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docs.live.net/88ac5bcf1f7f4c7d/MPH SP19/Capstone/capstone_project/data/"/>
    </mc:Choice>
  </mc:AlternateContent>
  <xr:revisionPtr revIDLastSave="0" documentId="10_ncr:20000_{45B7A418-62F4-45C7-B909-3E04A5B3C622}" xr6:coauthVersionLast="41" xr6:coauthVersionMax="41" xr10:uidLastSave="{00000000-0000-0000-0000-000000000000}"/>
  <bookViews>
    <workbookView xWindow="-108" yWindow="-108" windowWidth="23256" windowHeight="12576" firstSheet="2" activeTab="5" xr2:uid="{00000000-000D-0000-FFFF-FFFF00000000}"/>
  </bookViews>
  <sheets>
    <sheet name="Air Quality Estimates (Erin)" sheetId="1" r:id="rId1"/>
    <sheet name="PolicyStandards (Michelle)" sheetId="2" r:id="rId2"/>
    <sheet name="Data Quality (David)" sheetId="3" r:id="rId3"/>
    <sheet name="Sources (Angel)" sheetId="4" r:id="rId4"/>
    <sheet name="Health Effects (Eunsuk)" sheetId="5" r:id="rId5"/>
    <sheet name="Summary Tables" sheetId="6" r:id="rId6"/>
  </sheets>
  <definedNames>
    <definedName name="_xlnm._FilterDatabase" localSheetId="0" hidden="1">'Air Quality Estimates (Erin)'!$A$1:$AC$967</definedName>
    <definedName name="_xlnm._FilterDatabase" localSheetId="2" hidden="1">'Data Quality (David)'!$A$1:$M$335</definedName>
    <definedName name="_xlnm._FilterDatabase" localSheetId="4" hidden="1">'Health Effects (Eunsuk)'!$A$1:$Z$6105</definedName>
    <definedName name="_xlnm._FilterDatabase" localSheetId="3" hidden="1">'Sources (Angel)'!$A$1:$W$122</definedName>
  </definedNames>
  <calcPr calcId="181029"/>
  <pivotCaches>
    <pivotCache cacheId="6" r:id="rId7"/>
    <pivotCache cacheId="12" r:id="rId8"/>
    <pivotCache cacheId="19" r:id="rId9"/>
    <pivotCache cacheId="61" r:id="rId10"/>
    <pivotCache cacheId="57" r:id="rId11"/>
  </pivotCaches>
  <fileRecoveryPr repairLoad="1"/>
</workbook>
</file>

<file path=xl/calcChain.xml><?xml version="1.0" encoding="utf-8"?>
<calcChain xmlns="http://schemas.openxmlformats.org/spreadsheetml/2006/main">
  <c r="M115" i="4" l="1"/>
  <c r="O114" i="4"/>
  <c r="S114" i="4" s="1"/>
  <c r="O113" i="4"/>
  <c r="M104" i="4"/>
  <c r="M103" i="4"/>
  <c r="S102" i="4"/>
  <c r="O102" i="4"/>
  <c r="Q101" i="4"/>
  <c r="M101" i="4"/>
  <c r="M99" i="4"/>
  <c r="M97" i="4"/>
  <c r="M95" i="4"/>
  <c r="S95" i="4" s="1"/>
  <c r="M94" i="4"/>
  <c r="O89" i="4"/>
  <c r="M89" i="4"/>
  <c r="M86" i="4"/>
  <c r="O85" i="4"/>
  <c r="M84" i="4"/>
  <c r="O83" i="4"/>
  <c r="K83" i="4"/>
  <c r="S82" i="4"/>
  <c r="O82" i="4"/>
  <c r="M82" i="4"/>
  <c r="O70" i="4"/>
  <c r="O69" i="4"/>
  <c r="O68" i="4"/>
  <c r="S67" i="4"/>
  <c r="R66" i="4"/>
  <c r="R65" i="4"/>
  <c r="R64" i="4"/>
  <c r="R63" i="4"/>
  <c r="R61" i="4"/>
  <c r="R60" i="4"/>
  <c r="R59" i="4"/>
  <c r="R58" i="4"/>
  <c r="R56" i="4"/>
  <c r="R55" i="4"/>
  <c r="R54" i="4"/>
  <c r="R53" i="4"/>
  <c r="M53" i="4"/>
  <c r="R52" i="4"/>
  <c r="O51" i="4"/>
  <c r="R50" i="4"/>
  <c r="R49" i="4"/>
  <c r="R48" i="4"/>
  <c r="R47" i="4"/>
  <c r="R46" i="4"/>
  <c r="R45" i="4"/>
  <c r="R44" i="4"/>
  <c r="R43" i="4"/>
  <c r="R42" i="4"/>
  <c r="R41" i="4"/>
  <c r="R40" i="4"/>
  <c r="R38" i="4"/>
  <c r="O38" i="4"/>
  <c r="R37" i="4"/>
  <c r="R36" i="4"/>
  <c r="R35" i="4"/>
  <c r="P23" i="4"/>
  <c r="O23" i="4"/>
  <c r="M23" i="4"/>
  <c r="K23" i="4"/>
  <c r="J23" i="4"/>
  <c r="P22" i="4"/>
  <c r="O22" i="4"/>
  <c r="M22" i="4"/>
  <c r="K22" i="4"/>
  <c r="J22" i="4"/>
  <c r="P21" i="4"/>
  <c r="O21" i="4"/>
  <c r="M21" i="4"/>
  <c r="L21" i="4"/>
  <c r="K21" i="4"/>
  <c r="J21" i="4"/>
  <c r="P20" i="4"/>
  <c r="O20" i="4"/>
  <c r="M20" i="4"/>
  <c r="L20" i="4"/>
  <c r="K20" i="4"/>
  <c r="P19" i="4"/>
  <c r="O19" i="4"/>
  <c r="M19" i="4"/>
  <c r="L19" i="4"/>
  <c r="K19" i="4"/>
  <c r="P18" i="4"/>
  <c r="M18" i="4"/>
  <c r="L18" i="4"/>
  <c r="M17" i="4"/>
  <c r="M16" i="4"/>
  <c r="M15" i="4"/>
  <c r="M14" i="4"/>
  <c r="M13" i="4"/>
  <c r="M12" i="4"/>
  <c r="M11" i="4"/>
  <c r="M10" i="4"/>
  <c r="M9" i="4"/>
  <c r="M8" i="4"/>
  <c r="O7" i="4"/>
  <c r="M7" i="4"/>
  <c r="O6" i="4"/>
  <c r="M6" i="4"/>
  <c r="M4" i="4"/>
  <c r="M2" i="4"/>
  <c r="M37" i="3"/>
  <c r="M36" i="3"/>
  <c r="M35" i="3"/>
  <c r="M34" i="3"/>
  <c r="M33" i="3"/>
  <c r="M32" i="3"/>
  <c r="M31" i="3"/>
  <c r="M30" i="3"/>
  <c r="M29" i="3"/>
  <c r="M28" i="3"/>
  <c r="M27" i="3"/>
  <c r="M26" i="3"/>
  <c r="S19"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300-000042000000}">
      <text>
        <r>
          <rPr>
            <sz val="10"/>
            <color rgb="FF000000"/>
            <rFont val="Arial"/>
          </rPr>
          <t>includes:
soil dust
mineral dust
	-Angel Weng</t>
        </r>
      </text>
    </comment>
    <comment ref="O1" authorId="0" shapeId="0" xr:uid="{00000000-0006-0000-0300-00002E000000}">
      <text>
        <r>
          <rPr>
            <sz val="10"/>
            <color rgb="FF000000"/>
            <rFont val="Arial"/>
          </rPr>
          <t>includes:
metal smelter
resuspended/fugitive pb (from lead battery recycling plants)
power plants
	-Angel Weng</t>
        </r>
      </text>
    </comment>
    <comment ref="S1" authorId="0" shapeId="0" xr:uid="{00000000-0006-0000-0300-00002D000000}">
      <text>
        <r>
          <rPr>
            <sz val="10"/>
            <color rgb="FF000000"/>
            <rFont val="Arial"/>
          </rPr>
          <t>includes:
secondary inorganic aerosols (SIA)
	-Angel Weng</t>
        </r>
      </text>
    </comment>
    <comment ref="M35" authorId="0" shapeId="0" xr:uid="{00000000-0006-0000-0300-000028000000}">
      <text>
        <r>
          <rPr>
            <sz val="10"/>
            <color rgb="FF000000"/>
            <rFont val="Arial"/>
          </rPr>
          <t>15 = transport
8 = road dust
	-Angel Weng</t>
        </r>
      </text>
    </comment>
    <comment ref="O35" authorId="0" shapeId="0" xr:uid="{00000000-0006-0000-0300-00002A000000}">
      <text>
        <r>
          <rPr>
            <sz val="10"/>
            <color rgb="FF000000"/>
            <rFont val="Arial"/>
          </rPr>
          <t>11 = domestic
4 = bakeries
	-Angel Weng</t>
        </r>
      </text>
    </comment>
    <comment ref="Q35" authorId="0" shapeId="0" xr:uid="{00000000-0006-0000-0300-00002B000000}">
      <text>
        <r>
          <rPr>
            <sz val="10"/>
            <color rgb="FF000000"/>
            <rFont val="Arial"/>
          </rPr>
          <t>16 = brick kiln
5 = waste burning
	-Angel Weng</t>
        </r>
      </text>
    </comment>
    <comment ref="R35" authorId="0" shapeId="0" xr:uid="{00000000-0006-0000-0300-000027000000}">
      <text>
        <r>
          <rPr>
            <sz val="10"/>
            <color rgb="FF000000"/>
            <rFont val="Arial"/>
          </rPr>
          <t>4.4 = domestic fuel burning
18.2 = Diesel generator (DG) set
	-Angel Weng</t>
        </r>
      </text>
    </comment>
    <comment ref="S35" authorId="0" shapeId="0" xr:uid="{00000000-0006-0000-0300-000029000000}">
      <text>
        <r>
          <rPr>
            <sz val="10"/>
            <color rgb="FF000000"/>
            <rFont val="Arial"/>
          </rPr>
          <t>14 = DG sets
11 = others
	-Angel Weng</t>
        </r>
      </text>
    </comment>
    <comment ref="O36" authorId="0" shapeId="0" xr:uid="{00000000-0006-0000-0300-000026000000}">
      <text>
        <r>
          <rPr>
            <sz val="10"/>
            <color rgb="FF000000"/>
            <rFont val="Arial"/>
          </rPr>
          <t>3.5 = bakeries
	-Angel Weng</t>
        </r>
      </text>
    </comment>
    <comment ref="R36" authorId="0" shapeId="0" xr:uid="{00000000-0006-0000-0300-000025000000}">
      <text>
        <r>
          <rPr>
            <sz val="10"/>
            <color rgb="FF000000"/>
            <rFont val="Arial"/>
          </rPr>
          <t>13.9 = DG set
20.5 = domestic
2.9 = kerosene
4.6 = coal
	-Angel Weng</t>
        </r>
      </text>
    </comment>
    <comment ref="R37" authorId="0" shapeId="0" xr:uid="{00000000-0006-0000-0300-000024000000}">
      <text>
        <r>
          <rPr>
            <sz val="10"/>
            <color rgb="FF000000"/>
            <rFont val="Arial"/>
          </rPr>
          <t>9.4 = domestic
12.3 = dg set
	-Angel Weng</t>
        </r>
      </text>
    </comment>
    <comment ref="R38" authorId="0" shapeId="0" xr:uid="{00000000-0006-0000-0300-000023000000}">
      <text>
        <r>
          <rPr>
            <sz val="10"/>
            <color rgb="FF000000"/>
            <rFont val="Arial"/>
          </rPr>
          <t>25.8 = domestic
5.2 = DG set
	-Angel Weng</t>
        </r>
      </text>
    </comment>
    <comment ref="R40" authorId="0" shapeId="0" xr:uid="{00000000-0006-0000-0300-000022000000}">
      <text>
        <r>
          <rPr>
            <sz val="10"/>
            <color rgb="FF000000"/>
            <rFont val="Arial"/>
          </rPr>
          <t>2.9 = garden/trash burning
14.9 = brick kiln
4.2 = dg set
10.8 = domestic
	-Angel Weng</t>
        </r>
      </text>
    </comment>
    <comment ref="R41" authorId="0" shapeId="0" xr:uid="{00000000-0006-0000-0300-000021000000}">
      <text>
        <r>
          <rPr>
            <sz val="10"/>
            <color rgb="FF000000"/>
            <rFont val="Arial"/>
          </rPr>
          <t>2.8 = domestic
7.8 = dg set
	-Angel Weng</t>
        </r>
      </text>
    </comment>
    <comment ref="O42" authorId="0" shapeId="0" xr:uid="{00000000-0006-0000-0300-000020000000}">
      <text>
        <r>
          <rPr>
            <sz val="10"/>
            <color rgb="FF000000"/>
            <rFont val="Arial"/>
          </rPr>
          <t>bakeries
	-Angel Weng</t>
        </r>
      </text>
    </comment>
    <comment ref="R42" authorId="0" shapeId="0" xr:uid="{00000000-0006-0000-0300-00001F000000}">
      <text>
        <r>
          <rPr>
            <sz val="10"/>
            <color rgb="FF000000"/>
            <rFont val="Arial"/>
          </rPr>
          <t>3.9 = domestic
15.6 = dg set
6 = kerosene
7.1 = coal
	-Angel Weng</t>
        </r>
      </text>
    </comment>
    <comment ref="R43" authorId="0" shapeId="0" xr:uid="{00000000-0006-0000-0300-00001E000000}">
      <text>
        <r>
          <rPr>
            <sz val="10"/>
            <color rgb="FF000000"/>
            <rFont val="Arial"/>
          </rPr>
          <t>6.8 = dg set
9.1 = domestic
	-Angel Weng</t>
        </r>
      </text>
    </comment>
    <comment ref="R44" authorId="0" shapeId="0" xr:uid="{00000000-0006-0000-0300-00001D000000}">
      <text>
        <r>
          <rPr>
            <sz val="10"/>
            <color rgb="FF000000"/>
            <rFont val="Arial"/>
          </rPr>
          <t>17.5 = domestic
6.1 = dg set
	-Angel Weng</t>
        </r>
      </text>
    </comment>
    <comment ref="R45" authorId="0" shapeId="0" xr:uid="{00000000-0006-0000-0300-00001C000000}">
      <text>
        <r>
          <rPr>
            <sz val="10"/>
            <color rgb="FF000000"/>
            <rFont val="Arial"/>
          </rPr>
          <t>15.8 = wood combustion
6.4 = fuel oil combustion
2.5 = LPG combustion
4.2 = coal combustion
	-Angel Weng</t>
        </r>
      </text>
    </comment>
    <comment ref="R46" authorId="0" shapeId="0" xr:uid="{00000000-0006-0000-0300-00001B000000}">
      <text>
        <r>
          <rPr>
            <sz val="10"/>
            <color rgb="FF000000"/>
            <rFont val="Arial"/>
          </rPr>
          <t>13. = domestic
3.3 = DG set
	-Angel Weng</t>
        </r>
      </text>
    </comment>
    <comment ref="R47" authorId="0" shapeId="0" xr:uid="{00000000-0006-0000-0300-00001A000000}">
      <text>
        <r>
          <rPr>
            <sz val="10"/>
            <color rgb="FF000000"/>
            <rFont val="Arial"/>
          </rPr>
          <t>6.4 = domestic
7.5 = dg sets
	-Angel Weng</t>
        </r>
      </text>
    </comment>
    <comment ref="O48" authorId="0" shapeId="0" xr:uid="{00000000-0006-0000-0300-000019000000}">
      <text>
        <r>
          <rPr>
            <sz val="10"/>
            <color rgb="FF000000"/>
            <rFont val="Arial"/>
          </rPr>
          <t>bakeries
	-Angel Weng</t>
        </r>
      </text>
    </comment>
    <comment ref="R48" authorId="0" shapeId="0" xr:uid="{00000000-0006-0000-0300-000018000000}">
      <text>
        <r>
          <rPr>
            <sz val="10"/>
            <color rgb="FF000000"/>
            <rFont val="Arial"/>
          </rPr>
          <t>13.8 = dg set
8.1 = domestic
6.8 = kerosene
4.2 = coal
	-Angel Weng</t>
        </r>
      </text>
    </comment>
    <comment ref="R49" authorId="0" shapeId="0" xr:uid="{00000000-0006-0000-0300-000017000000}">
      <text>
        <r>
          <rPr>
            <sz val="10"/>
            <color rgb="FF000000"/>
            <rFont val="Arial"/>
          </rPr>
          <t>2.7 = domestic
7.2 = dg set
	-Angel Weng</t>
        </r>
      </text>
    </comment>
    <comment ref="R50" authorId="0" shapeId="0" xr:uid="{00000000-0006-0000-0300-000016000000}">
      <text>
        <r>
          <rPr>
            <sz val="10"/>
            <color rgb="FF000000"/>
            <rFont val="Arial"/>
          </rPr>
          <t>15.1 = domestic
8.5 = dg set
	-Angel Weng</t>
        </r>
      </text>
    </comment>
    <comment ref="R51" authorId="0" shapeId="0" xr:uid="{00000000-0006-0000-0300-000002000000}">
      <text>
        <r>
          <rPr>
            <sz val="10"/>
            <color rgb="FF000000"/>
            <rFont val="Arial"/>
          </rPr>
          <t>lpg combustion
	-Angel Weng</t>
        </r>
      </text>
    </comment>
    <comment ref="R52" authorId="0" shapeId="0" xr:uid="{00000000-0006-0000-0300-000015000000}">
      <text>
        <r>
          <rPr>
            <sz val="10"/>
            <color rgb="FF000000"/>
            <rFont val="Arial"/>
          </rPr>
          <t>4.1 = dg set
8.3 = domestic
	-Angel Weng</t>
        </r>
      </text>
    </comment>
    <comment ref="R53" authorId="0" shapeId="0" xr:uid="{00000000-0006-0000-0300-000014000000}">
      <text>
        <r>
          <rPr>
            <sz val="10"/>
            <color rgb="FF000000"/>
            <rFont val="Arial"/>
          </rPr>
          <t>28.1 = dg set
6.3 = domestic
	-Angel Weng</t>
        </r>
      </text>
    </comment>
    <comment ref="R54" authorId="0" shapeId="0" xr:uid="{00000000-0006-0000-0300-000013000000}">
      <text>
        <r>
          <rPr>
            <sz val="10"/>
            <color rgb="FF000000"/>
            <rFont val="Arial"/>
          </rPr>
          <t>26.6 = coal
8 = dg set
13.7 = lpg
	-Angel Weng</t>
        </r>
      </text>
    </comment>
    <comment ref="R55" authorId="0" shapeId="0" xr:uid="{00000000-0006-0000-0300-000012000000}">
      <text>
        <r>
          <rPr>
            <sz val="10"/>
            <color rgb="FF000000"/>
            <rFont val="Arial"/>
          </rPr>
          <t>49.6 = lpg combustion
17.4 = kerosene combustion
2.9 = wood combustion
	-Angel Weng</t>
        </r>
      </text>
    </comment>
    <comment ref="R56" authorId="0" shapeId="0" xr:uid="{00000000-0006-0000-0300-000011000000}">
      <text>
        <r>
          <rPr>
            <sz val="10"/>
            <color rgb="FF000000"/>
            <rFont val="Arial"/>
          </rPr>
          <t>27.7 = domestic
17.6 = dg set
	-Angel Weng</t>
        </r>
      </text>
    </comment>
    <comment ref="R57" authorId="0" shapeId="0" xr:uid="{00000000-0006-0000-0300-000010000000}">
      <text>
        <r>
          <rPr>
            <sz val="10"/>
            <color rgb="FF000000"/>
            <rFont val="Arial"/>
          </rPr>
          <t>domestic
	-Angel Weng</t>
        </r>
      </text>
    </comment>
    <comment ref="R58" authorId="0" shapeId="0" xr:uid="{00000000-0006-0000-0300-00000F000000}">
      <text>
        <r>
          <rPr>
            <sz val="10"/>
            <color rgb="FF000000"/>
            <rFont val="Arial"/>
          </rPr>
          <t>23.2 = dg set
2.4 = domestic
	-Angel Weng</t>
        </r>
      </text>
    </comment>
    <comment ref="R59" authorId="0" shapeId="0" xr:uid="{00000000-0006-0000-0300-00000E000000}">
      <text>
        <r>
          <rPr>
            <sz val="10"/>
            <color rgb="FF000000"/>
            <rFont val="Arial"/>
          </rPr>
          <t>8.2 = dg set
18.2 = coal
	-Angel Weng</t>
        </r>
      </text>
    </comment>
    <comment ref="R60" authorId="0" shapeId="0" xr:uid="{00000000-0006-0000-0300-00000D000000}">
      <text>
        <r>
          <rPr>
            <sz val="10"/>
            <color rgb="FF000000"/>
            <rFont val="Arial"/>
          </rPr>
          <t>40.5 = lpg combustion
14.2 = kerosene combustion
2.4 = wood combustion
9.5 = dg set
	-Angel Weng</t>
        </r>
      </text>
    </comment>
    <comment ref="R61" authorId="0" shapeId="0" xr:uid="{00000000-0006-0000-0300-00000C000000}">
      <text>
        <r>
          <rPr>
            <sz val="10"/>
            <color rgb="FF000000"/>
            <rFont val="Arial"/>
          </rPr>
          <t>25.6 = domestic
10.9 = dg set
	-Angel Weng</t>
        </r>
      </text>
    </comment>
    <comment ref="R62" authorId="0" shapeId="0" xr:uid="{00000000-0006-0000-0300-00000B000000}">
      <text>
        <r>
          <rPr>
            <sz val="10"/>
            <color rgb="FF000000"/>
            <rFont val="Arial"/>
          </rPr>
          <t>domestic
	-Angel Weng</t>
        </r>
      </text>
    </comment>
    <comment ref="R63" authorId="0" shapeId="0" xr:uid="{00000000-0006-0000-0300-00000A000000}">
      <text>
        <r>
          <rPr>
            <sz val="10"/>
            <color rgb="FF000000"/>
            <rFont val="Arial"/>
          </rPr>
          <t>11.1 = domestic
17.2 = dg set
	-Angel Weng</t>
        </r>
      </text>
    </comment>
    <comment ref="R64" authorId="0" shapeId="0" xr:uid="{00000000-0006-0000-0300-000009000000}">
      <text>
        <r>
          <rPr>
            <sz val="10"/>
            <color rgb="FF000000"/>
            <rFont val="Arial"/>
          </rPr>
          <t>28.3 = lpg
8.4 = dg set
18.9 = coal
1.3 = kerosene
	-Angel Weng</t>
        </r>
      </text>
    </comment>
    <comment ref="R65" authorId="0" shapeId="0" xr:uid="{00000000-0006-0000-0300-000008000000}">
      <text>
        <r>
          <rPr>
            <sz val="10"/>
            <color rgb="FF000000"/>
            <rFont val="Arial"/>
          </rPr>
          <t>61.2 = lpg combustion
21.5 = kerosene combustion
3.6 = wood combustion
1.1 = dg set
	-Angel Weng</t>
        </r>
      </text>
    </comment>
    <comment ref="R66" authorId="0" shapeId="0" xr:uid="{00000000-0006-0000-0300-000007000000}">
      <text>
        <r>
          <rPr>
            <sz val="10"/>
            <color rgb="FF000000"/>
            <rFont val="Arial"/>
          </rPr>
          <t>21.5 = domestic
7 = dg set
	-Angel Weng</t>
        </r>
      </text>
    </comment>
    <comment ref="S67" authorId="0" shapeId="0" xr:uid="{00000000-0006-0000-0300-000006000000}">
      <text>
        <r>
          <rPr>
            <sz val="10"/>
            <color rgb="FF000000"/>
            <rFont val="Arial"/>
          </rPr>
          <t>43.2 = secondary particles
	-Angel Weng</t>
        </r>
      </text>
    </comment>
    <comment ref="E68" authorId="0" shapeId="0" xr:uid="{00000000-0006-0000-0300-000005000000}">
      <text>
        <r>
          <rPr>
            <sz val="10"/>
            <color rgb="FF000000"/>
            <rFont val="Arial"/>
          </rPr>
          <t>emission inventory
	-Angel Weng</t>
        </r>
      </text>
    </comment>
    <comment ref="F69" authorId="0" shapeId="0" xr:uid="{00000000-0006-0000-0300-000004000000}">
      <text>
        <r>
          <rPr>
            <sz val="10"/>
            <color rgb="FF000000"/>
            <rFont val="Arial"/>
          </rPr>
          <t>referencing Sahu et al (2011)
	-Angel Weng</t>
        </r>
      </text>
    </comment>
    <comment ref="F70" authorId="0" shapeId="0" xr:uid="{00000000-0006-0000-0300-000003000000}">
      <text>
        <r>
          <rPr>
            <sz val="10"/>
            <color rgb="FF000000"/>
            <rFont val="Arial"/>
          </rPr>
          <t>referencing Sahu et al. (2011)
	-Angel Weng</t>
        </r>
      </text>
    </comment>
    <comment ref="S82" authorId="0" shapeId="0" xr:uid="{00000000-0006-0000-0300-00003F000000}">
      <text>
        <r>
          <rPr>
            <sz val="10"/>
            <color rgb="FF000000"/>
            <rFont val="Arial"/>
          </rPr>
          <t>secondary aerosols
	-Angel Weng</t>
        </r>
      </text>
    </comment>
    <comment ref="K83" authorId="0" shapeId="0" xr:uid="{00000000-0006-0000-0300-00003E000000}">
      <text>
        <r>
          <rPr>
            <sz val="10"/>
            <color rgb="FF000000"/>
            <rFont val="Arial"/>
          </rPr>
          <t>20 = soil dust
4 = volcanic dust
	-Angel Weng</t>
        </r>
      </text>
    </comment>
    <comment ref="S84" authorId="0" shapeId="0" xr:uid="{00000000-0006-0000-0300-00003D000000}">
      <text>
        <r>
          <rPr>
            <sz val="10"/>
            <color rgb="FF000000"/>
            <rFont val="Arial"/>
          </rPr>
          <t>secondary aerosol
	-Angel Weng</t>
        </r>
      </text>
    </comment>
    <comment ref="Q87" authorId="0" shapeId="0" xr:uid="{00000000-0006-0000-0300-00003C000000}">
      <text>
        <r>
          <rPr>
            <sz val="10"/>
            <color rgb="FF000000"/>
            <rFont val="Arial"/>
          </rPr>
          <t>peat fires
	-Angel Weng</t>
        </r>
      </text>
    </comment>
    <comment ref="Q88" authorId="0" shapeId="0" xr:uid="{00000000-0006-0000-0300-00003B000000}">
      <text>
        <r>
          <rPr>
            <sz val="10"/>
            <color rgb="FF000000"/>
            <rFont val="Arial"/>
          </rPr>
          <t>peat fires
	-Angel Weng</t>
        </r>
      </text>
    </comment>
    <comment ref="M89" authorId="0" shapeId="0" xr:uid="{00000000-0006-0000-0300-000041000000}">
      <text>
        <r>
          <rPr>
            <sz val="10"/>
            <color rgb="FF000000"/>
            <rFont val="Arial"/>
          </rPr>
          <t>30 = two-stroke vehicles and diesel vehicles
17 = road dust from construction sites and paved/unpaved roads
	-Angel Weng</t>
        </r>
      </text>
    </comment>
    <comment ref="K91" authorId="0" shapeId="0" xr:uid="{00000000-0006-0000-0300-000040000000}">
      <text>
        <r>
          <rPr>
            <sz val="10"/>
            <color rgb="FF000000"/>
            <rFont val="Arial"/>
          </rPr>
          <t>includes soil and road dust
	-Angel Weng</t>
        </r>
      </text>
    </comment>
    <comment ref="S94" authorId="0" shapeId="0" xr:uid="{00000000-0006-0000-0300-00003A000000}">
      <text>
        <r>
          <rPr>
            <sz val="10"/>
            <color rgb="FF000000"/>
            <rFont val="Arial"/>
          </rPr>
          <t>8.09=secondary aerosol
	-Angel Weng</t>
        </r>
      </text>
    </comment>
    <comment ref="S95" authorId="0" shapeId="0" xr:uid="{00000000-0006-0000-0300-000039000000}">
      <text>
        <r>
          <rPr>
            <sz val="10"/>
            <color rgb="FF000000"/>
            <rFont val="Arial"/>
          </rPr>
          <t>6.30 = secondary aerosol
	-Angel Weng</t>
        </r>
      </text>
    </comment>
    <comment ref="I97" authorId="0" shapeId="0" xr:uid="{00000000-0006-0000-0300-000038000000}">
      <text>
        <r>
          <rPr>
            <sz val="10"/>
            <color rgb="FF000000"/>
            <rFont val="Arial"/>
          </rPr>
          <t>pre-haze period (june-september 2015)
	-Angel Weng</t>
        </r>
      </text>
    </comment>
    <comment ref="M97" authorId="0" shapeId="0" xr:uid="{00000000-0006-0000-0300-000037000000}">
      <text>
        <r>
          <rPr>
            <sz val="10"/>
            <color rgb="FF000000"/>
            <rFont val="Arial"/>
          </rPr>
          <t>27.5% for traffic emissions and biomass burning - split in half between traffic and biomass burning
	-Angel Weng</t>
        </r>
      </text>
    </comment>
    <comment ref="I98" authorId="0" shapeId="0" xr:uid="{00000000-0006-0000-0300-000036000000}">
      <text>
        <r>
          <rPr>
            <sz val="10"/>
            <color rgb="FF000000"/>
            <rFont val="Arial"/>
          </rPr>
          <t>haze period (peaked 15 september 2015)
	-Angel Weng</t>
        </r>
      </text>
    </comment>
    <comment ref="I99" authorId="0" shapeId="0" xr:uid="{00000000-0006-0000-0300-000035000000}">
      <text>
        <r>
          <rPr>
            <sz val="10"/>
            <color rgb="FF000000"/>
            <rFont val="Arial"/>
          </rPr>
          <t>post-haze (ended late october 2015)
	-Angel Weng</t>
        </r>
      </text>
    </comment>
    <comment ref="S99" authorId="0" shapeId="0" xr:uid="{00000000-0006-0000-0300-000001000000}">
      <text>
        <r>
          <rPr>
            <sz val="10"/>
            <color rgb="FF000000"/>
            <rFont val="Arial"/>
          </rPr>
          <t>SIA
	-Angel Weng</t>
        </r>
      </text>
    </comment>
    <comment ref="I100" authorId="0" shapeId="0" xr:uid="{00000000-0006-0000-0300-000034000000}">
      <text>
        <r>
          <rPr>
            <sz val="10"/>
            <color rgb="FF000000"/>
            <rFont val="Arial"/>
          </rPr>
          <t>whole sampling period
	-Angel Weng</t>
        </r>
      </text>
    </comment>
    <comment ref="J101" authorId="0" shapeId="0" xr:uid="{00000000-0006-0000-0300-000032000000}">
      <text>
        <r>
          <rPr>
            <sz val="10"/>
            <color rgb="FF000000"/>
            <rFont val="Arial"/>
          </rPr>
          <t>marine/sulfate aerosol
	-Angel Weng</t>
        </r>
      </text>
    </comment>
    <comment ref="M101" authorId="0" shapeId="0" xr:uid="{00000000-0006-0000-0300-000033000000}">
      <text>
        <r>
          <rPr>
            <sz val="10"/>
            <color rgb="FF000000"/>
            <rFont val="Arial"/>
          </rPr>
          <t>31 for motor vehicle emissions coupled with biomass burning - split between the two groups
17 = nitrate aerosol - mainly formed from emissions from exhaust of motor vehicles
	-Angel Weng</t>
        </r>
      </text>
    </comment>
    <comment ref="I102" authorId="0" shapeId="0" xr:uid="{00000000-0006-0000-0300-000031000000}">
      <text>
        <r>
          <rPr>
            <sz val="10"/>
            <color rgb="FF000000"/>
            <rFont val="Arial"/>
          </rPr>
          <t>dry season
	-Angel Weng</t>
        </r>
      </text>
    </comment>
    <comment ref="S102" authorId="0" shapeId="0" xr:uid="{00000000-0006-0000-0300-000030000000}">
      <text>
        <r>
          <rPr>
            <sz val="10"/>
            <color rgb="FF000000"/>
            <rFont val="Arial"/>
          </rPr>
          <t>15 = SIA coupled with F-
	-Angel Weng</t>
        </r>
      </text>
    </comment>
    <comment ref="S106" authorId="0" shapeId="0" xr:uid="{00000000-0006-0000-0300-00002F000000}">
      <text>
        <r>
          <rPr>
            <sz val="10"/>
            <color rgb="FF000000"/>
            <rFont val="Arial"/>
          </rPr>
          <t>SIA
	-Angel Weng</t>
        </r>
      </text>
    </comment>
    <comment ref="I115" authorId="0" shapeId="0" xr:uid="{00000000-0006-0000-0300-00002C000000}">
      <text>
        <r>
          <rPr>
            <sz val="10"/>
            <color rgb="FF000000"/>
            <rFont val="Arial"/>
          </rPr>
          <t>31 july - 8 oct
	-Angel Weng</t>
        </r>
      </text>
    </comment>
  </commentList>
</comments>
</file>

<file path=xl/sharedStrings.xml><?xml version="1.0" encoding="utf-8"?>
<sst xmlns="http://schemas.openxmlformats.org/spreadsheetml/2006/main" count="47710" uniqueCount="700">
  <si>
    <t>Country</t>
  </si>
  <si>
    <t>City</t>
  </si>
  <si>
    <t>City or Region (if applicable)</t>
  </si>
  <si>
    <t>Year</t>
  </si>
  <si>
    <t>Resolution</t>
  </si>
  <si>
    <t>Name of Act or Policy</t>
  </si>
  <si>
    <t>Station Type</t>
  </si>
  <si>
    <t>PM10</t>
  </si>
  <si>
    <t>Year Enacted / Enforced</t>
  </si>
  <si>
    <t>PM10 Type</t>
  </si>
  <si>
    <t>Month (if applicable)</t>
  </si>
  <si>
    <t>Type of Standard (Ambient, Vehicle Emissions, etc.)</t>
  </si>
  <si>
    <t>PM2.5</t>
  </si>
  <si>
    <t>Pollutant</t>
  </si>
  <si>
    <t>PM2.5 Type</t>
  </si>
  <si>
    <t>Averaging Period</t>
  </si>
  <si>
    <t>Concentration</t>
  </si>
  <si>
    <t>Reference</t>
  </si>
  <si>
    <t>Population</t>
  </si>
  <si>
    <t>Unit</t>
  </si>
  <si>
    <t>LAT</t>
  </si>
  <si>
    <t>Method of Measurement</t>
  </si>
  <si>
    <t>Standards</t>
  </si>
  <si>
    <t>LNG</t>
  </si>
  <si>
    <t>Data Source (Link)</t>
  </si>
  <si>
    <t>(Comments)</t>
  </si>
  <si>
    <t>Repercussions of Non-Compliance (Penalty, etc.)</t>
  </si>
  <si>
    <t xml:space="preserve">Ministries/Sectors Responsible </t>
  </si>
  <si>
    <t>OpenAQ</t>
  </si>
  <si>
    <t>Bangladesh</t>
  </si>
  <si>
    <t>PM2.5/PM10 Ratio</t>
  </si>
  <si>
    <t>Comments/Remarks</t>
  </si>
  <si>
    <t>Source / Link</t>
  </si>
  <si>
    <t>NA</t>
  </si>
  <si>
    <t>Annual</t>
  </si>
  <si>
    <t>Ambient PM</t>
  </si>
  <si>
    <t>µg/m3</t>
  </si>
  <si>
    <t>(Speculation) Atmospheric chemistry transport models and satellite observations of aerosols</t>
  </si>
  <si>
    <t>Environmental Conservation Rules (ECR)</t>
  </si>
  <si>
    <t>https://www.stateofglobalair.org/</t>
  </si>
  <si>
    <t>Barisal</t>
  </si>
  <si>
    <t>Ambient</t>
  </si>
  <si>
    <t>CO</t>
  </si>
  <si>
    <t>8-hour</t>
  </si>
  <si>
    <t>General</t>
  </si>
  <si>
    <t>ppm</t>
  </si>
  <si>
    <t>DOE</t>
  </si>
  <si>
    <t>Original standards made in 1997 were amended in 2005, the same as USEPA NAAQS</t>
  </si>
  <si>
    <t>http://cleanairasia.org/wp-content/uploads/portal/files/documents/bangladesh_0.pdf</t>
  </si>
  <si>
    <t>1 Urban</t>
  </si>
  <si>
    <t>Measured</t>
  </si>
  <si>
    <t>Ministry of Environment and Forest, Clean air and sustainable Environment</t>
  </si>
  <si>
    <t>No</t>
  </si>
  <si>
    <t>Concentrations are the same as the World Bank Data: https://data.worldbank.org/indicator/EN.ATM.PM25.MC.M3?view=chart&amp;year_low_desc=false</t>
  </si>
  <si>
    <t>Chittagong</t>
  </si>
  <si>
    <t>2 Urban</t>
  </si>
  <si>
    <t>1-hour</t>
  </si>
  <si>
    <t>Dhaka</t>
  </si>
  <si>
    <t>3 Urban</t>
  </si>
  <si>
    <t>Yes</t>
  </si>
  <si>
    <t>Converted</t>
  </si>
  <si>
    <t>AirNow DOS</t>
  </si>
  <si>
    <t>Gazipur</t>
  </si>
  <si>
    <t>Pb</t>
  </si>
  <si>
    <t>Khulna</t>
  </si>
  <si>
    <t>Narayangonj</t>
  </si>
  <si>
    <t>Rajshahi</t>
  </si>
  <si>
    <t>NOx</t>
  </si>
  <si>
    <t>Sylhet</t>
  </si>
  <si>
    <t>India</t>
  </si>
  <si>
    <t>Agra</t>
  </si>
  <si>
    <t>4 N.A.</t>
  </si>
  <si>
    <t>AAQM Data of pollutants at 04 CPCB Monitoring Stations in AGRA</t>
  </si>
  <si>
    <t>TSP</t>
  </si>
  <si>
    <t>5 N.A.</t>
  </si>
  <si>
    <t>AAQM Data of pollutants at 04 CPCB Monitoring Stations in AGRA, CPCB</t>
  </si>
  <si>
    <t>6 N.A.</t>
  </si>
  <si>
    <t>Ahmedabad</t>
  </si>
  <si>
    <t>1 N.A.</t>
  </si>
  <si>
    <t>CPCB</t>
  </si>
  <si>
    <t>Aizawl</t>
  </si>
  <si>
    <t>5 stations, NA</t>
  </si>
  <si>
    <t>Open Government Data (OGD) Plateform India</t>
  </si>
  <si>
    <t>Aizwal</t>
  </si>
  <si>
    <t>2 N.A.</t>
  </si>
  <si>
    <t>MAPAN-SAFAR, System Of Air Quality And Weather Forecasting And Research (Safar-India)</t>
  </si>
  <si>
    <t>24-hour</t>
  </si>
  <si>
    <t>Akola</t>
  </si>
  <si>
    <t>3 stations, NA</t>
  </si>
  <si>
    <t>Alappuzha</t>
  </si>
  <si>
    <t>Allahabad</t>
  </si>
  <si>
    <t>2 stations, NA</t>
  </si>
  <si>
    <t>Alwar</t>
  </si>
  <si>
    <t>Amravati</t>
  </si>
  <si>
    <t>Amritsar</t>
  </si>
  <si>
    <t>Angul</t>
  </si>
  <si>
    <t>Anklesvar</t>
  </si>
  <si>
    <t>Aurangabad</t>
  </si>
  <si>
    <t>Baddi</t>
  </si>
  <si>
    <t>Balasore</t>
  </si>
  <si>
    <t>Bangalore</t>
  </si>
  <si>
    <t>2 , 2  (Commercial), 3 Industrial, 1 Residential</t>
  </si>
  <si>
    <t>Karnataka State Pollution Control Board</t>
  </si>
  <si>
    <t>3 , 3  (Commercial), 4 Industrial, 4 Residential, 1 Rural</t>
  </si>
  <si>
    <t>Ambient O3</t>
  </si>
  <si>
    <t>ppb</t>
  </si>
  <si>
    <t>3 , 3  (Commercial), 4 Industrial, 5 N.A., 4 Residential, 1 Rural</t>
  </si>
  <si>
    <t>CPCB, Karnataka State Pollution Control Board, MAPAN-SAFAR, System Of Air Quality And Weather Forecasting And Research (Safar-India)</t>
  </si>
  <si>
    <t>5 , 4  (Commercial), 4 Industrial, 5 N.A., 2 Residential, 1 Rural</t>
  </si>
  <si>
    <t>Berhampur</t>
  </si>
  <si>
    <t>1 station, NA</t>
  </si>
  <si>
    <t>Bhilai</t>
  </si>
  <si>
    <t>Bhopal</t>
  </si>
  <si>
    <t>Bhubneshwar</t>
  </si>
  <si>
    <t>O3</t>
  </si>
  <si>
    <t>Bongaigaon</t>
  </si>
  <si>
    <t>Chandigarh</t>
  </si>
  <si>
    <t>Chandrapur</t>
  </si>
  <si>
    <t>3 N.A.</t>
  </si>
  <si>
    <t>Chennai</t>
  </si>
  <si>
    <t>5 N.A., 1 Urban</t>
  </si>
  <si>
    <t>AirNow DOS, CPCB, MAPAN-SAFAR, System Of Air Quality And Weather Forecasting And Research (Safar-India)</t>
  </si>
  <si>
    <t>Chitoor</t>
  </si>
  <si>
    <t>Coimbatore</t>
  </si>
  <si>
    <t>Cuttack</t>
  </si>
  <si>
    <t>Dehradun</t>
  </si>
  <si>
    <t>Delhi</t>
  </si>
  <si>
    <t>9 N.A., 1 Urban</t>
  </si>
  <si>
    <t>AirNow DOS, CPCB, System Of Air Quality And Weather Forecasting And Research (Safar-India)</t>
  </si>
  <si>
    <t>SO2</t>
  </si>
  <si>
    <t>Devanagere</t>
  </si>
  <si>
    <t>Dewas</t>
  </si>
  <si>
    <t>Dhanbad</t>
  </si>
  <si>
    <t>Dibrugarh</t>
  </si>
  <si>
    <t>Dimapur</t>
  </si>
  <si>
    <t>Durgapur</t>
  </si>
  <si>
    <t>Faridabad</t>
  </si>
  <si>
    <t>Firozabad</t>
  </si>
  <si>
    <t>Gauhati</t>
  </si>
  <si>
    <t>Cambodia</t>
  </si>
  <si>
    <t>Gaya</t>
  </si>
  <si>
    <t>Gobindgarh</t>
  </si>
  <si>
    <t>Golaghat</t>
  </si>
  <si>
    <t>Guntur</t>
  </si>
  <si>
    <t>(MOE Mandate Approved)</t>
  </si>
  <si>
    <t>Gurgaon</t>
  </si>
  <si>
    <t>MOE at national level (Office of Air Quality, Noise and Vibration Management under the Department of Pollution Control = main unit responsible); "the related ministries are the Ministry of Agriculture, Forestry and Fisheries, Ministry of Public Works and Transport; Ministry of Planning; Ministry of  Water  Resources  and  Meteorology;  Cambodia  National  Mekong Committee; and the Council of Ministers."</t>
  </si>
  <si>
    <t>Guwahati</t>
  </si>
  <si>
    <t>http://cleanairasia.org/wp-content/uploads/portal/files/documents/cambodia_0.pdf</t>
  </si>
  <si>
    <t>Gwalior</t>
  </si>
  <si>
    <t>Hassan</t>
  </si>
  <si>
    <t>Howrah</t>
  </si>
  <si>
    <t>Hyderabad</t>
  </si>
  <si>
    <t>(Subdecree on Air Pollution Control and Noise Disturbance)</t>
  </si>
  <si>
    <t>2 N.A., 1 Urban</t>
  </si>
  <si>
    <t>AirNow DOS, MAPAN-SAFAR, System Of Air Quality And Weather Forecasting And Research (Safar-India)</t>
  </si>
  <si>
    <t>3 N.A., 1 Urban</t>
  </si>
  <si>
    <t>Indore</t>
  </si>
  <si>
    <t>Jabalpur</t>
  </si>
  <si>
    <t>Jaipur</t>
  </si>
  <si>
    <t>Jalandhar</t>
  </si>
  <si>
    <t>Household AP</t>
  </si>
  <si>
    <t>Proportion of population</t>
  </si>
  <si>
    <t>Jalgaon</t>
  </si>
  <si>
    <t>Jammu</t>
  </si>
  <si>
    <t>Jamnagar</t>
  </si>
  <si>
    <t>Jhansi</t>
  </si>
  <si>
    <t>Jodhpur</t>
  </si>
  <si>
    <t>Kakinada</t>
  </si>
  <si>
    <t>NO2</t>
  </si>
  <si>
    <t>Kanpur</t>
  </si>
  <si>
    <t>Khanna</t>
  </si>
  <si>
    <t>Khurja</t>
  </si>
  <si>
    <t>Kochi</t>
  </si>
  <si>
    <t>7 stations, NA</t>
  </si>
  <si>
    <t>Kohima</t>
  </si>
  <si>
    <t>Kolhapur</t>
  </si>
  <si>
    <t>Kolkata</t>
  </si>
  <si>
    <t>Kollam</t>
  </si>
  <si>
    <t>Korba</t>
  </si>
  <si>
    <t>Kota</t>
  </si>
  <si>
    <t>Kothagudem</t>
  </si>
  <si>
    <t>Kottayam</t>
  </si>
  <si>
    <t>Kozhikode</t>
  </si>
  <si>
    <t>Kurnool</t>
  </si>
  <si>
    <t>Lucknow</t>
  </si>
  <si>
    <t>Ludhiana</t>
  </si>
  <si>
    <t>4 stations, NA</t>
  </si>
  <si>
    <t>Madurai</t>
  </si>
  <si>
    <t>Margherita</t>
  </si>
  <si>
    <t>Meerut</t>
  </si>
  <si>
    <t>Mumbai</t>
  </si>
  <si>
    <t>13 N.A., 1 Urban</t>
  </si>
  <si>
    <t>Muzaffarpur</t>
  </si>
  <si>
    <t>Nagaon</t>
  </si>
  <si>
    <t>Nagda</t>
  </si>
  <si>
    <t>Nagpur</t>
  </si>
  <si>
    <t>Nalbari</t>
  </si>
  <si>
    <t>Nalgonda</t>
  </si>
  <si>
    <t>Nanded</t>
  </si>
  <si>
    <t>Nashik</t>
  </si>
  <si>
    <t>Navi Mumbai</t>
  </si>
  <si>
    <t>Vehicular Emissions</t>
  </si>
  <si>
    <t>&gt;5yo 2-stroke motorcycle</t>
  </si>
  <si>
    <t>%</t>
  </si>
  <si>
    <t>Fuel: petrol</t>
  </si>
  <si>
    <t>Naya Nangal</t>
  </si>
  <si>
    <t>&lt;5yo 2-stroke motorcycle</t>
  </si>
  <si>
    <t>Nellore</t>
  </si>
  <si>
    <t>&gt;5yo 4-stroke motorcycle</t>
  </si>
  <si>
    <t>Noida</t>
  </si>
  <si>
    <t>&lt;5yo 4-stroke motorcycle</t>
  </si>
  <si>
    <t>Panaji</t>
  </si>
  <si>
    <t>&gt;5yo All kinds of vehicles</t>
  </si>
  <si>
    <t>Panchkula</t>
  </si>
  <si>
    <t>&lt;5yo All kinds of vehicles</t>
  </si>
  <si>
    <t>HC (hydrocarbon)</t>
  </si>
  <si>
    <t>Parwanoo</t>
  </si>
  <si>
    <t>Pathanamthitta</t>
  </si>
  <si>
    <t>Patiala</t>
  </si>
  <si>
    <t>APA</t>
  </si>
  <si>
    <t>Patna</t>
  </si>
  <si>
    <t>MoEF  = nodal agency in the administrative structure of the Central Government responsible for air quality management; CPCB, SPCBs form regulatory and administrative core with MoEF</t>
  </si>
  <si>
    <t>http://cleanairasia.org/wp-content/uploads/portal/files/documents/india_0.pdf</t>
  </si>
  <si>
    <t>Puducherry</t>
  </si>
  <si>
    <t>Pune</t>
  </si>
  <si>
    <t>13 N.A.</t>
  </si>
  <si>
    <t>CPCB, MAPAN-SAFAR, System Of Air Quality And Weather Forecasting And Research (Safar-India)</t>
  </si>
  <si>
    <t>(Constitution of Environmental Pollution (Prevention and Control) Authority for the NCR)</t>
  </si>
  <si>
    <t>EPCA</t>
  </si>
  <si>
    <t>Given sweeping powers to ensure compliance</t>
  </si>
  <si>
    <t>Raebareli</t>
  </si>
  <si>
    <t>Raipur</t>
  </si>
  <si>
    <t>Rajkot</t>
  </si>
  <si>
    <t>Ramagundam</t>
  </si>
  <si>
    <t>Raniganj</t>
  </si>
  <si>
    <t>Rayagada</t>
  </si>
  <si>
    <t>NAAQSR</t>
  </si>
  <si>
    <t>Industrial</t>
  </si>
  <si>
    <t>CPCB responsible for setting NAAQS</t>
  </si>
  <si>
    <t>Rishikesh</t>
  </si>
  <si>
    <t>Rourkela</t>
  </si>
  <si>
    <t>Salem</t>
  </si>
  <si>
    <t>Sambalpur</t>
  </si>
  <si>
    <t>Sangli</t>
  </si>
  <si>
    <t>Shillong</t>
  </si>
  <si>
    <t>Shimla</t>
  </si>
  <si>
    <t>Sibsagar</t>
  </si>
  <si>
    <t>Silchar</t>
  </si>
  <si>
    <t>Singrauli</t>
  </si>
  <si>
    <t>Solapur</t>
  </si>
  <si>
    <t>Sunder Nagar</t>
  </si>
  <si>
    <t>Surat</t>
  </si>
  <si>
    <t>Residential</t>
  </si>
  <si>
    <t>Tezpur</t>
  </si>
  <si>
    <t>Thane</t>
  </si>
  <si>
    <t>Thiruvananthapuram</t>
  </si>
  <si>
    <t>Tinsukia</t>
  </si>
  <si>
    <t>Tirumala</t>
  </si>
  <si>
    <t>Tirupati</t>
  </si>
  <si>
    <t>Trichy</t>
  </si>
  <si>
    <t>Trivendrum</t>
  </si>
  <si>
    <t>Tura</t>
  </si>
  <si>
    <t>Udaipur</t>
  </si>
  <si>
    <t>Sensitive</t>
  </si>
  <si>
    <t>Ujjain</t>
  </si>
  <si>
    <t>Vadodara</t>
  </si>
  <si>
    <t>Vapi</t>
  </si>
  <si>
    <t>Varanasi</t>
  </si>
  <si>
    <t>Vishakhapatnam</t>
  </si>
  <si>
    <t>Vizag</t>
  </si>
  <si>
    <t>System Of Air Quality And Weather Forecasting And Research (Safar-India)</t>
  </si>
  <si>
    <t>Warangal</t>
  </si>
  <si>
    <t>Indonesia</t>
  </si>
  <si>
    <t>Bandung</t>
  </si>
  <si>
    <t>-</t>
  </si>
  <si>
    <t>http://spartan-network.org/</t>
  </si>
  <si>
    <t>Jakarta</t>
  </si>
  <si>
    <t>Malaysia</t>
  </si>
  <si>
    <t>Bayan Lepas</t>
  </si>
  <si>
    <t>Minsitry of Science, Technology and Innovation (MOSTI)</t>
  </si>
  <si>
    <t>Kuantan</t>
  </si>
  <si>
    <t>Kuching</t>
  </si>
  <si>
    <t>Petaling Jaya</t>
  </si>
  <si>
    <t>Senai</t>
  </si>
  <si>
    <t>Tanah Rata</t>
  </si>
  <si>
    <t>Myanmar</t>
  </si>
  <si>
    <t>Kathar</t>
  </si>
  <si>
    <t>http://asialeds.org/sites/default/files/resource/file/Myanmar_country_profile.pdf</t>
  </si>
  <si>
    <t>Kyauk Pa Taung</t>
  </si>
  <si>
    <t>Kyaukphyu</t>
  </si>
  <si>
    <t>Mawlamyaing</t>
  </si>
  <si>
    <t>Meikhtilar</t>
  </si>
  <si>
    <t>Namkham</t>
  </si>
  <si>
    <t>Namthu</t>
  </si>
  <si>
    <t>Nay Pyi Taw</t>
  </si>
  <si>
    <t>Ministry of Health and Sports</t>
  </si>
  <si>
    <t>Nyaung Oo</t>
  </si>
  <si>
    <t>Pyay-Aunglan</t>
  </si>
  <si>
    <t>Pyin Oo Lwin</t>
  </si>
  <si>
    <t>Sintgaing</t>
  </si>
  <si>
    <t>Taungoo</t>
  </si>
  <si>
    <t>Thaungtha</t>
  </si>
  <si>
    <t>Yangon</t>
  </si>
  <si>
    <t>Yenanchaung</t>
  </si>
  <si>
    <t>Nepal</t>
  </si>
  <si>
    <t>Kathmandu</t>
  </si>
  <si>
    <t>NHRC and MOH, Government of Nepal. 2015. Situation analysis of the ambient air pollution and respiratory health effect in Kathmandu Valley. Kathmandu: Nepal Health Research Council (NHRC)</t>
  </si>
  <si>
    <t>Pakistan</t>
  </si>
  <si>
    <t>Faisalabad</t>
  </si>
  <si>
    <t>Niaz Y. et al, (2016), Pak. J. Agri. Sci., Vol. 53(1), 97-106; DOI: 10.21162/PAKJAS/16.3623</t>
  </si>
  <si>
    <t>Islamabad</t>
  </si>
  <si>
    <t>Measurements and analysis of air quality in Islamabad, Pakistan</t>
  </si>
  <si>
    <t>Karachi</t>
  </si>
  <si>
    <t>Khwaja et al (2012), Effect of air pollution on daily morbidity in Karachi, Pakistan, J Local and Global Health Sci 2012:3</t>
  </si>
  <si>
    <t>Lahore</t>
  </si>
  <si>
    <t>1 station, 1 station: residential</t>
  </si>
  <si>
    <t>Alam K, et al. Aerosol size distribution and mass concentration measurements in various cities of Pakistan, J. Environ. Monit., 2011, 13, 1944</t>
  </si>
  <si>
    <t>Peshawar</t>
  </si>
  <si>
    <t>1 station, 1 station: N/A</t>
  </si>
  <si>
    <t>Rawalpindi</t>
  </si>
  <si>
    <t>Philippines</t>
  </si>
  <si>
    <t>Baguio City</t>
  </si>
  <si>
    <t>National Air Quality Status Report, 2012-2013</t>
  </si>
  <si>
    <t>Caloocan City</t>
  </si>
  <si>
    <t>Annual Report, Environmental Management Bureau, Department of Environment and Natural Resources</t>
  </si>
  <si>
    <t>Cebu</t>
  </si>
  <si>
    <t>City Of Malabon</t>
  </si>
  <si>
    <t>Daguapan City</t>
  </si>
  <si>
    <t>Davao City</t>
  </si>
  <si>
    <t>Las Pina City</t>
  </si>
  <si>
    <t>Manila</t>
  </si>
  <si>
    <t>Environmental Management Bureau Department of Environment and Natural Resources</t>
  </si>
  <si>
    <t>Marikina City</t>
  </si>
  <si>
    <t>Muntinlupa City</t>
  </si>
  <si>
    <t>Navotas City</t>
  </si>
  <si>
    <t>Nia Road</t>
  </si>
  <si>
    <t>Paranaque City</t>
  </si>
  <si>
    <t>Pasay City</t>
  </si>
  <si>
    <t>Pasig</t>
  </si>
  <si>
    <t>Pateros City</t>
  </si>
  <si>
    <t>Quezon City</t>
  </si>
  <si>
    <t>San Carlos City</t>
  </si>
  <si>
    <t>Taguig</t>
  </si>
  <si>
    <t>Urdaneta</t>
  </si>
  <si>
    <t>Valenzuela City</t>
  </si>
  <si>
    <t>Zamboanga City</t>
  </si>
  <si>
    <t>Singapore</t>
  </si>
  <si>
    <t>22 stations in urban, industrial and suburban locations distributed all over Singapore</t>
  </si>
  <si>
    <t>Key Environment Statistics 2015 published by the Ministry of the Environment Water &amp; Resources</t>
  </si>
  <si>
    <t>Sri Lanka</t>
  </si>
  <si>
    <t>Colombo</t>
  </si>
  <si>
    <t>Clean Air Asia, primary source: Central Environmental Authority</t>
  </si>
  <si>
    <t>SPM</t>
  </si>
  <si>
    <t>Suspended particulate matter</t>
  </si>
  <si>
    <t>Thailand</t>
  </si>
  <si>
    <t>Ayutthaya</t>
  </si>
  <si>
    <t>Pollution Control Department</t>
  </si>
  <si>
    <t>Bangkok</t>
  </si>
  <si>
    <t>11 N.A.</t>
  </si>
  <si>
    <t>Chiang Mai</t>
  </si>
  <si>
    <t>Chiang Rai</t>
  </si>
  <si>
    <t>Chon Buri</t>
  </si>
  <si>
    <t>Khon Kaen</t>
  </si>
  <si>
    <t>1 station, Residential Urban Background</t>
  </si>
  <si>
    <t>Air Quality and Noise Management Bureau, Pollution Control Department</t>
  </si>
  <si>
    <t>Lampang</t>
  </si>
  <si>
    <t>Lamphun</t>
  </si>
  <si>
    <t>Loei</t>
  </si>
  <si>
    <t>Mae Hong Son</t>
  </si>
  <si>
    <t>Nakhon Ratchasima</t>
  </si>
  <si>
    <t>Nakhon Sawan</t>
  </si>
  <si>
    <t>Nan</t>
  </si>
  <si>
    <t>Narathiwat</t>
  </si>
  <si>
    <t>Nonthaburi</t>
  </si>
  <si>
    <t>2 stations, Industrial Urban Background</t>
  </si>
  <si>
    <t>Pathum Thani</t>
  </si>
  <si>
    <t>Phayao</t>
  </si>
  <si>
    <t>Phra Nakhon Si Ayutthaya</t>
  </si>
  <si>
    <t>Phrae</t>
  </si>
  <si>
    <t>Phuket</t>
  </si>
  <si>
    <t>Ratchaburi</t>
  </si>
  <si>
    <t>Rayong</t>
  </si>
  <si>
    <t>4 stations, Res/Com urban Background</t>
  </si>
  <si>
    <t>Sa Kaeo</t>
  </si>
  <si>
    <t>Samut Prakan</t>
  </si>
  <si>
    <t>4 stations, Industrial Urban Background</t>
  </si>
  <si>
    <t>Samut Sakhon</t>
  </si>
  <si>
    <t>Saraburi</t>
  </si>
  <si>
    <t>Songkhla</t>
  </si>
  <si>
    <t>Surat Thani</t>
  </si>
  <si>
    <t>Yala</t>
  </si>
  <si>
    <t>Viet Nam</t>
  </si>
  <si>
    <t>Da Nang</t>
  </si>
  <si>
    <t>Government of Viet Nam</t>
  </si>
  <si>
    <t>NH3</t>
  </si>
  <si>
    <t>Ha Long</t>
  </si>
  <si>
    <t xml:space="preserve">Bharat Stage-III </t>
  </si>
  <si>
    <t>Ha Noi</t>
  </si>
  <si>
    <t>Government Act No. 23 on Environmental Management</t>
  </si>
  <si>
    <t>MOE, Ministry of Energy and Mineral Resources for fuel specifications, Ministry of Industry and Trade for vehicle models and tech req, Ministry of Communication for vehicle inspection and maintenance, etc. Other government offices exist at the local level.</t>
  </si>
  <si>
    <t>Mandates MOE to regulate all aspects of pollution control</t>
  </si>
  <si>
    <t>http://cleanairasia.org/wp-content/uploads/portal/files/documents/indonesia_0.pdf</t>
  </si>
  <si>
    <t>Jakarta Governor's Decree No. 551</t>
  </si>
  <si>
    <t>Jakarta's own set of standards that are often more stringent than national standards</t>
  </si>
  <si>
    <t>Ho Chi Minh City</t>
  </si>
  <si>
    <t>Hue</t>
  </si>
  <si>
    <t>Nha Trang</t>
  </si>
  <si>
    <t>Viet Tri</t>
  </si>
  <si>
    <t>Government Regulation No. 44 on Air Pollution Control</t>
  </si>
  <si>
    <t>National</t>
  </si>
  <si>
    <t>Details of mandate to set up standards and acceptable practices for stationary and mobile sources</t>
  </si>
  <si>
    <t>Site Location</t>
  </si>
  <si>
    <t>Site typology</t>
  </si>
  <si>
    <t xml:space="preserve">Pollutant </t>
  </si>
  <si>
    <t>Methodology</t>
  </si>
  <si>
    <t>Reference author</t>
  </si>
  <si>
    <t>Reference year</t>
  </si>
  <si>
    <t>Study year</t>
  </si>
  <si>
    <t>Season</t>
  </si>
  <si>
    <t>SEA SALT%</t>
  </si>
  <si>
    <t>SOIL DUST%</t>
  </si>
  <si>
    <t>CONSTRUCTION%</t>
  </si>
  <si>
    <t xml:space="preserve">INDUSTRY% </t>
  </si>
  <si>
    <t>BRICK KILN%</t>
  </si>
  <si>
    <t>Citation</t>
  </si>
  <si>
    <t>Pollution sources have been grouped following common criteria according to the European Guide on Air Pollution Source Apportionment with Receptor Models205 and after a critical review and meta-analysis of ambient particulate matter source apportionment using receptor models in Europe206</t>
  </si>
  <si>
    <t>semi-residential</t>
  </si>
  <si>
    <t>PMF</t>
  </si>
  <si>
    <t>Begum</t>
  </si>
  <si>
    <t>2001/2002</t>
  </si>
  <si>
    <t>year</t>
  </si>
  <si>
    <t>Begum BA, Biswas SK, Kim E, Hopke PK, Khaliquzzaman M. Investigation of sources of atmospheric aerosol at a hot spot area in Dhaka, Bangladesh. J Air Waste Manag Assoc 2005; 55: 227–40.</t>
  </si>
  <si>
    <t>urban</t>
  </si>
  <si>
    <t>ME</t>
  </si>
  <si>
    <t>2005/2006</t>
  </si>
  <si>
    <t>Begum, B. A., Biswas, S. K., &amp; Hopke, P. K. (2011). Key issues in controlling air pollutants in Dhaka, Bangladesh. Atmospheric Environment, 45(40), 7705-7713. doi:10.1016/j.atmosenv.2010.10.022</t>
  </si>
  <si>
    <t>2001/2005</t>
  </si>
  <si>
    <t>Begum, B. A., Biswas, S. K., &amp; Hopke, P. K. (2011). Key issues in controlling air pollutants in Dhaka, Bangladesh. Atmospheric Environment, 45(40), 7705-7713. doi:10.1016/j.atmosenv.2010.10.023</t>
  </si>
  <si>
    <t>Begum, B. A., Biswas, S. K., &amp; Hopke, P. K. (2011). Key issues in controlling air pollutants in Dhaka, Bangladesh. Atmospheric Environment, 45(40), 7705-7713. doi:10.1016/j.atmosenv.2010.10.024</t>
  </si>
  <si>
    <t>winter</t>
  </si>
  <si>
    <t>wet</t>
  </si>
  <si>
    <t>BC</t>
  </si>
  <si>
    <t>Begum, B. A., Hopke, P. K. &amp; Markwitz, A. (2013). Air pollution by fine particulate matter in Bangladesh. Atmospheric Pollution Research, 4(1), 75-86 https://doi.org/10.5094/APR.2013.008</t>
  </si>
  <si>
    <t>Environmental Quality Act</t>
  </si>
  <si>
    <t>DOE (which is part of the Ministry of Natural Resources and the Environment)</t>
  </si>
  <si>
    <t>Basic framework for environmental management</t>
  </si>
  <si>
    <t>http://cleanairasia.org/wp-content/uploads/portal/files/documents/malaysia_0.pdf</t>
  </si>
  <si>
    <t>National Policy on the Environment</t>
  </si>
  <si>
    <t>Aims: promote continued economic, social and cultural progress through environmental and sustainable development</t>
  </si>
  <si>
    <t>Begum, B. A., Hopke, P. K. &amp; Markwitz, A. (2013). Air pollution by fine particulate matter in Bangladesh. Atmospheric Pollution Research, 4(1), 75-86 https://doi.org/10.5094/APR.2013.009</t>
  </si>
  <si>
    <t>2007/2009</t>
  </si>
  <si>
    <t>Recommended Malaysian Air Quality Guidelines</t>
  </si>
  <si>
    <t>Begum, B. A., Hopke, P. K. &amp; Markwitz, A. (2013). Air pollution by fine particulate matter in Bangladesh. Atmospheric Pollution Research, 4(1), 75-86 https://doi.org/10.5094/APR.2013.010</t>
  </si>
  <si>
    <t>Begum, B. A., Hopke, P. K. &amp; Markwitz, A. (2013). Air pollution by fine particulate matter in Bangladesh. Atmospheric Pollution Research, 4(1), 75-86 https://doi.org/10.5094/APR.2013.011</t>
  </si>
  <si>
    <t>2010/2015</t>
  </si>
  <si>
    <t>Begum, B. A., &amp; Hopke, P. K. (2018). Ambient Air Quality in Dhaka Bangladesh over Two Decades: Impacts of Policy on Air Quality. Aerosol and Air Quality Research,18(7), 1910-1920. doi:10.4209/aaqr.2017.11.0465</t>
  </si>
  <si>
    <t>residential</t>
  </si>
  <si>
    <t>CMB</t>
  </si>
  <si>
    <t>ESMAP report</t>
  </si>
  <si>
    <t>ESMAP, Energy Sector Management Assistance Program. The World Bank, Annual Report 2011. 2012.</t>
  </si>
  <si>
    <t>Gummeneni</t>
  </si>
  <si>
    <t>2004/2005</t>
  </si>
  <si>
    <t>Gummeneni S, Yusup YB, Chavali M, Samadi SZ. Source apportionment of particulate matter in the ambient air of Hyderabad city, India. Atmospheric Res 2011; 101: 752–64.</t>
  </si>
  <si>
    <t>Guttikunda</t>
  </si>
  <si>
    <t>2006/2010</t>
  </si>
  <si>
    <t>Guttikunda SK, Kopakka RV, Dasari P, Gertler AW. Receptor model-based source apportionment of particulate pollution in Hyderabad, India. Environ Monit Assess 2013; 185: 5585–93.</t>
  </si>
  <si>
    <t>Mehta</t>
  </si>
  <si>
    <t>Mehta B, Venkataraman C, Bhushan M, Tripathi SN. Identification of sources affecting fog formation using receptor modeling approaches and inventory estimates of sectoral emissions. Atmos Environ 2009; 43: 1288–95.</t>
  </si>
  <si>
    <t>Pipalatkar</t>
  </si>
  <si>
    <t>2009/2010</t>
  </si>
  <si>
    <t>fall</t>
  </si>
  <si>
    <t>Pipalatkar P, Khaparde VV, Gajghate DG, Bawase MA. Source apportionment of PM2.5 using a CMB model for a centrally located indian city. Aerosol Air Qual Res 2014; 14: 1089–99.</t>
  </si>
  <si>
    <t>Sudheer</t>
  </si>
  <si>
    <t>2006/2007</t>
  </si>
  <si>
    <t>Sudheer AK, Rengarajan R. Atmospheric mineral dust and trace metals over urban environment in western India during winter. Aerosol Air Qual Res 2012; 12: 923–33.</t>
  </si>
  <si>
    <t xml:space="preserve">residential </t>
  </si>
  <si>
    <t>Central Pollution Control Board</t>
  </si>
  <si>
    <t>3-month</t>
  </si>
  <si>
    <t>India., Central Pollution Control Board. (2010). Air quality monitoring, emission, inventory, and source apportionment study for Indian cities: National summary report.</t>
  </si>
  <si>
    <t>MOPE</t>
  </si>
  <si>
    <t>Standards set by MOPE</t>
  </si>
  <si>
    <t>http://cleanairasia.org/wp-content/uploads/portal/files/documents/nepal_0.pdf</t>
  </si>
  <si>
    <t>kerbside</t>
  </si>
  <si>
    <t>15-minute</t>
  </si>
  <si>
    <t>Philippine CAA (RA 8749)</t>
  </si>
  <si>
    <t>DENR</t>
  </si>
  <si>
    <t>Main legislation for air pollution control</t>
  </si>
  <si>
    <t>http://cleanairasia.org/wp-content/uploads/portal/files/documents/philippines.pdf</t>
  </si>
  <si>
    <t>EI</t>
  </si>
  <si>
    <t>Gargava</t>
  </si>
  <si>
    <t>Gargava, P., Chow, J. C., Watson, J. G., &amp; Lowenthal, D. H. (2014). Speciated PM10 Emission Inventory for Delhi, India. Aerosol and Air Quality Research,14(5), 1515-1526. doi:10.4209/aaqr.2013.02.0047</t>
  </si>
  <si>
    <t>Gargava, P., Chow, J. C., Watson, J. G., &amp; Lowenthal, D. H. (2014). Speciated PM10 Emission Inventory for Delhi, India. Aerosol and Air Quality Research,14(5), 1515-1526. doi:10.4209/aaqr.2013.02.0048</t>
  </si>
  <si>
    <t>Gargava, P., Chow, J. C., Watson, J. G., &amp; Lowenthal, D. H. (2014). Speciated PM10 Emission Inventory for Delhi, India. Aerosol and Air Quality Research,14(5), 1515-1526. doi:10.4209/aaqr.2013.02.0049</t>
  </si>
  <si>
    <t>Lestari</t>
  </si>
  <si>
    <t>2001/2007</t>
  </si>
  <si>
    <t>Lestari P, Mauliadi YD. Source apportionment of particulate matter at urban mixed site in Indonesia using PMF. Atmos Environ 2009; 43: 1760–70.</t>
  </si>
  <si>
    <t>dry</t>
  </si>
  <si>
    <t>Santoso</t>
  </si>
  <si>
    <t>2008/2009</t>
  </si>
  <si>
    <t>Santoso M, Lestiani DD, Markwitz A. Characterization of airborne particulate matter collected at Jakarta roadside of an arterial road. J Radioanal Nucl Chem 2013; 297: 165–9.</t>
  </si>
  <si>
    <t>Pekanbaru</t>
  </si>
  <si>
    <t>See</t>
  </si>
  <si>
    <t>spring</t>
  </si>
  <si>
    <t>See SW, Balasubramanian R, Rianawati E, Karthikeyan S, Streets DG. Characterization and source apportionment of particulate matter &lt; or = 2.5 micrometer in Sumatra, Indonesia, during a recent peat fire episode. Environ Sci Technol 2007; 41: 3488–94.</t>
  </si>
  <si>
    <t>Belakang</t>
  </si>
  <si>
    <t>rural</t>
  </si>
  <si>
    <t>Serpong</t>
  </si>
  <si>
    <t>Santoso, M., Lestiani, D. D., Mukhtar, R., Hamonangan, E., Syafrul, H., Markwitz, A., &amp; Hopke, P. K. (2011). Preliminary study of the sources of ambient air pollution in Serpong, Indonesia. Atmospheric Pollution Research, 2(2), 190-196. doi:10.5094/apr.2011.024</t>
  </si>
  <si>
    <t>2002/2004</t>
  </si>
  <si>
    <t>Santoso, M., Hopke, P. K., Hidayat, A., &amp; L., D. D. (2008). Sources identification of the atmospheric aerosol at urban and suburban sites in Indonesia by positive matrix factorization. Science of the Total Environment,397(1), 3rd ser., 229-237. doi:https://doi.org/10.1016/j.scitotenv.2008.01.057</t>
  </si>
  <si>
    <t>Santoso, M., Hopke, P. K., Hidayat, A., &amp; L., D. D. (2008). Sources identification of the atmospheric aerosol at urban and suburban sites in Indonesia by positive matrix factorization. Science of the Total Environment,397(1), 3rd ser., 229-237. doi:https://doi.org/10.1016/j.scitotenv.2008.01.058</t>
  </si>
  <si>
    <t>Lembang</t>
  </si>
  <si>
    <t>suburban</t>
  </si>
  <si>
    <t>Santoso, M., Hopke, P. K., Hidayat, A., &amp; L., D. D. (2008). Sources identification of the atmospheric aerosol at urban and suburban sites in Indonesia by positive matrix factorization. Science of the Total Environment,397(1), 3rd ser., 229-237. doi:https://doi.org/10.1016/j.scitotenv.2008.01.059</t>
  </si>
  <si>
    <t>Santoso, M., Hopke, P. K., Hidayat, A., &amp; L., D. D. (2008). Sources identification of the atmospheric aerosol at urban and suburban sites in Indonesia by positive matrix factorization. Science of the Total Environment,397(1), 3rd ser., 229-237. doi:https://doi.org/10.1016/j.scitotenv.2008.01.060</t>
  </si>
  <si>
    <t>Kuala Terengganu</t>
  </si>
  <si>
    <t>PCA</t>
  </si>
  <si>
    <t>Tahir</t>
  </si>
  <si>
    <t>Tahir NM, Suratman S, Fong FT, Hamzah MS, Latif MT. Temporal distribution and chemical characterization of atmospheric particulate matter in the eastern coast of Peninsular Malaysia. Aerosol Air Qual Res 2013; 13: 584–95.</t>
  </si>
  <si>
    <t>Kuala Lumpur</t>
  </si>
  <si>
    <t>Rahman</t>
  </si>
  <si>
    <t>2004/2008</t>
  </si>
  <si>
    <t>Abdul Rahman S, Mohd Suhaimi H, Abdul Khalik W, et al. Sources apportionment of fine and coarse aerosol in Klang Valley, Kuala Lumpur using positive matrix factorization. Atmospheric Pollut Res 2011; 2: 197–206.</t>
  </si>
  <si>
    <t>Sulong</t>
  </si>
  <si>
    <t>summer</t>
  </si>
  <si>
    <t>Sulong, N. A., Latif, M. T., Khan, M. F., Amil, N., Ashfold, M. J., Wahab, M. I., . . . Sahani, M. (2017). Source apportionment and health risk assessment among specific age groups during haze and non-haze episodes in Kuala Lumpur, Malaysia. Science of The Total Environment,601-602, 556-570. doi:10.1016/j.scitotenv.2017.05.153</t>
  </si>
  <si>
    <t>National Environmental Act No. 47</t>
  </si>
  <si>
    <t>Ministry of Forestry and Environment (MoF&amp;E)</t>
  </si>
  <si>
    <t>http://cleanairasia.org/wp-content/uploads/portal/files/documents/srilanka_0.pdf</t>
  </si>
  <si>
    <t>Khan</t>
  </si>
  <si>
    <t>2013/2014</t>
  </si>
  <si>
    <t>National Environmental Regulations</t>
  </si>
  <si>
    <t>Khan, M. F., Latif, M. T., Saw, W. H., Amil, N., Nadzir, M. S., Sahani, M., . . . Chung, J. X. (2016). Fine particulate matter in the tropical environment: Monsoonal effects, source apportionment, and health risk assessment. Atmospheric Chemistry and Physics,16(2), 597-617. doi:10.5194/acp-16-597-2016</t>
  </si>
  <si>
    <t>Khan, M. F., et al. (2016), Comprehensive assessment of PM2.5 physicochemical properties during the Southeast Asia dry season (southwest monsoon), J. Geophys. Res. Atmos., 121, 14,589–14,611, doi:10.1002/ 2016JD025894.</t>
  </si>
  <si>
    <t>Klang Valley</t>
  </si>
  <si>
    <t>Amil</t>
  </si>
  <si>
    <t>2011/2012</t>
  </si>
  <si>
    <t>Amil, N., Latif, M. T., Khan, M. F., &amp; Mohamad, M. (2016). Seasonal variability of PM&lt;sub&gt;2.5&lt;/sub&gt; composition and sources in the Klang Valley urban-industrial environment. Atmospheric Chemistry and Physics,16(8), 5357-5381. doi:10.5194/acp-16-5357-2016</t>
  </si>
  <si>
    <t>2002/2011</t>
  </si>
  <si>
    <t>Rahman, S. A., Hamzah, M. S., Elias, M. S., Salim, N. A., Hashim, A., Shukor, S., . . . Wood, A. K. (2015). A Long Term Study on Characterization and Source Apportionment of Particulate Pollution in Klang Valley, Kuala Lumpur. Aerosol and Air Quality Research,15(6), 2291-2304. doi:10.4209/aaqr.2015.03.0188</t>
  </si>
  <si>
    <t>Klang Valley, Kuala Lumpur during 2002 to 2011. Approximately 35 % to 48 % of PM2.5 emitted in Klang Valley, Kuala Lumpur within 2002–2011 came from motor vehicles and industry respectively. In 2002 and 2003 PM2.5 mass was found to be dominated by motor vehicles with contributions of 49.5% and 50.0% respectively. After 2003 there was an increase of contributions from industry and has been the major source of PM2.5 mass since 2004. Contribution of natural sources; soil and biomass burning ranged from 2.1 to 5.7% and 4.0 to 15.6% respectively, whilst contributions from secondary sulphate ranged from 2.8 to 7.3%</t>
  </si>
  <si>
    <t>Ee-Ling</t>
  </si>
  <si>
    <t>Ee-Ling, O., Mustaffa, N. I., Amil, N., Khan, M. F., &amp; Latif, M. T. (2015). Source Contribution of PM2.5 at Different Locations on the Malaysian Peninsula. Bulletin of Environmental Contamination and Toxicology,94(4), 537-542. doi:10.1007/s00128-015-1477-9</t>
  </si>
  <si>
    <t>Bangi</t>
  </si>
  <si>
    <t>Tasik Chini</t>
  </si>
  <si>
    <t>From this study, we conclude that fine particles in the ambient air of Malaysia appear to be mainly affected by anthropogenic sources regardless of location.</t>
  </si>
  <si>
    <t>Cohen</t>
  </si>
  <si>
    <t xml:space="preserve">Cohen DD, Stelcer E, Santos FL, Prior M, Thompson C, Pabroa PCB. Fingerprinting and source apportionment of fine particle pollution in Manila by IBA and PMF techniques: A 7-year study. X-Ray Spectrom 2009; 38: 18–25.
Cohen DD, Crawford J, Stelcer E, Bac VT. Characterisation and source apportionment of fine particulate sources at Hanoi from 2001 to 2008. Atmos Environ 2010; 44: 320–8. </t>
  </si>
  <si>
    <t>Valenzuela</t>
  </si>
  <si>
    <t>Pabroa</t>
  </si>
  <si>
    <t>Preciosa Corazon B. Pabroa FLS. Receptor modeling studies for the characterization of air particulate lead pollution sources in Valenzuela sampling site (Philippines). Atmospheric Pollut Res 2011; : 213–8.</t>
  </si>
  <si>
    <t>factor analysis</t>
  </si>
  <si>
    <t>Balasubramanian</t>
  </si>
  <si>
    <t>Balasubramanian, R., &amp; Qian, W. (2004). Characterization and source identification of airborne trace metals in Singapore. Journal of Environmental Monitoring,6(10), 813. doi:10.1039/b407523d</t>
  </si>
  <si>
    <t xml:space="preserve">year </t>
  </si>
  <si>
    <t>Balasubramanian, R., Qian, W. B., Decesari, S., Facchini, M. C., &amp; Fuzzi, S. (2003). Comprehensive characterization of PM2.5 aerosols in Singapore. Journal of Geophysical Research: Atmospheres,108(D16). doi:https://doi.org/10.1029/2002JD002517</t>
  </si>
  <si>
    <t>Zong</t>
  </si>
  <si>
    <t>Zong, Y., Botero, M. L., Yu, L. E., &amp; Kraft, M. (2019). Size spectra and source apportionment of fine particulates in tropical urban environment during southwest monsoon season. Environmental Pollution,244, 477-485. doi:10.1016/j.envpol.2018.09.124</t>
  </si>
  <si>
    <t>Seneviratne</t>
  </si>
  <si>
    <t>2000/2005</t>
  </si>
  <si>
    <t>Seneviratne MCS, Vajira AW, Hadagiripathira L, et al. Characterization and source apportionment of particulate pollution in Colombo, Sri Lanka. Atmospheric Pollut Res 2011; 2: 207–12.</t>
  </si>
  <si>
    <t>Pathumthani</t>
  </si>
  <si>
    <t>Wimolwattanapun</t>
  </si>
  <si>
    <t>2003/2007</t>
  </si>
  <si>
    <t>Wimolwattanapun W, Hopke PK, Pongkiatkul P. Source apportionment and potential source locations of PM2.5 and PM2.5-10 at residential sites in metropolitan Bangkok. Atmospheric Pollut Res 2011; 2: 172–81.</t>
  </si>
  <si>
    <t>Chatuchak Bankok</t>
  </si>
  <si>
    <t>Hanoi</t>
  </si>
  <si>
    <t>Vietnam</t>
  </si>
  <si>
    <t>2001/2008</t>
  </si>
  <si>
    <t>Hai</t>
  </si>
  <si>
    <t>Hai CD, Kim Oanh NT. Effects of local, regional meteorology and emission sources on mass and compositions of particulate matter in Hanoi. Atmos Environ 2013; 78: 105–12.</t>
  </si>
  <si>
    <t>Cam Hai Dong</t>
  </si>
  <si>
    <t>Hang</t>
  </si>
  <si>
    <t>Hang NT, Kim Oanh NT. Chemical characterization and sources apportionment of fine particulate pollution in a mining town of Vietnam. Atmospheric Res 2014; 145-146: 214–25.</t>
  </si>
  <si>
    <t>Mong Duong</t>
  </si>
  <si>
    <t>industrial</t>
  </si>
  <si>
    <t>3-hour</t>
  </si>
  <si>
    <t>Environmental Pollution Control Act</t>
  </si>
  <si>
    <t>Air Act (1971) was the first, but the Clean Air Standards put in place since 1978 were repealed by other subsequent regulations.</t>
  </si>
  <si>
    <t>Environmental Pollution Control (Air Impurities) Regulations</t>
  </si>
  <si>
    <t>NEA PCD (Environmental Protection Division of NEA, under MEWR; NEA formed in 2002), other agencies include National Energy Efficiency Committee.</t>
  </si>
  <si>
    <t>Standards are NOT Singaporean standards, based on WOH and US EPA.</t>
  </si>
  <si>
    <t>http://cleanairasia.org/wp-content/uploads/portal/files/documents/singapore_0.pdf</t>
  </si>
  <si>
    <t>WHO Interim Target</t>
  </si>
  <si>
    <t>None - 2020 targets only</t>
  </si>
  <si>
    <t>2011 was then the NEA concluded their assessment</t>
  </si>
  <si>
    <t>https://www.nea.gov.sg/our-services/pollution-control/air-pollution/air-quality</t>
  </si>
  <si>
    <t>Sustainable Singapore Blueprint Target</t>
  </si>
  <si>
    <t>WHO Final</t>
  </si>
  <si>
    <t>mg/m3</t>
  </si>
  <si>
    <t>Environmental Protection and Management (Vehicular Emissions) Regulations</t>
  </si>
  <si>
    <t>Vehicular Emission</t>
  </si>
  <si>
    <t>Smoke or visible vapor</t>
  </si>
  <si>
    <t>At any time</t>
  </si>
  <si>
    <t>Penalty</t>
  </si>
  <si>
    <t>Original: 1998; Penalty: $2000 first offense, $5000 after second offense; other vehicular standards based on European and Japanese limits (stated on the legislation but actual numbers are absent)</t>
  </si>
  <si>
    <t>https://sso.agc.gov.sg/SL/EPMA1999-RG6/#pr19-</t>
  </si>
  <si>
    <t>The Myanmar Environmental Impact Assessment Procedures (EIA)</t>
  </si>
  <si>
    <t xml:space="preserve">
NO2</t>
  </si>
  <si>
    <t>μg/m3</t>
  </si>
  <si>
    <t>International Finance Corporation (IFC) Environmental Health and Safety (EHS) Guidelines</t>
  </si>
  <si>
    <t>Projects with significant sources of air emissions, and potential for significant impacts to ambient air quality, should prevent or minimize impacts by ensuring that: (i) emissions do not result in concentrations that reach or exceed national ambient quality guidelines and standards,1 or in their absence current World Health Organization (WHO) Air Quality Guidelines for the most common pollutants as summarized below; and (ii) emissions do not contribute a significant portion to the attainment of relevant ambient air quality guidelines or standards (i.e. not exceeding 25 percent of the applicable air quality standards) to allow additional, future sustainable development in the same air shed.</t>
  </si>
  <si>
    <t>http://www.myanmar-responsiblebusiness.org/pdf/2015-12-29-National-Environmental-Quality_Emission_Guidelines_en.pdf</t>
  </si>
  <si>
    <t>8-hour daily maximum</t>
  </si>
  <si>
    <t>10-minute</t>
  </si>
  <si>
    <t>Punjab Environmental Quality Standards (Punjab Environmental Protectiuon Act, 1997)</t>
  </si>
  <si>
    <t>Environment Protection Department (EPD)</t>
  </si>
  <si>
    <t xml:space="preserve"> National Ambient air quality standards: mostly meet WHO Interim Targets
● National Air Quality Policy: No – air is covered in the comprehensive framework provided by the Pakistan Environmental Protection Act, which provides prohibitions, penalties, enforcement to prevent and control pollution
● Air Quality legislation / programmes: Pakistan Clean Air Program provides list of interventions for improving air quality with respect to vehicles, industries, solid waste burning, natural dust
● Other: No specific unit responsible for air quality management; need for intergovernmental and inter-sectoral coordination; provincial environmental agencies responsible for most environmental issues, which could lead to significant differences across regions</t>
  </si>
  <si>
    <t>standards: https://www3.opic.gov/environment/eia/pakistanpower/110711%20R1V08STR-A%20-%20Part%20III.pdf</t>
  </si>
  <si>
    <t>Policy: https://wedocs.unep.org/bitstream/handle/20.500.11822/17077/Pakistan.pdf?sequence=1&amp;isAllowed=y</t>
  </si>
  <si>
    <t>NO</t>
  </si>
  <si>
    <t>Ozone</t>
  </si>
  <si>
    <t>1 hour</t>
  </si>
  <si>
    <t>8-hours</t>
  </si>
  <si>
    <t xml:space="preserve">NAAQSs - National Environmental Quality Act of 1992	</t>
  </si>
  <si>
    <t>CO (ppm)</t>
  </si>
  <si>
    <t>Pollution Control Department (PCD) within the Ministry of Natural Resources and Environment</t>
  </si>
  <si>
    <t xml:space="preserve">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
</t>
  </si>
  <si>
    <t>standards: http://infofile.pcd.go.th/air/cri170353_sec3.pdf</t>
  </si>
  <si>
    <t>Pollution Control Department: https://www.aecen.org/index.php/thailand-pollution-control-department</t>
  </si>
  <si>
    <t>NO2 (ppm)</t>
  </si>
  <si>
    <t>Compliance same as above</t>
  </si>
  <si>
    <t>1-year average</t>
  </si>
  <si>
    <t>SO2 (ppm)</t>
  </si>
  <si>
    <t>O3 (ppm)</t>
  </si>
  <si>
    <t>TSP (mg/m3)</t>
  </si>
  <si>
    <t>PM10 (mg/m3)</t>
  </si>
  <si>
    <t>Pb (mg/m3)</t>
  </si>
  <si>
    <t>1 month average</t>
  </si>
  <si>
    <t>PM2.5 (mg/m3)*</t>
  </si>
  <si>
    <t>Poilicy: https://wedocs.unep.org/bitstream/handle/20.500.11822/17144/VietNam.pdf?sequence=1&amp;isAllowed=y</t>
  </si>
  <si>
    <t>Age</t>
  </si>
  <si>
    <t>Cause</t>
  </si>
  <si>
    <t>Measure</t>
  </si>
  <si>
    <t>Value</t>
  </si>
  <si>
    <t>Lower Bound</t>
  </si>
  <si>
    <t>Upper Bound</t>
  </si>
  <si>
    <t>Units</t>
  </si>
  <si>
    <t>Life Expectancy (State of global air?)</t>
  </si>
  <si>
    <t>Total # of deaths</t>
  </si>
  <si>
    <t>&lt;5 years</t>
  </si>
  <si>
    <t>Lower respiratory infections</t>
  </si>
  <si>
    <t>DALYs</t>
  </si>
  <si>
    <t>per 100,000</t>
  </si>
  <si>
    <t>be clear about the year</t>
  </si>
  <si>
    <t>Deaths</t>
  </si>
  <si>
    <t>All ages</t>
  </si>
  <si>
    <t>Chronic obstructive pulmonary disease</t>
  </si>
  <si>
    <t>Ischemic heart disease</t>
  </si>
  <si>
    <t>Ischemic stroke</t>
  </si>
  <si>
    <t>Tracheal, bronchus, and lung cancer</t>
  </si>
  <si>
    <t>Monthly</t>
  </si>
  <si>
    <t>Processed hourly (NowCast) data from US consulate in Dhaka in R: https://www.airnow.gov/index.cfm?action=airnow.global_summary#Bangladesh$Dhaka</t>
  </si>
  <si>
    <t>Processed hourly (as above): https://www.airnow.gov/index.cfm?action=airnow.global_summary#Sri_Lanka$Colombo</t>
  </si>
  <si>
    <t>Ho Chi Minh</t>
  </si>
  <si>
    <t>https://www.airnow.gov/index.cfm?action=airnow.global_summary#Vietnam$Ho_Chi_Minh_City</t>
  </si>
  <si>
    <t>https://www.airnow.gov/index.cfm?action=airnow.global_summary#Vietnam$Hanoi</t>
  </si>
  <si>
    <t>Jakarta (South)</t>
  </si>
  <si>
    <t>https://www.airnow.gov/index.cfm?action=airnow.global_summary#Indonesia$Jakarta_South</t>
  </si>
  <si>
    <t>Jakarta (Central)</t>
  </si>
  <si>
    <t>https://www.airnow.gov/index.cfm?action=airnow.global_summary#Indonesia$Jakarta_Central</t>
  </si>
  <si>
    <t>Embassy Kathmandu</t>
  </si>
  <si>
    <t>https://www.airnow.gov/index.cfm?action=airnow.global_summary#Nepal$Embassy_Kathmandu</t>
  </si>
  <si>
    <t>Phora Durbar Kathmandu</t>
  </si>
  <si>
    <t>https://www.airnow.gov/index.cfm?action=airnow.global_summary#Nepal$Phora_Durbar_Kathmandu</t>
  </si>
  <si>
    <t>New Delhi</t>
  </si>
  <si>
    <t>https://www.airnow.gov/index.cfm?action=airnow.global_summary#India$New_Delhi</t>
  </si>
  <si>
    <t>https://www.airnow.gov/index.cfm?action=airnow.global_summary#India$Chennai</t>
  </si>
  <si>
    <t>https://www.airnow.gov/index.cfm?action=airnow.global_summary#India$Kolkata</t>
  </si>
  <si>
    <t>Household air pollution from solid fuels</t>
  </si>
  <si>
    <t>DALYs per 100,000</t>
  </si>
  <si>
    <t>Deaths per 100,000</t>
  </si>
  <si>
    <t>https://www.airnow.gov/index.cfm?action=airnow.global_summary#India$Mumbai</t>
  </si>
  <si>
    <t>https://www.airnow.gov/index.cfm?action=airnow.global_summary#India$Hyderabad</t>
  </si>
  <si>
    <t>Row Labels</t>
  </si>
  <si>
    <t>Grand Total</t>
  </si>
  <si>
    <t>Column Labels</t>
  </si>
  <si>
    <t>Average of Concentration</t>
  </si>
  <si>
    <t>(blank)</t>
  </si>
  <si>
    <t>Sum of Standards</t>
  </si>
  <si>
    <t>Sum of PM10</t>
  </si>
  <si>
    <t>Sum of PM2.5</t>
  </si>
  <si>
    <t>Ratios</t>
  </si>
  <si>
    <t>ROAD DUST%</t>
  </si>
  <si>
    <t>TRAFFIC%</t>
  </si>
  <si>
    <t>BIOM. BURN.%</t>
  </si>
  <si>
    <t>RESIDENTIAL FUEL%</t>
  </si>
  <si>
    <t>OTHER%</t>
  </si>
  <si>
    <t>Average of SEA SALT%</t>
  </si>
  <si>
    <t>Average of SOIL DUST%</t>
  </si>
  <si>
    <t>Average of CONSTRUCTION%</t>
  </si>
  <si>
    <t xml:space="preserve">Average of INDUSTRY% </t>
  </si>
  <si>
    <t>Average of BRICK KILN%</t>
  </si>
  <si>
    <t>Average of ROAD DUST%</t>
  </si>
  <si>
    <t>Average of TRAFFIC%</t>
  </si>
  <si>
    <t>Average of BIOM. BURN.%</t>
  </si>
  <si>
    <t>Average of OTHER%</t>
  </si>
  <si>
    <t>Average of RESIDENTIAL FUEL%</t>
  </si>
  <si>
    <t>Average of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</si>
</sst>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23">
    <font>
      <sz val="10"/>
      <color rgb="FF000000"/>
      <name val="Arial"/>
    </font>
    <font>
      <b/>
      <sz val="10"/>
      <name val="Arial"/>
    </font>
    <font>
      <sz val="10"/>
      <name val="Arial"/>
    </font>
    <font>
      <sz val="11"/>
      <color rgb="FF000000"/>
      <name val="Calibri"/>
    </font>
    <font>
      <sz val="10"/>
      <color rgb="FF000000"/>
      <name val="'Arial'"/>
    </font>
    <font>
      <u/>
      <sz val="10"/>
      <color rgb="FF0000FF"/>
      <name val="Arial"/>
    </font>
    <font>
      <sz val="10"/>
      <name val="Arial"/>
    </font>
    <font>
      <u/>
      <sz val="10"/>
      <color rgb="FF0000FF"/>
      <name val="Arial"/>
    </font>
    <font>
      <u/>
      <sz val="11"/>
      <color rgb="FF000000"/>
      <name val="Calibri"/>
    </font>
    <font>
      <b/>
      <sz val="10"/>
      <name val="Calibri"/>
    </font>
    <font>
      <b/>
      <sz val="10"/>
      <color rgb="FF000000"/>
      <name val="Calibri"/>
    </font>
    <font>
      <b/>
      <sz val="10"/>
      <color rgb="FFFF0000"/>
      <name val="Calibri"/>
    </font>
    <font>
      <b/>
      <sz val="10"/>
      <name val="Arial"/>
    </font>
    <font>
      <sz val="10"/>
      <name val="Calibri"/>
    </font>
    <font>
      <sz val="10"/>
      <name val="Arial"/>
    </font>
    <font>
      <sz val="10"/>
      <name val="Calibri"/>
    </font>
    <font>
      <sz val="10"/>
      <color rgb="FF000000"/>
      <name val="Calibri"/>
    </font>
    <font>
      <sz val="12"/>
      <color rgb="FF323232"/>
      <name val="&quot;Times New Roman&quot;"/>
    </font>
    <font>
      <sz val="10"/>
      <color rgb="FFFF0000"/>
      <name val="Arial"/>
    </font>
    <font>
      <sz val="13"/>
      <color rgb="FFFF0000"/>
      <name val="Georgia"/>
    </font>
    <font>
      <b/>
      <sz val="10"/>
      <name val="Arial"/>
    </font>
    <font>
      <sz val="10"/>
      <color rgb="FF000000"/>
      <name val="Roboto"/>
    </font>
    <font>
      <b/>
      <sz val="10"/>
      <color rgb="FF000000"/>
      <name val="Calibri"/>
      <family val="2"/>
    </font>
  </fonts>
  <fills count="6">
    <fill>
      <patternFill patternType="none"/>
    </fill>
    <fill>
      <patternFill patternType="gray125"/>
    </fill>
    <fill>
      <patternFill patternType="solid">
        <fgColor rgb="FFFF9900"/>
        <bgColor rgb="FFFF9900"/>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5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right"/>
    </xf>
    <xf numFmtId="0" fontId="5" fillId="0" borderId="0" xfId="0" applyFont="1"/>
    <xf numFmtId="164" fontId="2" fillId="0" borderId="0" xfId="0" applyNumberFormat="1" applyFont="1"/>
    <xf numFmtId="0" fontId="2" fillId="0" borderId="0" xfId="0" applyFont="1" applyAlignment="1">
      <alignment horizontal="right"/>
    </xf>
    <xf numFmtId="0" fontId="6" fillId="0" borderId="0" xfId="0" applyFont="1" applyAlignment="1">
      <alignment horizontal="right"/>
    </xf>
    <xf numFmtId="0" fontId="2" fillId="2" borderId="0" xfId="0" applyFont="1" applyFill="1"/>
    <xf numFmtId="0" fontId="7" fillId="2" borderId="0" xfId="0" applyFont="1" applyFill="1"/>
    <xf numFmtId="0" fontId="8" fillId="0" borderId="0" xfId="0" applyFont="1"/>
    <xf numFmtId="0" fontId="2" fillId="0" borderId="0" xfId="0" applyFont="1" applyAlignment="1">
      <alignment horizontal="left"/>
    </xf>
    <xf numFmtId="165" fontId="2" fillId="0" borderId="0" xfId="0" applyNumberFormat="1" applyFont="1"/>
    <xf numFmtId="0" fontId="9" fillId="0" borderId="0" xfId="0" applyFont="1" applyAlignment="1">
      <alignment horizontal="left"/>
    </xf>
    <xf numFmtId="0" fontId="10" fillId="0" borderId="0" xfId="0" applyFont="1" applyAlignment="1">
      <alignment horizontal="left"/>
    </xf>
    <xf numFmtId="0" fontId="11" fillId="0" borderId="0" xfId="0" applyFont="1"/>
    <xf numFmtId="0" fontId="12" fillId="0" borderId="0" xfId="0" applyFont="1"/>
    <xf numFmtId="0" fontId="13" fillId="3" borderId="0" xfId="0" applyFont="1" applyFill="1" applyAlignment="1">
      <alignment horizontal="left"/>
    </xf>
    <xf numFmtId="0" fontId="2" fillId="3" borderId="0" xfId="0" applyFont="1" applyFill="1"/>
    <xf numFmtId="0" fontId="13" fillId="3" borderId="0" xfId="0" applyFont="1" applyFill="1"/>
    <xf numFmtId="0" fontId="14" fillId="3" borderId="0" xfId="0" applyFont="1" applyFill="1"/>
    <xf numFmtId="2" fontId="13" fillId="3" borderId="0" xfId="0" applyNumberFormat="1" applyFont="1" applyFill="1" applyAlignment="1">
      <alignment horizontal="left"/>
    </xf>
    <xf numFmtId="0" fontId="15" fillId="3" borderId="0" xfId="0" applyFont="1" applyFill="1"/>
    <xf numFmtId="0" fontId="13" fillId="0" borderId="0" xfId="0" applyFont="1" applyAlignment="1">
      <alignment horizontal="left"/>
    </xf>
    <xf numFmtId="0" fontId="15" fillId="0" borderId="0" xfId="0" applyFont="1"/>
    <xf numFmtId="0" fontId="13" fillId="0" borderId="0" xfId="0" applyFont="1"/>
    <xf numFmtId="0" fontId="14" fillId="0" borderId="0" xfId="0" applyFont="1"/>
    <xf numFmtId="0" fontId="16" fillId="0" borderId="0" xfId="0" applyFont="1" applyAlignment="1">
      <alignment horizontal="left"/>
    </xf>
    <xf numFmtId="0" fontId="17" fillId="4" borderId="0" xfId="0" applyFont="1" applyFill="1"/>
    <xf numFmtId="0" fontId="16" fillId="3" borderId="0" xfId="0" applyFont="1" applyFill="1" applyAlignment="1">
      <alignment horizontal="left"/>
    </xf>
    <xf numFmtId="0" fontId="13" fillId="5" borderId="0" xfId="0" applyFont="1" applyFill="1" applyAlignment="1">
      <alignment horizontal="left"/>
    </xf>
    <xf numFmtId="0" fontId="17" fillId="3" borderId="0" xfId="0" applyFont="1" applyFill="1"/>
    <xf numFmtId="0" fontId="18" fillId="3" borderId="0" xfId="0" applyFont="1" applyFill="1"/>
    <xf numFmtId="0" fontId="19" fillId="3" borderId="0" xfId="0" applyFont="1" applyFill="1"/>
    <xf numFmtId="0" fontId="2" fillId="5" borderId="0" xfId="0" applyFont="1" applyFill="1"/>
    <xf numFmtId="0" fontId="20" fillId="0" borderId="0" xfId="0" applyFont="1"/>
    <xf numFmtId="0" fontId="21" fillId="4" borderId="0" xfId="0" applyFont="1" applyFill="1"/>
    <xf numFmtId="0" fontId="6"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0" fontId="0" fillId="0" borderId="0" xfId="0" applyAlignment="1">
      <alignment horizontal="left" indent="2"/>
    </xf>
    <xf numFmtId="0" fontId="22" fillId="0" borderId="0" xfId="0" applyFont="1" applyAlignment="1">
      <alignment horizontal="left"/>
    </xf>
    <xf numFmtId="0" fontId="0" fillId="0" borderId="0" xfId="0" applyAlignment="1">
      <alignment horizontal="left" indent="3"/>
    </xf>
    <xf numFmtId="2" fontId="0" fillId="0" borderId="0" xfId="0" pivotButton="1" applyNumberFormat="1"/>
    <xf numFmtId="2" fontId="0" fillId="0" borderId="0" xfId="0" applyNumberFormat="1" applyAlignment="1">
      <alignment horizontal="left"/>
    </xf>
    <xf numFmtId="2" fontId="0" fillId="0" borderId="0" xfId="0" applyNumberFormat="1" applyAlignment="1">
      <alignment horizontal="left" indent="1"/>
    </xf>
    <xf numFmtId="2" fontId="0" fillId="0" borderId="0" xfId="0" applyNumberFormat="1" applyAlignment="1">
      <alignment horizontal="left" indent="2"/>
    </xf>
    <xf numFmtId="1" fontId="0" fillId="0" borderId="0" xfId="0" applyNumberFormat="1"/>
  </cellXfs>
  <cellStyles count="1">
    <cellStyle name="Normal" xfId="0" builtinId="0"/>
  </cellStyles>
  <dxfs count="391">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i val="0"/>
        <strike val="0"/>
        <condense val="0"/>
        <extend val="0"/>
        <outline val="0"/>
        <shadow val="0"/>
        <u val="none"/>
        <vertAlign val="baseline"/>
        <sz val="10"/>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Calibri"/>
        <scheme val="none"/>
      </font>
      <alignment horizontal="left" vertical="bottom" textRotation="0" wrapText="0" indent="0" justifyLastLine="0" shrinkToFit="0" readingOrder="0"/>
    </dxf>
    <dxf>
      <font>
        <b/>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fill>
        <patternFill patternType="solid">
          <fgColor rgb="FFFFFF00"/>
          <bgColor rgb="FFFFFF00"/>
        </patternFill>
      </fill>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fill>
        <patternFill patternType="solid">
          <fgColor rgb="FFFFFF00"/>
          <bgColor rgb="FFFFFF00"/>
        </patternFill>
      </fill>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i val="0"/>
        <strike val="0"/>
        <condense val="0"/>
        <extend val="0"/>
        <outline val="0"/>
        <shadow val="0"/>
        <u val="none"/>
        <vertAlign val="baseline"/>
        <sz val="10"/>
        <color auto="1"/>
        <name val="Arial"/>
        <scheme val="none"/>
      </font>
    </dxf>
    <dxf>
      <font>
        <b val="0"/>
        <i val="0"/>
        <strike val="0"/>
        <condense val="0"/>
        <extend val="0"/>
        <outline val="0"/>
        <shadow val="0"/>
        <u/>
        <vertAlign val="baseline"/>
        <sz val="10"/>
        <color rgb="FF0000FF"/>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13</xdr:col>
      <xdr:colOff>891540</xdr:colOff>
      <xdr:row>39</xdr:row>
      <xdr:rowOff>76200</xdr:rowOff>
    </xdr:from>
    <xdr:to>
      <xdr:col>17</xdr:col>
      <xdr:colOff>784860</xdr:colOff>
      <xdr:row>43</xdr:row>
      <xdr:rowOff>22860</xdr:rowOff>
    </xdr:to>
    <xdr:sp macro="" textlink="">
      <xdr:nvSpPr>
        <xdr:cNvPr id="1052" name="Text Box 28" hidden="1">
          <a:extLst>
            <a:ext uri="{FF2B5EF4-FFF2-40B4-BE49-F238E27FC236}">
              <a16:creationId xmlns:a16="http://schemas.microsoft.com/office/drawing/2014/main" id="{ACBDB941-99B2-4945-B0BF-59DF8E144FB9}"/>
            </a:ext>
          </a:extLst>
        </xdr:cNvPr>
        <xdr:cNvSpPr txBox="1">
          <a:spLocks noChangeArrowheads="1"/>
        </xdr:cNvSpPr>
      </xdr:nvSpPr>
      <xdr:spPr bwMode="auto">
        <a:xfrm>
          <a:off x="13060680" y="7025640"/>
          <a:ext cx="3962400" cy="73914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19</xdr:col>
      <xdr:colOff>487680</xdr:colOff>
      <xdr:row>39</xdr:row>
      <xdr:rowOff>76200</xdr:rowOff>
    </xdr:from>
    <xdr:to>
      <xdr:col>23</xdr:col>
      <xdr:colOff>487680</xdr:colOff>
      <xdr:row>42</xdr:row>
      <xdr:rowOff>22860</xdr:rowOff>
    </xdr:to>
    <xdr:sp macro="" textlink="">
      <xdr:nvSpPr>
        <xdr:cNvPr id="1051" name="Text Box 27" hidden="1">
          <a:extLst>
            <a:ext uri="{FF2B5EF4-FFF2-40B4-BE49-F238E27FC236}">
              <a16:creationId xmlns:a16="http://schemas.microsoft.com/office/drawing/2014/main" id="{AE5DAA07-E9CC-41BF-932C-E6F773F9D7CB}"/>
            </a:ext>
          </a:extLst>
        </xdr:cNvPr>
        <xdr:cNvSpPr txBox="1">
          <a:spLocks noChangeArrowheads="1"/>
        </xdr:cNvSpPr>
      </xdr:nvSpPr>
      <xdr:spPr bwMode="auto">
        <a:xfrm>
          <a:off x="18714720" y="7025640"/>
          <a:ext cx="7162800" cy="54102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15</xdr:col>
      <xdr:colOff>784860</xdr:colOff>
      <xdr:row>39</xdr:row>
      <xdr:rowOff>76200</xdr:rowOff>
    </xdr:from>
    <xdr:to>
      <xdr:col>19</xdr:col>
      <xdr:colOff>487680</xdr:colOff>
      <xdr:row>42</xdr:row>
      <xdr:rowOff>22860</xdr:rowOff>
    </xdr:to>
    <xdr:sp macro="" textlink="">
      <xdr:nvSpPr>
        <xdr:cNvPr id="1050" name="Text Box 26" hidden="1">
          <a:extLst>
            <a:ext uri="{FF2B5EF4-FFF2-40B4-BE49-F238E27FC236}">
              <a16:creationId xmlns:a16="http://schemas.microsoft.com/office/drawing/2014/main" id="{92446FF9-6630-4638-9930-1CC3841A5EC6}"/>
            </a:ext>
          </a:extLst>
        </xdr:cNvPr>
        <xdr:cNvSpPr txBox="1">
          <a:spLocks noChangeArrowheads="1"/>
        </xdr:cNvSpPr>
      </xdr:nvSpPr>
      <xdr:spPr bwMode="auto">
        <a:xfrm>
          <a:off x="15041880" y="7025640"/>
          <a:ext cx="3672840" cy="54102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13</xdr:col>
      <xdr:colOff>891540</xdr:colOff>
      <xdr:row>39</xdr:row>
      <xdr:rowOff>76200</xdr:rowOff>
    </xdr:from>
    <xdr:to>
      <xdr:col>17</xdr:col>
      <xdr:colOff>784860</xdr:colOff>
      <xdr:row>43</xdr:row>
      <xdr:rowOff>22860</xdr:rowOff>
    </xdr:to>
    <xdr:sp macro="" textlink="">
      <xdr:nvSpPr>
        <xdr:cNvPr id="1048" name="Text Box 24" hidden="1">
          <a:extLst>
            <a:ext uri="{FF2B5EF4-FFF2-40B4-BE49-F238E27FC236}">
              <a16:creationId xmlns:a16="http://schemas.microsoft.com/office/drawing/2014/main" id="{C4C6E26C-8254-4930-AE70-DDD02D7DEAB5}"/>
            </a:ext>
          </a:extLst>
        </xdr:cNvPr>
        <xdr:cNvSpPr txBox="1">
          <a:spLocks noChangeArrowheads="1"/>
        </xdr:cNvSpPr>
      </xdr:nvSpPr>
      <xdr:spPr bwMode="auto">
        <a:xfrm>
          <a:off x="13060680" y="7025640"/>
          <a:ext cx="3962400" cy="73914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Yu" refreshedDate="43555.586470833332" createdVersion="6" refreshedVersion="6" minRefreshableVersion="3" recordCount="966" xr:uid="{E08EF6E2-EE64-47C2-966D-8D7EA3797770}">
  <cacheSource type="worksheet">
    <worksheetSource name="estimates"/>
  </cacheSource>
  <cacheFields count="11">
    <cacheField name="Country" numFmtId="0">
      <sharedItems count="13">
        <s v="Bangladesh"/>
        <s v="Cambodia"/>
        <s v="India"/>
        <s v="Indonesia"/>
        <s v="Malaysia"/>
        <s v="Myanmar"/>
        <s v="Nepal"/>
        <s v="Pakistan"/>
        <s v="Philippines"/>
        <s v="Singapore"/>
        <s v="Sri Lanka"/>
        <s v="Thailand"/>
        <s v="Vietnam"/>
      </sharedItems>
    </cacheField>
    <cacheField name="City or Region (if applicable)" numFmtId="0">
      <sharedItems/>
    </cacheField>
    <cacheField name="Resolution" numFmtId="0">
      <sharedItems count="2">
        <s v="Annual"/>
        <s v="Monthly"/>
      </sharedItems>
    </cacheField>
    <cacheField name="Year" numFmtId="0">
      <sharedItems containsSemiMixedTypes="0" containsString="0" containsNumber="1" containsInteger="1" minValue="1990" maxValue="2018" count="13">
        <n v="1990"/>
        <n v="1995"/>
        <n v="2000"/>
        <n v="2005"/>
        <n v="2010"/>
        <n v="2011"/>
        <n v="2012"/>
        <n v="2013"/>
        <n v="2014"/>
        <n v="2015"/>
        <n v="2016"/>
        <n v="2017"/>
        <n v="2018"/>
      </sharedItems>
    </cacheField>
    <cacheField name="Month (if applicable)" numFmtId="0">
      <sharedItems containsMixedTypes="1" containsNumber="1" containsInteger="1" minValue="1" maxValue="12" count="13">
        <s v="NA"/>
        <n v="1"/>
        <n v="2"/>
        <n v="3"/>
        <n v="4"/>
        <n v="5"/>
        <n v="6"/>
        <n v="7"/>
        <n v="8"/>
        <n v="9"/>
        <n v="10"/>
        <n v="11"/>
        <n v="12"/>
      </sharedItems>
    </cacheField>
    <cacheField name="Pollutant" numFmtId="0">
      <sharedItems count="5">
        <s v="Ambient PM"/>
        <s v="Ambient O3"/>
        <s v="Household AP"/>
        <s v="PM2.5"/>
        <s v="O3"/>
      </sharedItems>
    </cacheField>
    <cacheField name="Concentration" numFmtId="0">
      <sharedItems containsMixedTypes="1" containsNumber="1" minValue="0" maxValue="439"/>
    </cacheField>
    <cacheField name="Unit" numFmtId="0">
      <sharedItems/>
    </cacheField>
    <cacheField name="Method of Measurement" numFmtId="0">
      <sharedItems containsBlank="1"/>
    </cacheField>
    <cacheField name="Data Source (Link)" numFmtId="0">
      <sharedItems/>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Yu" refreshedDate="43555.592647106481" createdVersion="6" refreshedVersion="6" minRefreshableVersion="3" recordCount="236" xr:uid="{E5DB0D76-C25F-47E8-BA1A-83C52C8DF3B5}">
  <cacheSource type="worksheet">
    <worksheetSource name="policy"/>
  </cacheSource>
  <cacheFields count="13">
    <cacheField name="Country" numFmtId="0">
      <sharedItems containsBlank="1" count="14">
        <s v="Bangladesh"/>
        <s v="Cambodia"/>
        <s v="India"/>
        <s v="Indonesia"/>
        <s v="Malaysia"/>
        <s v="Nepal"/>
        <s v="Philippines"/>
        <s v="Sri Lanka"/>
        <s v="Singapore"/>
        <s v="Myanmar"/>
        <s v="Pakistan"/>
        <s v="Thailand"/>
        <m/>
        <s v="Vietnam"/>
      </sharedItems>
    </cacheField>
    <cacheField name="Name of Act or Policy" numFmtId="0">
      <sharedItems containsBlank="1"/>
    </cacheField>
    <cacheField name="Year Enacted / Enforced" numFmtId="0">
      <sharedItems containsString="0" containsBlank="1" containsNumber="1" containsInteger="1" minValue="1974" maxValue="2015" count="21">
        <n v="2005"/>
        <n v="1997"/>
        <n v="2000"/>
        <n v="1981"/>
        <n v="1998"/>
        <n v="2004"/>
        <n v="2010"/>
        <n v="2001"/>
        <n v="1999"/>
        <n v="1974"/>
        <n v="2002"/>
        <n v="1989"/>
        <n v="2003"/>
        <n v="1980"/>
        <n v="1994"/>
        <n v="2011"/>
        <n v="2008"/>
        <n v="2015"/>
        <n v="2013"/>
        <n v="1992"/>
        <m/>
      </sharedItems>
    </cacheField>
    <cacheField name="Type of Standard (Ambient, Vehicle Emissions, etc.)" numFmtId="0">
      <sharedItems containsBlank="1" count="4">
        <s v="Ambient"/>
        <m/>
        <s v="Vehicular Emissions"/>
        <s v="Vehicular Emission"/>
      </sharedItems>
    </cacheField>
    <cacheField name="Pollutant" numFmtId="0">
      <sharedItems containsBlank="1" count="25">
        <s v="CO"/>
        <s v="Pb"/>
        <s v="NOx"/>
        <s v="TSP"/>
        <s v="PM10"/>
        <s v="PM2.5"/>
        <s v="O3"/>
        <s v="SO2"/>
        <m/>
        <s v="NO2"/>
        <s v="HC (hydrocarbon)"/>
        <s v="SPM"/>
        <s v="NH3"/>
        <s v="Smoke or visible vapor"/>
        <s v="_x000a_NO2"/>
        <s v="NO"/>
        <s v="Ozone"/>
        <s v="CO (ppm)"/>
        <s v="NO2 (ppm)"/>
        <s v="SO2 (ppm)"/>
        <s v="O3 (ppm)"/>
        <s v="TSP (mg/m3)"/>
        <s v="PM10 (mg/m3)"/>
        <s v="Pb (mg/m3)"/>
        <s v="PM2.5 (mg/m3)*"/>
      </sharedItems>
    </cacheField>
    <cacheField name="Averaging Period" numFmtId="0">
      <sharedItems containsBlank="1"/>
    </cacheField>
    <cacheField name="Population" numFmtId="0">
      <sharedItems containsBlank="1"/>
    </cacheField>
    <cacheField name="Standards" numFmtId="0">
      <sharedItems containsString="0" containsBlank="1" containsNumber="1" minValue="0" maxValue="100000"/>
    </cacheField>
    <cacheField name="Unit" numFmtId="0">
      <sharedItems containsBlank="1"/>
    </cacheField>
    <cacheField name="Repercussions of Non-Compliance (Penalty, etc.)" numFmtId="0">
      <sharedItems containsBlank="1"/>
    </cacheField>
    <cacheField name="Ministries/Sectors Responsible " numFmtId="0">
      <sharedItems containsBlank="1" longText="1"/>
    </cacheField>
    <cacheField name="Comments/Remarks" numFmtId="0">
      <sharedItems containsBlank="1" longText="1"/>
    </cacheField>
    <cacheField name="Source / Link"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Yu" refreshedDate="43555.595411342591" createdVersion="6" refreshedVersion="6" minRefreshableVersion="3" recordCount="334" xr:uid="{9C50747D-9F7A-4D48-9344-AF1EEF6AE6B9}">
  <cacheSource type="worksheet">
    <worksheetSource name="data_quality"/>
  </cacheSource>
  <cacheFields count="14">
    <cacheField name="Country" numFmtId="0">
      <sharedItems count="12">
        <s v="Bangladesh"/>
        <s v="India"/>
        <s v="Indonesia"/>
        <s v="Malaysia"/>
        <s v="Myanmar"/>
        <s v="Nepal"/>
        <s v="Pakistan"/>
        <s v="Philippines"/>
        <s v="Singapore"/>
        <s v="Sri Lanka"/>
        <s v="Thailand"/>
        <s v="Viet Nam"/>
      </sharedItems>
    </cacheField>
    <cacheField name="City" numFmtId="0">
      <sharedItems count="233">
        <s v="Barisal"/>
        <s v="Chittagong"/>
        <s v="Dhaka"/>
        <s v="Gazipur"/>
        <s v="Khulna"/>
        <s v="Narayangonj"/>
        <s v="Rajshahi"/>
        <s v="Sylhet"/>
        <s v="Agra"/>
        <s v="Ahmedabad"/>
        <s v="Aizawl"/>
        <s v="Aizwal"/>
        <s v="Akola"/>
        <s v="Alappuzha"/>
        <s v="Allahabad"/>
        <s v="Alwar"/>
        <s v="Amravati"/>
        <s v="Amritsar"/>
        <s v="Angul"/>
        <s v="Anklesvar"/>
        <s v="Aurangabad"/>
        <s v="Baddi"/>
        <s v="Balasore"/>
        <s v="Bangalore"/>
        <s v="Berhampur"/>
        <s v="Bhilai"/>
        <s v="Bhopal"/>
        <s v="Bhubneshwar"/>
        <s v="Bongaigaon"/>
        <s v="Chandigarh"/>
        <s v="Chandrapur"/>
        <s v="Chennai"/>
        <s v="Chitoor"/>
        <s v="Coimbatore"/>
        <s v="Cuttack"/>
        <s v="Dehradun"/>
        <s v="Delhi"/>
        <s v="Devanagere"/>
        <s v="Dewas"/>
        <s v="Dhanbad"/>
        <s v="Dibrugarh"/>
        <s v="Dimapur"/>
        <s v="Durgapur"/>
        <s v="Faridabad"/>
        <s v="Firozabad"/>
        <s v="Gauhati"/>
        <s v="Gaya"/>
        <s v="Gobindgarh"/>
        <s v="Golaghat"/>
        <s v="Guntur"/>
        <s v="Gurgaon"/>
        <s v="Guwahati"/>
        <s v="Gwalior"/>
        <s v="Hassan"/>
        <s v="Howrah"/>
        <s v="Hyderabad"/>
        <s v="Indore"/>
        <s v="Jabalpur"/>
        <s v="Jaipur"/>
        <s v="Jalandhar"/>
        <s v="Jalgaon"/>
        <s v="Jammu"/>
        <s v="Jamnagar"/>
        <s v="Jhansi"/>
        <s v="Jodhpur"/>
        <s v="Kakinada"/>
        <s v="Kanpur"/>
        <s v="Khanna"/>
        <s v="Khurja"/>
        <s v="Kochi"/>
        <s v="Kohima"/>
        <s v="Kolhapur"/>
        <s v="Kolkata"/>
        <s v="Kollam"/>
        <s v="Korba"/>
        <s v="Kota"/>
        <s v="Kothagudem"/>
        <s v="Kottayam"/>
        <s v="Kozhikode"/>
        <s v="Kurnool"/>
        <s v="Lucknow"/>
        <s v="Ludhiana"/>
        <s v="Madurai"/>
        <s v="Margherita"/>
        <s v="Meerut"/>
        <s v="Mumbai"/>
        <s v="Muzaffarpur"/>
        <s v="Nagaon"/>
        <s v="Nagda"/>
        <s v="Nagpur"/>
        <s v="Nalbari"/>
        <s v="Nalgonda"/>
        <s v="Nanded"/>
        <s v="Nashik"/>
        <s v="Navi Mumbai"/>
        <s v="Naya Nangal"/>
        <s v="Nellore"/>
        <s v="Noida"/>
        <s v="Panaji"/>
        <s v="Panchkula"/>
        <s v="Parwanoo"/>
        <s v="Pathanamthitta"/>
        <s v="Patiala"/>
        <s v="Patna"/>
        <s v="Puducherry"/>
        <s v="Pune"/>
        <s v="Raebareli"/>
        <s v="Raipur"/>
        <s v="Rajkot"/>
        <s v="Ramagundam"/>
        <s v="Raniganj"/>
        <s v="Rayagada"/>
        <s v="Rishikesh"/>
        <s v="Rourkela"/>
        <s v="Salem"/>
        <s v="Sambalpur"/>
        <s v="Sangli"/>
        <s v="Shillong"/>
        <s v="Shimla"/>
        <s v="Sibsagar"/>
        <s v="Silchar"/>
        <s v="Singrauli"/>
        <s v="Solapur"/>
        <s v="Sunder Nagar"/>
        <s v="Surat"/>
        <s v="Tezpur"/>
        <s v="Thane"/>
        <s v="Thiruvananthapuram"/>
        <s v="Tinsukia"/>
        <s v="Tirumala"/>
        <s v="Tirupati"/>
        <s v="Trichy"/>
        <s v="Trivendrum"/>
        <s v="Tura"/>
        <s v="Udaipur"/>
        <s v="Ujjain"/>
        <s v="Vadodara"/>
        <s v="Vapi"/>
        <s v="Varanasi"/>
        <s v="Vishakhapatnam"/>
        <s v="Vizag"/>
        <s v="Warangal"/>
        <s v="Bandung"/>
        <s v="Jakarta"/>
        <s v="Bayan Lepas"/>
        <s v="Kuantan"/>
        <s v="Kuching"/>
        <s v="Petaling Jaya"/>
        <s v="Senai"/>
        <s v="Tanah Rata"/>
        <s v="Kathar"/>
        <s v="Kyauk Pa Taung"/>
        <s v="Kyaukphyu"/>
        <s v="Mawlamyaing"/>
        <s v="Meikhtilar"/>
        <s v="Namkham"/>
        <s v="Namthu"/>
        <s v="Nay Pyi Taw"/>
        <s v="Nyaung Oo"/>
        <s v="Pyay-Aunglan"/>
        <s v="Pyin Oo Lwin"/>
        <s v="Sintgaing"/>
        <s v="Taungoo"/>
        <s v="Thaungtha"/>
        <s v="Yangon"/>
        <s v="Yenanchaung"/>
        <s v="Kathmandu"/>
        <s v="Faisalabad"/>
        <s v="Islamabad"/>
        <s v="Karachi"/>
        <s v="Lahore"/>
        <s v="Peshawar"/>
        <s v="Rawalpindi"/>
        <s v="Baguio City"/>
        <s v="Caloocan City"/>
        <s v="Cebu"/>
        <s v="City Of Malabon"/>
        <s v="Daguapan City"/>
        <s v="Davao City"/>
        <s v="Las Pina City"/>
        <s v="Manila"/>
        <s v="Marikina City"/>
        <s v="Muntinlupa City"/>
        <s v="Navotas City"/>
        <s v="Nia Road"/>
        <s v="Paranaque City"/>
        <s v="Pasay City"/>
        <s v="Pasig"/>
        <s v="Pateros City"/>
        <s v="Quezon City"/>
        <s v="San Carlos City"/>
        <s v="Taguig"/>
        <s v="Urdaneta"/>
        <s v="Valenzuela City"/>
        <s v="Zamboanga City"/>
        <s v="Singapore"/>
        <s v="Colombo"/>
        <s v="Ayutthaya"/>
        <s v="Bangkok"/>
        <s v="Chiang Mai"/>
        <s v="Chiang Rai"/>
        <s v="Chon Buri"/>
        <s v="Khon Kaen"/>
        <s v="Lampang"/>
        <s v="Lamphun"/>
        <s v="Loei"/>
        <s v="Mae Hong Son"/>
        <s v="Nakhon Ratchasima"/>
        <s v="Nakhon Sawan"/>
        <s v="Nan"/>
        <s v="Narathiwat"/>
        <s v="Nonthaburi"/>
        <s v="Pathum Thani"/>
        <s v="Phayao"/>
        <s v="Phra Nakhon Si Ayutthaya"/>
        <s v="Phrae"/>
        <s v="Phuket"/>
        <s v="Ratchaburi"/>
        <s v="Rayong"/>
        <s v="Sa Kaeo"/>
        <s v="Samut Prakan"/>
        <s v="Samut Sakhon"/>
        <s v="Saraburi"/>
        <s v="Songkhla"/>
        <s v="Surat Thani"/>
        <s v="Yala"/>
        <s v="Da Nang"/>
        <s v="Ha Long"/>
        <s v="Ha Noi"/>
        <s v="Ho Chi Minh City"/>
        <s v="Hue"/>
        <s v="Nha Trang"/>
        <s v="Viet Tri"/>
      </sharedItems>
    </cacheField>
    <cacheField name="Year" numFmtId="0">
      <sharedItems containsSemiMixedTypes="0" containsString="0" containsNumber="1" containsInteger="1" minValue="2009" maxValue="2016" count="8">
        <n v="2013"/>
        <n v="2014"/>
        <n v="2015"/>
        <n v="2016"/>
        <n v="2010"/>
        <n v="2011"/>
        <n v="2012"/>
        <n v="2009"/>
      </sharedItems>
    </cacheField>
    <cacheField name="Station Type" numFmtId="0">
      <sharedItems/>
    </cacheField>
    <cacheField name="PM10" numFmtId="0">
      <sharedItems containsSemiMixedTypes="0" containsString="0" containsNumber="1" minValue="12" maxValue="540"/>
    </cacheField>
    <cacheField name="PM10 Type" numFmtId="0">
      <sharedItems/>
    </cacheField>
    <cacheField name="PM2.5" numFmtId="0">
      <sharedItems containsSemiMixedTypes="0" containsString="0" containsNumber="1" minValue="5.6172904586188599" maxValue="216.62"/>
    </cacheField>
    <cacheField name="PM2.5 Type" numFmtId="0">
      <sharedItems/>
    </cacheField>
    <cacheField name="Reference" numFmtId="0">
      <sharedItems containsBlank="1"/>
    </cacheField>
    <cacheField name="LAT" numFmtId="0">
      <sharedItems containsSemiMixedTypes="0" containsString="0" containsNumber="1" minValue="-6.9147000312805202" maxValue="34.014976501464801"/>
    </cacheField>
    <cacheField name="LNG" numFmtId="0">
      <sharedItems containsSemiMixedTypes="0" containsString="0" containsNumber="1" minValue="67.134811401367202" maxValue="125.45533752441401"/>
    </cacheField>
    <cacheField name="OpenAQ" numFmtId="0">
      <sharedItems/>
    </cacheField>
    <cacheField name="PM2.5/PM10 Ratio" numFmtId="0">
      <sharedItems containsString="0" containsBlank="1" containsNumber="1" minValue="0.53539483892730588" maxValue="0.67552699228791768"/>
    </cacheField>
    <cacheField name="Ratio" numFmtId="0" formula="PM10 /PM2.5"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Yu" refreshedDate="43555.613109375001" createdVersion="6" refreshedVersion="6" minRefreshableVersion="3" recordCount="121" xr:uid="{18E18091-6FD6-4313-8FF4-615009E72134}">
  <cacheSource type="worksheet">
    <worksheetSource name="sources"/>
  </cacheSource>
  <cacheFields count="22">
    <cacheField name="Site Location" numFmtId="0">
      <sharedItems containsBlank="1"/>
    </cacheField>
    <cacheField name="Country" numFmtId="0">
      <sharedItems containsBlank="1" count="14">
        <s v="Bangladesh"/>
        <s v="Cambodia"/>
        <s v="India"/>
        <m/>
        <s v="Indonesia"/>
        <s v="Malaysia"/>
        <s v="Myanmar"/>
        <s v="Nepal"/>
        <s v="Pakistan"/>
        <s v="Philippines"/>
        <s v="Singapore"/>
        <s v="Sri Lanka"/>
        <s v="Thailand"/>
        <s v="Vietnam"/>
      </sharedItems>
    </cacheField>
    <cacheField name="Site typology" numFmtId="0">
      <sharedItems containsBlank="1" count="9">
        <s v="semi-residential"/>
        <s v="urban"/>
        <m/>
        <s v="residential"/>
        <s v="residential "/>
        <s v="kerbside"/>
        <s v="rural"/>
        <s v="suburban"/>
        <s v="industrial"/>
      </sharedItems>
    </cacheField>
    <cacheField name="Pollutant " numFmtId="0">
      <sharedItems containsBlank="1" count="4">
        <s v="PM2.5"/>
        <s v="PM10"/>
        <s v="BC"/>
        <m/>
      </sharedItems>
    </cacheField>
    <cacheField name="Methodology" numFmtId="0">
      <sharedItems containsBlank="1"/>
    </cacheField>
    <cacheField name="Reference author" numFmtId="0">
      <sharedItems containsBlank="1"/>
    </cacheField>
    <cacheField name="Reference year" numFmtId="0">
      <sharedItems containsString="0" containsBlank="1" containsNumber="1" containsInteger="1" minValue="2003" maxValue="2019"/>
    </cacheField>
    <cacheField name="Study year" numFmtId="0">
      <sharedItems containsBlank="1" containsMixedTypes="1" containsNumber="1" containsInteger="1" minValue="2000" maxValue="2017"/>
    </cacheField>
    <cacheField name="Season" numFmtId="0">
      <sharedItems containsBlank="1"/>
    </cacheField>
    <cacheField name="SEA SALT%" numFmtId="0">
      <sharedItems containsString="0" containsBlank="1" containsNumber="1" minValue="1" maxValue="38"/>
    </cacheField>
    <cacheField name="SOIL DUST%" numFmtId="0">
      <sharedItems containsString="0" containsBlank="1" containsNumber="1" minValue="0.24630541871921185" maxValue="60"/>
    </cacheField>
    <cacheField name="ROAD DUST%" numFmtId="0">
      <sharedItems containsString="0" containsBlank="1" containsNumber="1" minValue="1.2" maxValue="66"/>
    </cacheField>
    <cacheField name="TRAFFIC%" numFmtId="0">
      <sharedItems containsString="0" containsBlank="1" containsNumber="1" minValue="2" maxValue="77.099999999999994"/>
    </cacheField>
    <cacheField name="CONSTRUCTION%" numFmtId="0">
      <sharedItems containsString="0" containsBlank="1" containsNumber="1" minValue="3.2" maxValue="31.5"/>
    </cacheField>
    <cacheField name="INDUSTRY% " numFmtId="0">
      <sharedItems containsString="0" containsBlank="1" containsNumber="1" minValue="0.12315270935960593" maxValue="58"/>
    </cacheField>
    <cacheField name="BRICK KILN%" numFmtId="0">
      <sharedItems containsString="0" containsBlank="1" containsNumber="1" minValue="4.97" maxValue="91.256157635468"/>
    </cacheField>
    <cacheField name="BIOM. BURN.%" numFmtId="0">
      <sharedItems containsString="0" containsBlank="1" containsNumber="1" minValue="2" maxValue="87"/>
    </cacheField>
    <cacheField name="RESIDENTIAL FUEL%" numFmtId="0">
      <sharedItems containsString="0" containsBlank="1" containsNumber="1" minValue="9.3000000000000007" maxValue="87.399999999999991"/>
    </cacheField>
    <cacheField name="OTHER%" numFmtId="0">
      <sharedItems containsString="0" containsBlank="1" containsNumber="1" minValue="0.1" maxValue="80"/>
    </cacheField>
    <cacheField name="Citation" numFmtId="0">
      <sharedItems containsBlank="1" longText="1"/>
    </cacheField>
    <cacheField name="sum" numFmtId="0" formula=" SUM('SEA SALT%','SOIL DUST%','ROAD DUST%','TRAFFIC%','CONSTRUCTION%','INDUSTRY% ','BRICK KILN%','BIOM. BURN.%','RESIDENTIAL FUEL%','OTHER%' )" databaseField="0"/>
    <cacheField name="Field1" numFmtId="0" formula="'CONSTRUCTION%' +'INDUSTRY% '"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Yu" refreshedDate="43555.615284953703" createdVersion="6" refreshedVersion="6" minRefreshableVersion="3" recordCount="6104" xr:uid="{AF0366DE-A70A-4408-BE35-F33153C60B1E}">
  <cacheSource type="worksheet">
    <worksheetSource name="health_effects"/>
  </cacheSource>
  <cacheFields count="12">
    <cacheField name="Country" numFmtId="0">
      <sharedItems count="13">
        <s v="Bangladesh"/>
        <s v="Cambodia"/>
        <s v="India"/>
        <s v="Indonesia"/>
        <s v="Malaysia"/>
        <s v="Myanmar"/>
        <s v="Nepal"/>
        <s v="Pakistan"/>
        <s v="Philippines"/>
        <s v="Singapore"/>
        <s v="Sri Lanka"/>
        <s v="Thailand"/>
        <s v="Vietnam"/>
      </sharedItems>
    </cacheField>
    <cacheField name="Year" numFmtId="0">
      <sharedItems containsSemiMixedTypes="0" containsString="0" containsNumber="1" containsInteger="1" minValue="1990" maxValue="2017" count="28">
        <n v="1990"/>
        <n v="1991"/>
        <n v="1992"/>
        <n v="1993"/>
        <n v="1994"/>
        <n v="1995"/>
        <n v="1996"/>
        <n v="1997"/>
        <n v="1998"/>
        <n v="1999"/>
        <n v="2000"/>
        <n v="2001"/>
        <n v="2002"/>
        <n v="2003"/>
        <n v="2004"/>
        <n v="2005"/>
        <n v="2006"/>
        <n v="2007"/>
        <n v="2008"/>
        <n v="2009"/>
        <n v="2010"/>
        <n v="2011"/>
        <n v="2012"/>
        <n v="2013"/>
        <n v="2014"/>
        <n v="2015"/>
        <n v="2016"/>
        <n v="2017"/>
      </sharedItems>
    </cacheField>
    <cacheField name="Age" numFmtId="0">
      <sharedItems count="2">
        <s v="&lt;5 years"/>
        <s v="All ages"/>
      </sharedItems>
    </cacheField>
    <cacheField name="Cause" numFmtId="0">
      <sharedItems/>
    </cacheField>
    <cacheField name="Pollutant" numFmtId="0">
      <sharedItems count="2">
        <s v="Ambient PM"/>
        <s v="Household air pollution from solid fuels"/>
      </sharedItems>
    </cacheField>
    <cacheField name="Measure" numFmtId="0">
      <sharedItems count="4">
        <s v="DALYs"/>
        <s v="Deaths"/>
        <s v="DALYs per 100,000"/>
        <s v="Deaths per 100,000"/>
      </sharedItems>
    </cacheField>
    <cacheField name="Value" numFmtId="0">
      <sharedItems containsSemiMixedTypes="0" containsString="0" containsNumber="1" minValue="6.5204355000000006E-2" maxValue="40204.42"/>
    </cacheField>
    <cacheField name="Lower Bound" numFmtId="0">
      <sharedItems containsSemiMixedTypes="0" containsString="0" containsNumber="1" minValue="2.4615412E-2" maxValue="30663.439999999999"/>
    </cacheField>
    <cacheField name="Upper Bound" numFmtId="0">
      <sharedItems containsSemiMixedTypes="0" containsString="0" containsNumber="1" minValue="0.13938123399999999" maxValue="49514.31"/>
    </cacheField>
    <cacheField name="Units" numFmtId="0">
      <sharedItems containsBlank="1"/>
    </cacheField>
    <cacheField name="Life Expectancy (State of global air?)" numFmtId="0">
      <sharedItems containsBlank="1"/>
    </cacheField>
    <cacheField name="Total # of death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6">
  <r>
    <x v="0"/>
    <s v="NA"/>
    <x v="0"/>
    <x v="0"/>
    <x v="0"/>
    <x v="0"/>
    <n v="64"/>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1"/>
    <x v="0"/>
    <x v="0"/>
    <n v="65"/>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2"/>
    <x v="0"/>
    <x v="0"/>
    <n v="65"/>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3"/>
    <x v="0"/>
    <x v="0"/>
    <n v="80"/>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4"/>
    <x v="0"/>
    <x v="0"/>
    <n v="82"/>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5"/>
    <x v="0"/>
    <x v="0"/>
    <n v="83"/>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6"/>
    <x v="0"/>
    <x v="0"/>
    <n v="83"/>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7"/>
    <x v="0"/>
    <x v="0"/>
    <n v="89"/>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8"/>
    <x v="0"/>
    <x v="0"/>
    <n v="87"/>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9"/>
    <x v="0"/>
    <x v="0"/>
    <n v="100"/>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10"/>
    <x v="0"/>
    <x v="0"/>
    <n v="101"/>
    <s v="µg/m3"/>
    <s v="(Speculation) Atmospheric chemistry transport models and satellite observations of aerosols"/>
    <s v="https://www.stateofglobalair.org/"/>
    <s v="Concentrations are the same as the World Bank Data: https://data.worldbank.org/indicator/EN.ATM.PM25.MC.M3?view=chart&amp;year_low_desc=false"/>
  </r>
  <r>
    <x v="0"/>
    <s v="NA"/>
    <x v="0"/>
    <x v="0"/>
    <x v="0"/>
    <x v="1"/>
    <n v="59"/>
    <s v="ppb"/>
    <m/>
    <s v="https://www.stateofglobalair.org/"/>
    <m/>
  </r>
  <r>
    <x v="0"/>
    <s v="NA"/>
    <x v="0"/>
    <x v="1"/>
    <x v="0"/>
    <x v="1"/>
    <n v="61"/>
    <s v="ppb"/>
    <m/>
    <s v="https://www.stateofglobalair.org/"/>
    <m/>
  </r>
  <r>
    <x v="0"/>
    <s v="NA"/>
    <x v="0"/>
    <x v="2"/>
    <x v="0"/>
    <x v="1"/>
    <n v="63"/>
    <s v="ppb"/>
    <m/>
    <s v="https://www.stateofglobalair.org/"/>
    <m/>
  </r>
  <r>
    <x v="0"/>
    <s v="NA"/>
    <x v="0"/>
    <x v="3"/>
    <x v="0"/>
    <x v="1"/>
    <n v="66"/>
    <s v="ppb"/>
    <m/>
    <s v="https://www.stateofglobalair.org/"/>
    <m/>
  </r>
  <r>
    <x v="0"/>
    <s v="NA"/>
    <x v="0"/>
    <x v="4"/>
    <x v="0"/>
    <x v="1"/>
    <n v="70"/>
    <s v="ppb"/>
    <m/>
    <s v="https://www.stateofglobalair.org/"/>
    <m/>
  </r>
  <r>
    <x v="0"/>
    <s v="NA"/>
    <x v="0"/>
    <x v="7"/>
    <x v="0"/>
    <x v="1"/>
    <n v="72"/>
    <s v="ppb"/>
    <m/>
    <s v="https://www.stateofglobalair.org/"/>
    <m/>
  </r>
  <r>
    <x v="0"/>
    <s v="NA"/>
    <x v="0"/>
    <x v="9"/>
    <x v="0"/>
    <x v="1"/>
    <n v="74"/>
    <s v="ppb"/>
    <m/>
    <s v="https://www.stateofglobalair.org/"/>
    <m/>
  </r>
  <r>
    <x v="0"/>
    <s v="NA"/>
    <x v="0"/>
    <x v="10"/>
    <x v="0"/>
    <x v="1"/>
    <n v="75"/>
    <s v="ppb"/>
    <m/>
    <s v="https://www.stateofglobalair.org/"/>
    <m/>
  </r>
  <r>
    <x v="0"/>
    <s v="NA"/>
    <x v="0"/>
    <x v="0"/>
    <x v="0"/>
    <x v="2"/>
    <n v="0.94899999999999995"/>
    <s v="Proportion of population"/>
    <m/>
    <s v="https://www.stateofglobalair.org/"/>
    <m/>
  </r>
  <r>
    <x v="0"/>
    <s v="NA"/>
    <x v="0"/>
    <x v="1"/>
    <x v="0"/>
    <x v="2"/>
    <n v="0.94"/>
    <s v="Proportion of population"/>
    <m/>
    <s v="https://www.stateofglobalair.org/"/>
    <m/>
  </r>
  <r>
    <x v="0"/>
    <s v="NA"/>
    <x v="0"/>
    <x v="2"/>
    <x v="0"/>
    <x v="2"/>
    <n v="0.93300000000000005"/>
    <s v="Proportion of population"/>
    <m/>
    <s v="https://www.stateofglobalair.org/"/>
    <m/>
  </r>
  <r>
    <x v="0"/>
    <s v="NA"/>
    <x v="0"/>
    <x v="3"/>
    <x v="0"/>
    <x v="2"/>
    <n v="0.91900000000000004"/>
    <s v="Proportion of population"/>
    <m/>
    <s v="https://www.stateofglobalair.org/"/>
    <m/>
  </r>
  <r>
    <x v="0"/>
    <s v="NA"/>
    <x v="0"/>
    <x v="4"/>
    <x v="0"/>
    <x v="2"/>
    <n v="0.89300000000000002"/>
    <s v="Proportion of population"/>
    <m/>
    <s v="https://www.stateofglobalair.org/"/>
    <m/>
  </r>
  <r>
    <x v="0"/>
    <s v="NA"/>
    <x v="0"/>
    <x v="5"/>
    <x v="0"/>
    <x v="2"/>
    <n v="0.88600000000000001"/>
    <s v="Proportion of population"/>
    <m/>
    <s v="https://www.stateofglobalair.org/"/>
    <m/>
  </r>
  <r>
    <x v="0"/>
    <s v="NA"/>
    <x v="0"/>
    <x v="6"/>
    <x v="0"/>
    <x v="2"/>
    <n v="0.877"/>
    <s v="Proportion of population"/>
    <m/>
    <s v="https://www.stateofglobalair.org/"/>
    <m/>
  </r>
  <r>
    <x v="0"/>
    <s v="NA"/>
    <x v="0"/>
    <x v="7"/>
    <x v="0"/>
    <x v="2"/>
    <n v="0.86399999999999999"/>
    <s v="Proportion of population"/>
    <m/>
    <s v="https://www.stateofglobalair.org/"/>
    <m/>
  </r>
  <r>
    <x v="0"/>
    <s v="NA"/>
    <x v="0"/>
    <x v="8"/>
    <x v="0"/>
    <x v="2"/>
    <n v="0.84899999999999998"/>
    <s v="Proportion of population"/>
    <m/>
    <s v="https://www.stateofglobalair.org/"/>
    <m/>
  </r>
  <r>
    <x v="0"/>
    <s v="NA"/>
    <x v="0"/>
    <x v="9"/>
    <x v="0"/>
    <x v="2"/>
    <n v="0.83299999999999996"/>
    <s v="Proportion of population"/>
    <m/>
    <s v="https://www.stateofglobalair.org/"/>
    <m/>
  </r>
  <r>
    <x v="0"/>
    <s v="NA"/>
    <x v="0"/>
    <x v="10"/>
    <x v="0"/>
    <x v="2"/>
    <n v="0.81399999999999995"/>
    <s v="Proportion of population"/>
    <m/>
    <s v="https://www.stateofglobalair.org/"/>
    <m/>
  </r>
  <r>
    <x v="1"/>
    <s v="NA"/>
    <x v="0"/>
    <x v="0"/>
    <x v="0"/>
    <x v="0"/>
    <n v="25"/>
    <s v="µg/m3"/>
    <s v="(Speculation) Atmospheric chemistry transport models and satellite observations of aerosols"/>
    <s v="https://www.stateofglobalair.org/"/>
    <m/>
  </r>
  <r>
    <x v="1"/>
    <s v="NA"/>
    <x v="0"/>
    <x v="1"/>
    <x v="0"/>
    <x v="0"/>
    <n v="25"/>
    <s v="µg/m3"/>
    <s v="(Speculation) Atmospheric chemistry transport models and satellite observations of aerosols"/>
    <s v="https://www.stateofglobalair.org/"/>
    <m/>
  </r>
  <r>
    <x v="1"/>
    <s v="NA"/>
    <x v="0"/>
    <x v="2"/>
    <x v="0"/>
    <x v="0"/>
    <n v="25"/>
    <s v="µg/m3"/>
    <s v="(Speculation) Atmospheric chemistry transport models and satellite observations of aerosols"/>
    <s v="https://www.stateofglobalair.org/"/>
    <m/>
  </r>
  <r>
    <x v="1"/>
    <s v="NA"/>
    <x v="0"/>
    <x v="3"/>
    <x v="0"/>
    <x v="0"/>
    <n v="28"/>
    <s v="µg/m3"/>
    <s v="(Speculation) Atmospheric chemistry transport models and satellite observations of aerosols"/>
    <s v="https://www.stateofglobalair.org/"/>
    <m/>
  </r>
  <r>
    <x v="1"/>
    <s v="NA"/>
    <x v="0"/>
    <x v="4"/>
    <x v="0"/>
    <x v="0"/>
    <n v="25"/>
    <s v="µg/m3"/>
    <s v="(Speculation) Atmospheric chemistry transport models and satellite observations of aerosols"/>
    <s v="https://www.stateofglobalair.org/"/>
    <m/>
  </r>
  <r>
    <x v="1"/>
    <s v="NA"/>
    <x v="0"/>
    <x v="5"/>
    <x v="0"/>
    <x v="0"/>
    <n v="25"/>
    <s v="µg/m3"/>
    <s v="(Speculation) Atmospheric chemistry transport models and satellite observations of aerosols"/>
    <s v="https://www.stateofglobalair.org/"/>
    <m/>
  </r>
  <r>
    <x v="1"/>
    <s v="NA"/>
    <x v="0"/>
    <x v="6"/>
    <x v="0"/>
    <x v="0"/>
    <n v="26"/>
    <s v="µg/m3"/>
    <s v="(Speculation) Atmospheric chemistry transport models and satellite observations of aerosols"/>
    <s v="https://www.stateofglobalair.org/"/>
    <m/>
  </r>
  <r>
    <x v="1"/>
    <s v="NA"/>
    <x v="0"/>
    <x v="7"/>
    <x v="0"/>
    <x v="0"/>
    <n v="27"/>
    <s v="µg/m3"/>
    <s v="(Speculation) Atmospheric chemistry transport models and satellite observations of aerosols"/>
    <s v="https://www.stateofglobalair.org/"/>
    <m/>
  </r>
  <r>
    <x v="1"/>
    <s v="NA"/>
    <x v="0"/>
    <x v="8"/>
    <x v="0"/>
    <x v="0"/>
    <n v="28"/>
    <s v="µg/m3"/>
    <s v="(Speculation) Atmospheric chemistry transport models and satellite observations of aerosols"/>
    <s v="https://www.stateofglobalair.org/"/>
    <m/>
  </r>
  <r>
    <x v="1"/>
    <s v="NA"/>
    <x v="0"/>
    <x v="9"/>
    <x v="0"/>
    <x v="0"/>
    <n v="26"/>
    <s v="µg/m3"/>
    <s v="(Speculation) Atmospheric chemistry transport models and satellite observations of aerosols"/>
    <s v="https://www.stateofglobalair.org/"/>
    <m/>
  </r>
  <r>
    <x v="1"/>
    <s v="NA"/>
    <x v="0"/>
    <x v="10"/>
    <x v="0"/>
    <x v="0"/>
    <n v="26"/>
    <s v="µg/m3"/>
    <s v="(Speculation) Atmospheric chemistry transport models and satellite observations of aerosols"/>
    <s v="https://www.stateofglobalair.org/"/>
    <m/>
  </r>
  <r>
    <x v="1"/>
    <s v="NA"/>
    <x v="0"/>
    <x v="0"/>
    <x v="0"/>
    <x v="1"/>
    <n v="40"/>
    <s v="ppb"/>
    <m/>
    <s v="https://www.stateofglobalair.org/"/>
    <m/>
  </r>
  <r>
    <x v="1"/>
    <s v="NA"/>
    <x v="0"/>
    <x v="1"/>
    <x v="0"/>
    <x v="1"/>
    <n v="41"/>
    <s v="ppb"/>
    <m/>
    <s v="https://www.stateofglobalair.org/"/>
    <m/>
  </r>
  <r>
    <x v="1"/>
    <s v="NA"/>
    <x v="0"/>
    <x v="2"/>
    <x v="0"/>
    <x v="1"/>
    <n v="42"/>
    <s v="ppb"/>
    <m/>
    <s v="https://www.stateofglobalair.org/"/>
    <m/>
  </r>
  <r>
    <x v="1"/>
    <s v="NA"/>
    <x v="0"/>
    <x v="3"/>
    <x v="0"/>
    <x v="1"/>
    <n v="45"/>
    <s v="ppb"/>
    <m/>
    <s v="https://www.stateofglobalair.org/"/>
    <m/>
  </r>
  <r>
    <x v="1"/>
    <s v="NA"/>
    <x v="0"/>
    <x v="4"/>
    <x v="0"/>
    <x v="1"/>
    <n v="47"/>
    <s v="ppb"/>
    <m/>
    <s v="https://www.stateofglobalair.org/"/>
    <m/>
  </r>
  <r>
    <x v="1"/>
    <s v="NA"/>
    <x v="0"/>
    <x v="7"/>
    <x v="0"/>
    <x v="1"/>
    <n v="49"/>
    <s v="ppb"/>
    <m/>
    <s v="https://www.stateofglobalair.org/"/>
    <m/>
  </r>
  <r>
    <x v="1"/>
    <s v="NA"/>
    <x v="0"/>
    <x v="9"/>
    <x v="0"/>
    <x v="1"/>
    <n v="50"/>
    <s v="ppb"/>
    <m/>
    <s v="https://www.stateofglobalair.org/"/>
    <m/>
  </r>
  <r>
    <x v="1"/>
    <s v="NA"/>
    <x v="0"/>
    <x v="10"/>
    <x v="0"/>
    <x v="1"/>
    <n v="51"/>
    <s v="ppb"/>
    <m/>
    <s v="https://www.stateofglobalair.org/"/>
    <m/>
  </r>
  <r>
    <x v="1"/>
    <s v="NA"/>
    <x v="0"/>
    <x v="0"/>
    <x v="0"/>
    <x v="2"/>
    <n v="0.98099999999999998"/>
    <s v="Proportion of population"/>
    <m/>
    <s v="https://www.stateofglobalair.org/"/>
    <m/>
  </r>
  <r>
    <x v="1"/>
    <s v="NA"/>
    <x v="0"/>
    <x v="1"/>
    <x v="0"/>
    <x v="2"/>
    <n v="0.97399999999999998"/>
    <s v="Proportion of population"/>
    <m/>
    <s v="https://www.stateofglobalair.org/"/>
    <m/>
  </r>
  <r>
    <x v="1"/>
    <s v="NA"/>
    <x v="0"/>
    <x v="2"/>
    <x v="0"/>
    <x v="2"/>
    <n v="0.96"/>
    <s v="Proportion of population"/>
    <m/>
    <s v="https://www.stateofglobalair.org/"/>
    <m/>
  </r>
  <r>
    <x v="1"/>
    <s v="NA"/>
    <x v="0"/>
    <x v="3"/>
    <x v="0"/>
    <x v="2"/>
    <n v="0.93100000000000005"/>
    <s v="Proportion of population"/>
    <m/>
    <s v="https://www.stateofglobalair.org/"/>
    <m/>
  </r>
  <r>
    <x v="1"/>
    <s v="NA"/>
    <x v="0"/>
    <x v="4"/>
    <x v="0"/>
    <x v="2"/>
    <n v="0.88900000000000001"/>
    <s v="Proportion of population"/>
    <m/>
    <s v="https://www.stateofglobalair.org/"/>
    <m/>
  </r>
  <r>
    <x v="1"/>
    <s v="NA"/>
    <x v="0"/>
    <x v="5"/>
    <x v="0"/>
    <x v="2"/>
    <n v="0.874"/>
    <s v="Proportion of population"/>
    <m/>
    <s v="https://www.stateofglobalair.org/"/>
    <m/>
  </r>
  <r>
    <x v="1"/>
    <s v="NA"/>
    <x v="0"/>
    <x v="6"/>
    <x v="0"/>
    <x v="2"/>
    <n v="0.86"/>
    <s v="Proportion of population"/>
    <m/>
    <s v="https://www.stateofglobalair.org/"/>
    <m/>
  </r>
  <r>
    <x v="1"/>
    <s v="NA"/>
    <x v="0"/>
    <x v="7"/>
    <x v="0"/>
    <x v="2"/>
    <n v="0.84699999999999998"/>
    <s v="Proportion of population"/>
    <m/>
    <s v="https://www.stateofglobalair.org/"/>
    <m/>
  </r>
  <r>
    <x v="1"/>
    <s v="NA"/>
    <x v="0"/>
    <x v="8"/>
    <x v="0"/>
    <x v="2"/>
    <n v="0.83299999999999996"/>
    <s v="Proportion of population"/>
    <m/>
    <s v="https://www.stateofglobalair.org/"/>
    <m/>
  </r>
  <r>
    <x v="1"/>
    <s v="NA"/>
    <x v="0"/>
    <x v="9"/>
    <x v="0"/>
    <x v="2"/>
    <n v="0.82099999999999995"/>
    <s v="Proportion of population"/>
    <m/>
    <s v="https://www.stateofglobalair.org/"/>
    <m/>
  </r>
  <r>
    <x v="1"/>
    <s v="NA"/>
    <x v="0"/>
    <x v="10"/>
    <x v="0"/>
    <x v="2"/>
    <n v="0.80600000000000005"/>
    <s v="Proportion of population"/>
    <m/>
    <s v="https://www.stateofglobalair.org/"/>
    <m/>
  </r>
  <r>
    <x v="2"/>
    <s v="NA"/>
    <x v="0"/>
    <x v="0"/>
    <x v="0"/>
    <x v="0"/>
    <n v="60"/>
    <s v="µg/m3"/>
    <s v="(Speculation) Atmospheric chemistry transport models and satellite observations of aerosols"/>
    <s v="https://www.stateofglobalair.org/"/>
    <m/>
  </r>
  <r>
    <x v="2"/>
    <s v="NA"/>
    <x v="0"/>
    <x v="1"/>
    <x v="0"/>
    <x v="0"/>
    <n v="61"/>
    <s v="µg/m3"/>
    <s v="(Speculation) Atmospheric chemistry transport models and satellite observations of aerosols"/>
    <s v="https://www.stateofglobalair.org/"/>
    <m/>
  </r>
  <r>
    <x v="2"/>
    <s v="NA"/>
    <x v="0"/>
    <x v="2"/>
    <x v="0"/>
    <x v="0"/>
    <n v="61"/>
    <s v="µg/m3"/>
    <s v="(Speculation) Atmospheric chemistry transport models and satellite observations of aerosols"/>
    <s v="https://www.stateofglobalair.org/"/>
    <m/>
  </r>
  <r>
    <x v="2"/>
    <s v="NA"/>
    <x v="0"/>
    <x v="3"/>
    <x v="0"/>
    <x v="0"/>
    <n v="66"/>
    <s v="µg/m3"/>
    <s v="(Speculation) Atmospheric chemistry transport models and satellite observations of aerosols"/>
    <s v="https://www.stateofglobalair.org/"/>
    <m/>
  </r>
  <r>
    <x v="2"/>
    <s v="NA"/>
    <x v="0"/>
    <x v="4"/>
    <x v="0"/>
    <x v="0"/>
    <n v="65"/>
    <s v="µg/m3"/>
    <s v="(Speculation) Atmospheric chemistry transport models and satellite observations of aerosols"/>
    <s v="https://www.stateofglobalair.org/"/>
    <m/>
  </r>
  <r>
    <x v="2"/>
    <s v="NA"/>
    <x v="0"/>
    <x v="5"/>
    <x v="0"/>
    <x v="0"/>
    <n v="64"/>
    <s v="µg/m3"/>
    <s v="(Speculation) Atmospheric chemistry transport models and satellite observations of aerosols"/>
    <s v="https://www.stateofglobalair.org/"/>
    <m/>
  </r>
  <r>
    <x v="2"/>
    <s v="NA"/>
    <x v="0"/>
    <x v="6"/>
    <x v="0"/>
    <x v="0"/>
    <n v="66"/>
    <s v="µg/m3"/>
    <s v="(Speculation) Atmospheric chemistry transport models and satellite observations of aerosols"/>
    <s v="https://www.stateofglobalair.org/"/>
    <m/>
  </r>
  <r>
    <x v="2"/>
    <s v="NA"/>
    <x v="0"/>
    <x v="7"/>
    <x v="0"/>
    <x v="0"/>
    <n v="69"/>
    <s v="µg/m3"/>
    <s v="(Speculation) Atmospheric chemistry transport models and satellite observations of aerosols"/>
    <s v="https://www.stateofglobalair.org/"/>
    <m/>
  </r>
  <r>
    <x v="2"/>
    <s v="NA"/>
    <x v="0"/>
    <x v="8"/>
    <x v="0"/>
    <x v="0"/>
    <n v="72"/>
    <s v="µg/m3"/>
    <s v="(Speculation) Atmospheric chemistry transport models and satellite observations of aerosols"/>
    <s v="https://www.stateofglobalair.org/"/>
    <m/>
  </r>
  <r>
    <x v="2"/>
    <s v="NA"/>
    <x v="0"/>
    <x v="9"/>
    <x v="0"/>
    <x v="0"/>
    <n v="76"/>
    <s v="µg/m3"/>
    <s v="(Speculation) Atmospheric chemistry transport models and satellite observations of aerosols"/>
    <s v="https://www.stateofglobalair.org/"/>
    <m/>
  </r>
  <r>
    <x v="2"/>
    <s v="NA"/>
    <x v="0"/>
    <x v="10"/>
    <x v="0"/>
    <x v="0"/>
    <n v="76"/>
    <s v="µg/m3"/>
    <s v="(Speculation) Atmospheric chemistry transport models and satellite observations of aerosols"/>
    <s v="https://www.stateofglobalair.org/"/>
    <m/>
  </r>
  <r>
    <x v="2"/>
    <s v="NA"/>
    <x v="0"/>
    <x v="0"/>
    <x v="0"/>
    <x v="1"/>
    <n v="62"/>
    <s v="ppb"/>
    <m/>
    <s v="https://www.stateofglobalair.org/"/>
    <m/>
  </r>
  <r>
    <x v="2"/>
    <s v="NA"/>
    <x v="0"/>
    <x v="1"/>
    <x v="0"/>
    <x v="1"/>
    <n v="63"/>
    <s v="ppb"/>
    <m/>
    <s v="https://www.stateofglobalair.org/"/>
    <m/>
  </r>
  <r>
    <x v="2"/>
    <s v="NA"/>
    <x v="0"/>
    <x v="2"/>
    <x v="0"/>
    <x v="1"/>
    <n v="65"/>
    <s v="ppb"/>
    <m/>
    <s v="https://www.stateofglobalair.org/"/>
    <m/>
  </r>
  <r>
    <x v="2"/>
    <s v="NA"/>
    <x v="0"/>
    <x v="3"/>
    <x v="0"/>
    <x v="1"/>
    <n v="68"/>
    <s v="ppb"/>
    <m/>
    <s v="https://www.stateofglobalair.org/"/>
    <m/>
  </r>
  <r>
    <x v="2"/>
    <s v="NA"/>
    <x v="0"/>
    <x v="4"/>
    <x v="0"/>
    <x v="1"/>
    <n v="72"/>
    <s v="ppb"/>
    <m/>
    <s v="https://www.stateofglobalair.org/"/>
    <m/>
  </r>
  <r>
    <x v="2"/>
    <s v="NA"/>
    <x v="0"/>
    <x v="7"/>
    <x v="0"/>
    <x v="1"/>
    <n v="74"/>
    <s v="ppb"/>
    <m/>
    <s v="https://www.stateofglobalair.org/"/>
    <m/>
  </r>
  <r>
    <x v="2"/>
    <s v="NA"/>
    <x v="0"/>
    <x v="9"/>
    <x v="0"/>
    <x v="1"/>
    <n v="76"/>
    <s v="ppb"/>
    <m/>
    <s v="https://www.stateofglobalair.org/"/>
    <m/>
  </r>
  <r>
    <x v="2"/>
    <s v="NA"/>
    <x v="0"/>
    <x v="10"/>
    <x v="0"/>
    <x v="1"/>
    <n v="77"/>
    <s v="ppb"/>
    <m/>
    <s v="https://www.stateofglobalair.org/"/>
    <m/>
  </r>
  <r>
    <x v="2"/>
    <s v="NA"/>
    <x v="0"/>
    <x v="0"/>
    <x v="0"/>
    <x v="2"/>
    <n v="0.85399999999999998"/>
    <s v="Proportion of population"/>
    <m/>
    <s v="https://www.stateofglobalair.org/"/>
    <m/>
  </r>
  <r>
    <x v="2"/>
    <s v="NA"/>
    <x v="0"/>
    <x v="1"/>
    <x v="0"/>
    <x v="2"/>
    <n v="0.80100000000000005"/>
    <s v="Proportion of population"/>
    <m/>
    <s v="https://www.stateofglobalair.org/"/>
    <m/>
  </r>
  <r>
    <x v="2"/>
    <s v="NA"/>
    <x v="0"/>
    <x v="2"/>
    <x v="0"/>
    <x v="2"/>
    <n v="0.755"/>
    <s v="Proportion of population"/>
    <m/>
    <s v="https://www.stateofglobalair.org/"/>
    <m/>
  </r>
  <r>
    <x v="2"/>
    <s v="NA"/>
    <x v="0"/>
    <x v="3"/>
    <x v="0"/>
    <x v="2"/>
    <n v="0.72199999999999998"/>
    <s v="Proportion of population"/>
    <m/>
    <s v="https://www.stateofglobalair.org/"/>
    <m/>
  </r>
  <r>
    <x v="2"/>
    <s v="NA"/>
    <x v="0"/>
    <x v="4"/>
    <x v="0"/>
    <x v="2"/>
    <n v="0.628"/>
    <s v="Proportion of population"/>
    <m/>
    <s v="https://www.stateofglobalair.org/"/>
    <m/>
  </r>
  <r>
    <x v="2"/>
    <s v="NA"/>
    <x v="0"/>
    <x v="5"/>
    <x v="0"/>
    <x v="2"/>
    <n v="0.59899999999999998"/>
    <s v="Proportion of population"/>
    <m/>
    <s v="https://www.stateofglobalair.org/"/>
    <m/>
  </r>
  <r>
    <x v="2"/>
    <s v="NA"/>
    <x v="0"/>
    <x v="6"/>
    <x v="0"/>
    <x v="2"/>
    <n v="0.56899999999999995"/>
    <s v="Proportion of population"/>
    <m/>
    <s v="https://www.stateofglobalair.org/"/>
    <m/>
  </r>
  <r>
    <x v="2"/>
    <s v="NA"/>
    <x v="0"/>
    <x v="7"/>
    <x v="0"/>
    <x v="2"/>
    <n v="0.53500000000000003"/>
    <s v="Proportion of population"/>
    <m/>
    <s v="https://www.stateofglobalair.org/"/>
    <m/>
  </r>
  <r>
    <x v="2"/>
    <s v="NA"/>
    <x v="0"/>
    <x v="8"/>
    <x v="0"/>
    <x v="2"/>
    <n v="0.499"/>
    <s v="Proportion of population"/>
    <m/>
    <s v="https://www.stateofglobalair.org/"/>
    <m/>
  </r>
  <r>
    <x v="2"/>
    <s v="NA"/>
    <x v="0"/>
    <x v="9"/>
    <x v="0"/>
    <x v="2"/>
    <n v="0.46300000000000002"/>
    <s v="Proportion of population"/>
    <m/>
    <s v="https://www.stateofglobalair.org/"/>
    <m/>
  </r>
  <r>
    <x v="2"/>
    <s v="NA"/>
    <x v="0"/>
    <x v="10"/>
    <x v="0"/>
    <x v="2"/>
    <n v="0.42599999999999999"/>
    <s v="Proportion of population"/>
    <m/>
    <s v="https://www.stateofglobalair.org/"/>
    <m/>
  </r>
  <r>
    <x v="3"/>
    <s v="NA"/>
    <x v="0"/>
    <x v="0"/>
    <x v="0"/>
    <x v="0"/>
    <n v="17"/>
    <s v="µg/m3"/>
    <s v="(Speculation) Atmospheric chemistry transport models and satellite observations of aerosols"/>
    <s v="https://www.stateofglobalair.org/"/>
    <m/>
  </r>
  <r>
    <x v="3"/>
    <s v="NA"/>
    <x v="0"/>
    <x v="1"/>
    <x v="0"/>
    <x v="0"/>
    <n v="17"/>
    <s v="µg/m3"/>
    <s v="(Speculation) Atmospheric chemistry transport models and satellite observations of aerosols"/>
    <s v="https://www.stateofglobalair.org/"/>
    <m/>
  </r>
  <r>
    <x v="3"/>
    <s v="NA"/>
    <x v="0"/>
    <x v="2"/>
    <x v="0"/>
    <x v="0"/>
    <n v="16"/>
    <s v="µg/m3"/>
    <s v="(Speculation) Atmospheric chemistry transport models and satellite observations of aerosols"/>
    <s v="https://www.stateofglobalair.org/"/>
    <m/>
  </r>
  <r>
    <x v="3"/>
    <s v="NA"/>
    <x v="0"/>
    <x v="3"/>
    <x v="0"/>
    <x v="0"/>
    <n v="17"/>
    <s v="µg/m3"/>
    <s v="(Speculation) Atmospheric chemistry transport models and satellite observations of aerosols"/>
    <s v="https://www.stateofglobalair.org/"/>
    <m/>
  </r>
  <r>
    <x v="3"/>
    <s v="NA"/>
    <x v="0"/>
    <x v="4"/>
    <x v="0"/>
    <x v="0"/>
    <n v="14"/>
    <s v="µg/m3"/>
    <s v="(Speculation) Atmospheric chemistry transport models and satellite observations of aerosols"/>
    <s v="https://www.stateofglobalair.org/"/>
    <m/>
  </r>
  <r>
    <x v="3"/>
    <s v="NA"/>
    <x v="0"/>
    <x v="5"/>
    <x v="0"/>
    <x v="0"/>
    <n v="15"/>
    <s v="µg/m3"/>
    <s v="(Speculation) Atmospheric chemistry transport models and satellite observations of aerosols"/>
    <s v="https://www.stateofglobalair.org/"/>
    <m/>
  </r>
  <r>
    <x v="3"/>
    <s v="NA"/>
    <x v="0"/>
    <x v="6"/>
    <x v="0"/>
    <x v="0"/>
    <n v="15"/>
    <s v="µg/m3"/>
    <s v="(Speculation) Atmospheric chemistry transport models and satellite observations of aerosols"/>
    <s v="https://www.stateofglobalair.org/"/>
    <m/>
  </r>
  <r>
    <x v="3"/>
    <s v="NA"/>
    <x v="0"/>
    <x v="7"/>
    <x v="0"/>
    <x v="0"/>
    <n v="16"/>
    <s v="µg/m3"/>
    <s v="(Speculation) Atmospheric chemistry transport models and satellite observations of aerosols"/>
    <s v="https://www.stateofglobalair.org/"/>
    <m/>
  </r>
  <r>
    <x v="3"/>
    <s v="NA"/>
    <x v="0"/>
    <x v="8"/>
    <x v="0"/>
    <x v="0"/>
    <n v="15"/>
    <s v="µg/m3"/>
    <s v="(Speculation) Atmospheric chemistry transport models and satellite observations of aerosols"/>
    <s v="https://www.stateofglobalair.org/"/>
    <m/>
  </r>
  <r>
    <x v="3"/>
    <s v="NA"/>
    <x v="0"/>
    <x v="9"/>
    <x v="0"/>
    <x v="0"/>
    <n v="17"/>
    <s v="µg/m3"/>
    <s v="(Speculation) Atmospheric chemistry transport models and satellite observations of aerosols"/>
    <s v="https://www.stateofglobalair.org/"/>
    <m/>
  </r>
  <r>
    <x v="3"/>
    <s v="NA"/>
    <x v="0"/>
    <x v="10"/>
    <x v="0"/>
    <x v="0"/>
    <n v="17"/>
    <s v="µg/m3"/>
    <s v="(Speculation) Atmospheric chemistry transport models and satellite observations of aerosols"/>
    <s v="https://www.stateofglobalair.org/"/>
    <m/>
  </r>
  <r>
    <x v="3"/>
    <s v="NA"/>
    <x v="0"/>
    <x v="0"/>
    <x v="0"/>
    <x v="1"/>
    <n v="50"/>
    <s v="ppb"/>
    <m/>
    <s v="https://www.stateofglobalair.org/"/>
    <m/>
  </r>
  <r>
    <x v="3"/>
    <s v="NA"/>
    <x v="0"/>
    <x v="1"/>
    <x v="0"/>
    <x v="1"/>
    <n v="45"/>
    <s v="ppb"/>
    <m/>
    <s v="https://www.stateofglobalair.org/"/>
    <m/>
  </r>
  <r>
    <x v="3"/>
    <s v="NA"/>
    <x v="0"/>
    <x v="2"/>
    <x v="0"/>
    <x v="1"/>
    <n v="42"/>
    <s v="ppb"/>
    <m/>
    <s v="https://www.stateofglobalair.org/"/>
    <m/>
  </r>
  <r>
    <x v="3"/>
    <s v="NA"/>
    <x v="0"/>
    <x v="3"/>
    <x v="0"/>
    <x v="1"/>
    <n v="41"/>
    <s v="ppb"/>
    <m/>
    <s v="https://www.stateofglobalair.org/"/>
    <m/>
  </r>
  <r>
    <x v="3"/>
    <s v="NA"/>
    <x v="0"/>
    <x v="4"/>
    <x v="0"/>
    <x v="1"/>
    <n v="42"/>
    <s v="ppb"/>
    <m/>
    <s v="https://www.stateofglobalair.org/"/>
    <m/>
  </r>
  <r>
    <x v="3"/>
    <s v="NA"/>
    <x v="0"/>
    <x v="7"/>
    <x v="0"/>
    <x v="1"/>
    <n v="43"/>
    <s v="ppb"/>
    <m/>
    <s v="https://www.stateofglobalair.org/"/>
    <m/>
  </r>
  <r>
    <x v="3"/>
    <s v="NA"/>
    <x v="0"/>
    <x v="9"/>
    <x v="0"/>
    <x v="1"/>
    <n v="44"/>
    <s v="ppb"/>
    <m/>
    <s v="https://www.stateofglobalair.org/"/>
    <m/>
  </r>
  <r>
    <x v="3"/>
    <s v="NA"/>
    <x v="0"/>
    <x v="10"/>
    <x v="0"/>
    <x v="1"/>
    <n v="44"/>
    <s v="ppb"/>
    <m/>
    <s v="https://www.stateofglobalair.org/"/>
    <m/>
  </r>
  <r>
    <x v="3"/>
    <s v="NA"/>
    <x v="0"/>
    <x v="0"/>
    <x v="0"/>
    <x v="2"/>
    <n v="0.78300000000000003"/>
    <s v="Proportion of population"/>
    <m/>
    <s v="https://www.stateofglobalair.org/"/>
    <m/>
  </r>
  <r>
    <x v="3"/>
    <s v="NA"/>
    <x v="0"/>
    <x v="1"/>
    <x v="0"/>
    <x v="2"/>
    <n v="0.63100000000000001"/>
    <s v="Proportion of population"/>
    <m/>
    <s v="https://www.stateofglobalair.org/"/>
    <m/>
  </r>
  <r>
    <x v="3"/>
    <s v="NA"/>
    <x v="0"/>
    <x v="2"/>
    <x v="0"/>
    <x v="2"/>
    <n v="0.50900000000000001"/>
    <s v="Proportion of population"/>
    <m/>
    <s v="https://www.stateofglobalair.org/"/>
    <m/>
  </r>
  <r>
    <x v="3"/>
    <s v="NA"/>
    <x v="0"/>
    <x v="3"/>
    <x v="0"/>
    <x v="2"/>
    <n v="0.53400000000000003"/>
    <s v="Proportion of population"/>
    <m/>
    <s v="https://www.stateofglobalair.org/"/>
    <m/>
  </r>
  <r>
    <x v="3"/>
    <s v="NA"/>
    <x v="0"/>
    <x v="4"/>
    <x v="0"/>
    <x v="2"/>
    <n v="0.49399999999999999"/>
    <s v="Proportion of population"/>
    <m/>
    <s v="https://www.stateofglobalair.org/"/>
    <m/>
  </r>
  <r>
    <x v="3"/>
    <s v="NA"/>
    <x v="0"/>
    <x v="5"/>
    <x v="0"/>
    <x v="2"/>
    <n v="0.46300000000000002"/>
    <s v="Proportion of population"/>
    <m/>
    <s v="https://www.stateofglobalair.org/"/>
    <m/>
  </r>
  <r>
    <x v="3"/>
    <s v="NA"/>
    <x v="0"/>
    <x v="6"/>
    <x v="0"/>
    <x v="2"/>
    <n v="0.41599999999999998"/>
    <s v="Proportion of population"/>
    <m/>
    <s v="https://www.stateofglobalair.org/"/>
    <m/>
  </r>
  <r>
    <x v="3"/>
    <s v="NA"/>
    <x v="0"/>
    <x v="7"/>
    <x v="0"/>
    <x v="2"/>
    <n v="0.375"/>
    <s v="Proportion of population"/>
    <m/>
    <s v="https://www.stateofglobalair.org/"/>
    <m/>
  </r>
  <r>
    <x v="3"/>
    <s v="NA"/>
    <x v="0"/>
    <x v="8"/>
    <x v="0"/>
    <x v="2"/>
    <n v="0.33900000000000002"/>
    <s v="Proportion of population"/>
    <m/>
    <s v="https://www.stateofglobalair.org/"/>
    <m/>
  </r>
  <r>
    <x v="3"/>
    <s v="NA"/>
    <x v="0"/>
    <x v="9"/>
    <x v="0"/>
    <x v="2"/>
    <n v="0.307"/>
    <s v="Proportion of population"/>
    <m/>
    <s v="https://www.stateofglobalair.org/"/>
    <m/>
  </r>
  <r>
    <x v="3"/>
    <s v="NA"/>
    <x v="0"/>
    <x v="10"/>
    <x v="0"/>
    <x v="2"/>
    <n v="0.27900000000000003"/>
    <s v="Proportion of population"/>
    <m/>
    <s v="https://www.stateofglobalair.org/"/>
    <m/>
  </r>
  <r>
    <x v="4"/>
    <s v="NA"/>
    <x v="0"/>
    <x v="0"/>
    <x v="0"/>
    <x v="0"/>
    <n v="16"/>
    <s v="µg/m3"/>
    <s v="(Speculation) Atmospheric chemistry transport models and satellite observations of aerosols"/>
    <s v="https://www.stateofglobalair.org/"/>
    <m/>
  </r>
  <r>
    <x v="4"/>
    <s v="NA"/>
    <x v="0"/>
    <x v="1"/>
    <x v="0"/>
    <x v="0"/>
    <n v="16"/>
    <s v="µg/m3"/>
    <s v="(Speculation) Atmospheric chemistry transport models and satellite observations of aerosols"/>
    <s v="https://www.stateofglobalair.org/"/>
    <m/>
  </r>
  <r>
    <x v="4"/>
    <s v="NA"/>
    <x v="0"/>
    <x v="2"/>
    <x v="0"/>
    <x v="0"/>
    <n v="16"/>
    <s v="µg/m3"/>
    <s v="(Speculation) Atmospheric chemistry transport models and satellite observations of aerosols"/>
    <s v="https://www.stateofglobalair.org/"/>
    <m/>
  </r>
  <r>
    <x v="4"/>
    <s v="NA"/>
    <x v="0"/>
    <x v="3"/>
    <x v="0"/>
    <x v="0"/>
    <n v="20"/>
    <s v="µg/m3"/>
    <s v="(Speculation) Atmospheric chemistry transport models and satellite observations of aerosols"/>
    <s v="https://www.stateofglobalair.org/"/>
    <m/>
  </r>
  <r>
    <x v="4"/>
    <s v="NA"/>
    <x v="0"/>
    <x v="4"/>
    <x v="0"/>
    <x v="0"/>
    <n v="15"/>
    <s v="µg/m3"/>
    <s v="(Speculation) Atmospheric chemistry transport models and satellite observations of aerosols"/>
    <s v="https://www.stateofglobalair.org/"/>
    <m/>
  </r>
  <r>
    <x v="4"/>
    <s v="NA"/>
    <x v="0"/>
    <x v="5"/>
    <x v="0"/>
    <x v="0"/>
    <n v="15"/>
    <s v="µg/m3"/>
    <s v="(Speculation) Atmospheric chemistry transport models and satellite observations of aerosols"/>
    <s v="https://www.stateofglobalair.org/"/>
    <m/>
  </r>
  <r>
    <x v="4"/>
    <s v="NA"/>
    <x v="0"/>
    <x v="6"/>
    <x v="0"/>
    <x v="0"/>
    <n v="16"/>
    <s v="µg/m3"/>
    <s v="(Speculation) Atmospheric chemistry transport models and satellite observations of aerosols"/>
    <s v="https://www.stateofglobalair.org/"/>
    <m/>
  </r>
  <r>
    <x v="4"/>
    <s v="NA"/>
    <x v="0"/>
    <x v="7"/>
    <x v="0"/>
    <x v="0"/>
    <n v="16"/>
    <s v="µg/m3"/>
    <s v="(Speculation) Atmospheric chemistry transport models and satellite observations of aerosols"/>
    <s v="https://www.stateofglobalair.org/"/>
    <m/>
  </r>
  <r>
    <x v="4"/>
    <s v="NA"/>
    <x v="0"/>
    <x v="8"/>
    <x v="0"/>
    <x v="0"/>
    <n v="16"/>
    <s v="µg/m3"/>
    <s v="(Speculation) Atmospheric chemistry transport models and satellite observations of aerosols"/>
    <s v="https://www.stateofglobalair.org/"/>
    <m/>
  </r>
  <r>
    <x v="4"/>
    <s v="NA"/>
    <x v="0"/>
    <x v="9"/>
    <x v="0"/>
    <x v="0"/>
    <n v="17"/>
    <s v="µg/m3"/>
    <s v="(Speculation) Atmospheric chemistry transport models and satellite observations of aerosols"/>
    <s v="https://www.stateofglobalair.org/"/>
    <m/>
  </r>
  <r>
    <x v="4"/>
    <s v="NA"/>
    <x v="0"/>
    <x v="10"/>
    <x v="0"/>
    <x v="0"/>
    <n v="18"/>
    <s v="µg/m3"/>
    <s v="(Speculation) Atmospheric chemistry transport models and satellite observations of aerosols"/>
    <s v="https://www.stateofglobalair.org/"/>
    <m/>
  </r>
  <r>
    <x v="4"/>
    <s v="NA"/>
    <x v="0"/>
    <x v="0"/>
    <x v="0"/>
    <x v="1"/>
    <n v="49"/>
    <s v="ppb"/>
    <m/>
    <s v="https://www.stateofglobalair.org/"/>
    <m/>
  </r>
  <r>
    <x v="4"/>
    <s v="NA"/>
    <x v="0"/>
    <x v="1"/>
    <x v="0"/>
    <x v="1"/>
    <n v="46"/>
    <s v="ppb"/>
    <m/>
    <s v="https://www.stateofglobalair.org/"/>
    <m/>
  </r>
  <r>
    <x v="4"/>
    <s v="NA"/>
    <x v="0"/>
    <x v="2"/>
    <x v="0"/>
    <x v="1"/>
    <n v="45"/>
    <s v="ppb"/>
    <m/>
    <s v="https://www.stateofglobalair.org/"/>
    <m/>
  </r>
  <r>
    <x v="4"/>
    <s v="NA"/>
    <x v="0"/>
    <x v="3"/>
    <x v="0"/>
    <x v="1"/>
    <n v="45"/>
    <s v="ppb"/>
    <m/>
    <s v="https://www.stateofglobalair.org/"/>
    <m/>
  </r>
  <r>
    <x v="4"/>
    <s v="NA"/>
    <x v="0"/>
    <x v="4"/>
    <x v="0"/>
    <x v="1"/>
    <n v="47"/>
    <s v="ppb"/>
    <m/>
    <s v="https://www.stateofglobalair.org/"/>
    <m/>
  </r>
  <r>
    <x v="4"/>
    <s v="NA"/>
    <x v="0"/>
    <x v="7"/>
    <x v="0"/>
    <x v="1"/>
    <n v="48"/>
    <s v="ppb"/>
    <m/>
    <s v="https://www.stateofglobalair.org/"/>
    <m/>
  </r>
  <r>
    <x v="4"/>
    <s v="NA"/>
    <x v="0"/>
    <x v="9"/>
    <x v="0"/>
    <x v="1"/>
    <n v="48"/>
    <s v="ppb"/>
    <m/>
    <s v="https://www.stateofglobalair.org/"/>
    <m/>
  </r>
  <r>
    <x v="4"/>
    <s v="NA"/>
    <x v="0"/>
    <x v="10"/>
    <x v="0"/>
    <x v="1"/>
    <n v="49"/>
    <s v="ppb"/>
    <m/>
    <s v="https://www.stateofglobalair.org/"/>
    <m/>
  </r>
  <r>
    <x v="4"/>
    <s v="NA"/>
    <x v="0"/>
    <x v="0"/>
    <x v="0"/>
    <x v="2"/>
    <n v="8.4000000000000005E-2"/>
    <s v="Proportion of population"/>
    <m/>
    <s v="https://www.stateofglobalair.org/"/>
    <m/>
  </r>
  <r>
    <x v="4"/>
    <s v="NA"/>
    <x v="0"/>
    <x v="1"/>
    <x v="0"/>
    <x v="2"/>
    <n v="4.9000000000000002E-2"/>
    <s v="Proportion of population"/>
    <m/>
    <s v="https://www.stateofglobalair.org/"/>
    <m/>
  </r>
  <r>
    <x v="4"/>
    <s v="NA"/>
    <x v="0"/>
    <x v="2"/>
    <x v="0"/>
    <x v="2"/>
    <n v="2.8000000000000001E-2"/>
    <s v="Proportion of population"/>
    <m/>
    <s v="https://www.stateofglobalair.org/"/>
    <m/>
  </r>
  <r>
    <x v="4"/>
    <s v="NA"/>
    <x v="0"/>
    <x v="3"/>
    <x v="0"/>
    <x v="2"/>
    <n v="1.7000000000000001E-2"/>
    <s v="Proportion of population"/>
    <m/>
    <s v="https://www.stateofglobalair.org/"/>
    <m/>
  </r>
  <r>
    <x v="4"/>
    <s v="NA"/>
    <x v="0"/>
    <x v="4"/>
    <x v="0"/>
    <x v="2"/>
    <n v="1.0999999999999999E-2"/>
    <s v="Proportion of population"/>
    <m/>
    <s v="https://www.stateofglobalair.org/"/>
    <m/>
  </r>
  <r>
    <x v="4"/>
    <s v="NA"/>
    <x v="0"/>
    <x v="5"/>
    <x v="0"/>
    <x v="2"/>
    <n v="8.9999999999999993E-3"/>
    <s v="Proportion of population"/>
    <m/>
    <s v="https://www.stateofglobalair.org/"/>
    <m/>
  </r>
  <r>
    <x v="4"/>
    <s v="NA"/>
    <x v="0"/>
    <x v="6"/>
    <x v="0"/>
    <x v="2"/>
    <n v="8.0000000000000002E-3"/>
    <s v="Proportion of population"/>
    <m/>
    <s v="https://www.stateofglobalair.org/"/>
    <m/>
  </r>
  <r>
    <x v="4"/>
    <s v="NA"/>
    <x v="0"/>
    <x v="7"/>
    <x v="0"/>
    <x v="2"/>
    <n v="8.0000000000000002E-3"/>
    <s v="Proportion of population"/>
    <m/>
    <s v="https://www.stateofglobalair.org/"/>
    <m/>
  </r>
  <r>
    <x v="4"/>
    <s v="NA"/>
    <x v="0"/>
    <x v="8"/>
    <x v="0"/>
    <x v="2"/>
    <n v="7.0000000000000001E-3"/>
    <s v="Proportion of population"/>
    <m/>
    <s v="https://www.stateofglobalair.org/"/>
    <m/>
  </r>
  <r>
    <x v="4"/>
    <s v="NA"/>
    <x v="0"/>
    <x v="9"/>
    <x v="0"/>
    <x v="2"/>
    <n v="6.0000000000000001E-3"/>
    <s v="Proportion of population"/>
    <m/>
    <s v="https://www.stateofglobalair.org/"/>
    <m/>
  </r>
  <r>
    <x v="4"/>
    <s v="NA"/>
    <x v="0"/>
    <x v="10"/>
    <x v="0"/>
    <x v="2"/>
    <n v="5.0000000000000001E-3"/>
    <s v="Proportion of population"/>
    <m/>
    <s v="https://www.stateofglobalair.org/"/>
    <m/>
  </r>
  <r>
    <x v="5"/>
    <s v="NA"/>
    <x v="0"/>
    <x v="0"/>
    <x v="0"/>
    <x v="0"/>
    <n v="44"/>
    <s v="µg/m3"/>
    <s v="(Speculation) Atmospheric chemistry transport models and satellite observations of aerosols"/>
    <s v="https://www.stateofglobalair.org/"/>
    <m/>
  </r>
  <r>
    <x v="5"/>
    <s v="NA"/>
    <x v="0"/>
    <x v="1"/>
    <x v="0"/>
    <x v="0"/>
    <n v="44"/>
    <s v="µg/m3"/>
    <s v="(Speculation) Atmospheric chemistry transport models and satellite observations of aerosols"/>
    <s v="https://www.stateofglobalair.org/"/>
    <m/>
  </r>
  <r>
    <x v="5"/>
    <s v="NA"/>
    <x v="0"/>
    <x v="2"/>
    <x v="0"/>
    <x v="0"/>
    <n v="44"/>
    <s v="µg/m3"/>
    <s v="(Speculation) Atmospheric chemistry transport models and satellite observations of aerosols"/>
    <s v="https://www.stateofglobalair.org/"/>
    <m/>
  </r>
  <r>
    <x v="5"/>
    <s v="NA"/>
    <x v="0"/>
    <x v="3"/>
    <x v="0"/>
    <x v="0"/>
    <n v="48"/>
    <s v="µg/m3"/>
    <s v="(Speculation) Atmospheric chemistry transport models and satellite observations of aerosols"/>
    <s v="https://www.stateofglobalair.org/"/>
    <m/>
  </r>
  <r>
    <x v="5"/>
    <s v="NA"/>
    <x v="0"/>
    <x v="4"/>
    <x v="0"/>
    <x v="0"/>
    <n v="46"/>
    <s v="µg/m3"/>
    <s v="(Speculation) Atmospheric chemistry transport models and satellite observations of aerosols"/>
    <s v="https://www.stateofglobalair.org/"/>
    <m/>
  </r>
  <r>
    <x v="5"/>
    <s v="NA"/>
    <x v="0"/>
    <x v="5"/>
    <x v="0"/>
    <x v="0"/>
    <n v="46"/>
    <s v="µg/m3"/>
    <s v="(Speculation) Atmospheric chemistry transport models and satellite observations of aerosols"/>
    <s v="https://www.stateofglobalair.org/"/>
    <m/>
  </r>
  <r>
    <x v="5"/>
    <s v="NA"/>
    <x v="0"/>
    <x v="6"/>
    <x v="0"/>
    <x v="0"/>
    <n v="48"/>
    <s v="µg/m3"/>
    <s v="(Speculation) Atmospheric chemistry transport models and satellite observations of aerosols"/>
    <s v="https://www.stateofglobalair.org/"/>
    <m/>
  </r>
  <r>
    <x v="5"/>
    <s v="NA"/>
    <x v="0"/>
    <x v="7"/>
    <x v="0"/>
    <x v="0"/>
    <n v="51"/>
    <s v="µg/m3"/>
    <s v="(Speculation) Atmospheric chemistry transport models and satellite observations of aerosols"/>
    <s v="https://www.stateofglobalair.org/"/>
    <m/>
  </r>
  <r>
    <x v="5"/>
    <s v="NA"/>
    <x v="0"/>
    <x v="8"/>
    <x v="0"/>
    <x v="0"/>
    <n v="52"/>
    <s v="µg/m3"/>
    <s v="(Speculation) Atmospheric chemistry transport models and satellite observations of aerosols"/>
    <s v="https://www.stateofglobalair.org/"/>
    <m/>
  </r>
  <r>
    <x v="5"/>
    <s v="NA"/>
    <x v="0"/>
    <x v="9"/>
    <x v="0"/>
    <x v="0"/>
    <n v="49"/>
    <s v="µg/m3"/>
    <s v="(Speculation) Atmospheric chemistry transport models and satellite observations of aerosols"/>
    <s v="https://www.stateofglobalair.org/"/>
    <m/>
  </r>
  <r>
    <x v="5"/>
    <s v="NA"/>
    <x v="0"/>
    <x v="10"/>
    <x v="0"/>
    <x v="0"/>
    <n v="49"/>
    <s v="µg/m3"/>
    <s v="(Speculation) Atmospheric chemistry transport models and satellite observations of aerosols"/>
    <s v="https://www.stateofglobalair.org/"/>
    <m/>
  </r>
  <r>
    <x v="5"/>
    <s v="NA"/>
    <x v="0"/>
    <x v="0"/>
    <x v="0"/>
    <x v="1"/>
    <n v="65"/>
    <s v="ppb"/>
    <m/>
    <s v="https://www.stateofglobalair.org/"/>
    <m/>
  </r>
  <r>
    <x v="5"/>
    <s v="NA"/>
    <x v="0"/>
    <x v="1"/>
    <x v="0"/>
    <x v="1"/>
    <n v="65"/>
    <s v="ppb"/>
    <m/>
    <s v="https://www.stateofglobalair.org/"/>
    <m/>
  </r>
  <r>
    <x v="5"/>
    <s v="NA"/>
    <x v="0"/>
    <x v="2"/>
    <x v="0"/>
    <x v="1"/>
    <n v="67"/>
    <s v="ppb"/>
    <m/>
    <s v="https://www.stateofglobalair.org/"/>
    <m/>
  </r>
  <r>
    <x v="5"/>
    <s v="NA"/>
    <x v="0"/>
    <x v="3"/>
    <x v="0"/>
    <x v="1"/>
    <n v="70"/>
    <s v="ppb"/>
    <m/>
    <s v="https://www.stateofglobalair.org/"/>
    <m/>
  </r>
  <r>
    <x v="5"/>
    <s v="NA"/>
    <x v="0"/>
    <x v="4"/>
    <x v="0"/>
    <x v="1"/>
    <n v="75"/>
    <s v="ppb"/>
    <m/>
    <s v="https://www.stateofglobalair.org/"/>
    <m/>
  </r>
  <r>
    <x v="5"/>
    <s v="NA"/>
    <x v="0"/>
    <x v="7"/>
    <x v="0"/>
    <x v="1"/>
    <n v="78"/>
    <s v="ppb"/>
    <m/>
    <s v="https://www.stateofglobalair.org/"/>
    <m/>
  </r>
  <r>
    <x v="5"/>
    <s v="NA"/>
    <x v="0"/>
    <x v="9"/>
    <x v="0"/>
    <x v="1"/>
    <n v="81"/>
    <s v="ppb"/>
    <m/>
    <s v="https://www.stateofglobalair.org/"/>
    <m/>
  </r>
  <r>
    <x v="5"/>
    <s v="NA"/>
    <x v="0"/>
    <x v="10"/>
    <x v="0"/>
    <x v="1"/>
    <n v="82"/>
    <s v="ppb"/>
    <m/>
    <s v="https://www.stateofglobalair.org/"/>
    <m/>
  </r>
  <r>
    <x v="5"/>
    <s v="NA"/>
    <x v="0"/>
    <x v="0"/>
    <x v="0"/>
    <x v="2"/>
    <n v="0.98599999999999999"/>
    <s v="Proportion of population"/>
    <m/>
    <s v="https://www.stateofglobalair.org/"/>
    <m/>
  </r>
  <r>
    <x v="5"/>
    <s v="NA"/>
    <x v="0"/>
    <x v="1"/>
    <x v="0"/>
    <x v="2"/>
    <n v="0.97899999999999998"/>
    <s v="Proportion of population"/>
    <m/>
    <s v="https://www.stateofglobalair.org/"/>
    <m/>
  </r>
  <r>
    <x v="5"/>
    <s v="NA"/>
    <x v="0"/>
    <x v="2"/>
    <x v="0"/>
    <x v="2"/>
    <n v="0.96699999999999997"/>
    <s v="Proportion of population"/>
    <m/>
    <s v="https://www.stateofglobalair.org/"/>
    <m/>
  </r>
  <r>
    <x v="5"/>
    <s v="NA"/>
    <x v="0"/>
    <x v="3"/>
    <x v="0"/>
    <x v="2"/>
    <n v="0.94799999999999995"/>
    <s v="Proportion of population"/>
    <m/>
    <s v="https://www.stateofglobalair.org/"/>
    <m/>
  </r>
  <r>
    <x v="5"/>
    <s v="NA"/>
    <x v="0"/>
    <x v="4"/>
    <x v="0"/>
    <x v="2"/>
    <n v="0.90900000000000003"/>
    <s v="Proportion of population"/>
    <m/>
    <s v="https://www.stateofglobalair.org/"/>
    <m/>
  </r>
  <r>
    <x v="5"/>
    <s v="NA"/>
    <x v="0"/>
    <x v="5"/>
    <x v="0"/>
    <x v="2"/>
    <n v="0.89800000000000002"/>
    <s v="Proportion of population"/>
    <m/>
    <s v="https://www.stateofglobalair.org/"/>
    <m/>
  </r>
  <r>
    <x v="5"/>
    <s v="NA"/>
    <x v="0"/>
    <x v="6"/>
    <x v="0"/>
    <x v="2"/>
    <n v="0.88400000000000001"/>
    <s v="Proportion of population"/>
    <m/>
    <s v="https://www.stateofglobalair.org/"/>
    <m/>
  </r>
  <r>
    <x v="5"/>
    <s v="NA"/>
    <x v="0"/>
    <x v="7"/>
    <x v="0"/>
    <x v="2"/>
    <n v="0.86699999999999999"/>
    <s v="Proportion of population"/>
    <m/>
    <s v="https://www.stateofglobalair.org/"/>
    <m/>
  </r>
  <r>
    <x v="5"/>
    <s v="NA"/>
    <x v="0"/>
    <x v="8"/>
    <x v="0"/>
    <x v="2"/>
    <n v="0.85299999999999998"/>
    <s v="Proportion of population"/>
    <m/>
    <s v="https://www.stateofglobalair.org/"/>
    <m/>
  </r>
  <r>
    <x v="5"/>
    <s v="NA"/>
    <x v="0"/>
    <x v="9"/>
    <x v="0"/>
    <x v="2"/>
    <n v="0.83399999999999996"/>
    <s v="Proportion of population"/>
    <m/>
    <s v="https://www.stateofglobalair.org/"/>
    <m/>
  </r>
  <r>
    <x v="5"/>
    <s v="NA"/>
    <x v="0"/>
    <x v="10"/>
    <x v="0"/>
    <x v="2"/>
    <n v="0.81299999999999994"/>
    <s v="Proportion of population"/>
    <m/>
    <s v="https://www.stateofglobalair.org/"/>
    <m/>
  </r>
  <r>
    <x v="6"/>
    <s v="NA"/>
    <x v="0"/>
    <x v="0"/>
    <x v="0"/>
    <x v="0"/>
    <n v="56"/>
    <s v="µg/m3"/>
    <s v="(Speculation) Atmospheric chemistry transport models and satellite observations of aerosols"/>
    <s v="https://www.stateofglobalair.org/"/>
    <m/>
  </r>
  <r>
    <x v="6"/>
    <s v="NA"/>
    <x v="0"/>
    <x v="1"/>
    <x v="0"/>
    <x v="0"/>
    <n v="57"/>
    <s v="µg/m3"/>
    <s v="(Speculation) Atmospheric chemistry transport models and satellite observations of aerosols"/>
    <s v="https://www.stateofglobalair.org/"/>
    <m/>
  </r>
  <r>
    <x v="6"/>
    <s v="NA"/>
    <x v="0"/>
    <x v="2"/>
    <x v="0"/>
    <x v="0"/>
    <n v="56"/>
    <s v="µg/m3"/>
    <s v="(Speculation) Atmospheric chemistry transport models and satellite observations of aerosols"/>
    <s v="https://www.stateofglobalair.org/"/>
    <m/>
  </r>
  <r>
    <x v="6"/>
    <s v="NA"/>
    <x v="0"/>
    <x v="3"/>
    <x v="0"/>
    <x v="0"/>
    <n v="60"/>
    <s v="µg/m3"/>
    <s v="(Speculation) Atmospheric chemistry transport models and satellite observations of aerosols"/>
    <s v="https://www.stateofglobalair.org/"/>
    <m/>
  </r>
  <r>
    <x v="6"/>
    <s v="NA"/>
    <x v="0"/>
    <x v="4"/>
    <x v="0"/>
    <x v="0"/>
    <n v="63"/>
    <s v="µg/m3"/>
    <s v="(Speculation) Atmospheric chemistry transport models and satellite observations of aerosols"/>
    <s v="https://www.stateofglobalair.org/"/>
    <m/>
  </r>
  <r>
    <x v="6"/>
    <s v="NA"/>
    <x v="0"/>
    <x v="5"/>
    <x v="0"/>
    <x v="0"/>
    <n v="63"/>
    <s v="µg/m3"/>
    <s v="(Speculation) Atmospheric chemistry transport models and satellite observations of aerosols"/>
    <s v="https://www.stateofglobalair.org/"/>
    <m/>
  </r>
  <r>
    <x v="6"/>
    <s v="NA"/>
    <x v="0"/>
    <x v="6"/>
    <x v="0"/>
    <x v="0"/>
    <n v="65"/>
    <s v="µg/m3"/>
    <s v="(Speculation) Atmospheric chemistry transport models and satellite observations of aerosols"/>
    <s v="https://www.stateofglobalair.org/"/>
    <m/>
  </r>
  <r>
    <x v="6"/>
    <s v="NA"/>
    <x v="0"/>
    <x v="7"/>
    <x v="0"/>
    <x v="0"/>
    <n v="70"/>
    <s v="µg/m3"/>
    <s v="(Speculation) Atmospheric chemistry transport models and satellite observations of aerosols"/>
    <s v="https://www.stateofglobalair.org/"/>
    <m/>
  </r>
  <r>
    <x v="6"/>
    <s v="NA"/>
    <x v="0"/>
    <x v="8"/>
    <x v="0"/>
    <x v="0"/>
    <n v="72"/>
    <s v="µg/m3"/>
    <s v="(Speculation) Atmospheric chemistry transport models and satellite observations of aerosols"/>
    <s v="https://www.stateofglobalair.org/"/>
    <m/>
  </r>
  <r>
    <x v="6"/>
    <s v="NA"/>
    <x v="0"/>
    <x v="9"/>
    <x v="0"/>
    <x v="0"/>
    <n v="78"/>
    <s v="µg/m3"/>
    <s v="(Speculation) Atmospheric chemistry transport models and satellite observations of aerosols"/>
    <s v="https://www.stateofglobalair.org/"/>
    <m/>
  </r>
  <r>
    <x v="6"/>
    <s v="NA"/>
    <x v="0"/>
    <x v="10"/>
    <x v="0"/>
    <x v="0"/>
    <n v="78"/>
    <s v="µg/m3"/>
    <s v="(Speculation) Atmospheric chemistry transport models and satellite observations of aerosols"/>
    <s v="https://www.stateofglobalair.org/"/>
    <m/>
  </r>
  <r>
    <x v="6"/>
    <s v="NA"/>
    <x v="0"/>
    <x v="0"/>
    <x v="0"/>
    <x v="1"/>
    <n v="62"/>
    <s v="ppb"/>
    <m/>
    <s v="https://www.stateofglobalair.org/"/>
    <m/>
  </r>
  <r>
    <x v="6"/>
    <s v="NA"/>
    <x v="0"/>
    <x v="1"/>
    <x v="0"/>
    <x v="1"/>
    <n v="63"/>
    <s v="ppb"/>
    <m/>
    <s v="https://www.stateofglobalair.org/"/>
    <m/>
  </r>
  <r>
    <x v="6"/>
    <s v="NA"/>
    <x v="0"/>
    <x v="2"/>
    <x v="0"/>
    <x v="1"/>
    <n v="66"/>
    <s v="ppb"/>
    <m/>
    <s v="https://www.stateofglobalair.org/"/>
    <m/>
  </r>
  <r>
    <x v="6"/>
    <s v="NA"/>
    <x v="0"/>
    <x v="3"/>
    <x v="0"/>
    <x v="1"/>
    <n v="69"/>
    <s v="ppb"/>
    <m/>
    <s v="https://www.stateofglobalair.org/"/>
    <m/>
  </r>
  <r>
    <x v="6"/>
    <s v="NA"/>
    <x v="0"/>
    <x v="4"/>
    <x v="0"/>
    <x v="1"/>
    <n v="73"/>
    <s v="ppb"/>
    <m/>
    <s v="https://www.stateofglobalair.org/"/>
    <m/>
  </r>
  <r>
    <x v="6"/>
    <s v="NA"/>
    <x v="0"/>
    <x v="7"/>
    <x v="0"/>
    <x v="1"/>
    <n v="76"/>
    <s v="ppb"/>
    <m/>
    <s v="https://www.stateofglobalair.org/"/>
    <m/>
  </r>
  <r>
    <x v="6"/>
    <s v="NA"/>
    <x v="0"/>
    <x v="9"/>
    <x v="0"/>
    <x v="1"/>
    <n v="78"/>
    <s v="ppb"/>
    <m/>
    <s v="https://www.stateofglobalair.org/"/>
    <m/>
  </r>
  <r>
    <x v="6"/>
    <s v="NA"/>
    <x v="0"/>
    <x v="10"/>
    <x v="0"/>
    <x v="1"/>
    <n v="79"/>
    <s v="ppb"/>
    <m/>
    <s v="https://www.stateofglobalair.org/"/>
    <m/>
  </r>
  <r>
    <x v="6"/>
    <s v="NA"/>
    <x v="0"/>
    <x v="0"/>
    <x v="0"/>
    <x v="2"/>
    <n v="0.81"/>
    <s v="Proportion of population"/>
    <m/>
    <s v="https://www.stateofglobalair.org/"/>
    <m/>
  </r>
  <r>
    <x v="6"/>
    <s v="NA"/>
    <x v="0"/>
    <x v="1"/>
    <x v="0"/>
    <x v="2"/>
    <n v="0.77900000000000003"/>
    <s v="Proportion of population"/>
    <m/>
    <s v="https://www.stateofglobalair.org/"/>
    <m/>
  </r>
  <r>
    <x v="6"/>
    <s v="NA"/>
    <x v="0"/>
    <x v="2"/>
    <x v="0"/>
    <x v="2"/>
    <n v="0.80700000000000005"/>
    <s v="Proportion of population"/>
    <m/>
    <s v="https://www.stateofglobalair.org/"/>
    <m/>
  </r>
  <r>
    <x v="6"/>
    <s v="NA"/>
    <x v="0"/>
    <x v="3"/>
    <x v="0"/>
    <x v="2"/>
    <n v="0.84399999999999997"/>
    <s v="Proportion of population"/>
    <m/>
    <s v="https://www.stateofglobalair.org/"/>
    <m/>
  </r>
  <r>
    <x v="6"/>
    <s v="NA"/>
    <x v="0"/>
    <x v="4"/>
    <x v="0"/>
    <x v="2"/>
    <n v="0.83299999999999996"/>
    <s v="Proportion of population"/>
    <m/>
    <s v="https://www.stateofglobalair.org/"/>
    <m/>
  </r>
  <r>
    <x v="6"/>
    <s v="NA"/>
    <x v="0"/>
    <x v="5"/>
    <x v="0"/>
    <x v="2"/>
    <n v="0.81599999999999995"/>
    <s v="Proportion of population"/>
    <m/>
    <s v="https://www.stateofglobalair.org/"/>
    <m/>
  </r>
  <r>
    <x v="6"/>
    <s v="NA"/>
    <x v="0"/>
    <x v="6"/>
    <x v="0"/>
    <x v="2"/>
    <n v="0.79600000000000004"/>
    <s v="Proportion of population"/>
    <m/>
    <s v="https://www.stateofglobalair.org/"/>
    <m/>
  </r>
  <r>
    <x v="6"/>
    <s v="NA"/>
    <x v="0"/>
    <x v="7"/>
    <x v="0"/>
    <x v="2"/>
    <n v="0.77300000000000002"/>
    <s v="Proportion of population"/>
    <m/>
    <s v="https://www.stateofglobalair.org/"/>
    <m/>
  </r>
  <r>
    <x v="6"/>
    <s v="NA"/>
    <x v="0"/>
    <x v="8"/>
    <x v="0"/>
    <x v="2"/>
    <n v="0.748"/>
    <s v="Proportion of population"/>
    <m/>
    <s v="https://www.stateofglobalair.org/"/>
    <m/>
  </r>
  <r>
    <x v="6"/>
    <s v="NA"/>
    <x v="0"/>
    <x v="9"/>
    <x v="0"/>
    <x v="2"/>
    <n v="0.72"/>
    <s v="Proportion of population"/>
    <m/>
    <s v="https://www.stateofglobalair.org/"/>
    <m/>
  </r>
  <r>
    <x v="6"/>
    <s v="NA"/>
    <x v="0"/>
    <x v="10"/>
    <x v="0"/>
    <x v="2"/>
    <n v="0.69099999999999995"/>
    <s v="Proportion of population"/>
    <m/>
    <s v="https://www.stateofglobalair.org/"/>
    <m/>
  </r>
  <r>
    <x v="7"/>
    <s v="NA"/>
    <x v="0"/>
    <x v="0"/>
    <x v="0"/>
    <x v="0"/>
    <n v="68"/>
    <s v="µg/m3"/>
    <s v="(Speculation) Atmospheric chemistry transport models and satellite observations of aerosols"/>
    <s v="https://www.stateofglobalair.org/"/>
    <m/>
  </r>
  <r>
    <x v="7"/>
    <s v="NA"/>
    <x v="0"/>
    <x v="1"/>
    <x v="0"/>
    <x v="0"/>
    <n v="67"/>
    <s v="µg/m3"/>
    <s v="(Speculation) Atmospheric chemistry transport models and satellite observations of aerosols"/>
    <s v="https://www.stateofglobalair.org/"/>
    <m/>
  </r>
  <r>
    <x v="7"/>
    <s v="NA"/>
    <x v="0"/>
    <x v="2"/>
    <x v="0"/>
    <x v="0"/>
    <n v="70"/>
    <s v="µg/m3"/>
    <s v="(Speculation) Atmospheric chemistry transport models and satellite observations of aerosols"/>
    <s v="https://www.stateofglobalair.org/"/>
    <m/>
  </r>
  <r>
    <x v="7"/>
    <s v="NA"/>
    <x v="0"/>
    <x v="3"/>
    <x v="0"/>
    <x v="0"/>
    <n v="64"/>
    <s v="µg/m3"/>
    <s v="(Speculation) Atmospheric chemistry transport models and satellite observations of aerosols"/>
    <s v="https://www.stateofglobalair.org/"/>
    <m/>
  </r>
  <r>
    <x v="7"/>
    <s v="NA"/>
    <x v="0"/>
    <x v="4"/>
    <x v="0"/>
    <x v="0"/>
    <n v="61"/>
    <s v="µg/m3"/>
    <s v="(Speculation) Atmospheric chemistry transport models and satellite observations of aerosols"/>
    <s v="https://www.stateofglobalair.org/"/>
    <m/>
  </r>
  <r>
    <x v="7"/>
    <s v="NA"/>
    <x v="0"/>
    <x v="5"/>
    <x v="0"/>
    <x v="0"/>
    <n v="64"/>
    <s v="µg/m3"/>
    <s v="(Speculation) Atmospheric chemistry transport models and satellite observations of aerosols"/>
    <s v="https://www.stateofglobalair.org/"/>
    <m/>
  </r>
  <r>
    <x v="7"/>
    <s v="NA"/>
    <x v="0"/>
    <x v="6"/>
    <x v="0"/>
    <x v="0"/>
    <n v="63"/>
    <s v="µg/m3"/>
    <s v="(Speculation) Atmospheric chemistry transport models and satellite observations of aerosols"/>
    <s v="https://www.stateofglobalair.org/"/>
    <m/>
  </r>
  <r>
    <x v="7"/>
    <s v="NA"/>
    <x v="0"/>
    <x v="7"/>
    <x v="0"/>
    <x v="0"/>
    <n v="64"/>
    <s v="µg/m3"/>
    <s v="(Speculation) Atmospheric chemistry transport models and satellite observations of aerosols"/>
    <s v="https://www.stateofglobalair.org/"/>
    <m/>
  </r>
  <r>
    <x v="7"/>
    <s v="NA"/>
    <x v="0"/>
    <x v="8"/>
    <x v="0"/>
    <x v="0"/>
    <n v="64"/>
    <s v="µg/m3"/>
    <s v="(Speculation) Atmospheric chemistry transport models and satellite observations of aerosols"/>
    <s v="https://www.stateofglobalair.org/"/>
    <m/>
  </r>
  <r>
    <x v="7"/>
    <s v="NA"/>
    <x v="0"/>
    <x v="9"/>
    <x v="0"/>
    <x v="0"/>
    <n v="75"/>
    <s v="µg/m3"/>
    <s v="(Speculation) Atmospheric chemistry transport models and satellite observations of aerosols"/>
    <s v="https://www.stateofglobalair.org/"/>
    <m/>
  </r>
  <r>
    <x v="7"/>
    <s v="NA"/>
    <x v="0"/>
    <x v="10"/>
    <x v="0"/>
    <x v="0"/>
    <n v="76"/>
    <s v="µg/m3"/>
    <s v="(Speculation) Atmospheric chemistry transport models and satellite observations of aerosols"/>
    <s v="https://www.stateofglobalair.org/"/>
    <m/>
  </r>
  <r>
    <x v="7"/>
    <s v="NA"/>
    <x v="0"/>
    <x v="0"/>
    <x v="0"/>
    <x v="1"/>
    <n v="59"/>
    <s v="ppb"/>
    <m/>
    <s v="https://www.stateofglobalair.org/"/>
    <m/>
  </r>
  <r>
    <x v="7"/>
    <s v="NA"/>
    <x v="0"/>
    <x v="1"/>
    <x v="0"/>
    <x v="1"/>
    <n v="61"/>
    <s v="ppb"/>
    <m/>
    <s v="https://www.stateofglobalair.org/"/>
    <m/>
  </r>
  <r>
    <x v="7"/>
    <s v="NA"/>
    <x v="0"/>
    <x v="2"/>
    <x v="0"/>
    <x v="1"/>
    <n v="63"/>
    <s v="ppb"/>
    <m/>
    <s v="https://www.stateofglobalair.org/"/>
    <m/>
  </r>
  <r>
    <x v="7"/>
    <s v="NA"/>
    <x v="0"/>
    <x v="3"/>
    <x v="0"/>
    <x v="1"/>
    <n v="65"/>
    <s v="ppb"/>
    <m/>
    <s v="https://www.stateofglobalair.org/"/>
    <m/>
  </r>
  <r>
    <x v="7"/>
    <s v="NA"/>
    <x v="0"/>
    <x v="4"/>
    <x v="0"/>
    <x v="1"/>
    <n v="67"/>
    <s v="ppb"/>
    <m/>
    <s v="https://www.stateofglobalair.org/"/>
    <m/>
  </r>
  <r>
    <x v="7"/>
    <s v="NA"/>
    <x v="0"/>
    <x v="7"/>
    <x v="0"/>
    <x v="1"/>
    <n v="68"/>
    <s v="ppb"/>
    <m/>
    <s v="https://www.stateofglobalair.org/"/>
    <m/>
  </r>
  <r>
    <x v="7"/>
    <s v="NA"/>
    <x v="0"/>
    <x v="9"/>
    <x v="0"/>
    <x v="1"/>
    <n v="69"/>
    <s v="ppb"/>
    <m/>
    <s v="https://www.stateofglobalair.org/"/>
    <m/>
  </r>
  <r>
    <x v="7"/>
    <s v="NA"/>
    <x v="0"/>
    <x v="10"/>
    <x v="0"/>
    <x v="1"/>
    <n v="70"/>
    <s v="ppb"/>
    <m/>
    <s v="https://www.stateofglobalair.org/"/>
    <m/>
  </r>
  <r>
    <x v="7"/>
    <s v="NA"/>
    <x v="0"/>
    <x v="0"/>
    <x v="0"/>
    <x v="2"/>
    <n v="0.84899999999999998"/>
    <s v="Proportion of population"/>
    <m/>
    <s v="https://www.stateofglobalair.org/"/>
    <m/>
  </r>
  <r>
    <x v="7"/>
    <s v="NA"/>
    <x v="0"/>
    <x v="1"/>
    <x v="0"/>
    <x v="2"/>
    <n v="0.80100000000000005"/>
    <s v="Proportion of population"/>
    <m/>
    <s v="https://www.stateofglobalair.org/"/>
    <m/>
  </r>
  <r>
    <x v="7"/>
    <s v="NA"/>
    <x v="0"/>
    <x v="2"/>
    <x v="0"/>
    <x v="2"/>
    <n v="0.76500000000000001"/>
    <s v="Proportion of population"/>
    <m/>
    <s v="https://www.stateofglobalair.org/"/>
    <m/>
  </r>
  <r>
    <x v="7"/>
    <s v="NA"/>
    <x v="0"/>
    <x v="3"/>
    <x v="0"/>
    <x v="2"/>
    <n v="0.72199999999999998"/>
    <s v="Proportion of population"/>
    <m/>
    <s v="https://www.stateofglobalair.org/"/>
    <m/>
  </r>
  <r>
    <x v="7"/>
    <s v="NA"/>
    <x v="0"/>
    <x v="4"/>
    <x v="0"/>
    <x v="2"/>
    <n v="0.71599999999999997"/>
    <s v="Proportion of population"/>
    <m/>
    <s v="https://www.stateofglobalair.org/"/>
    <m/>
  </r>
  <r>
    <x v="7"/>
    <s v="NA"/>
    <x v="0"/>
    <x v="5"/>
    <x v="0"/>
    <x v="2"/>
    <n v="0.70399999999999996"/>
    <s v="Proportion of population"/>
    <m/>
    <s v="https://www.stateofglobalair.org/"/>
    <m/>
  </r>
  <r>
    <x v="7"/>
    <s v="NA"/>
    <x v="0"/>
    <x v="6"/>
    <x v="0"/>
    <x v="2"/>
    <n v="0.68600000000000005"/>
    <s v="Proportion of population"/>
    <m/>
    <s v="https://www.stateofglobalair.org/"/>
    <m/>
  </r>
  <r>
    <x v="7"/>
    <s v="NA"/>
    <x v="0"/>
    <x v="7"/>
    <x v="0"/>
    <x v="2"/>
    <n v="0.66700000000000004"/>
    <s v="Proportion of population"/>
    <m/>
    <s v="https://www.stateofglobalair.org/"/>
    <m/>
  </r>
  <r>
    <x v="7"/>
    <s v="NA"/>
    <x v="0"/>
    <x v="8"/>
    <x v="0"/>
    <x v="2"/>
    <n v="0.64600000000000002"/>
    <s v="Proportion of population"/>
    <m/>
    <s v="https://www.stateofglobalair.org/"/>
    <m/>
  </r>
  <r>
    <x v="7"/>
    <s v="NA"/>
    <x v="0"/>
    <x v="9"/>
    <x v="0"/>
    <x v="2"/>
    <n v="0.621"/>
    <s v="Proportion of population"/>
    <m/>
    <s v="https://www.stateofglobalair.org/"/>
    <m/>
  </r>
  <r>
    <x v="7"/>
    <s v="NA"/>
    <x v="0"/>
    <x v="10"/>
    <x v="0"/>
    <x v="2"/>
    <n v="0.59099999999999997"/>
    <s v="Proportion of population"/>
    <m/>
    <s v="https://www.stateofglobalair.org/"/>
    <m/>
  </r>
  <r>
    <x v="8"/>
    <s v="NA"/>
    <x v="0"/>
    <x v="0"/>
    <x v="0"/>
    <x v="0"/>
    <n v="24"/>
    <s v="µg/m3"/>
    <s v="(Speculation) Atmospheric chemistry transport models and satellite observations of aerosols"/>
    <s v="https://www.stateofglobalair.org/"/>
    <m/>
  </r>
  <r>
    <x v="8"/>
    <s v="NA"/>
    <x v="0"/>
    <x v="1"/>
    <x v="0"/>
    <x v="0"/>
    <n v="25"/>
    <s v="µg/m3"/>
    <s v="(Speculation) Atmospheric chemistry transport models and satellite observations of aerosols"/>
    <s v="https://www.stateofglobalair.org/"/>
    <m/>
  </r>
  <r>
    <x v="8"/>
    <s v="NA"/>
    <x v="0"/>
    <x v="2"/>
    <x v="0"/>
    <x v="0"/>
    <n v="25"/>
    <s v="µg/m3"/>
    <s v="(Speculation) Atmospheric chemistry transport models and satellite observations of aerosols"/>
    <s v="https://www.stateofglobalair.org/"/>
    <m/>
  </r>
  <r>
    <x v="8"/>
    <s v="NA"/>
    <x v="0"/>
    <x v="3"/>
    <x v="0"/>
    <x v="0"/>
    <n v="28"/>
    <s v="µg/m3"/>
    <s v="(Speculation) Atmospheric chemistry transport models and satellite observations of aerosols"/>
    <s v="https://www.stateofglobalair.org/"/>
    <m/>
  </r>
  <r>
    <x v="8"/>
    <s v="NA"/>
    <x v="0"/>
    <x v="4"/>
    <x v="0"/>
    <x v="0"/>
    <n v="24"/>
    <s v="µg/m3"/>
    <s v="(Speculation) Atmospheric chemistry transport models and satellite observations of aerosols"/>
    <s v="https://www.stateofglobalair.org/"/>
    <m/>
  </r>
  <r>
    <x v="8"/>
    <s v="NA"/>
    <x v="0"/>
    <x v="5"/>
    <x v="0"/>
    <x v="0"/>
    <n v="24"/>
    <s v="µg/m3"/>
    <s v="(Speculation) Atmospheric chemistry transport models and satellite observations of aerosols"/>
    <s v="https://www.stateofglobalair.org/"/>
    <m/>
  </r>
  <r>
    <x v="8"/>
    <s v="NA"/>
    <x v="0"/>
    <x v="6"/>
    <x v="0"/>
    <x v="0"/>
    <n v="23"/>
    <s v="µg/m3"/>
    <s v="(Speculation) Atmospheric chemistry transport models and satellite observations of aerosols"/>
    <s v="https://www.stateofglobalair.org/"/>
    <m/>
  </r>
  <r>
    <x v="8"/>
    <s v="NA"/>
    <x v="0"/>
    <x v="7"/>
    <x v="0"/>
    <x v="0"/>
    <n v="24"/>
    <s v="µg/m3"/>
    <s v="(Speculation) Atmospheric chemistry transport models and satellite observations of aerosols"/>
    <s v="https://www.stateofglobalair.org/"/>
    <m/>
  </r>
  <r>
    <x v="8"/>
    <s v="NA"/>
    <x v="0"/>
    <x v="8"/>
    <x v="0"/>
    <x v="0"/>
    <n v="24"/>
    <s v="µg/m3"/>
    <s v="(Speculation) Atmospheric chemistry transport models and satellite observations of aerosols"/>
    <s v="https://www.stateofglobalair.org/"/>
    <m/>
  </r>
  <r>
    <x v="8"/>
    <s v="NA"/>
    <x v="0"/>
    <x v="9"/>
    <x v="0"/>
    <x v="0"/>
    <n v="23"/>
    <s v="µg/m3"/>
    <s v="(Speculation) Atmospheric chemistry transport models and satellite observations of aerosols"/>
    <s v="https://www.stateofglobalair.org/"/>
    <m/>
  </r>
  <r>
    <x v="8"/>
    <s v="NA"/>
    <x v="0"/>
    <x v="10"/>
    <x v="0"/>
    <x v="0"/>
    <n v="23"/>
    <s v="µg/m3"/>
    <s v="(Speculation) Atmospheric chemistry transport models and satellite observations of aerosols"/>
    <s v="https://www.stateofglobalair.org/"/>
    <m/>
  </r>
  <r>
    <x v="8"/>
    <s v="NA"/>
    <x v="0"/>
    <x v="0"/>
    <x v="0"/>
    <x v="1"/>
    <n v="39"/>
    <s v="ppb"/>
    <m/>
    <s v="https://www.stateofglobalair.org/"/>
    <m/>
  </r>
  <r>
    <x v="8"/>
    <s v="NA"/>
    <x v="0"/>
    <x v="1"/>
    <x v="0"/>
    <x v="1"/>
    <n v="39"/>
    <s v="ppb"/>
    <m/>
    <s v="https://www.stateofglobalair.org/"/>
    <m/>
  </r>
  <r>
    <x v="8"/>
    <s v="NA"/>
    <x v="0"/>
    <x v="2"/>
    <x v="0"/>
    <x v="1"/>
    <n v="39"/>
    <s v="ppb"/>
    <m/>
    <s v="https://www.stateofglobalair.org/"/>
    <m/>
  </r>
  <r>
    <x v="8"/>
    <s v="NA"/>
    <x v="0"/>
    <x v="3"/>
    <x v="0"/>
    <x v="1"/>
    <n v="39"/>
    <s v="ppb"/>
    <m/>
    <s v="https://www.stateofglobalair.org/"/>
    <m/>
  </r>
  <r>
    <x v="8"/>
    <s v="NA"/>
    <x v="0"/>
    <x v="4"/>
    <x v="0"/>
    <x v="1"/>
    <n v="40"/>
    <s v="ppb"/>
    <m/>
    <s v="https://www.stateofglobalair.org/"/>
    <m/>
  </r>
  <r>
    <x v="8"/>
    <s v="NA"/>
    <x v="0"/>
    <x v="7"/>
    <x v="0"/>
    <x v="1"/>
    <n v="40"/>
    <s v="ppb"/>
    <m/>
    <s v="https://www.stateofglobalair.org/"/>
    <m/>
  </r>
  <r>
    <x v="8"/>
    <s v="NA"/>
    <x v="0"/>
    <x v="9"/>
    <x v="0"/>
    <x v="1"/>
    <n v="40"/>
    <s v="ppb"/>
    <m/>
    <s v="https://www.stateofglobalair.org/"/>
    <m/>
  </r>
  <r>
    <x v="8"/>
    <s v="NA"/>
    <x v="0"/>
    <x v="10"/>
    <x v="0"/>
    <x v="1"/>
    <n v="40"/>
    <s v="ppb"/>
    <m/>
    <s v="https://www.stateofglobalair.org/"/>
    <m/>
  </r>
  <r>
    <x v="8"/>
    <s v="NA"/>
    <x v="0"/>
    <x v="0"/>
    <x v="0"/>
    <x v="2"/>
    <n v="0.67500000000000004"/>
    <s v="Proportion of population"/>
    <m/>
    <s v="https://www.stateofglobalair.org/"/>
    <m/>
  </r>
  <r>
    <x v="8"/>
    <s v="NA"/>
    <x v="0"/>
    <x v="1"/>
    <x v="0"/>
    <x v="2"/>
    <n v="0.54600000000000004"/>
    <s v="Proportion of population"/>
    <m/>
    <s v="https://www.stateofglobalair.org/"/>
    <m/>
  </r>
  <r>
    <x v="8"/>
    <s v="NA"/>
    <x v="0"/>
    <x v="2"/>
    <x v="0"/>
    <x v="2"/>
    <n v="0.47399999999999998"/>
    <s v="Proportion of population"/>
    <m/>
    <s v="https://www.stateofglobalair.org/"/>
    <m/>
  </r>
  <r>
    <x v="8"/>
    <s v="NA"/>
    <x v="0"/>
    <x v="3"/>
    <x v="0"/>
    <x v="2"/>
    <n v="0.57399999999999995"/>
    <s v="Proportion of population"/>
    <m/>
    <s v="https://www.stateofglobalair.org/"/>
    <m/>
  </r>
  <r>
    <x v="8"/>
    <s v="NA"/>
    <x v="0"/>
    <x v="4"/>
    <x v="0"/>
    <x v="2"/>
    <n v="0.64200000000000002"/>
    <s v="Proportion of population"/>
    <m/>
    <s v="https://www.stateofglobalair.org/"/>
    <m/>
  </r>
  <r>
    <x v="8"/>
    <s v="NA"/>
    <x v="0"/>
    <x v="5"/>
    <x v="0"/>
    <x v="2"/>
    <n v="0.64200000000000002"/>
    <s v="Proportion of population"/>
    <m/>
    <s v="https://www.stateofglobalair.org/"/>
    <m/>
  </r>
  <r>
    <x v="8"/>
    <s v="NA"/>
    <x v="0"/>
    <x v="6"/>
    <x v="0"/>
    <x v="2"/>
    <n v="0.63800000000000001"/>
    <s v="Proportion of population"/>
    <m/>
    <s v="https://www.stateofglobalair.org/"/>
    <m/>
  </r>
  <r>
    <x v="8"/>
    <s v="NA"/>
    <x v="0"/>
    <x v="7"/>
    <x v="0"/>
    <x v="2"/>
    <n v="0.63"/>
    <s v="Proportion of population"/>
    <m/>
    <s v="https://www.stateofglobalair.org/"/>
    <m/>
  </r>
  <r>
    <x v="8"/>
    <s v="NA"/>
    <x v="0"/>
    <x v="8"/>
    <x v="0"/>
    <x v="2"/>
    <n v="0.61299999999999999"/>
    <s v="Proportion of population"/>
    <m/>
    <s v="https://www.stateofglobalair.org/"/>
    <m/>
  </r>
  <r>
    <x v="8"/>
    <s v="NA"/>
    <x v="0"/>
    <x v="9"/>
    <x v="0"/>
    <x v="2"/>
    <n v="0.59099999999999997"/>
    <s v="Proportion of population"/>
    <m/>
    <s v="https://www.stateofglobalair.org/"/>
    <m/>
  </r>
  <r>
    <x v="8"/>
    <s v="NA"/>
    <x v="0"/>
    <x v="10"/>
    <x v="0"/>
    <x v="2"/>
    <n v="0.57199999999999995"/>
    <s v="Proportion of population"/>
    <m/>
    <s v="https://www.stateofglobalair.org/"/>
    <m/>
  </r>
  <r>
    <x v="9"/>
    <s v="NA"/>
    <x v="0"/>
    <x v="0"/>
    <x v="0"/>
    <x v="0"/>
    <n v="19"/>
    <s v="µg/m3"/>
    <s v="(Speculation) Atmospheric chemistry transport models and satellite observations of aerosols"/>
    <s v="https://www.stateofglobalair.org/"/>
    <m/>
  </r>
  <r>
    <x v="9"/>
    <s v="NA"/>
    <x v="0"/>
    <x v="1"/>
    <x v="0"/>
    <x v="0"/>
    <n v="19"/>
    <s v="µg/m3"/>
    <s v="(Speculation) Atmospheric chemistry transport models and satellite observations of aerosols"/>
    <s v="https://www.stateofglobalair.org/"/>
    <m/>
  </r>
  <r>
    <x v="9"/>
    <s v="NA"/>
    <x v="0"/>
    <x v="2"/>
    <x v="0"/>
    <x v="0"/>
    <n v="19"/>
    <s v="µg/m3"/>
    <s v="(Speculation) Atmospheric chemistry transport models and satellite observations of aerosols"/>
    <s v="https://www.stateofglobalair.org/"/>
    <m/>
  </r>
  <r>
    <x v="9"/>
    <s v="NA"/>
    <x v="0"/>
    <x v="3"/>
    <x v="0"/>
    <x v="0"/>
    <n v="27"/>
    <s v="µg/m3"/>
    <s v="(Speculation) Atmospheric chemistry transport models and satellite observations of aerosols"/>
    <s v="https://www.stateofglobalair.org/"/>
    <m/>
  </r>
  <r>
    <x v="9"/>
    <s v="NA"/>
    <x v="0"/>
    <x v="4"/>
    <x v="0"/>
    <x v="0"/>
    <n v="18"/>
    <s v="µg/m3"/>
    <s v="(Speculation) Atmospheric chemistry transport models and satellite observations of aerosols"/>
    <s v="https://www.stateofglobalair.org/"/>
    <m/>
  </r>
  <r>
    <x v="9"/>
    <s v="NA"/>
    <x v="0"/>
    <x v="5"/>
    <x v="0"/>
    <x v="0"/>
    <n v="18"/>
    <s v="µg/m3"/>
    <s v="(Speculation) Atmospheric chemistry transport models and satellite observations of aerosols"/>
    <s v="https://www.stateofglobalair.org/"/>
    <m/>
  </r>
  <r>
    <x v="9"/>
    <s v="NA"/>
    <x v="0"/>
    <x v="6"/>
    <x v="0"/>
    <x v="0"/>
    <n v="18"/>
    <s v="µg/m3"/>
    <s v="(Speculation) Atmospheric chemistry transport models and satellite observations of aerosols"/>
    <s v="https://www.stateofglobalair.org/"/>
    <m/>
  </r>
  <r>
    <x v="9"/>
    <s v="NA"/>
    <x v="0"/>
    <x v="7"/>
    <x v="0"/>
    <x v="0"/>
    <n v="19"/>
    <s v="µg/m3"/>
    <s v="(Speculation) Atmospheric chemistry transport models and satellite observations of aerosols"/>
    <s v="https://www.stateofglobalair.org/"/>
    <m/>
  </r>
  <r>
    <x v="9"/>
    <s v="NA"/>
    <x v="0"/>
    <x v="8"/>
    <x v="0"/>
    <x v="0"/>
    <n v="18"/>
    <s v="µg/m3"/>
    <s v="(Speculation) Atmospheric chemistry transport models and satellite observations of aerosols"/>
    <s v="https://www.stateofglobalair.org/"/>
    <m/>
  </r>
  <r>
    <x v="9"/>
    <s v="NA"/>
    <x v="0"/>
    <x v="9"/>
    <x v="0"/>
    <x v="0"/>
    <n v="25"/>
    <s v="µg/m3"/>
    <s v="(Speculation) Atmospheric chemistry transport models and satellite observations of aerosols"/>
    <s v="https://www.stateofglobalair.org/"/>
    <m/>
  </r>
  <r>
    <x v="9"/>
    <s v="NA"/>
    <x v="0"/>
    <x v="10"/>
    <x v="0"/>
    <x v="0"/>
    <n v="25"/>
    <s v="µg/m3"/>
    <s v="(Speculation) Atmospheric chemistry transport models and satellite observations of aerosols"/>
    <s v="https://www.stateofglobalair.org/"/>
    <m/>
  </r>
  <r>
    <x v="9"/>
    <s v="NA"/>
    <x v="0"/>
    <x v="0"/>
    <x v="0"/>
    <x v="1"/>
    <n v="67"/>
    <s v="ppb"/>
    <m/>
    <s v="https://www.stateofglobalair.org/"/>
    <m/>
  </r>
  <r>
    <x v="9"/>
    <s v="NA"/>
    <x v="0"/>
    <x v="1"/>
    <x v="0"/>
    <x v="1"/>
    <n v="57"/>
    <s v="ppb"/>
    <m/>
    <s v="https://www.stateofglobalair.org/"/>
    <m/>
  </r>
  <r>
    <x v="9"/>
    <s v="NA"/>
    <x v="0"/>
    <x v="2"/>
    <x v="0"/>
    <x v="1"/>
    <n v="50"/>
    <s v="ppb"/>
    <m/>
    <s v="https://www.stateofglobalair.org/"/>
    <m/>
  </r>
  <r>
    <x v="9"/>
    <s v="NA"/>
    <x v="0"/>
    <x v="3"/>
    <x v="0"/>
    <x v="1"/>
    <n v="50"/>
    <s v="ppb"/>
    <m/>
    <s v="https://www.stateofglobalair.org/"/>
    <m/>
  </r>
  <r>
    <x v="9"/>
    <s v="NA"/>
    <x v="0"/>
    <x v="4"/>
    <x v="0"/>
    <x v="1"/>
    <n v="52"/>
    <s v="ppb"/>
    <m/>
    <s v="https://www.stateofglobalair.org/"/>
    <m/>
  </r>
  <r>
    <x v="9"/>
    <s v="NA"/>
    <x v="0"/>
    <x v="7"/>
    <x v="0"/>
    <x v="1"/>
    <n v="54"/>
    <s v="ppb"/>
    <m/>
    <s v="https://www.stateofglobalair.org/"/>
    <m/>
  </r>
  <r>
    <x v="9"/>
    <s v="NA"/>
    <x v="0"/>
    <x v="9"/>
    <x v="0"/>
    <x v="1"/>
    <n v="56"/>
    <s v="ppb"/>
    <m/>
    <s v="https://www.stateofglobalair.org/"/>
    <m/>
  </r>
  <r>
    <x v="9"/>
    <s v="NA"/>
    <x v="0"/>
    <x v="10"/>
    <x v="0"/>
    <x v="1"/>
    <n v="56"/>
    <s v="ppb"/>
    <m/>
    <s v="https://www.stateofglobalair.org/"/>
    <m/>
  </r>
  <r>
    <x v="9"/>
    <s v="NA"/>
    <x v="0"/>
    <x v="0"/>
    <x v="0"/>
    <x v="2"/>
    <n v="4.5999999999999999E-2"/>
    <s v="Proportion of population"/>
    <m/>
    <s v="https://www.stateofglobalair.org/"/>
    <m/>
  </r>
  <r>
    <x v="9"/>
    <s v="NA"/>
    <x v="0"/>
    <x v="1"/>
    <x v="0"/>
    <x v="2"/>
    <n v="7.0000000000000001E-3"/>
    <s v="Proportion of population"/>
    <m/>
    <s v="https://www.stateofglobalair.org/"/>
    <m/>
  </r>
  <r>
    <x v="9"/>
    <s v="NA"/>
    <x v="0"/>
    <x v="2"/>
    <x v="0"/>
    <x v="2"/>
    <n v="2E-3"/>
    <s v="Proportion of population"/>
    <m/>
    <s v="https://www.stateofglobalair.org/"/>
    <m/>
  </r>
  <r>
    <x v="9"/>
    <s v="NA"/>
    <x v="0"/>
    <x v="3"/>
    <x v="0"/>
    <x v="2"/>
    <n v="1E-3"/>
    <s v="Proportion of population"/>
    <m/>
    <s v="https://www.stateofglobalair.org/"/>
    <m/>
  </r>
  <r>
    <x v="9"/>
    <s v="NA"/>
    <x v="0"/>
    <x v="4"/>
    <x v="0"/>
    <x v="2"/>
    <n v="1E-3"/>
    <s v="Proportion of population"/>
    <m/>
    <s v="https://www.stateofglobalair.org/"/>
    <m/>
  </r>
  <r>
    <x v="9"/>
    <s v="NA"/>
    <x v="0"/>
    <x v="5"/>
    <x v="0"/>
    <x v="2"/>
    <n v="1E-3"/>
    <s v="Proportion of population"/>
    <m/>
    <s v="https://www.stateofglobalair.org/"/>
    <m/>
  </r>
  <r>
    <x v="9"/>
    <s v="NA"/>
    <x v="0"/>
    <x v="6"/>
    <x v="0"/>
    <x v="2"/>
    <n v="0"/>
    <s v="Proportion of population"/>
    <m/>
    <s v="https://www.stateofglobalair.org/"/>
    <m/>
  </r>
  <r>
    <x v="9"/>
    <s v="NA"/>
    <x v="0"/>
    <x v="7"/>
    <x v="0"/>
    <x v="2"/>
    <n v="0"/>
    <s v="Proportion of population"/>
    <m/>
    <s v="https://www.stateofglobalair.org/"/>
    <m/>
  </r>
  <r>
    <x v="9"/>
    <s v="NA"/>
    <x v="0"/>
    <x v="8"/>
    <x v="0"/>
    <x v="2"/>
    <n v="0"/>
    <s v="Proportion of population"/>
    <m/>
    <s v="https://www.stateofglobalair.org/"/>
    <m/>
  </r>
  <r>
    <x v="9"/>
    <s v="NA"/>
    <x v="0"/>
    <x v="9"/>
    <x v="0"/>
    <x v="2"/>
    <n v="0"/>
    <s v="Proportion of population"/>
    <m/>
    <s v="https://www.stateofglobalair.org/"/>
    <m/>
  </r>
  <r>
    <x v="9"/>
    <s v="NA"/>
    <x v="0"/>
    <x v="10"/>
    <x v="0"/>
    <x v="2"/>
    <n v="0"/>
    <s v="Proportion of population"/>
    <m/>
    <s v="https://www.stateofglobalair.org/"/>
    <m/>
  </r>
  <r>
    <x v="10"/>
    <s v="NA"/>
    <x v="0"/>
    <x v="0"/>
    <x v="0"/>
    <x v="0"/>
    <n v="30"/>
    <s v="µg/m3"/>
    <s v="(Speculation) Atmospheric chemistry transport models and satellite observations of aerosols"/>
    <s v="https://www.stateofglobalair.org/"/>
    <m/>
  </r>
  <r>
    <x v="10"/>
    <s v="NA"/>
    <x v="0"/>
    <x v="1"/>
    <x v="0"/>
    <x v="0"/>
    <n v="30"/>
    <s v="µg/m3"/>
    <s v="(Speculation) Atmospheric chemistry transport models and satellite observations of aerosols"/>
    <s v="https://www.stateofglobalair.org/"/>
    <m/>
  </r>
  <r>
    <x v="10"/>
    <s v="NA"/>
    <x v="0"/>
    <x v="2"/>
    <x v="0"/>
    <x v="0"/>
    <n v="31"/>
    <s v="µg/m3"/>
    <s v="(Speculation) Atmospheric chemistry transport models and satellite observations of aerosols"/>
    <s v="https://www.stateofglobalair.org/"/>
    <m/>
  </r>
  <r>
    <x v="10"/>
    <s v="NA"/>
    <x v="0"/>
    <x v="3"/>
    <x v="0"/>
    <x v="0"/>
    <n v="30"/>
    <s v="µg/m3"/>
    <s v="(Speculation) Atmospheric chemistry transport models and satellite observations of aerosols"/>
    <s v="https://www.stateofglobalair.org/"/>
    <m/>
  </r>
  <r>
    <x v="10"/>
    <s v="NA"/>
    <x v="0"/>
    <x v="4"/>
    <x v="0"/>
    <x v="0"/>
    <n v="27"/>
    <s v="µg/m3"/>
    <s v="(Speculation) Atmospheric chemistry transport models and satellite observations of aerosols"/>
    <s v="https://www.stateofglobalair.org/"/>
    <m/>
  </r>
  <r>
    <x v="10"/>
    <s v="NA"/>
    <x v="0"/>
    <x v="5"/>
    <x v="0"/>
    <x v="0"/>
    <n v="27"/>
    <s v="µg/m3"/>
    <s v="(Speculation) Atmospheric chemistry transport models and satellite observations of aerosols"/>
    <s v="https://www.stateofglobalair.org/"/>
    <m/>
  </r>
  <r>
    <x v="10"/>
    <s v="NA"/>
    <x v="0"/>
    <x v="6"/>
    <x v="0"/>
    <x v="0"/>
    <n v="28"/>
    <s v="µg/m3"/>
    <s v="(Speculation) Atmospheric chemistry transport models and satellite observations of aerosols"/>
    <s v="https://www.stateofglobalair.org/"/>
    <m/>
  </r>
  <r>
    <x v="10"/>
    <s v="NA"/>
    <x v="0"/>
    <x v="7"/>
    <x v="0"/>
    <x v="0"/>
    <n v="28"/>
    <s v="µg/m3"/>
    <s v="(Speculation) Atmospheric chemistry transport models and satellite observations of aerosols"/>
    <s v="https://www.stateofglobalair.org/"/>
    <m/>
  </r>
  <r>
    <x v="10"/>
    <s v="NA"/>
    <x v="0"/>
    <x v="8"/>
    <x v="0"/>
    <x v="0"/>
    <n v="28"/>
    <s v="µg/m3"/>
    <s v="(Speculation) Atmospheric chemistry transport models and satellite observations of aerosols"/>
    <s v="https://www.stateofglobalair.org/"/>
    <m/>
  </r>
  <r>
    <x v="10"/>
    <s v="NA"/>
    <x v="0"/>
    <x v="9"/>
    <x v="0"/>
    <x v="0"/>
    <n v="26"/>
    <s v="µg/m3"/>
    <s v="(Speculation) Atmospheric chemistry transport models and satellite observations of aerosols"/>
    <s v="https://www.stateofglobalair.org/"/>
    <m/>
  </r>
  <r>
    <x v="10"/>
    <s v="NA"/>
    <x v="0"/>
    <x v="10"/>
    <x v="0"/>
    <x v="0"/>
    <n v="26"/>
    <s v="µg/m3"/>
    <s v="(Speculation) Atmospheric chemistry transport models and satellite observations of aerosols"/>
    <s v="https://www.stateofglobalair.org/"/>
    <m/>
  </r>
  <r>
    <x v="10"/>
    <s v="NA"/>
    <x v="0"/>
    <x v="0"/>
    <x v="0"/>
    <x v="1"/>
    <n v="46"/>
    <s v="ppb"/>
    <m/>
    <s v="https://www.stateofglobalair.org/"/>
    <m/>
  </r>
  <r>
    <x v="10"/>
    <s v="NA"/>
    <x v="0"/>
    <x v="1"/>
    <x v="0"/>
    <x v="1"/>
    <n v="46"/>
    <s v="ppb"/>
    <m/>
    <s v="https://www.stateofglobalair.org/"/>
    <m/>
  </r>
  <r>
    <x v="10"/>
    <s v="NA"/>
    <x v="0"/>
    <x v="2"/>
    <x v="0"/>
    <x v="1"/>
    <n v="47"/>
    <s v="ppb"/>
    <m/>
    <s v="https://www.stateofglobalair.org/"/>
    <m/>
  </r>
  <r>
    <x v="10"/>
    <s v="NA"/>
    <x v="0"/>
    <x v="3"/>
    <x v="0"/>
    <x v="1"/>
    <n v="49"/>
    <s v="ppb"/>
    <m/>
    <s v="https://www.stateofglobalair.org/"/>
    <m/>
  </r>
  <r>
    <x v="10"/>
    <s v="NA"/>
    <x v="0"/>
    <x v="4"/>
    <x v="0"/>
    <x v="1"/>
    <n v="51"/>
    <s v="ppb"/>
    <m/>
    <s v="https://www.stateofglobalair.org/"/>
    <m/>
  </r>
  <r>
    <x v="10"/>
    <s v="NA"/>
    <x v="0"/>
    <x v="7"/>
    <x v="0"/>
    <x v="1"/>
    <n v="53"/>
    <s v="ppb"/>
    <m/>
    <s v="https://www.stateofglobalair.org/"/>
    <m/>
  </r>
  <r>
    <x v="10"/>
    <s v="NA"/>
    <x v="0"/>
    <x v="9"/>
    <x v="0"/>
    <x v="1"/>
    <n v="54"/>
    <s v="ppb"/>
    <m/>
    <s v="https://www.stateofglobalair.org/"/>
    <m/>
  </r>
  <r>
    <x v="10"/>
    <s v="NA"/>
    <x v="0"/>
    <x v="10"/>
    <x v="0"/>
    <x v="1"/>
    <n v="54"/>
    <s v="ppb"/>
    <m/>
    <s v="https://www.stateofglobalair.org/"/>
    <m/>
  </r>
  <r>
    <x v="10"/>
    <s v="NA"/>
    <x v="0"/>
    <x v="0"/>
    <x v="0"/>
    <x v="2"/>
    <n v="0.93400000000000005"/>
    <s v="Proportion of population"/>
    <m/>
    <s v="https://www.stateofglobalair.org/"/>
    <m/>
  </r>
  <r>
    <x v="10"/>
    <s v="NA"/>
    <x v="0"/>
    <x v="1"/>
    <x v="0"/>
    <x v="2"/>
    <n v="0.88400000000000001"/>
    <s v="Proportion of population"/>
    <m/>
    <s v="https://www.stateofglobalair.org/"/>
    <m/>
  </r>
  <r>
    <x v="10"/>
    <s v="NA"/>
    <x v="0"/>
    <x v="2"/>
    <x v="0"/>
    <x v="2"/>
    <n v="0.81399999999999995"/>
    <s v="Proportion of population"/>
    <m/>
    <s v="https://www.stateofglobalair.org/"/>
    <m/>
  </r>
  <r>
    <x v="10"/>
    <s v="NA"/>
    <x v="0"/>
    <x v="3"/>
    <x v="0"/>
    <x v="2"/>
    <n v="0.78500000000000003"/>
    <s v="Proportion of population"/>
    <m/>
    <s v="https://www.stateofglobalair.org/"/>
    <m/>
  </r>
  <r>
    <x v="10"/>
    <s v="NA"/>
    <x v="0"/>
    <x v="4"/>
    <x v="0"/>
    <x v="2"/>
    <n v="0.74"/>
    <s v="Proportion of population"/>
    <m/>
    <s v="https://www.stateofglobalair.org/"/>
    <m/>
  </r>
  <r>
    <x v="10"/>
    <s v="NA"/>
    <x v="0"/>
    <x v="5"/>
    <x v="0"/>
    <x v="2"/>
    <n v="0.71799999999999997"/>
    <s v="Proportion of population"/>
    <m/>
    <s v="https://www.stateofglobalair.org/"/>
    <m/>
  </r>
  <r>
    <x v="10"/>
    <s v="NA"/>
    <x v="0"/>
    <x v="6"/>
    <x v="0"/>
    <x v="2"/>
    <n v="0.69399999999999995"/>
    <s v="Proportion of population"/>
    <m/>
    <s v="https://www.stateofglobalair.org/"/>
    <m/>
  </r>
  <r>
    <x v="10"/>
    <s v="NA"/>
    <x v="0"/>
    <x v="7"/>
    <x v="0"/>
    <x v="2"/>
    <n v="0.66500000000000004"/>
    <s v="Proportion of population"/>
    <m/>
    <s v="https://www.stateofglobalair.org/"/>
    <m/>
  </r>
  <r>
    <x v="10"/>
    <s v="NA"/>
    <x v="0"/>
    <x v="8"/>
    <x v="0"/>
    <x v="2"/>
    <n v="0.63600000000000001"/>
    <s v="Proportion of population"/>
    <m/>
    <s v="https://www.stateofglobalair.org/"/>
    <m/>
  </r>
  <r>
    <x v="10"/>
    <s v="NA"/>
    <x v="0"/>
    <x v="9"/>
    <x v="0"/>
    <x v="2"/>
    <n v="0.60399999999999998"/>
    <s v="Proportion of population"/>
    <m/>
    <s v="https://www.stateofglobalair.org/"/>
    <m/>
  </r>
  <r>
    <x v="10"/>
    <s v="NA"/>
    <x v="0"/>
    <x v="10"/>
    <x v="0"/>
    <x v="2"/>
    <n v="0.57399999999999995"/>
    <s v="Proportion of population"/>
    <m/>
    <s v="https://www.stateofglobalair.org/"/>
    <m/>
  </r>
  <r>
    <x v="11"/>
    <s v="NA"/>
    <x v="0"/>
    <x v="0"/>
    <x v="0"/>
    <x v="0"/>
    <n v="24"/>
    <s v="µg/m3"/>
    <s v="(Speculation) Atmospheric chemistry transport models and satellite observations of aerosols"/>
    <s v="https://www.stateofglobalair.org/"/>
    <m/>
  </r>
  <r>
    <x v="11"/>
    <s v="NA"/>
    <x v="0"/>
    <x v="1"/>
    <x v="0"/>
    <x v="0"/>
    <n v="24"/>
    <s v="µg/m3"/>
    <s v="(Speculation) Atmospheric chemistry transport models and satellite observations of aerosols"/>
    <s v="https://www.stateofglobalair.org/"/>
    <m/>
  </r>
  <r>
    <x v="11"/>
    <s v="NA"/>
    <x v="0"/>
    <x v="2"/>
    <x v="0"/>
    <x v="0"/>
    <n v="24"/>
    <s v="µg/m3"/>
    <s v="(Speculation) Atmospheric chemistry transport models and satellite observations of aerosols"/>
    <s v="https://www.stateofglobalair.org/"/>
    <m/>
  </r>
  <r>
    <x v="11"/>
    <s v="NA"/>
    <x v="0"/>
    <x v="3"/>
    <x v="0"/>
    <x v="0"/>
    <n v="25"/>
    <s v="µg/m3"/>
    <s v="(Speculation) Atmospheric chemistry transport models and satellite observations of aerosols"/>
    <s v="https://www.stateofglobalair.org/"/>
    <m/>
  </r>
  <r>
    <x v="11"/>
    <s v="NA"/>
    <x v="0"/>
    <x v="4"/>
    <x v="0"/>
    <x v="0"/>
    <n v="22"/>
    <s v="µg/m3"/>
    <s v="(Speculation) Atmospheric chemistry transport models and satellite observations of aerosols"/>
    <s v="https://www.stateofglobalair.org/"/>
    <m/>
  </r>
  <r>
    <x v="11"/>
    <s v="NA"/>
    <x v="0"/>
    <x v="5"/>
    <x v="0"/>
    <x v="0"/>
    <n v="23"/>
    <s v="µg/m3"/>
    <s v="(Speculation) Atmospheric chemistry transport models and satellite observations of aerosols"/>
    <s v="https://www.stateofglobalair.org/"/>
    <m/>
  </r>
  <r>
    <x v="11"/>
    <s v="NA"/>
    <x v="0"/>
    <x v="6"/>
    <x v="0"/>
    <x v="0"/>
    <n v="24"/>
    <s v="µg/m3"/>
    <s v="(Speculation) Atmospheric chemistry transport models and satellite observations of aerosols"/>
    <s v="https://www.stateofglobalair.org/"/>
    <m/>
  </r>
  <r>
    <x v="11"/>
    <s v="NA"/>
    <x v="0"/>
    <x v="7"/>
    <x v="0"/>
    <x v="0"/>
    <n v="25"/>
    <s v="µg/m3"/>
    <s v="(Speculation) Atmospheric chemistry transport models and satellite observations of aerosols"/>
    <s v="https://www.stateofglobalair.org/"/>
    <m/>
  </r>
  <r>
    <x v="11"/>
    <s v="NA"/>
    <x v="0"/>
    <x v="8"/>
    <x v="0"/>
    <x v="0"/>
    <n v="26"/>
    <s v="µg/m3"/>
    <s v="(Speculation) Atmospheric chemistry transport models and satellite observations of aerosols"/>
    <s v="https://www.stateofglobalair.org/"/>
    <m/>
  </r>
  <r>
    <x v="11"/>
    <s v="NA"/>
    <x v="0"/>
    <x v="9"/>
    <x v="0"/>
    <x v="0"/>
    <n v="23"/>
    <s v="µg/m3"/>
    <s v="(Speculation) Atmospheric chemistry transport models and satellite observations of aerosols"/>
    <s v="https://www.stateofglobalair.org/"/>
    <m/>
  </r>
  <r>
    <x v="11"/>
    <s v="NA"/>
    <x v="0"/>
    <x v="10"/>
    <x v="0"/>
    <x v="0"/>
    <n v="23"/>
    <s v="µg/m3"/>
    <s v="(Speculation) Atmospheric chemistry transport models and satellite observations of aerosols"/>
    <s v="https://www.stateofglobalair.org/"/>
    <m/>
  </r>
  <r>
    <x v="11"/>
    <s v="NA"/>
    <x v="0"/>
    <x v="0"/>
    <x v="0"/>
    <x v="1"/>
    <n v="48"/>
    <s v="ppb"/>
    <m/>
    <s v="https://www.stateofglobalair.org/"/>
    <m/>
  </r>
  <r>
    <x v="11"/>
    <s v="NA"/>
    <x v="0"/>
    <x v="1"/>
    <x v="0"/>
    <x v="1"/>
    <n v="50"/>
    <s v="ppb"/>
    <m/>
    <s v="https://www.stateofglobalair.org/"/>
    <m/>
  </r>
  <r>
    <x v="11"/>
    <s v="NA"/>
    <x v="0"/>
    <x v="2"/>
    <x v="0"/>
    <x v="1"/>
    <n v="51"/>
    <s v="ppb"/>
    <m/>
    <s v="https://www.stateofglobalair.org/"/>
    <m/>
  </r>
  <r>
    <x v="11"/>
    <s v="NA"/>
    <x v="0"/>
    <x v="3"/>
    <x v="0"/>
    <x v="1"/>
    <n v="53"/>
    <s v="ppb"/>
    <m/>
    <s v="https://www.stateofglobalair.org/"/>
    <m/>
  </r>
  <r>
    <x v="11"/>
    <s v="NA"/>
    <x v="0"/>
    <x v="4"/>
    <x v="0"/>
    <x v="1"/>
    <n v="56"/>
    <s v="ppb"/>
    <m/>
    <s v="https://www.stateofglobalair.org/"/>
    <m/>
  </r>
  <r>
    <x v="11"/>
    <s v="NA"/>
    <x v="0"/>
    <x v="7"/>
    <x v="0"/>
    <x v="1"/>
    <n v="58"/>
    <s v="ppb"/>
    <m/>
    <s v="https://www.stateofglobalair.org/"/>
    <m/>
  </r>
  <r>
    <x v="11"/>
    <s v="NA"/>
    <x v="0"/>
    <x v="9"/>
    <x v="0"/>
    <x v="1"/>
    <n v="59"/>
    <s v="ppb"/>
    <m/>
    <s v="https://www.stateofglobalair.org/"/>
    <m/>
  </r>
  <r>
    <x v="11"/>
    <s v="NA"/>
    <x v="0"/>
    <x v="10"/>
    <x v="0"/>
    <x v="1"/>
    <n v="59"/>
    <s v="ppb"/>
    <m/>
    <s v="https://www.stateofglobalair.org/"/>
    <m/>
  </r>
  <r>
    <x v="11"/>
    <s v="NA"/>
    <x v="0"/>
    <x v="0"/>
    <x v="0"/>
    <x v="2"/>
    <n v="0.65700000000000003"/>
    <s v="Proportion of population"/>
    <m/>
    <s v="https://www.stateofglobalair.org/"/>
    <m/>
  </r>
  <r>
    <x v="11"/>
    <s v="NA"/>
    <x v="0"/>
    <x v="1"/>
    <x v="0"/>
    <x v="2"/>
    <n v="0.56899999999999995"/>
    <s v="Proportion of population"/>
    <m/>
    <s v="https://www.stateofglobalair.org/"/>
    <m/>
  </r>
  <r>
    <x v="11"/>
    <s v="NA"/>
    <x v="0"/>
    <x v="2"/>
    <x v="0"/>
    <x v="2"/>
    <n v="0.40500000000000003"/>
    <s v="Proportion of population"/>
    <m/>
    <s v="https://www.stateofglobalair.org/"/>
    <m/>
  </r>
  <r>
    <x v="11"/>
    <s v="NA"/>
    <x v="0"/>
    <x v="3"/>
    <x v="0"/>
    <x v="2"/>
    <n v="0.32900000000000001"/>
    <s v="Proportion of population"/>
    <m/>
    <s v="https://www.stateofglobalair.org/"/>
    <m/>
  </r>
  <r>
    <x v="11"/>
    <s v="NA"/>
    <x v="0"/>
    <x v="4"/>
    <x v="0"/>
    <x v="2"/>
    <n v="0.23499999999999999"/>
    <s v="Proportion of population"/>
    <m/>
    <s v="https://www.stateofglobalair.org/"/>
    <m/>
  </r>
  <r>
    <x v="11"/>
    <s v="NA"/>
    <x v="0"/>
    <x v="5"/>
    <x v="0"/>
    <x v="2"/>
    <n v="0.216"/>
    <s v="Proportion of population"/>
    <m/>
    <s v="https://www.stateofglobalair.org/"/>
    <m/>
  </r>
  <r>
    <x v="11"/>
    <s v="NA"/>
    <x v="0"/>
    <x v="6"/>
    <x v="0"/>
    <x v="2"/>
    <n v="0.19700000000000001"/>
    <s v="Proportion of population"/>
    <m/>
    <s v="https://www.stateofglobalair.org/"/>
    <m/>
  </r>
  <r>
    <x v="11"/>
    <s v="NA"/>
    <x v="0"/>
    <x v="7"/>
    <x v="0"/>
    <x v="2"/>
    <n v="0.17599999999999999"/>
    <s v="Proportion of population"/>
    <m/>
    <s v="https://www.stateofglobalair.org/"/>
    <m/>
  </r>
  <r>
    <x v="11"/>
    <s v="NA"/>
    <x v="0"/>
    <x v="8"/>
    <x v="0"/>
    <x v="2"/>
    <n v="0.155"/>
    <s v="Proportion of population"/>
    <m/>
    <s v="https://www.stateofglobalair.org/"/>
    <m/>
  </r>
  <r>
    <x v="11"/>
    <s v="NA"/>
    <x v="0"/>
    <x v="9"/>
    <x v="0"/>
    <x v="2"/>
    <n v="0.13600000000000001"/>
    <s v="Proportion of population"/>
    <m/>
    <s v="https://www.stateofglobalair.org/"/>
    <m/>
  </r>
  <r>
    <x v="11"/>
    <s v="NA"/>
    <x v="0"/>
    <x v="10"/>
    <x v="0"/>
    <x v="2"/>
    <n v="0.11899999999999999"/>
    <s v="Proportion of population"/>
    <m/>
    <s v="https://www.stateofglobalair.org/"/>
    <m/>
  </r>
  <r>
    <x v="12"/>
    <s v="NA"/>
    <x v="0"/>
    <x v="0"/>
    <x v="0"/>
    <x v="0"/>
    <n v="27"/>
    <s v="µg/m3"/>
    <s v="(Speculation) Atmospheric chemistry transport models and satellite observations of aerosols"/>
    <s v="https://www.stateofglobalair.org/"/>
    <m/>
  </r>
  <r>
    <x v="12"/>
    <s v="NA"/>
    <x v="0"/>
    <x v="1"/>
    <x v="0"/>
    <x v="0"/>
    <n v="27"/>
    <s v="µg/m3"/>
    <s v="(Speculation) Atmospheric chemistry transport models and satellite observations of aerosols"/>
    <s v="https://www.stateofglobalair.org/"/>
    <m/>
  </r>
  <r>
    <x v="12"/>
    <s v="NA"/>
    <x v="0"/>
    <x v="2"/>
    <x v="0"/>
    <x v="0"/>
    <n v="27"/>
    <s v="µg/m3"/>
    <s v="(Speculation) Atmospheric chemistry transport models and satellite observations of aerosols"/>
    <s v="https://www.stateofglobalair.org/"/>
    <m/>
  </r>
  <r>
    <x v="12"/>
    <s v="NA"/>
    <x v="0"/>
    <x v="3"/>
    <x v="0"/>
    <x v="0"/>
    <n v="29"/>
    <s v="µg/m3"/>
    <s v="(Speculation) Atmospheric chemistry transport models and satellite observations of aerosols"/>
    <s v="https://www.stateofglobalair.org/"/>
    <m/>
  </r>
  <r>
    <x v="12"/>
    <s v="NA"/>
    <x v="0"/>
    <x v="4"/>
    <x v="0"/>
    <x v="0"/>
    <n v="27"/>
    <s v="µg/m3"/>
    <s v="(Speculation) Atmospheric chemistry transport models and satellite observations of aerosols"/>
    <s v="https://www.stateofglobalair.org/"/>
    <m/>
  </r>
  <r>
    <x v="12"/>
    <s v="NA"/>
    <x v="0"/>
    <x v="5"/>
    <x v="0"/>
    <x v="0"/>
    <n v="27"/>
    <s v="µg/m3"/>
    <s v="(Speculation) Atmospheric chemistry transport models and satellite observations of aerosols"/>
    <s v="https://www.stateofglobalair.org/"/>
    <m/>
  </r>
  <r>
    <x v="12"/>
    <s v="NA"/>
    <x v="0"/>
    <x v="6"/>
    <x v="0"/>
    <x v="0"/>
    <n v="27"/>
    <s v="µg/m3"/>
    <s v="(Speculation) Atmospheric chemistry transport models and satellite observations of aerosols"/>
    <s v="https://www.stateofglobalair.org/"/>
    <m/>
  </r>
  <r>
    <x v="12"/>
    <s v="NA"/>
    <x v="0"/>
    <x v="7"/>
    <x v="0"/>
    <x v="0"/>
    <n v="28"/>
    <s v="µg/m3"/>
    <s v="(Speculation) Atmospheric chemistry transport models and satellite observations of aerosols"/>
    <s v="https://www.stateofglobalair.org/"/>
    <m/>
  </r>
  <r>
    <x v="12"/>
    <s v="NA"/>
    <x v="0"/>
    <x v="8"/>
    <x v="0"/>
    <x v="0"/>
    <n v="28"/>
    <s v="µg/m3"/>
    <s v="(Speculation) Atmospheric chemistry transport models and satellite observations of aerosols"/>
    <s v="https://www.stateofglobalair.org/"/>
    <m/>
  </r>
  <r>
    <x v="12"/>
    <s v="NA"/>
    <x v="0"/>
    <x v="9"/>
    <x v="0"/>
    <x v="0"/>
    <n v="26"/>
    <s v="µg/m3"/>
    <s v="(Speculation) Atmospheric chemistry transport models and satellite observations of aerosols"/>
    <s v="https://www.stateofglobalair.org/"/>
    <m/>
  </r>
  <r>
    <x v="12"/>
    <s v="NA"/>
    <x v="0"/>
    <x v="10"/>
    <x v="0"/>
    <x v="0"/>
    <n v="26"/>
    <s v="µg/m3"/>
    <s v="(Speculation) Atmospheric chemistry transport models and satellite observations of aerosols"/>
    <s v="https://www.stateofglobalair.org/"/>
    <m/>
  </r>
  <r>
    <x v="12"/>
    <s v="NA"/>
    <x v="0"/>
    <x v="0"/>
    <x v="0"/>
    <x v="1"/>
    <n v="46"/>
    <s v="ppb"/>
    <m/>
    <s v="https://www.stateofglobalair.org/"/>
    <m/>
  </r>
  <r>
    <x v="12"/>
    <s v="NA"/>
    <x v="0"/>
    <x v="1"/>
    <x v="0"/>
    <x v="1"/>
    <n v="47"/>
    <s v="ppb"/>
    <m/>
    <s v="https://www.stateofglobalair.org/"/>
    <m/>
  </r>
  <r>
    <x v="12"/>
    <s v="NA"/>
    <x v="0"/>
    <x v="2"/>
    <x v="0"/>
    <x v="1"/>
    <n v="48"/>
    <s v="ppb"/>
    <m/>
    <s v="https://www.stateofglobalair.org/"/>
    <m/>
  </r>
  <r>
    <x v="12"/>
    <s v="NA"/>
    <x v="0"/>
    <x v="3"/>
    <x v="0"/>
    <x v="1"/>
    <n v="50"/>
    <s v="ppb"/>
    <m/>
    <s v="https://www.stateofglobalair.org/"/>
    <m/>
  </r>
  <r>
    <x v="12"/>
    <s v="NA"/>
    <x v="0"/>
    <x v="4"/>
    <x v="0"/>
    <x v="1"/>
    <n v="53"/>
    <s v="ppb"/>
    <m/>
    <s v="https://www.stateofglobalair.org/"/>
    <m/>
  </r>
  <r>
    <x v="12"/>
    <s v="NA"/>
    <x v="0"/>
    <x v="7"/>
    <x v="0"/>
    <x v="1"/>
    <n v="54"/>
    <s v="ppb"/>
    <m/>
    <s v="https://www.stateofglobalair.org/"/>
    <m/>
  </r>
  <r>
    <x v="12"/>
    <s v="NA"/>
    <x v="0"/>
    <x v="9"/>
    <x v="0"/>
    <x v="1"/>
    <n v="56"/>
    <s v="ppb"/>
    <m/>
    <s v="https://www.stateofglobalair.org/"/>
    <m/>
  </r>
  <r>
    <x v="12"/>
    <s v="NA"/>
    <x v="0"/>
    <x v="10"/>
    <x v="0"/>
    <x v="1"/>
    <n v="56"/>
    <s v="ppb"/>
    <m/>
    <s v="https://www.stateofglobalair.org/"/>
    <m/>
  </r>
  <r>
    <x v="12"/>
    <s v="NA"/>
    <x v="0"/>
    <x v="0"/>
    <x v="0"/>
    <x v="2"/>
    <n v="0.90600000000000003"/>
    <s v="Proportion of population"/>
    <m/>
    <s v="https://www.stateofglobalair.org/"/>
    <m/>
  </r>
  <r>
    <x v="12"/>
    <s v="NA"/>
    <x v="0"/>
    <x v="1"/>
    <x v="0"/>
    <x v="2"/>
    <n v="0.873"/>
    <s v="Proportion of population"/>
    <m/>
    <s v="https://www.stateofglobalair.org/"/>
    <m/>
  </r>
  <r>
    <x v="12"/>
    <s v="NA"/>
    <x v="0"/>
    <x v="2"/>
    <x v="0"/>
    <x v="2"/>
    <n v="0.79200000000000004"/>
    <s v="Proportion of population"/>
    <m/>
    <s v="https://www.stateofglobalair.org/"/>
    <m/>
  </r>
  <r>
    <x v="12"/>
    <s v="NA"/>
    <x v="0"/>
    <x v="3"/>
    <x v="0"/>
    <x v="2"/>
    <n v="0.67900000000000005"/>
    <s v="Proportion of population"/>
    <m/>
    <s v="https://www.stateofglobalair.org/"/>
    <m/>
  </r>
  <r>
    <x v="12"/>
    <s v="NA"/>
    <x v="0"/>
    <x v="4"/>
    <x v="0"/>
    <x v="2"/>
    <n v="0.50700000000000001"/>
    <s v="Proportion of population"/>
    <m/>
    <s v="https://www.stateofglobalair.org/"/>
    <m/>
  </r>
  <r>
    <x v="12"/>
    <s v="NA"/>
    <x v="0"/>
    <x v="5"/>
    <x v="0"/>
    <x v="2"/>
    <n v="0.47599999999999998"/>
    <s v="Proportion of population"/>
    <m/>
    <s v="https://www.stateofglobalair.org/"/>
    <m/>
  </r>
  <r>
    <x v="12"/>
    <s v="NA"/>
    <x v="0"/>
    <x v="6"/>
    <x v="0"/>
    <x v="2"/>
    <n v="0.44600000000000001"/>
    <s v="Proportion of population"/>
    <m/>
    <s v="https://www.stateofglobalair.org/"/>
    <m/>
  </r>
  <r>
    <x v="12"/>
    <s v="NA"/>
    <x v="0"/>
    <x v="7"/>
    <x v="0"/>
    <x v="2"/>
    <n v="0.41899999999999998"/>
    <s v="Proportion of population"/>
    <m/>
    <s v="https://www.stateofglobalair.org/"/>
    <m/>
  </r>
  <r>
    <x v="12"/>
    <s v="NA"/>
    <x v="0"/>
    <x v="8"/>
    <x v="0"/>
    <x v="2"/>
    <n v="0.39600000000000002"/>
    <s v="Proportion of population"/>
    <m/>
    <s v="https://www.stateofglobalair.org/"/>
    <m/>
  </r>
  <r>
    <x v="12"/>
    <s v="NA"/>
    <x v="0"/>
    <x v="9"/>
    <x v="0"/>
    <x v="2"/>
    <n v="0.374"/>
    <s v="Proportion of population"/>
    <m/>
    <s v="https://www.stateofglobalair.org/"/>
    <m/>
  </r>
  <r>
    <x v="12"/>
    <s v="NA"/>
    <x v="0"/>
    <x v="10"/>
    <x v="0"/>
    <x v="2"/>
    <n v="0.35499999999999998"/>
    <s v="Proportion of population"/>
    <m/>
    <s v="https://www.stateofglobalair.org/"/>
    <m/>
  </r>
  <r>
    <x v="0"/>
    <s v="Dhaka"/>
    <x v="1"/>
    <x v="10"/>
    <x v="1"/>
    <x v="3"/>
    <n v="288.7"/>
    <s v="µg/m3"/>
    <s v="Measured"/>
    <s v="Processed hourly (NowCast) data from US consulate in Dhaka in R: https://www.airnow.gov/index.cfm?action=airnow.global_summary#Bangladesh$Dhaka"/>
    <m/>
  </r>
  <r>
    <x v="0"/>
    <s v="Dhaka"/>
    <x v="1"/>
    <x v="10"/>
    <x v="2"/>
    <x v="3"/>
    <s v="NA"/>
    <s v="µg/m3"/>
    <s v="Measured"/>
    <s v="Processed hourly (NowCast) data from US consulate in Dhaka in R: https://www.airnow.gov/index.cfm?action=airnow.global_summary#Bangladesh$Dhaka"/>
    <m/>
  </r>
  <r>
    <x v="0"/>
    <s v="Dhaka"/>
    <x v="1"/>
    <x v="10"/>
    <x v="3"/>
    <x v="3"/>
    <n v="108.9300945"/>
    <s v="µg/m3"/>
    <s v="Measured"/>
    <s v="Processed hourly (NowCast) data from US consulate in Dhaka in R: https://www.airnow.gov/index.cfm?action=airnow.global_summary#Bangladesh$Dhaka"/>
    <m/>
  </r>
  <r>
    <x v="0"/>
    <s v="Dhaka"/>
    <x v="1"/>
    <x v="10"/>
    <x v="4"/>
    <x v="3"/>
    <n v="49.902361110000001"/>
    <s v="µg/m3"/>
    <s v="Measured"/>
    <s v="Processed hourly (NowCast) data from US consulate in Dhaka in R: https://www.airnow.gov/index.cfm?action=airnow.global_summary#Bangladesh$Dhaka"/>
    <m/>
  </r>
  <r>
    <x v="0"/>
    <s v="Dhaka"/>
    <x v="1"/>
    <x v="10"/>
    <x v="5"/>
    <x v="3"/>
    <n v="51.265725809999999"/>
    <s v="µg/m3"/>
    <s v="Measured"/>
    <s v="Processed hourly (NowCast) data from US consulate in Dhaka in R: https://www.airnow.gov/index.cfm?action=airnow.global_summary#Bangladesh$Dhaka"/>
    <m/>
  </r>
  <r>
    <x v="0"/>
    <s v="Dhaka"/>
    <x v="1"/>
    <x v="10"/>
    <x v="6"/>
    <x v="3"/>
    <n v="38.947499999999998"/>
    <s v="µg/m3"/>
    <s v="Measured"/>
    <s v="Processed hourly (NowCast) data from US consulate in Dhaka in R: https://www.airnow.gov/index.cfm?action=airnow.global_summary#Bangladesh$Dhaka"/>
    <m/>
  </r>
  <r>
    <x v="0"/>
    <s v="Dhaka"/>
    <x v="1"/>
    <x v="10"/>
    <x v="7"/>
    <x v="3"/>
    <n v="29.34932796"/>
    <s v="µg/m3"/>
    <s v="Measured"/>
    <s v="Processed hourly (NowCast) data from US consulate in Dhaka in R: https://www.airnow.gov/index.cfm?action=airnow.global_summary#Bangladesh$Dhaka"/>
    <m/>
  </r>
  <r>
    <x v="0"/>
    <s v="Dhaka"/>
    <x v="1"/>
    <x v="10"/>
    <x v="8"/>
    <x v="3"/>
    <n v="35.210483869999997"/>
    <s v="µg/m3"/>
    <s v="Measured"/>
    <s v="Processed hourly (NowCast) data from US consulate in Dhaka in R: https://www.airnow.gov/index.cfm?action=airnow.global_summary#Bangladesh$Dhaka"/>
    <m/>
  </r>
  <r>
    <x v="0"/>
    <s v="Dhaka"/>
    <x v="1"/>
    <x v="10"/>
    <x v="9"/>
    <x v="3"/>
    <n v="36.629510490000001"/>
    <s v="µg/m3"/>
    <s v="Measured"/>
    <s v="Processed hourly (NowCast) data from US consulate in Dhaka in R: https://www.airnow.gov/index.cfm?action=airnow.global_summary#Bangladesh$Dhaka"/>
    <m/>
  </r>
  <r>
    <x v="0"/>
    <s v="Dhaka"/>
    <x v="1"/>
    <x v="10"/>
    <x v="10"/>
    <x v="3"/>
    <n v="57.642473119999998"/>
    <s v="µg/m3"/>
    <s v="Measured"/>
    <s v="Processed hourly (NowCast) data from US consulate in Dhaka in R: https://www.airnow.gov/index.cfm?action=airnow.global_summary#Bangladesh$Dhaka"/>
    <m/>
  </r>
  <r>
    <x v="0"/>
    <s v="Dhaka"/>
    <x v="1"/>
    <x v="10"/>
    <x v="11"/>
    <x v="3"/>
    <n v="103.4220833"/>
    <s v="µg/m3"/>
    <s v="Measured"/>
    <s v="Processed hourly (NowCast) data from US consulate in Dhaka in R: https://www.airnow.gov/index.cfm?action=airnow.global_summary#Bangladesh$Dhaka"/>
    <m/>
  </r>
  <r>
    <x v="0"/>
    <s v="Dhaka"/>
    <x v="1"/>
    <x v="10"/>
    <x v="12"/>
    <x v="3"/>
    <n v="164.67607530000001"/>
    <s v="µg/m3"/>
    <s v="Measured"/>
    <s v="Processed hourly (NowCast) data from US consulate in Dhaka in R: https://www.airnow.gov/index.cfm?action=airnow.global_summary#Bangladesh$Dhaka"/>
    <m/>
  </r>
  <r>
    <x v="0"/>
    <s v="Dhaka"/>
    <x v="1"/>
    <x v="11"/>
    <x v="1"/>
    <x v="3"/>
    <n v="193.00490619999999"/>
    <s v="µg/m3"/>
    <s v="Measured"/>
    <s v="Processed hourly (NowCast) data from US consulate in Dhaka in R: https://www.airnow.gov/index.cfm?action=airnow.global_summary#Bangladesh$Dhaka"/>
    <m/>
  </r>
  <r>
    <x v="0"/>
    <s v="Dhaka"/>
    <x v="1"/>
    <x v="11"/>
    <x v="2"/>
    <x v="3"/>
    <n v="169.9554196"/>
    <s v="µg/m3"/>
    <s v="Measured"/>
    <s v="Processed hourly (NowCast) data from US consulate in Dhaka in R: https://www.airnow.gov/index.cfm?action=airnow.global_summary#Bangladesh$Dhaka"/>
    <m/>
  </r>
  <r>
    <x v="0"/>
    <s v="Dhaka"/>
    <x v="1"/>
    <x v="11"/>
    <x v="3"/>
    <x v="3"/>
    <n v="92.246370970000001"/>
    <s v="µg/m3"/>
    <s v="Measured"/>
    <s v="Processed hourly (NowCast) data from US consulate in Dhaka in R: https://www.airnow.gov/index.cfm?action=airnow.global_summary#Bangladesh$Dhaka"/>
    <m/>
  </r>
  <r>
    <x v="0"/>
    <s v="Dhaka"/>
    <x v="1"/>
    <x v="11"/>
    <x v="4"/>
    <x v="3"/>
    <n v="60.403750000000002"/>
    <s v="µg/m3"/>
    <s v="Measured"/>
    <s v="Processed hourly (NowCast) data from US consulate in Dhaka in R: https://www.airnow.gov/index.cfm?action=airnow.global_summary#Bangladesh$Dhaka"/>
    <m/>
  </r>
  <r>
    <x v="0"/>
    <s v="Dhaka"/>
    <x v="1"/>
    <x v="11"/>
    <x v="5"/>
    <x v="3"/>
    <n v="50.294459459999999"/>
    <s v="µg/m3"/>
    <s v="Measured"/>
    <s v="Processed hourly (NowCast) data from US consulate in Dhaka in R: https://www.airnow.gov/index.cfm?action=airnow.global_summary#Bangladesh$Dhaka"/>
    <m/>
  </r>
  <r>
    <x v="0"/>
    <s v="Dhaka"/>
    <x v="1"/>
    <x v="11"/>
    <x v="6"/>
    <x v="3"/>
    <n v="32.47"/>
    <s v="µg/m3"/>
    <s v="Measured"/>
    <s v="Processed hourly (NowCast) data from US consulate in Dhaka in R: https://www.airnow.gov/index.cfm?action=airnow.global_summary#Bangladesh$Dhaka"/>
    <m/>
  </r>
  <r>
    <x v="0"/>
    <s v="Dhaka"/>
    <x v="1"/>
    <x v="11"/>
    <x v="7"/>
    <x v="3"/>
    <n v="29.944413789999999"/>
    <s v="µg/m3"/>
    <s v="Measured"/>
    <s v="Processed hourly (NowCast) data from US consulate in Dhaka in R: https://www.airnow.gov/index.cfm?action=airnow.global_summary#Bangladesh$Dhaka"/>
    <m/>
  </r>
  <r>
    <x v="0"/>
    <s v="Dhaka"/>
    <x v="1"/>
    <x v="11"/>
    <x v="8"/>
    <x v="3"/>
    <n v="33.165725809999998"/>
    <s v="µg/m3"/>
    <s v="Measured"/>
    <s v="Processed hourly (NowCast) data from US consulate in Dhaka in R: https://www.airnow.gov/index.cfm?action=airnow.global_summary#Bangladesh$Dhaka"/>
    <m/>
  </r>
  <r>
    <x v="0"/>
    <s v="Dhaka"/>
    <x v="1"/>
    <x v="11"/>
    <x v="9"/>
    <x v="3"/>
    <n v="37.057964599999998"/>
    <s v="µg/m3"/>
    <s v="Measured"/>
    <s v="Processed hourly (NowCast) data from US consulate in Dhaka in R: https://www.airnow.gov/index.cfm?action=airnow.global_summary#Bangladesh$Dhaka"/>
    <m/>
  </r>
  <r>
    <x v="0"/>
    <s v="Dhaka"/>
    <x v="1"/>
    <x v="11"/>
    <x v="10"/>
    <x v="3"/>
    <n v="50.430543929999999"/>
    <s v="µg/m3"/>
    <s v="Measured"/>
    <s v="Processed hourly (NowCast) data from US consulate in Dhaka in R: https://www.airnow.gov/index.cfm?action=airnow.global_summary#Bangladesh$Dhaka"/>
    <m/>
  </r>
  <r>
    <x v="0"/>
    <s v="Dhaka"/>
    <x v="1"/>
    <x v="11"/>
    <x v="11"/>
    <x v="3"/>
    <n v="94.960694439999997"/>
    <s v="µg/m3"/>
    <s v="Measured"/>
    <s v="Processed hourly (NowCast) data from US consulate in Dhaka in R: https://www.airnow.gov/index.cfm?action=airnow.global_summary#Bangladesh$Dhaka"/>
    <m/>
  </r>
  <r>
    <x v="0"/>
    <s v="Dhaka"/>
    <x v="1"/>
    <x v="11"/>
    <x v="12"/>
    <x v="3"/>
    <n v="135.11586019999999"/>
    <s v="µg/m3"/>
    <s v="Measured"/>
    <s v="Processed hourly (NowCast) data from US consulate in Dhaka in R: https://www.airnow.gov/index.cfm?action=airnow.global_summary#Bangladesh$Dhaka"/>
    <m/>
  </r>
  <r>
    <x v="0"/>
    <s v="Dhaka"/>
    <x v="1"/>
    <x v="12"/>
    <x v="1"/>
    <x v="3"/>
    <n v="202.58823530000001"/>
    <s v="µg/m3"/>
    <s v="Measured"/>
    <s v="Processed hourly (NowCast) data from US consulate in Dhaka in R: https://www.airnow.gov/index.cfm?action=airnow.global_summary#Bangladesh$Dhaka"/>
    <m/>
  </r>
  <r>
    <x v="0"/>
    <s v="Dhaka"/>
    <x v="1"/>
    <x v="12"/>
    <x v="2"/>
    <x v="3"/>
    <n v="161.03005949999999"/>
    <s v="µg/m3"/>
    <s v="Measured"/>
    <s v="Processed hourly (NowCast) data from US consulate in Dhaka in R: https://www.airnow.gov/index.cfm?action=airnow.global_summary#Bangladesh$Dhaka"/>
    <m/>
  </r>
  <r>
    <x v="0"/>
    <s v="Dhaka"/>
    <x v="1"/>
    <x v="12"/>
    <x v="3"/>
    <x v="3"/>
    <n v="109.237741"/>
    <s v="µg/m3"/>
    <s v="Measured"/>
    <s v="Processed hourly (NowCast) data from US consulate in Dhaka in R: https://www.airnow.gov/index.cfm?action=airnow.global_summary#Bangladesh$Dhaka"/>
    <m/>
  </r>
  <r>
    <x v="0"/>
    <s v="Dhaka"/>
    <x v="1"/>
    <x v="12"/>
    <x v="4"/>
    <x v="3"/>
    <n v="70.450736500000005"/>
    <s v="µg/m3"/>
    <s v="Measured"/>
    <s v="Processed hourly (NowCast) data from US consulate in Dhaka in R: https://www.airnow.gov/index.cfm?action=airnow.global_summary#Bangladesh$Dhaka"/>
    <m/>
  </r>
  <r>
    <x v="0"/>
    <s v="Dhaka"/>
    <x v="1"/>
    <x v="12"/>
    <x v="5"/>
    <x v="3"/>
    <n v="43.38450899"/>
    <s v="µg/m3"/>
    <s v="Measured"/>
    <s v="Processed hourly (NowCast) data from US consulate in Dhaka in R: https://www.airnow.gov/index.cfm?action=airnow.global_summary#Bangladesh$Dhaka"/>
    <m/>
  </r>
  <r>
    <x v="0"/>
    <s v="Dhaka"/>
    <x v="1"/>
    <x v="12"/>
    <x v="6"/>
    <x v="3"/>
    <n v="35.426345609999998"/>
    <s v="µg/m3"/>
    <s v="Measured"/>
    <s v="Processed hourly (NowCast) data from US consulate in Dhaka in R: https://www.airnow.gov/index.cfm?action=airnow.global_summary#Bangladesh$Dhaka"/>
    <m/>
  </r>
  <r>
    <x v="0"/>
    <s v="Dhaka"/>
    <x v="1"/>
    <x v="12"/>
    <x v="7"/>
    <x v="3"/>
    <n v="30.193566430000001"/>
    <s v="µg/m3"/>
    <s v="Measured"/>
    <s v="Processed hourly (NowCast) data from US consulate in Dhaka in R: https://www.airnow.gov/index.cfm?action=airnow.global_summary#Bangladesh$Dhaka"/>
    <m/>
  </r>
  <r>
    <x v="0"/>
    <s v="Dhaka"/>
    <x v="1"/>
    <x v="12"/>
    <x v="8"/>
    <x v="3"/>
    <n v="36.21852792"/>
    <s v="µg/m3"/>
    <s v="Measured"/>
    <s v="Processed hourly (NowCast) data from US consulate in Dhaka in R: https://www.airnow.gov/index.cfm?action=airnow.global_summary#Bangladesh$Dhaka"/>
    <m/>
  </r>
  <r>
    <x v="0"/>
    <s v="Dhaka"/>
    <x v="1"/>
    <x v="12"/>
    <x v="9"/>
    <x v="3"/>
    <s v="NA"/>
    <s v="µg/m3"/>
    <s v="Measured"/>
    <s v="Processed hourly (NowCast) data from US consulate in Dhaka in R: https://www.airnow.gov/index.cfm?action=airnow.global_summary#Bangladesh$Dhaka"/>
    <m/>
  </r>
  <r>
    <x v="0"/>
    <s v="Dhaka"/>
    <x v="1"/>
    <x v="12"/>
    <x v="10"/>
    <x v="3"/>
    <s v="NA"/>
    <s v="µg/m3"/>
    <s v="Measured"/>
    <s v="Processed hourly (NowCast) data from US consulate in Dhaka in R: https://www.airnow.gov/index.cfm?action=airnow.global_summary#Bangladesh$Dhaka"/>
    <m/>
  </r>
  <r>
    <x v="0"/>
    <s v="Dhaka"/>
    <x v="1"/>
    <x v="12"/>
    <x v="11"/>
    <x v="3"/>
    <n v="130.82090400000001"/>
    <s v="µg/m3"/>
    <s v="Measured"/>
    <s v="Processed hourly (NowCast) data from US consulate in Dhaka in R: https://www.airnow.gov/index.cfm?action=airnow.global_summary#Bangladesh$Dhaka"/>
    <m/>
  </r>
  <r>
    <x v="0"/>
    <s v="Dhaka"/>
    <x v="1"/>
    <x v="12"/>
    <x v="12"/>
    <x v="3"/>
    <n v="152.79860719999999"/>
    <s v="µg/m3"/>
    <s v="Measured"/>
    <s v="Processed hourly (NowCast) data from US consulate in Dhaka in R: https://www.airnow.gov/index.cfm?action=airnow.global_summary#Bangladesh$Dhaka"/>
    <m/>
  </r>
  <r>
    <x v="10"/>
    <s v="Colombo"/>
    <x v="1"/>
    <x v="11"/>
    <x v="1"/>
    <x v="3"/>
    <n v="51.1"/>
    <s v="µg/m3"/>
    <s v="Measured"/>
    <s v="Processed hourly (as above): https://www.airnow.gov/index.cfm?action=airnow.global_summary#Sri_Lanka$Colombo"/>
    <m/>
  </r>
  <r>
    <x v="10"/>
    <s v="Colombo"/>
    <x v="1"/>
    <x v="11"/>
    <x v="2"/>
    <x v="3"/>
    <s v="NA"/>
    <s v="µg/m3"/>
    <s v="Measured"/>
    <s v="Processed hourly (as above): https://www.airnow.gov/index.cfm?action=airnow.global_summary#Sri_Lanka$Colombo"/>
    <m/>
  </r>
  <r>
    <x v="10"/>
    <s v="Colombo"/>
    <x v="1"/>
    <x v="11"/>
    <x v="3"/>
    <x v="3"/>
    <s v="NA"/>
    <s v="µg/m3"/>
    <s v="Measured"/>
    <s v="Processed hourly (as above): https://www.airnow.gov/index.cfm?action=airnow.global_summary#Sri_Lanka$Colombo"/>
    <m/>
  </r>
  <r>
    <x v="10"/>
    <s v="Colombo"/>
    <x v="1"/>
    <x v="11"/>
    <x v="4"/>
    <x v="3"/>
    <s v="NA"/>
    <s v="µg/m3"/>
    <s v="Measured"/>
    <s v="Processed hourly (as above): https://www.airnow.gov/index.cfm?action=airnow.global_summary#Sri_Lanka$Colombo"/>
    <m/>
  </r>
  <r>
    <x v="10"/>
    <s v="Colombo"/>
    <x v="1"/>
    <x v="11"/>
    <x v="5"/>
    <x v="3"/>
    <s v="NA"/>
    <s v="µg/m3"/>
    <s v="Measured"/>
    <s v="Processed hourly (as above): https://www.airnow.gov/index.cfm?action=airnow.global_summary#Sri_Lanka$Colombo"/>
    <m/>
  </r>
  <r>
    <x v="10"/>
    <s v="Colombo"/>
    <x v="1"/>
    <x v="11"/>
    <x v="6"/>
    <x v="3"/>
    <s v="NA"/>
    <s v="µg/m3"/>
    <s v="Measured"/>
    <s v="Processed hourly (as above): https://www.airnow.gov/index.cfm?action=airnow.global_summary#Sri_Lanka$Colombo"/>
    <m/>
  </r>
  <r>
    <x v="10"/>
    <s v="Colombo"/>
    <x v="1"/>
    <x v="11"/>
    <x v="7"/>
    <x v="3"/>
    <s v="NA"/>
    <s v="µg/m3"/>
    <s v="Measured"/>
    <s v="Processed hourly (as above): https://www.airnow.gov/index.cfm?action=airnow.global_summary#Sri_Lanka$Colombo"/>
    <m/>
  </r>
  <r>
    <x v="10"/>
    <s v="Colombo"/>
    <x v="1"/>
    <x v="11"/>
    <x v="8"/>
    <x v="3"/>
    <s v="NA"/>
    <s v="µg/m3"/>
    <s v="Measured"/>
    <s v="Processed hourly (as above): https://www.airnow.gov/index.cfm?action=airnow.global_summary#Sri_Lanka$Colombo"/>
    <m/>
  </r>
  <r>
    <x v="10"/>
    <s v="Colombo"/>
    <x v="1"/>
    <x v="11"/>
    <x v="9"/>
    <x v="3"/>
    <n v="19.718320609999999"/>
    <s v="µg/m3"/>
    <s v="Measured"/>
    <s v="Processed hourly (as above): https://www.airnow.gov/index.cfm?action=airnow.global_summary#Sri_Lanka$Colombo"/>
    <m/>
  </r>
  <r>
    <x v="10"/>
    <s v="Colombo"/>
    <x v="1"/>
    <x v="11"/>
    <x v="10"/>
    <x v="3"/>
    <n v="26.915006819999999"/>
    <s v="µg/m3"/>
    <s v="Measured"/>
    <s v="Processed hourly (as above): https://www.airnow.gov/index.cfm?action=airnow.global_summary#Sri_Lanka$Colombo"/>
    <m/>
  </r>
  <r>
    <x v="10"/>
    <s v="Colombo"/>
    <x v="1"/>
    <x v="11"/>
    <x v="11"/>
    <x v="3"/>
    <n v="36.486527780000003"/>
    <s v="µg/m3"/>
    <s v="Measured"/>
    <s v="Processed hourly (as above): https://www.airnow.gov/index.cfm?action=airnow.global_summary#Sri_Lanka$Colombo"/>
    <m/>
  </r>
  <r>
    <x v="10"/>
    <s v="Colombo"/>
    <x v="1"/>
    <x v="11"/>
    <x v="12"/>
    <x v="3"/>
    <n v="37.990296499999999"/>
    <s v="µg/m3"/>
    <s v="Measured"/>
    <s v="Processed hourly (as above): https://www.airnow.gov/index.cfm?action=airnow.global_summary#Sri_Lanka$Colombo"/>
    <m/>
  </r>
  <r>
    <x v="10"/>
    <s v="Colombo"/>
    <x v="1"/>
    <x v="12"/>
    <x v="1"/>
    <x v="3"/>
    <n v="51.197823130000003"/>
    <s v="µg/m3"/>
    <s v="Measured"/>
    <s v="Processed hourly (as above): https://www.airnow.gov/index.cfm?action=airnow.global_summary#Sri_Lanka$Colombo"/>
    <m/>
  </r>
  <r>
    <x v="10"/>
    <s v="Colombo"/>
    <x v="1"/>
    <x v="12"/>
    <x v="2"/>
    <x v="3"/>
    <n v="37.996860990000002"/>
    <s v="µg/m3"/>
    <s v="Measured"/>
    <s v="Processed hourly (as above): https://www.airnow.gov/index.cfm?action=airnow.global_summary#Sri_Lanka$Colombo"/>
    <m/>
  </r>
  <r>
    <x v="10"/>
    <s v="Colombo"/>
    <x v="1"/>
    <x v="12"/>
    <x v="3"/>
    <x v="3"/>
    <n v="32.178581170000001"/>
    <s v="µg/m3"/>
    <s v="Measured"/>
    <s v="Processed hourly (as above): https://www.airnow.gov/index.cfm?action=airnow.global_summary#Sri_Lanka$Colombo"/>
    <m/>
  </r>
  <r>
    <x v="10"/>
    <s v="Colombo"/>
    <x v="1"/>
    <x v="12"/>
    <x v="4"/>
    <x v="3"/>
    <n v="22.845685280000001"/>
    <s v="µg/m3"/>
    <s v="Measured"/>
    <s v="Processed hourly (as above): https://www.airnow.gov/index.cfm?action=airnow.global_summary#Sri_Lanka$Colombo"/>
    <m/>
  </r>
  <r>
    <x v="10"/>
    <s v="Colombo"/>
    <x v="1"/>
    <x v="12"/>
    <x v="5"/>
    <x v="3"/>
    <n v="22.24897361"/>
    <s v="µg/m3"/>
    <s v="Measured"/>
    <s v="Processed hourly (as above): https://www.airnow.gov/index.cfm?action=airnow.global_summary#Sri_Lanka$Colombo"/>
    <m/>
  </r>
  <r>
    <x v="10"/>
    <s v="Colombo"/>
    <x v="1"/>
    <x v="12"/>
    <x v="6"/>
    <x v="3"/>
    <n v="20.92834646"/>
    <s v="µg/m3"/>
    <s v="Measured"/>
    <s v="Processed hourly (as above): https://www.airnow.gov/index.cfm?action=airnow.global_summary#Sri_Lanka$Colombo"/>
    <m/>
  </r>
  <r>
    <x v="10"/>
    <s v="Colombo"/>
    <x v="1"/>
    <x v="12"/>
    <x v="7"/>
    <x v="3"/>
    <n v="21.858870970000002"/>
    <s v="µg/m3"/>
    <s v="Measured"/>
    <s v="Processed hourly (as above): https://www.airnow.gov/index.cfm?action=airnow.global_summary#Sri_Lanka$Colombo"/>
    <m/>
  </r>
  <r>
    <x v="10"/>
    <s v="Colombo"/>
    <x v="1"/>
    <x v="12"/>
    <x v="8"/>
    <x v="3"/>
    <n v="19.016935480000001"/>
    <s v="µg/m3"/>
    <s v="Measured"/>
    <s v="Processed hourly (as above): https://www.airnow.gov/index.cfm?action=airnow.global_summary#Sri_Lanka$Colombo"/>
    <m/>
  </r>
  <r>
    <x v="10"/>
    <s v="Colombo"/>
    <x v="1"/>
    <x v="12"/>
    <x v="9"/>
    <x v="3"/>
    <n v="22.768487390000001"/>
    <s v="µg/m3"/>
    <s v="Measured"/>
    <s v="Processed hourly (as above): https://www.airnow.gov/index.cfm?action=airnow.global_summary#Sri_Lanka$Colombo"/>
    <m/>
  </r>
  <r>
    <x v="10"/>
    <s v="Colombo"/>
    <x v="1"/>
    <x v="12"/>
    <x v="10"/>
    <x v="3"/>
    <n v="30.8315047"/>
    <s v="µg/m3"/>
    <s v="Measured"/>
    <s v="Processed hourly (as above): https://www.airnow.gov/index.cfm?action=airnow.global_summary#Sri_Lanka$Colombo"/>
    <m/>
  </r>
  <r>
    <x v="10"/>
    <s v="Colombo"/>
    <x v="1"/>
    <x v="12"/>
    <x v="11"/>
    <x v="3"/>
    <n v="43.847136560000003"/>
    <s v="µg/m3"/>
    <s v="Measured"/>
    <s v="Processed hourly (as above): https://www.airnow.gov/index.cfm?action=airnow.global_summary#Sri_Lanka$Colombo"/>
    <m/>
  </r>
  <r>
    <x v="10"/>
    <s v="Colombo"/>
    <x v="1"/>
    <x v="12"/>
    <x v="12"/>
    <x v="3"/>
    <n v="48.138172040000001"/>
    <s v="µg/m3"/>
    <s v="Measured"/>
    <s v="Processed hourly (as above): https://www.airnow.gov/index.cfm?action=airnow.global_summary#Sri_Lanka$Colombo"/>
    <m/>
  </r>
  <r>
    <x v="12"/>
    <s v="Ho Chi Minh"/>
    <x v="1"/>
    <x v="10"/>
    <x v="1"/>
    <x v="3"/>
    <n v="57.4"/>
    <s v="µg/m3"/>
    <s v="Measured"/>
    <s v="https://www.airnow.gov/index.cfm?action=airnow.global_summary#Vietnam$Ho_Chi_Minh_City"/>
    <m/>
  </r>
  <r>
    <x v="12"/>
    <s v="Ho Chi Minh"/>
    <x v="1"/>
    <x v="10"/>
    <x v="2"/>
    <x v="3"/>
    <n v="32.172192510000002"/>
    <s v="µg/m3"/>
    <s v="Measured"/>
    <s v="https://www.airnow.gov/index.cfm?action=airnow.global_summary#Vietnam$Ho_Chi_Minh_City"/>
    <m/>
  </r>
  <r>
    <x v="12"/>
    <s v="Ho Chi Minh"/>
    <x v="1"/>
    <x v="10"/>
    <x v="3"/>
    <x v="3"/>
    <n v="29.634196190000001"/>
    <s v="µg/m3"/>
    <s v="Measured"/>
    <s v="https://www.airnow.gov/index.cfm?action=airnow.global_summary#Vietnam$Ho_Chi_Minh_City"/>
    <m/>
  </r>
  <r>
    <x v="12"/>
    <s v="Ho Chi Minh"/>
    <x v="1"/>
    <x v="10"/>
    <x v="4"/>
    <x v="3"/>
    <n v="22.447612360000001"/>
    <s v="µg/m3"/>
    <s v="Measured"/>
    <s v="https://www.airnow.gov/index.cfm?action=airnow.global_summary#Vietnam$Ho_Chi_Minh_City"/>
    <m/>
  </r>
  <r>
    <x v="12"/>
    <s v="Ho Chi Minh"/>
    <x v="1"/>
    <x v="10"/>
    <x v="5"/>
    <x v="3"/>
    <n v="23.988482380000001"/>
    <s v="µg/m3"/>
    <s v="Measured"/>
    <s v="https://www.airnow.gov/index.cfm?action=airnow.global_summary#Vietnam$Ho_Chi_Minh_City"/>
    <m/>
  </r>
  <r>
    <x v="12"/>
    <s v="Ho Chi Minh"/>
    <x v="1"/>
    <x v="10"/>
    <x v="6"/>
    <x v="3"/>
    <n v="26.28446602"/>
    <s v="µg/m3"/>
    <s v="Measured"/>
    <s v="https://www.airnow.gov/index.cfm?action=airnow.global_summary#Vietnam$Ho_Chi_Minh_City"/>
    <m/>
  </r>
  <r>
    <x v="12"/>
    <s v="Ho Chi Minh"/>
    <x v="1"/>
    <x v="10"/>
    <x v="7"/>
    <x v="3"/>
    <n v="25.20554804"/>
    <s v="µg/m3"/>
    <s v="Measured"/>
    <s v="https://www.airnow.gov/index.cfm?action=airnow.global_summary#Vietnam$Ho_Chi_Minh_City"/>
    <m/>
  </r>
  <r>
    <x v="12"/>
    <s v="Ho Chi Minh"/>
    <x v="1"/>
    <x v="10"/>
    <x v="8"/>
    <x v="3"/>
    <n v="20.179324319999999"/>
    <s v="µg/m3"/>
    <s v="Measured"/>
    <s v="https://www.airnow.gov/index.cfm?action=airnow.global_summary#Vietnam$Ho_Chi_Minh_City"/>
    <m/>
  </r>
  <r>
    <x v="12"/>
    <s v="Ho Chi Minh"/>
    <x v="1"/>
    <x v="10"/>
    <x v="9"/>
    <x v="3"/>
    <n v="22.649303620000001"/>
    <s v="µg/m3"/>
    <s v="Measured"/>
    <s v="https://www.airnow.gov/index.cfm?action=airnow.global_summary#Vietnam$Ho_Chi_Minh_City"/>
    <m/>
  </r>
  <r>
    <x v="12"/>
    <s v="Ho Chi Minh"/>
    <x v="1"/>
    <x v="10"/>
    <x v="10"/>
    <x v="3"/>
    <n v="33.29740082"/>
    <s v="µg/m3"/>
    <s v="Measured"/>
    <s v="https://www.airnow.gov/index.cfm?action=airnow.global_summary#Vietnam$Ho_Chi_Minh_City"/>
    <m/>
  </r>
  <r>
    <x v="12"/>
    <s v="Ho Chi Minh"/>
    <x v="1"/>
    <x v="10"/>
    <x v="11"/>
    <x v="3"/>
    <n v="34.78499257"/>
    <s v="µg/m3"/>
    <s v="Measured"/>
    <s v="https://www.airnow.gov/index.cfm?action=airnow.global_summary#Vietnam$Ho_Chi_Minh_City"/>
    <m/>
  </r>
  <r>
    <x v="12"/>
    <s v="Ho Chi Minh"/>
    <x v="1"/>
    <x v="10"/>
    <x v="12"/>
    <x v="3"/>
    <n v="41.288172039999999"/>
    <s v="µg/m3"/>
    <s v="Measured"/>
    <s v="https://www.airnow.gov/index.cfm?action=airnow.global_summary#Vietnam$Ho_Chi_Minh_City"/>
    <m/>
  </r>
  <r>
    <x v="12"/>
    <s v="Ho Chi Minh"/>
    <x v="1"/>
    <x v="11"/>
    <x v="1"/>
    <x v="3"/>
    <n v="39.380352299999998"/>
    <s v="µg/m3"/>
    <s v="Measured"/>
    <s v="https://www.airnow.gov/index.cfm?action=airnow.global_summary#Vietnam$Ho_Chi_Minh_City"/>
    <m/>
  </r>
  <r>
    <x v="12"/>
    <s v="Ho Chi Minh"/>
    <x v="1"/>
    <x v="11"/>
    <x v="2"/>
    <x v="3"/>
    <n v="36.387082069999998"/>
    <s v="µg/m3"/>
    <s v="Measured"/>
    <s v="https://www.airnow.gov/index.cfm?action=airnow.global_summary#Vietnam$Ho_Chi_Minh_City"/>
    <m/>
  </r>
  <r>
    <x v="12"/>
    <s v="Ho Chi Minh"/>
    <x v="1"/>
    <x v="11"/>
    <x v="3"/>
    <x v="3"/>
    <n v="30.888517440000001"/>
    <s v="µg/m3"/>
    <s v="Measured"/>
    <s v="https://www.airnow.gov/index.cfm?action=airnow.global_summary#Vietnam$Ho_Chi_Minh_City"/>
    <m/>
  </r>
  <r>
    <x v="12"/>
    <s v="Ho Chi Minh"/>
    <x v="1"/>
    <x v="11"/>
    <x v="4"/>
    <x v="3"/>
    <n v="21.43867792"/>
    <s v="µg/m3"/>
    <s v="Measured"/>
    <s v="https://www.airnow.gov/index.cfm?action=airnow.global_summary#Vietnam$Ho_Chi_Minh_City"/>
    <m/>
  </r>
  <r>
    <x v="12"/>
    <s v="Ho Chi Minh"/>
    <x v="1"/>
    <x v="11"/>
    <x v="5"/>
    <x v="3"/>
    <n v="25.19126344"/>
    <s v="µg/m3"/>
    <s v="Measured"/>
    <s v="https://www.airnow.gov/index.cfm?action=airnow.global_summary#Vietnam$Ho_Chi_Minh_City"/>
    <m/>
  </r>
  <r>
    <x v="12"/>
    <s v="Ho Chi Minh"/>
    <x v="1"/>
    <x v="11"/>
    <x v="6"/>
    <x v="3"/>
    <n v="25.147826089999999"/>
    <s v="µg/m3"/>
    <s v="Measured"/>
    <s v="https://www.airnow.gov/index.cfm?action=airnow.global_summary#Vietnam$Ho_Chi_Minh_City"/>
    <m/>
  </r>
  <r>
    <x v="12"/>
    <s v="Ho Chi Minh"/>
    <x v="1"/>
    <x v="11"/>
    <x v="7"/>
    <x v="3"/>
    <n v="25.173989219999999"/>
    <s v="µg/m3"/>
    <s v="Measured"/>
    <s v="https://www.airnow.gov/index.cfm?action=airnow.global_summary#Vietnam$Ho_Chi_Minh_City"/>
    <m/>
  </r>
  <r>
    <x v="12"/>
    <s v="Ho Chi Minh"/>
    <x v="1"/>
    <x v="11"/>
    <x v="8"/>
    <x v="3"/>
    <n v="21.614690029999998"/>
    <s v="µg/m3"/>
    <s v="Measured"/>
    <s v="https://www.airnow.gov/index.cfm?action=airnow.global_summary#Vietnam$Ho_Chi_Minh_City"/>
    <m/>
  </r>
  <r>
    <x v="12"/>
    <s v="Ho Chi Minh"/>
    <x v="1"/>
    <x v="11"/>
    <x v="9"/>
    <x v="3"/>
    <n v="26.61222222"/>
    <s v="µg/m3"/>
    <s v="Measured"/>
    <s v="https://www.airnow.gov/index.cfm?action=airnow.global_summary#Vietnam$Ho_Chi_Minh_City"/>
    <m/>
  </r>
  <r>
    <x v="12"/>
    <s v="Ho Chi Minh"/>
    <x v="1"/>
    <x v="11"/>
    <x v="10"/>
    <x v="3"/>
    <n v="27.694892469999999"/>
    <s v="µg/m3"/>
    <s v="Measured"/>
    <s v="https://www.airnow.gov/index.cfm?action=airnow.global_summary#Vietnam$Ho_Chi_Minh_City"/>
    <m/>
  </r>
  <r>
    <x v="12"/>
    <s v="Ho Chi Minh"/>
    <x v="1"/>
    <x v="11"/>
    <x v="11"/>
    <x v="3"/>
    <n v="37.564305560000001"/>
    <s v="µg/m3"/>
    <s v="Measured"/>
    <s v="https://www.airnow.gov/index.cfm?action=airnow.global_summary#Vietnam$Ho_Chi_Minh_City"/>
    <m/>
  </r>
  <r>
    <x v="12"/>
    <s v="Ho Chi Minh"/>
    <x v="1"/>
    <x v="11"/>
    <x v="12"/>
    <x v="3"/>
    <n v="37.752173910000003"/>
    <s v="µg/m3"/>
    <s v="Measured"/>
    <s v="https://www.airnow.gov/index.cfm?action=airnow.global_summary#Vietnam$Ho_Chi_Minh_City"/>
    <m/>
  </r>
  <r>
    <x v="12"/>
    <s v="Ho Chi Minh"/>
    <x v="1"/>
    <x v="12"/>
    <x v="1"/>
    <x v="3"/>
    <n v="41.233153639999998"/>
    <s v="µg/m3"/>
    <s v="Measured"/>
    <s v="https://www.airnow.gov/index.cfm?action=airnow.global_summary#Vietnam$Ho_Chi_Minh_City"/>
    <m/>
  </r>
  <r>
    <x v="12"/>
    <s v="Ho Chi Minh"/>
    <x v="1"/>
    <x v="12"/>
    <x v="2"/>
    <x v="3"/>
    <n v="42.647916670000001"/>
    <s v="µg/m3"/>
    <s v="Measured"/>
    <s v="https://www.airnow.gov/index.cfm?action=airnow.global_summary#Vietnam$Ho_Chi_Minh_City"/>
    <m/>
  </r>
  <r>
    <x v="12"/>
    <s v="Ho Chi Minh"/>
    <x v="1"/>
    <x v="12"/>
    <x v="3"/>
    <x v="3"/>
    <n v="28.26586022"/>
    <s v="µg/m3"/>
    <s v="Measured"/>
    <s v="https://www.airnow.gov/index.cfm?action=airnow.global_summary#Vietnam$Ho_Chi_Minh_City"/>
    <m/>
  </r>
  <r>
    <x v="12"/>
    <s v="Ho Chi Minh"/>
    <x v="1"/>
    <x v="12"/>
    <x v="4"/>
    <x v="3"/>
    <n v="22.276444439999999"/>
    <s v="µg/m3"/>
    <s v="Measured"/>
    <s v="https://www.airnow.gov/index.cfm?action=airnow.global_summary#Vietnam$Ho_Chi_Minh_City"/>
    <m/>
  </r>
  <r>
    <x v="12"/>
    <s v="Ho Chi Minh"/>
    <x v="1"/>
    <x v="12"/>
    <x v="5"/>
    <x v="3"/>
    <n v="28.157412399999998"/>
    <s v="µg/m3"/>
    <s v="Measured"/>
    <s v="https://www.airnow.gov/index.cfm?action=airnow.global_summary#Vietnam$Ho_Chi_Minh_City"/>
    <m/>
  </r>
  <r>
    <x v="12"/>
    <s v="Ho Chi Minh"/>
    <x v="1"/>
    <x v="12"/>
    <x v="6"/>
    <x v="3"/>
    <n v="19.783496499999998"/>
    <s v="µg/m3"/>
    <s v="Measured"/>
    <s v="https://www.airnow.gov/index.cfm?action=airnow.global_summary#Vietnam$Ho_Chi_Minh_City"/>
    <m/>
  </r>
  <r>
    <x v="12"/>
    <s v="Ho Chi Minh"/>
    <x v="1"/>
    <x v="12"/>
    <x v="7"/>
    <x v="3"/>
    <n v="15.353846150000001"/>
    <s v="µg/m3"/>
    <s v="Measured"/>
    <s v="https://www.airnow.gov/index.cfm?action=airnow.global_summary#Vietnam$Ho_Chi_Minh_City"/>
    <m/>
  </r>
  <r>
    <x v="12"/>
    <s v="Ho Chi Minh"/>
    <x v="1"/>
    <x v="12"/>
    <x v="8"/>
    <x v="3"/>
    <n v="19.29148649"/>
    <s v="µg/m3"/>
    <s v="Measured"/>
    <s v="https://www.airnow.gov/index.cfm?action=airnow.global_summary#Vietnam$Ho_Chi_Minh_City"/>
    <m/>
  </r>
  <r>
    <x v="12"/>
    <s v="Ho Chi Minh"/>
    <x v="1"/>
    <x v="12"/>
    <x v="9"/>
    <x v="3"/>
    <n v="20.391388890000002"/>
    <s v="µg/m3"/>
    <s v="Measured"/>
    <s v="https://www.airnow.gov/index.cfm?action=airnow.global_summary#Vietnam$Ho_Chi_Minh_City"/>
    <m/>
  </r>
  <r>
    <x v="12"/>
    <s v="Ho Chi Minh"/>
    <x v="1"/>
    <x v="12"/>
    <x v="10"/>
    <x v="3"/>
    <n v="26.92768817"/>
    <s v="µg/m3"/>
    <s v="Measured"/>
    <s v="https://www.airnow.gov/index.cfm?action=airnow.global_summary#Vietnam$Ho_Chi_Minh_City"/>
    <m/>
  </r>
  <r>
    <x v="12"/>
    <s v="Ho Chi Minh"/>
    <x v="1"/>
    <x v="12"/>
    <x v="11"/>
    <x v="3"/>
    <n v="22.891176470000001"/>
    <s v="µg/m3"/>
    <s v="Measured"/>
    <s v="https://www.airnow.gov/index.cfm?action=airnow.global_summary#Vietnam$Ho_Chi_Minh_City"/>
    <m/>
  </r>
  <r>
    <x v="12"/>
    <s v="Ho Chi Minh"/>
    <x v="1"/>
    <x v="12"/>
    <x v="12"/>
    <x v="3"/>
    <n v="28.14151515"/>
    <s v="µg/m3"/>
    <s v="Measured"/>
    <s v="https://www.airnow.gov/index.cfm?action=airnow.global_summary#Vietnam$Ho_Chi_Minh_City"/>
    <m/>
  </r>
  <r>
    <x v="12"/>
    <s v="Hanoi"/>
    <x v="1"/>
    <x v="9"/>
    <x v="1"/>
    <x v="3"/>
    <n v="66.2"/>
    <s v="µg/m3"/>
    <s v="Measured"/>
    <s v="https://www.airnow.gov/index.cfm?action=airnow.global_summary#Vietnam$Hanoi"/>
    <m/>
  </r>
  <r>
    <x v="12"/>
    <s v="Hanoi"/>
    <x v="1"/>
    <x v="9"/>
    <x v="2"/>
    <x v="3"/>
    <s v="NA"/>
    <s v="µg/m3"/>
    <s v="Measured"/>
    <s v="https://www.airnow.gov/index.cfm?action=airnow.global_summary#Vietnam$Hanoi"/>
    <m/>
  </r>
  <r>
    <x v="12"/>
    <s v="Hanoi"/>
    <x v="1"/>
    <x v="9"/>
    <x v="3"/>
    <x v="3"/>
    <s v="NA"/>
    <s v="µg/m3"/>
    <s v="Measured"/>
    <s v="https://www.airnow.gov/index.cfm?action=airnow.global_summary#Vietnam$Hanoi"/>
    <m/>
  </r>
  <r>
    <x v="12"/>
    <s v="Hanoi"/>
    <x v="1"/>
    <x v="9"/>
    <x v="4"/>
    <x v="3"/>
    <s v="NA"/>
    <s v="µg/m3"/>
    <s v="Measured"/>
    <s v="https://www.airnow.gov/index.cfm?action=airnow.global_summary#Vietnam$Hanoi"/>
    <m/>
  </r>
  <r>
    <x v="12"/>
    <s v="Hanoi"/>
    <x v="1"/>
    <x v="9"/>
    <x v="5"/>
    <x v="3"/>
    <s v="NA"/>
    <s v="µg/m3"/>
    <s v="Measured"/>
    <s v="https://www.airnow.gov/index.cfm?action=airnow.global_summary#Vietnam$Hanoi"/>
    <m/>
  </r>
  <r>
    <x v="12"/>
    <s v="Hanoi"/>
    <x v="1"/>
    <x v="9"/>
    <x v="6"/>
    <x v="3"/>
    <s v="NA"/>
    <s v="µg/m3"/>
    <s v="Measured"/>
    <s v="https://www.airnow.gov/index.cfm?action=airnow.global_summary#Vietnam$Hanoi"/>
    <m/>
  </r>
  <r>
    <x v="12"/>
    <s v="Hanoi"/>
    <x v="1"/>
    <x v="9"/>
    <x v="7"/>
    <x v="3"/>
    <s v="NA"/>
    <s v="µg/m3"/>
    <s v="Measured"/>
    <s v="https://www.airnow.gov/index.cfm?action=airnow.global_summary#Vietnam$Hanoi"/>
    <m/>
  </r>
  <r>
    <x v="12"/>
    <s v="Hanoi"/>
    <x v="1"/>
    <x v="9"/>
    <x v="8"/>
    <x v="3"/>
    <s v="NA"/>
    <s v="µg/m3"/>
    <s v="Measured"/>
    <s v="https://www.airnow.gov/index.cfm?action=airnow.global_summary#Vietnam$Hanoi"/>
    <m/>
  </r>
  <r>
    <x v="12"/>
    <s v="Hanoi"/>
    <x v="1"/>
    <x v="9"/>
    <x v="9"/>
    <x v="3"/>
    <s v="NA"/>
    <s v="µg/m3"/>
    <s v="Measured"/>
    <s v="https://www.airnow.gov/index.cfm?action=airnow.global_summary#Vietnam$Hanoi"/>
    <m/>
  </r>
  <r>
    <x v="12"/>
    <s v="Hanoi"/>
    <x v="1"/>
    <x v="9"/>
    <x v="10"/>
    <x v="3"/>
    <s v="NA"/>
    <s v="µg/m3"/>
    <s v="Measured"/>
    <s v="https://www.airnow.gov/index.cfm?action=airnow.global_summary#Vietnam$Hanoi"/>
    <m/>
  </r>
  <r>
    <x v="12"/>
    <s v="Hanoi"/>
    <x v="1"/>
    <x v="9"/>
    <x v="11"/>
    <x v="3"/>
    <s v="NA"/>
    <s v="µg/m3"/>
    <s v="Measured"/>
    <s v="https://www.airnow.gov/index.cfm?action=airnow.global_summary#Vietnam$Hanoi"/>
    <m/>
  </r>
  <r>
    <x v="12"/>
    <s v="Hanoi"/>
    <x v="1"/>
    <x v="9"/>
    <x v="12"/>
    <x v="3"/>
    <n v="81.851134020000003"/>
    <s v="µg/m3"/>
    <s v="Measured"/>
    <s v="https://www.airnow.gov/index.cfm?action=airnow.global_summary#Vietnam$Hanoi"/>
    <m/>
  </r>
  <r>
    <x v="12"/>
    <s v="Hanoi"/>
    <x v="1"/>
    <x v="10"/>
    <x v="1"/>
    <x v="3"/>
    <n v="67.934332830000002"/>
    <s v="µg/m3"/>
    <s v="Measured"/>
    <s v="https://www.airnow.gov/index.cfm?action=airnow.global_summary#Vietnam$Hanoi"/>
    <m/>
  </r>
  <r>
    <x v="12"/>
    <s v="Hanoi"/>
    <x v="1"/>
    <x v="10"/>
    <x v="2"/>
    <x v="3"/>
    <n v="76.604190750000001"/>
    <s v="µg/m3"/>
    <s v="Measured"/>
    <s v="https://www.airnow.gov/index.cfm?action=airnow.global_summary#Vietnam$Hanoi"/>
    <m/>
  </r>
  <r>
    <x v="12"/>
    <s v="Hanoi"/>
    <x v="1"/>
    <x v="10"/>
    <x v="3"/>
    <x v="3"/>
    <n v="54.707917889999997"/>
    <s v="µg/m3"/>
    <s v="Measured"/>
    <s v="https://www.airnow.gov/index.cfm?action=airnow.global_summary#Vietnam$Hanoi"/>
    <m/>
  </r>
  <r>
    <x v="12"/>
    <s v="Hanoi"/>
    <x v="1"/>
    <x v="10"/>
    <x v="4"/>
    <x v="3"/>
    <n v="46.11065919"/>
    <s v="µg/m3"/>
    <s v="Measured"/>
    <s v="https://www.airnow.gov/index.cfm?action=airnow.global_summary#Vietnam$Hanoi"/>
    <m/>
  </r>
  <r>
    <x v="12"/>
    <s v="Hanoi"/>
    <x v="1"/>
    <x v="10"/>
    <x v="5"/>
    <x v="3"/>
    <n v="29.887533879999999"/>
    <s v="µg/m3"/>
    <s v="Measured"/>
    <s v="https://www.airnow.gov/index.cfm?action=airnow.global_summary#Vietnam$Hanoi"/>
    <m/>
  </r>
  <r>
    <x v="12"/>
    <s v="Hanoi"/>
    <x v="1"/>
    <x v="10"/>
    <x v="6"/>
    <x v="3"/>
    <n v="32.34116788"/>
    <s v="µg/m3"/>
    <s v="Measured"/>
    <s v="https://www.airnow.gov/index.cfm?action=airnow.global_summary#Vietnam$Hanoi"/>
    <m/>
  </r>
  <r>
    <x v="12"/>
    <s v="Hanoi"/>
    <x v="1"/>
    <x v="10"/>
    <x v="7"/>
    <x v="3"/>
    <n v="25.833122029999998"/>
    <s v="µg/m3"/>
    <s v="Measured"/>
    <s v="https://www.airnow.gov/index.cfm?action=airnow.global_summary#Vietnam$Hanoi"/>
    <m/>
  </r>
  <r>
    <x v="12"/>
    <s v="Hanoi"/>
    <x v="1"/>
    <x v="10"/>
    <x v="8"/>
    <x v="3"/>
    <n v="31.942219219999998"/>
    <s v="µg/m3"/>
    <s v="Measured"/>
    <s v="https://www.airnow.gov/index.cfm?action=airnow.global_summary#Vietnam$Hanoi"/>
    <m/>
  </r>
  <r>
    <x v="12"/>
    <s v="Hanoi"/>
    <x v="1"/>
    <x v="10"/>
    <x v="9"/>
    <x v="3"/>
    <n v="48.969956459999999"/>
    <s v="µg/m3"/>
    <s v="Measured"/>
    <s v="https://www.airnow.gov/index.cfm?action=airnow.global_summary#Vietnam$Hanoi"/>
    <m/>
  </r>
  <r>
    <x v="12"/>
    <s v="Hanoi"/>
    <x v="1"/>
    <x v="10"/>
    <x v="10"/>
    <x v="3"/>
    <n v="59.852972970000003"/>
    <s v="µg/m3"/>
    <s v="Measured"/>
    <s v="https://www.airnow.gov/index.cfm?action=airnow.global_summary#Vietnam$Hanoi"/>
    <m/>
  </r>
  <r>
    <x v="12"/>
    <s v="Hanoi"/>
    <x v="1"/>
    <x v="10"/>
    <x v="11"/>
    <x v="3"/>
    <n v="52.373152339999997"/>
    <s v="µg/m3"/>
    <s v="Measured"/>
    <s v="https://www.airnow.gov/index.cfm?action=airnow.global_summary#Vietnam$Hanoi"/>
    <m/>
  </r>
  <r>
    <x v="12"/>
    <s v="Hanoi"/>
    <x v="1"/>
    <x v="10"/>
    <x v="12"/>
    <x v="3"/>
    <n v="81.96377622"/>
    <s v="µg/m3"/>
    <s v="Measured"/>
    <s v="https://www.airnow.gov/index.cfm?action=airnow.global_summary#Vietnam$Hanoi"/>
    <m/>
  </r>
  <r>
    <x v="12"/>
    <s v="Hanoi"/>
    <x v="1"/>
    <x v="11"/>
    <x v="1"/>
    <x v="3"/>
    <n v="66.141644200000002"/>
    <s v="µg/m3"/>
    <s v="Measured"/>
    <s v="https://www.airnow.gov/index.cfm?action=airnow.global_summary#Vietnam$Hanoi"/>
    <m/>
  </r>
  <r>
    <x v="12"/>
    <s v="Hanoi"/>
    <x v="1"/>
    <x v="11"/>
    <x v="2"/>
    <x v="3"/>
    <n v="52.538173649999997"/>
    <s v="µg/m3"/>
    <s v="Measured"/>
    <s v="https://www.airnow.gov/index.cfm?action=airnow.global_summary#Vietnam$Hanoi"/>
    <m/>
  </r>
  <r>
    <x v="12"/>
    <s v="Hanoi"/>
    <x v="1"/>
    <x v="11"/>
    <x v="3"/>
    <x v="3"/>
    <n v="44.854986519999997"/>
    <s v="µg/m3"/>
    <s v="Measured"/>
    <s v="https://www.airnow.gov/index.cfm?action=airnow.global_summary#Vietnam$Hanoi"/>
    <m/>
  </r>
  <r>
    <x v="12"/>
    <s v="Hanoi"/>
    <x v="1"/>
    <x v="11"/>
    <x v="4"/>
    <x v="3"/>
    <n v="36.771809259999998"/>
    <s v="µg/m3"/>
    <s v="Measured"/>
    <s v="https://www.airnow.gov/index.cfm?action=airnow.global_summary#Vietnam$Hanoi"/>
    <m/>
  </r>
  <r>
    <x v="12"/>
    <s v="Hanoi"/>
    <x v="1"/>
    <x v="11"/>
    <x v="5"/>
    <x v="3"/>
    <n v="30.323989220000001"/>
    <s v="µg/m3"/>
    <s v="Measured"/>
    <s v="https://www.airnow.gov/index.cfm?action=airnow.global_summary#Vietnam$Hanoi"/>
    <m/>
  </r>
  <r>
    <x v="12"/>
    <s v="Hanoi"/>
    <x v="1"/>
    <x v="11"/>
    <x v="6"/>
    <x v="3"/>
    <n v="24.84676056"/>
    <s v="µg/m3"/>
    <s v="Measured"/>
    <s v="https://www.airnow.gov/index.cfm?action=airnow.global_summary#Vietnam$Hanoi"/>
    <m/>
  </r>
  <r>
    <x v="12"/>
    <s v="Hanoi"/>
    <x v="1"/>
    <x v="11"/>
    <x v="7"/>
    <x v="3"/>
    <n v="21.268286100000001"/>
    <s v="µg/m3"/>
    <s v="Measured"/>
    <s v="https://www.airnow.gov/index.cfm?action=airnow.global_summary#Vietnam$Hanoi"/>
    <m/>
  </r>
  <r>
    <x v="12"/>
    <s v="Hanoi"/>
    <x v="1"/>
    <x v="11"/>
    <x v="8"/>
    <x v="3"/>
    <n v="24.191723199999998"/>
    <s v="µg/m3"/>
    <s v="Measured"/>
    <s v="https://www.airnow.gov/index.cfm?action=airnow.global_summary#Vietnam$Hanoi"/>
    <m/>
  </r>
  <r>
    <x v="12"/>
    <s v="Hanoi"/>
    <x v="1"/>
    <x v="11"/>
    <x v="9"/>
    <x v="3"/>
    <n v="30.26571835"/>
    <s v="µg/m3"/>
    <s v="Measured"/>
    <s v="https://www.airnow.gov/index.cfm?action=airnow.global_summary#Vietnam$Hanoi"/>
    <m/>
  </r>
  <r>
    <x v="12"/>
    <s v="Hanoi"/>
    <x v="1"/>
    <x v="11"/>
    <x v="10"/>
    <x v="3"/>
    <n v="44.893665769999998"/>
    <s v="µg/m3"/>
    <s v="Measured"/>
    <s v="https://www.airnow.gov/index.cfm?action=airnow.global_summary#Vietnam$Hanoi"/>
    <m/>
  </r>
  <r>
    <x v="12"/>
    <s v="Hanoi"/>
    <x v="1"/>
    <x v="11"/>
    <x v="11"/>
    <x v="3"/>
    <n v="61.304895100000003"/>
    <s v="µg/m3"/>
    <s v="Measured"/>
    <s v="https://www.airnow.gov/index.cfm?action=airnow.global_summary#Vietnam$Hanoi"/>
    <m/>
  </r>
  <r>
    <x v="12"/>
    <s v="Hanoi"/>
    <x v="1"/>
    <x v="11"/>
    <x v="12"/>
    <x v="3"/>
    <n v="74.498513509999995"/>
    <s v="µg/m3"/>
    <s v="Measured"/>
    <s v="https://www.airnow.gov/index.cfm?action=airnow.global_summary#Vietnam$Hanoi"/>
    <m/>
  </r>
  <r>
    <x v="12"/>
    <s v="Hanoi"/>
    <x v="1"/>
    <x v="12"/>
    <x v="1"/>
    <x v="3"/>
    <n v="75.586842110000006"/>
    <s v="µg/m3"/>
    <s v="Measured"/>
    <s v="https://www.airnow.gov/index.cfm?action=airnow.global_summary#Vietnam$Hanoi"/>
    <m/>
  </r>
  <r>
    <x v="12"/>
    <s v="Hanoi"/>
    <x v="1"/>
    <x v="12"/>
    <x v="2"/>
    <x v="3"/>
    <n v="69.454588610000002"/>
    <s v="µg/m3"/>
    <s v="Measured"/>
    <s v="https://www.airnow.gov/index.cfm?action=airnow.global_summary#Vietnam$Hanoi"/>
    <m/>
  </r>
  <r>
    <x v="12"/>
    <s v="Hanoi"/>
    <x v="1"/>
    <x v="12"/>
    <x v="3"/>
    <x v="3"/>
    <n v="47.653017239999997"/>
    <s v="µg/m3"/>
    <s v="Measured"/>
    <s v="https://www.airnow.gov/index.cfm?action=airnow.global_summary#Vietnam$Hanoi"/>
    <m/>
  </r>
  <r>
    <x v="12"/>
    <s v="Hanoi"/>
    <x v="1"/>
    <x v="12"/>
    <x v="4"/>
    <x v="3"/>
    <n v="40.041340779999999"/>
    <s v="µg/m3"/>
    <s v="Measured"/>
    <s v="https://www.airnow.gov/index.cfm?action=airnow.global_summary#Vietnam$Hanoi"/>
    <m/>
  </r>
  <r>
    <x v="12"/>
    <s v="Hanoi"/>
    <x v="1"/>
    <x v="12"/>
    <x v="5"/>
    <x v="3"/>
    <n v="20.073783779999999"/>
    <s v="µg/m3"/>
    <s v="Measured"/>
    <s v="https://www.airnow.gov/index.cfm?action=airnow.global_summary#Vietnam$Hanoi"/>
    <m/>
  </r>
  <r>
    <x v="12"/>
    <s v="Hanoi"/>
    <x v="1"/>
    <x v="12"/>
    <x v="6"/>
    <x v="3"/>
    <n v="30.140259740000001"/>
    <s v="µg/m3"/>
    <s v="Measured"/>
    <s v="https://www.airnow.gov/index.cfm?action=airnow.global_summary#Vietnam$Hanoi"/>
    <m/>
  </r>
  <r>
    <x v="12"/>
    <s v="Hanoi"/>
    <x v="1"/>
    <x v="12"/>
    <x v="7"/>
    <x v="3"/>
    <n v="21.14910072"/>
    <s v="µg/m3"/>
    <s v="Measured"/>
    <s v="https://www.airnow.gov/index.cfm?action=airnow.global_summary#Vietnam$Hanoi"/>
    <m/>
  </r>
  <r>
    <x v="12"/>
    <s v="Hanoi"/>
    <x v="1"/>
    <x v="12"/>
    <x v="8"/>
    <x v="3"/>
    <n v="28.286118599999998"/>
    <s v="µg/m3"/>
    <s v="Measured"/>
    <s v="https://www.airnow.gov/index.cfm?action=airnow.global_summary#Vietnam$Hanoi"/>
    <m/>
  </r>
  <r>
    <x v="12"/>
    <s v="Hanoi"/>
    <x v="1"/>
    <x v="12"/>
    <x v="9"/>
    <x v="3"/>
    <n v="29.7522409"/>
    <s v="µg/m3"/>
    <s v="Measured"/>
    <s v="https://www.airnow.gov/index.cfm?action=airnow.global_summary#Vietnam$Hanoi"/>
    <m/>
  </r>
  <r>
    <x v="12"/>
    <s v="Hanoi"/>
    <x v="1"/>
    <x v="12"/>
    <x v="10"/>
    <x v="3"/>
    <n v="41.404059539999999"/>
    <s v="µg/m3"/>
    <s v="Measured"/>
    <s v="https://www.airnow.gov/index.cfm?action=airnow.global_summary#Vietnam$Hanoi"/>
    <m/>
  </r>
  <r>
    <x v="12"/>
    <s v="Hanoi"/>
    <x v="1"/>
    <x v="12"/>
    <x v="11"/>
    <x v="3"/>
    <n v="53.720365170000001"/>
    <s v="µg/m3"/>
    <s v="Measured"/>
    <s v="https://www.airnow.gov/index.cfm?action=airnow.global_summary#Vietnam$Hanoi"/>
    <m/>
  </r>
  <r>
    <x v="12"/>
    <s v="Hanoi"/>
    <x v="1"/>
    <x v="12"/>
    <x v="12"/>
    <x v="3"/>
    <n v="33.687634410000001"/>
    <s v="µg/m3"/>
    <s v="Measured"/>
    <s v="https://www.airnow.gov/index.cfm?action=airnow.global_summary#Vietnam$Hanoi"/>
    <m/>
  </r>
  <r>
    <x v="3"/>
    <s v="Jakarta (South)"/>
    <x v="1"/>
    <x v="9"/>
    <x v="1"/>
    <x v="3"/>
    <n v="75.5"/>
    <s v="µg/m3"/>
    <s v="Measured"/>
    <s v="https://www.airnow.gov/index.cfm?action=airnow.global_summary#Indonesia$Jakarta_South"/>
    <m/>
  </r>
  <r>
    <x v="3"/>
    <s v="Jakarta (South)"/>
    <x v="1"/>
    <x v="9"/>
    <x v="2"/>
    <x v="3"/>
    <s v="NA"/>
    <s v="µg/m3"/>
    <s v="Measured"/>
    <s v="https://www.airnow.gov/index.cfm?action=airnow.global_summary#Indonesia$Jakarta_South"/>
    <m/>
  </r>
  <r>
    <x v="3"/>
    <s v="Jakarta (South)"/>
    <x v="1"/>
    <x v="9"/>
    <x v="3"/>
    <x v="3"/>
    <s v="NA"/>
    <s v="µg/m3"/>
    <s v="Measured"/>
    <s v="https://www.airnow.gov/index.cfm?action=airnow.global_summary#Indonesia$Jakarta_South"/>
    <m/>
  </r>
  <r>
    <x v="3"/>
    <s v="Jakarta (South)"/>
    <x v="1"/>
    <x v="9"/>
    <x v="4"/>
    <x v="3"/>
    <s v="NA"/>
    <s v="µg/m3"/>
    <s v="Measured"/>
    <s v="https://www.airnow.gov/index.cfm?action=airnow.global_summary#Indonesia$Jakarta_South"/>
    <m/>
  </r>
  <r>
    <x v="3"/>
    <s v="Jakarta (South)"/>
    <x v="1"/>
    <x v="9"/>
    <x v="5"/>
    <x v="3"/>
    <s v="NA"/>
    <s v="µg/m3"/>
    <s v="Measured"/>
    <s v="https://www.airnow.gov/index.cfm?action=airnow.global_summary#Indonesia$Jakarta_South"/>
    <m/>
  </r>
  <r>
    <x v="3"/>
    <s v="Jakarta (South)"/>
    <x v="1"/>
    <x v="9"/>
    <x v="6"/>
    <x v="3"/>
    <s v="NA"/>
    <s v="µg/m3"/>
    <s v="Measured"/>
    <s v="https://www.airnow.gov/index.cfm?action=airnow.global_summary#Indonesia$Jakarta_South"/>
    <m/>
  </r>
  <r>
    <x v="3"/>
    <s v="Jakarta (South)"/>
    <x v="1"/>
    <x v="9"/>
    <x v="7"/>
    <x v="3"/>
    <s v="NA"/>
    <s v="µg/m3"/>
    <s v="Measured"/>
    <s v="https://www.airnow.gov/index.cfm?action=airnow.global_summary#Indonesia$Jakarta_South"/>
    <m/>
  </r>
  <r>
    <x v="3"/>
    <s v="Jakarta (South)"/>
    <x v="1"/>
    <x v="9"/>
    <x v="8"/>
    <x v="3"/>
    <s v="NA"/>
    <s v="µg/m3"/>
    <s v="Measured"/>
    <s v="https://www.airnow.gov/index.cfm?action=airnow.global_summary#Indonesia$Jakarta_South"/>
    <m/>
  </r>
  <r>
    <x v="3"/>
    <s v="Jakarta (South)"/>
    <x v="1"/>
    <x v="9"/>
    <x v="9"/>
    <x v="3"/>
    <s v="NA"/>
    <s v="µg/m3"/>
    <s v="Measured"/>
    <s v="https://www.airnow.gov/index.cfm?action=airnow.global_summary#Indonesia$Jakarta_South"/>
    <m/>
  </r>
  <r>
    <x v="3"/>
    <s v="Jakarta (South)"/>
    <x v="1"/>
    <x v="9"/>
    <x v="10"/>
    <x v="3"/>
    <s v="NA"/>
    <s v="µg/m3"/>
    <s v="Measured"/>
    <s v="https://www.airnow.gov/index.cfm?action=airnow.global_summary#Indonesia$Jakarta_South"/>
    <m/>
  </r>
  <r>
    <x v="3"/>
    <s v="Jakarta (South)"/>
    <x v="1"/>
    <x v="9"/>
    <x v="11"/>
    <x v="3"/>
    <n v="45.247058819999999"/>
    <s v="µg/m3"/>
    <s v="Measured"/>
    <s v="https://www.airnow.gov/index.cfm?action=airnow.global_summary#Indonesia$Jakarta_South"/>
    <m/>
  </r>
  <r>
    <x v="3"/>
    <s v="Jakarta (South)"/>
    <x v="1"/>
    <x v="9"/>
    <x v="12"/>
    <x v="3"/>
    <n v="29.2153527"/>
    <s v="µg/m3"/>
    <s v="Measured"/>
    <s v="https://www.airnow.gov/index.cfm?action=airnow.global_summary#Indonesia$Jakarta_South"/>
    <m/>
  </r>
  <r>
    <x v="3"/>
    <s v="Jakarta (South)"/>
    <x v="1"/>
    <x v="10"/>
    <x v="1"/>
    <x v="3"/>
    <n v="46.165498650000004"/>
    <s v="µg/m3"/>
    <s v="Measured"/>
    <s v="https://www.airnow.gov/index.cfm?action=airnow.global_summary#Indonesia$Jakarta_South"/>
    <m/>
  </r>
  <r>
    <x v="3"/>
    <s v="Jakarta (South)"/>
    <x v="1"/>
    <x v="10"/>
    <x v="2"/>
    <x v="3"/>
    <n v="38.81988389"/>
    <s v="µg/m3"/>
    <s v="Measured"/>
    <s v="https://www.airnow.gov/index.cfm?action=airnow.global_summary#Indonesia$Jakarta_South"/>
    <m/>
  </r>
  <r>
    <x v="3"/>
    <s v="Jakarta (South)"/>
    <x v="1"/>
    <x v="10"/>
    <x v="3"/>
    <x v="3"/>
    <n v="43.471273709999998"/>
    <s v="µg/m3"/>
    <s v="Measured"/>
    <s v="https://www.airnow.gov/index.cfm?action=airnow.global_summary#Indonesia$Jakarta_South"/>
    <m/>
  </r>
  <r>
    <x v="3"/>
    <s v="Jakarta (South)"/>
    <x v="1"/>
    <x v="10"/>
    <x v="4"/>
    <x v="3"/>
    <n v="42.349861109999999"/>
    <s v="µg/m3"/>
    <s v="Measured"/>
    <s v="https://www.airnow.gov/index.cfm?action=airnow.global_summary#Indonesia$Jakarta_South"/>
    <m/>
  </r>
  <r>
    <x v="3"/>
    <s v="Jakarta (South)"/>
    <x v="1"/>
    <x v="10"/>
    <x v="5"/>
    <x v="3"/>
    <n v="51.47811634"/>
    <s v="µg/m3"/>
    <s v="Measured"/>
    <s v="https://www.airnow.gov/index.cfm?action=airnow.global_summary#Indonesia$Jakarta_South"/>
    <m/>
  </r>
  <r>
    <x v="3"/>
    <s v="Jakarta (South)"/>
    <x v="1"/>
    <x v="10"/>
    <x v="6"/>
    <x v="3"/>
    <n v="51.694305559999997"/>
    <s v="µg/m3"/>
    <s v="Measured"/>
    <s v="https://www.airnow.gov/index.cfm?action=airnow.global_summary#Indonesia$Jakarta_South"/>
    <m/>
  </r>
  <r>
    <x v="3"/>
    <s v="Jakarta (South)"/>
    <x v="1"/>
    <x v="10"/>
    <x v="7"/>
    <x v="3"/>
    <n v="44.14828061"/>
    <s v="µg/m3"/>
    <s v="Measured"/>
    <s v="https://www.airnow.gov/index.cfm?action=airnow.global_summary#Indonesia$Jakarta_South"/>
    <m/>
  </r>
  <r>
    <x v="3"/>
    <s v="Jakarta (South)"/>
    <x v="1"/>
    <x v="10"/>
    <x v="8"/>
    <x v="3"/>
    <n v="47.254632149999999"/>
    <s v="µg/m3"/>
    <s v="Measured"/>
    <s v="https://www.airnow.gov/index.cfm?action=airnow.global_summary#Indonesia$Jakarta_South"/>
    <m/>
  </r>
  <r>
    <x v="3"/>
    <s v="Jakarta (South)"/>
    <x v="1"/>
    <x v="10"/>
    <x v="9"/>
    <x v="3"/>
    <n v="40.746388889999999"/>
    <s v="µg/m3"/>
    <s v="Measured"/>
    <s v="https://www.airnow.gov/index.cfm?action=airnow.global_summary#Indonesia$Jakarta_South"/>
    <m/>
  </r>
  <r>
    <x v="3"/>
    <s v="Jakarta (South)"/>
    <x v="1"/>
    <x v="10"/>
    <x v="10"/>
    <x v="3"/>
    <n v="40.643347050000003"/>
    <s v="µg/m3"/>
    <s v="Measured"/>
    <s v="https://www.airnow.gov/index.cfm?action=airnow.global_summary#Indonesia$Jakarta_South"/>
    <m/>
  </r>
  <r>
    <x v="3"/>
    <s v="Jakarta (South)"/>
    <x v="1"/>
    <x v="10"/>
    <x v="11"/>
    <x v="3"/>
    <n v="46.053611109999999"/>
    <s v="µg/m3"/>
    <s v="Measured"/>
    <s v="https://www.airnow.gov/index.cfm?action=airnow.global_summary#Indonesia$Jakarta_South"/>
    <m/>
  </r>
  <r>
    <x v="3"/>
    <s v="Jakarta (South)"/>
    <x v="1"/>
    <x v="10"/>
    <x v="12"/>
    <x v="3"/>
    <n v="20.098655910000002"/>
    <s v="µg/m3"/>
    <s v="Measured"/>
    <s v="https://www.airnow.gov/index.cfm?action=airnow.global_summary#Indonesia$Jakarta_South"/>
    <m/>
  </r>
  <r>
    <x v="3"/>
    <s v="Jakarta (South)"/>
    <x v="1"/>
    <x v="11"/>
    <x v="1"/>
    <x v="3"/>
    <n v="21.128494620000001"/>
    <s v="µg/m3"/>
    <s v="Measured"/>
    <s v="https://www.airnow.gov/index.cfm?action=airnow.global_summary#Indonesia$Jakarta_South"/>
    <m/>
  </r>
  <r>
    <x v="3"/>
    <s v="Jakarta (South)"/>
    <x v="1"/>
    <x v="11"/>
    <x v="2"/>
    <x v="3"/>
    <n v="23.5584989"/>
    <s v="µg/m3"/>
    <s v="Measured"/>
    <s v="https://www.airnow.gov/index.cfm?action=airnow.global_summary#Indonesia$Jakarta_South"/>
    <m/>
  </r>
  <r>
    <x v="3"/>
    <s v="Jakarta (South)"/>
    <x v="1"/>
    <x v="11"/>
    <x v="3"/>
    <x v="3"/>
    <n v="27.725000000000001"/>
    <s v="µg/m3"/>
    <s v="Measured"/>
    <s v="https://www.airnow.gov/index.cfm?action=airnow.global_summary#Indonesia$Jakarta_South"/>
    <m/>
  </r>
  <r>
    <x v="3"/>
    <s v="Jakarta (South)"/>
    <x v="1"/>
    <x v="11"/>
    <x v="4"/>
    <x v="3"/>
    <n v="26.550355620000001"/>
    <s v="µg/m3"/>
    <s v="Measured"/>
    <s v="https://www.airnow.gov/index.cfm?action=airnow.global_summary#Indonesia$Jakarta_South"/>
    <m/>
  </r>
  <r>
    <x v="3"/>
    <s v="Jakarta (South)"/>
    <x v="1"/>
    <x v="11"/>
    <x v="5"/>
    <x v="3"/>
    <n v="45.720833329999998"/>
    <s v="µg/m3"/>
    <s v="Measured"/>
    <s v="https://www.airnow.gov/index.cfm?action=airnow.global_summary#Indonesia$Jakarta_South"/>
    <m/>
  </r>
  <r>
    <x v="3"/>
    <s v="Jakarta (South)"/>
    <x v="1"/>
    <x v="11"/>
    <x v="6"/>
    <x v="3"/>
    <n v="34.127566809999998"/>
    <s v="µg/m3"/>
    <s v="Measured"/>
    <s v="https://www.airnow.gov/index.cfm?action=airnow.global_summary#Indonesia$Jakarta_South"/>
    <m/>
  </r>
  <r>
    <x v="3"/>
    <s v="Jakarta (South)"/>
    <x v="1"/>
    <x v="11"/>
    <x v="7"/>
    <x v="3"/>
    <n v="42.781216219999997"/>
    <s v="µg/m3"/>
    <s v="Measured"/>
    <s v="https://www.airnow.gov/index.cfm?action=airnow.global_summary#Indonesia$Jakarta_South"/>
    <m/>
  </r>
  <r>
    <x v="3"/>
    <s v="Jakarta (South)"/>
    <x v="1"/>
    <x v="11"/>
    <x v="8"/>
    <x v="3"/>
    <n v="41.491536050000001"/>
    <s v="µg/m3"/>
    <s v="Measured"/>
    <s v="https://www.airnow.gov/index.cfm?action=airnow.global_summary#Indonesia$Jakarta_South"/>
    <m/>
  </r>
  <r>
    <x v="3"/>
    <s v="Jakarta (South)"/>
    <x v="1"/>
    <x v="11"/>
    <x v="9"/>
    <x v="3"/>
    <n v="39.590589889999997"/>
    <s v="µg/m3"/>
    <s v="Measured"/>
    <s v="https://www.airnow.gov/index.cfm?action=airnow.global_summary#Indonesia$Jakarta_South"/>
    <m/>
  </r>
  <r>
    <x v="3"/>
    <s v="Jakarta (South)"/>
    <x v="1"/>
    <x v="11"/>
    <x v="10"/>
    <x v="3"/>
    <n v="30.76562942"/>
    <s v="µg/m3"/>
    <s v="Measured"/>
    <s v="https://www.airnow.gov/index.cfm?action=airnow.global_summary#Indonesia$Jakarta_South"/>
    <m/>
  </r>
  <r>
    <x v="3"/>
    <s v="Jakarta (South)"/>
    <x v="1"/>
    <x v="11"/>
    <x v="11"/>
    <x v="3"/>
    <n v="22.05765766"/>
    <s v="µg/m3"/>
    <s v="Measured"/>
    <s v="https://www.airnow.gov/index.cfm?action=airnow.global_summary#Indonesia$Jakarta_South"/>
    <m/>
  </r>
  <r>
    <x v="3"/>
    <s v="Jakarta (South)"/>
    <x v="1"/>
    <x v="11"/>
    <x v="12"/>
    <x v="3"/>
    <n v="10.83470032"/>
    <s v="µg/m3"/>
    <s v="Measured"/>
    <s v="https://www.airnow.gov/index.cfm?action=airnow.global_summary#Indonesia$Jakarta_South"/>
    <m/>
  </r>
  <r>
    <x v="3"/>
    <s v="Jakarta (South)"/>
    <x v="1"/>
    <x v="12"/>
    <x v="1"/>
    <x v="3"/>
    <n v="12.8251928"/>
    <s v="µg/m3"/>
    <s v="Measured"/>
    <s v="https://www.airnow.gov/index.cfm?action=airnow.global_summary#Indonesia$Jakarta_South"/>
    <m/>
  </r>
  <r>
    <x v="3"/>
    <s v="Jakarta (South)"/>
    <x v="1"/>
    <x v="12"/>
    <x v="2"/>
    <x v="3"/>
    <n v="30.759841269999999"/>
    <s v="µg/m3"/>
    <s v="Measured"/>
    <s v="https://www.airnow.gov/index.cfm?action=airnow.global_summary#Indonesia$Jakarta_South"/>
    <m/>
  </r>
  <r>
    <x v="3"/>
    <s v="Jakarta (South)"/>
    <x v="1"/>
    <x v="12"/>
    <x v="3"/>
    <x v="3"/>
    <n v="37.690663059999999"/>
    <s v="µg/m3"/>
    <s v="Measured"/>
    <s v="https://www.airnow.gov/index.cfm?action=airnow.global_summary#Indonesia$Jakarta_South"/>
    <m/>
  </r>
  <r>
    <x v="3"/>
    <s v="Jakarta (South)"/>
    <x v="1"/>
    <x v="12"/>
    <x v="4"/>
    <x v="3"/>
    <n v="44.589166669999997"/>
    <s v="µg/m3"/>
    <s v="Measured"/>
    <s v="https://www.airnow.gov/index.cfm?action=airnow.global_summary#Indonesia$Jakarta_South"/>
    <m/>
  </r>
  <r>
    <x v="3"/>
    <s v="Jakarta (South)"/>
    <x v="1"/>
    <x v="12"/>
    <x v="5"/>
    <x v="3"/>
    <n v="59.698118280000003"/>
    <s v="µg/m3"/>
    <s v="Measured"/>
    <s v="https://www.airnow.gov/index.cfm?action=airnow.global_summary#Indonesia$Jakarta_South"/>
    <m/>
  </r>
  <r>
    <x v="3"/>
    <s v="Jakarta (South)"/>
    <x v="1"/>
    <x v="12"/>
    <x v="6"/>
    <x v="3"/>
    <n v="51.71347222"/>
    <s v="µg/m3"/>
    <s v="Measured"/>
    <s v="https://www.airnow.gov/index.cfm?action=airnow.global_summary#Indonesia$Jakarta_South"/>
    <m/>
  </r>
  <r>
    <x v="3"/>
    <s v="Jakarta (South)"/>
    <x v="1"/>
    <x v="12"/>
    <x v="7"/>
    <x v="3"/>
    <n v="69.262768820000005"/>
    <s v="µg/m3"/>
    <s v="Measured"/>
    <s v="https://www.airnow.gov/index.cfm?action=airnow.global_summary#Indonesia$Jakarta_South"/>
    <m/>
  </r>
  <r>
    <x v="3"/>
    <s v="Jakarta (South)"/>
    <x v="1"/>
    <x v="12"/>
    <x v="8"/>
    <x v="3"/>
    <n v="59.848177079999999"/>
    <s v="µg/m3"/>
    <s v="Measured"/>
    <s v="https://www.airnow.gov/index.cfm?action=airnow.global_summary#Indonesia$Jakarta_South"/>
    <m/>
  </r>
  <r>
    <x v="3"/>
    <s v="Jakarta (South)"/>
    <x v="1"/>
    <x v="12"/>
    <x v="9"/>
    <x v="3"/>
    <n v="44.769296990000001"/>
    <s v="µg/m3"/>
    <s v="Measured"/>
    <s v="https://www.airnow.gov/index.cfm?action=airnow.global_summary#Indonesia$Jakarta_South"/>
    <m/>
  </r>
  <r>
    <x v="3"/>
    <s v="Jakarta (South)"/>
    <x v="1"/>
    <x v="12"/>
    <x v="10"/>
    <x v="3"/>
    <n v="49.650806449999997"/>
    <s v="µg/m3"/>
    <s v="Measured"/>
    <s v="https://www.airnow.gov/index.cfm?action=airnow.global_summary#Indonesia$Jakarta_South"/>
    <m/>
  </r>
  <r>
    <x v="3"/>
    <s v="Jakarta (South)"/>
    <x v="1"/>
    <x v="12"/>
    <x v="11"/>
    <x v="3"/>
    <n v="41.68193642"/>
    <s v="µg/m3"/>
    <s v="Measured"/>
    <s v="https://www.airnow.gov/index.cfm?action=airnow.global_summary#Indonesia$Jakarta_South"/>
    <m/>
  </r>
  <r>
    <x v="3"/>
    <s v="Jakarta (South)"/>
    <x v="1"/>
    <x v="12"/>
    <x v="12"/>
    <x v="3"/>
    <n v="28.962365590000001"/>
    <s v="µg/m3"/>
    <s v="Measured"/>
    <s v="https://www.airnow.gov/index.cfm?action=airnow.global_summary#Indonesia$Jakarta_South"/>
    <m/>
  </r>
  <r>
    <x v="3"/>
    <s v="Jakarta (Central)"/>
    <x v="1"/>
    <x v="9"/>
    <x v="1"/>
    <x v="3"/>
    <n v="101.1"/>
    <s v="µg/m3"/>
    <s v="Measured"/>
    <s v="https://www.airnow.gov/index.cfm?action=airnow.global_summary#Indonesia$Jakarta_Central"/>
    <m/>
  </r>
  <r>
    <x v="3"/>
    <s v="Jakarta (Central)"/>
    <x v="1"/>
    <x v="9"/>
    <x v="2"/>
    <x v="3"/>
    <s v="NA"/>
    <s v="µg/m3"/>
    <s v="Measured"/>
    <s v="https://www.airnow.gov/index.cfm?action=airnow.global_summary#Indonesia$Jakarta_Central"/>
    <m/>
  </r>
  <r>
    <x v="3"/>
    <s v="Jakarta (Central)"/>
    <x v="1"/>
    <x v="9"/>
    <x v="3"/>
    <x v="3"/>
    <s v="NA"/>
    <s v="µg/m3"/>
    <s v="Measured"/>
    <s v="https://www.airnow.gov/index.cfm?action=airnow.global_summary#Indonesia$Jakarta_Central"/>
    <m/>
  </r>
  <r>
    <x v="3"/>
    <s v="Jakarta (Central)"/>
    <x v="1"/>
    <x v="9"/>
    <x v="4"/>
    <x v="3"/>
    <s v="NA"/>
    <s v="µg/m3"/>
    <s v="Measured"/>
    <s v="https://www.airnow.gov/index.cfm?action=airnow.global_summary#Indonesia$Jakarta_Central"/>
    <m/>
  </r>
  <r>
    <x v="3"/>
    <s v="Jakarta (Central)"/>
    <x v="1"/>
    <x v="9"/>
    <x v="5"/>
    <x v="3"/>
    <s v="NA"/>
    <s v="µg/m3"/>
    <s v="Measured"/>
    <s v="https://www.airnow.gov/index.cfm?action=airnow.global_summary#Indonesia$Jakarta_Central"/>
    <m/>
  </r>
  <r>
    <x v="3"/>
    <s v="Jakarta (Central)"/>
    <x v="1"/>
    <x v="9"/>
    <x v="6"/>
    <x v="3"/>
    <s v="NA"/>
    <s v="µg/m3"/>
    <s v="Measured"/>
    <s v="https://www.airnow.gov/index.cfm?action=airnow.global_summary#Indonesia$Jakarta_Central"/>
    <m/>
  </r>
  <r>
    <x v="3"/>
    <s v="Jakarta (Central)"/>
    <x v="1"/>
    <x v="9"/>
    <x v="7"/>
    <x v="3"/>
    <s v="NA"/>
    <s v="µg/m3"/>
    <s v="Measured"/>
    <s v="https://www.airnow.gov/index.cfm?action=airnow.global_summary#Indonesia$Jakarta_Central"/>
    <m/>
  </r>
  <r>
    <x v="3"/>
    <s v="Jakarta (Central)"/>
    <x v="1"/>
    <x v="9"/>
    <x v="8"/>
    <x v="3"/>
    <s v="NA"/>
    <s v="µg/m3"/>
    <s v="Measured"/>
    <s v="https://www.airnow.gov/index.cfm?action=airnow.global_summary#Indonesia$Jakarta_Central"/>
    <m/>
  </r>
  <r>
    <x v="3"/>
    <s v="Jakarta (Central)"/>
    <x v="1"/>
    <x v="9"/>
    <x v="9"/>
    <x v="3"/>
    <s v="NA"/>
    <s v="µg/m3"/>
    <s v="Measured"/>
    <s v="https://www.airnow.gov/index.cfm?action=airnow.global_summary#Indonesia$Jakarta_Central"/>
    <m/>
  </r>
  <r>
    <x v="3"/>
    <s v="Jakarta (Central)"/>
    <x v="1"/>
    <x v="9"/>
    <x v="10"/>
    <x v="3"/>
    <s v="NA"/>
    <s v="µg/m3"/>
    <s v="Measured"/>
    <s v="https://www.airnow.gov/index.cfm?action=airnow.global_summary#Indonesia$Jakarta_Central"/>
    <m/>
  </r>
  <r>
    <x v="3"/>
    <s v="Jakarta (Central)"/>
    <x v="1"/>
    <x v="9"/>
    <x v="11"/>
    <x v="3"/>
    <s v="NA"/>
    <s v="µg/m3"/>
    <s v="Measured"/>
    <s v="https://www.airnow.gov/index.cfm?action=airnow.global_summary#Indonesia$Jakarta_Central"/>
    <m/>
  </r>
  <r>
    <x v="3"/>
    <s v="Jakarta (Central)"/>
    <x v="1"/>
    <x v="9"/>
    <x v="12"/>
    <x v="3"/>
    <n v="32.94190871"/>
    <s v="µg/m3"/>
    <s v="Measured"/>
    <s v="https://www.airnow.gov/index.cfm?action=airnow.global_summary#Indonesia$Jakarta_Central"/>
    <m/>
  </r>
  <r>
    <x v="3"/>
    <s v="Jakarta (Central)"/>
    <x v="1"/>
    <x v="10"/>
    <x v="1"/>
    <x v="3"/>
    <n v="38.007103829999998"/>
    <s v="µg/m3"/>
    <s v="Measured"/>
    <s v="https://www.airnow.gov/index.cfm?action=airnow.global_summary#Indonesia$Jakarta_Central"/>
    <m/>
  </r>
  <r>
    <x v="3"/>
    <s v="Jakarta (Central)"/>
    <x v="1"/>
    <x v="10"/>
    <x v="2"/>
    <x v="3"/>
    <n v="29.195620439999999"/>
    <s v="µg/m3"/>
    <s v="Measured"/>
    <s v="https://www.airnow.gov/index.cfm?action=airnow.global_summary#Indonesia$Jakarta_Central"/>
    <m/>
  </r>
  <r>
    <x v="3"/>
    <s v="Jakarta (Central)"/>
    <x v="1"/>
    <x v="10"/>
    <x v="3"/>
    <x v="3"/>
    <n v="33.593413980000001"/>
    <s v="µg/m3"/>
    <s v="Measured"/>
    <s v="https://www.airnow.gov/index.cfm?action=airnow.global_summary#Indonesia$Jakarta_Central"/>
    <m/>
  </r>
  <r>
    <x v="3"/>
    <s v="Jakarta (Central)"/>
    <x v="1"/>
    <x v="10"/>
    <x v="4"/>
    <x v="3"/>
    <n v="36.168333330000003"/>
    <s v="µg/m3"/>
    <s v="Measured"/>
    <s v="https://www.airnow.gov/index.cfm?action=airnow.global_summary#Indonesia$Jakarta_Central"/>
    <m/>
  </r>
  <r>
    <x v="3"/>
    <s v="Jakarta (Central)"/>
    <x v="1"/>
    <x v="10"/>
    <x v="5"/>
    <x v="3"/>
    <n v="49.734543010000003"/>
    <s v="µg/m3"/>
    <s v="Measured"/>
    <s v="https://www.airnow.gov/index.cfm?action=airnow.global_summary#Indonesia$Jakarta_Central"/>
    <m/>
  </r>
  <r>
    <x v="3"/>
    <s v="Jakarta (Central)"/>
    <x v="1"/>
    <x v="10"/>
    <x v="6"/>
    <x v="3"/>
    <n v="55.142231639999999"/>
    <s v="µg/m3"/>
    <s v="Measured"/>
    <s v="https://www.airnow.gov/index.cfm?action=airnow.global_summary#Indonesia$Jakarta_Central"/>
    <m/>
  </r>
  <r>
    <x v="3"/>
    <s v="Jakarta (Central)"/>
    <x v="1"/>
    <x v="10"/>
    <x v="7"/>
    <x v="3"/>
    <n v="47.46733871"/>
    <s v="µg/m3"/>
    <s v="Measured"/>
    <s v="https://www.airnow.gov/index.cfm?action=airnow.global_summary#Indonesia$Jakarta_Central"/>
    <m/>
  </r>
  <r>
    <x v="3"/>
    <s v="Jakarta (Central)"/>
    <x v="1"/>
    <x v="10"/>
    <x v="8"/>
    <x v="3"/>
    <n v="44.604115229999998"/>
    <s v="µg/m3"/>
    <s v="Measured"/>
    <s v="https://www.airnow.gov/index.cfm?action=airnow.global_summary#Indonesia$Jakarta_Central"/>
    <m/>
  </r>
  <r>
    <x v="3"/>
    <s v="Jakarta (Central)"/>
    <x v="1"/>
    <x v="10"/>
    <x v="9"/>
    <x v="3"/>
    <n v="40.063888890000001"/>
    <s v="µg/m3"/>
    <s v="Measured"/>
    <s v="https://www.airnow.gov/index.cfm?action=airnow.global_summary#Indonesia$Jakarta_Central"/>
    <m/>
  </r>
  <r>
    <x v="3"/>
    <s v="Jakarta (Central)"/>
    <x v="1"/>
    <x v="10"/>
    <x v="10"/>
    <x v="3"/>
    <n v="43.284918480000002"/>
    <s v="µg/m3"/>
    <s v="Measured"/>
    <s v="https://www.airnow.gov/index.cfm?action=airnow.global_summary#Indonesia$Jakarta_Central"/>
    <m/>
  </r>
  <r>
    <x v="3"/>
    <s v="Jakarta (Central)"/>
    <x v="1"/>
    <x v="10"/>
    <x v="11"/>
    <x v="3"/>
    <n v="47.084257870000002"/>
    <s v="µg/m3"/>
    <s v="Measured"/>
    <s v="https://www.airnow.gov/index.cfm?action=airnow.global_summary#Indonesia$Jakarta_Central"/>
    <m/>
  </r>
  <r>
    <x v="3"/>
    <s v="Jakarta (Central)"/>
    <x v="1"/>
    <x v="10"/>
    <x v="12"/>
    <x v="3"/>
    <n v="22.36465054"/>
    <s v="µg/m3"/>
    <s v="Measured"/>
    <s v="https://www.airnow.gov/index.cfm?action=airnow.global_summary#Indonesia$Jakarta_Central"/>
    <m/>
  </r>
  <r>
    <x v="3"/>
    <s v="Jakarta (Central)"/>
    <x v="1"/>
    <x v="11"/>
    <x v="1"/>
    <x v="3"/>
    <n v="21.278167939999999"/>
    <s v="µg/m3"/>
    <s v="Measured"/>
    <s v="https://www.airnow.gov/index.cfm?action=airnow.global_summary#Indonesia$Jakarta_Central"/>
    <m/>
  </r>
  <r>
    <x v="3"/>
    <s v="Jakarta (Central)"/>
    <x v="1"/>
    <x v="11"/>
    <x v="2"/>
    <x v="3"/>
    <n v="27.96238245"/>
    <s v="µg/m3"/>
    <s v="Measured"/>
    <s v="https://www.airnow.gov/index.cfm?action=airnow.global_summary#Indonesia$Jakarta_Central"/>
    <m/>
  </r>
  <r>
    <x v="3"/>
    <s v="Jakarta (Central)"/>
    <x v="1"/>
    <x v="11"/>
    <x v="3"/>
    <x v="3"/>
    <n v="26.097503669999998"/>
    <s v="µg/m3"/>
    <s v="Measured"/>
    <s v="https://www.airnow.gov/index.cfm?action=airnow.global_summary#Indonesia$Jakarta_Central"/>
    <m/>
  </r>
  <r>
    <x v="3"/>
    <s v="Jakarta (Central)"/>
    <x v="1"/>
    <x v="11"/>
    <x v="4"/>
    <x v="3"/>
    <n v="25.926330530000001"/>
    <s v="µg/m3"/>
    <s v="Measured"/>
    <s v="https://www.airnow.gov/index.cfm?action=airnow.global_summary#Indonesia$Jakarta_Central"/>
    <m/>
  </r>
  <r>
    <x v="3"/>
    <s v="Jakarta (Central)"/>
    <x v="1"/>
    <x v="11"/>
    <x v="5"/>
    <x v="3"/>
    <n v="37.73937754"/>
    <s v="µg/m3"/>
    <s v="Measured"/>
    <s v="https://www.airnow.gov/index.cfm?action=airnow.global_summary#Indonesia$Jakarta_Central"/>
    <m/>
  </r>
  <r>
    <x v="3"/>
    <s v="Jakarta (Central)"/>
    <x v="1"/>
    <x v="11"/>
    <x v="6"/>
    <x v="3"/>
    <n v="27.002140669999999"/>
    <s v="µg/m3"/>
    <s v="Measured"/>
    <s v="https://www.airnow.gov/index.cfm?action=airnow.global_summary#Indonesia$Jakarta_Central"/>
    <m/>
  </r>
  <r>
    <x v="3"/>
    <s v="Jakarta (Central)"/>
    <x v="1"/>
    <x v="11"/>
    <x v="7"/>
    <x v="3"/>
    <n v="32.447245180000003"/>
    <s v="µg/m3"/>
    <s v="Measured"/>
    <s v="https://www.airnow.gov/index.cfm?action=airnow.global_summary#Indonesia$Jakarta_Central"/>
    <m/>
  </r>
  <r>
    <x v="3"/>
    <s v="Jakarta (Central)"/>
    <x v="1"/>
    <x v="11"/>
    <x v="8"/>
    <x v="3"/>
    <n v="31.570270270000002"/>
    <s v="µg/m3"/>
    <s v="Measured"/>
    <s v="https://www.airnow.gov/index.cfm?action=airnow.global_summary#Indonesia$Jakarta_Central"/>
    <m/>
  </r>
  <r>
    <x v="3"/>
    <s v="Jakarta (Central)"/>
    <x v="1"/>
    <x v="11"/>
    <x v="9"/>
    <x v="3"/>
    <n v="34.758635099999999"/>
    <s v="µg/m3"/>
    <s v="Measured"/>
    <s v="https://www.airnow.gov/index.cfm?action=airnow.global_summary#Indonesia$Jakarta_Central"/>
    <m/>
  </r>
  <r>
    <x v="3"/>
    <s v="Jakarta (Central)"/>
    <x v="1"/>
    <x v="11"/>
    <x v="10"/>
    <x v="3"/>
    <n v="28.094892470000001"/>
    <s v="µg/m3"/>
    <s v="Measured"/>
    <s v="https://www.airnow.gov/index.cfm?action=airnow.global_summary#Indonesia$Jakarta_Central"/>
    <m/>
  </r>
  <r>
    <x v="3"/>
    <s v="Jakarta (Central)"/>
    <x v="1"/>
    <x v="11"/>
    <x v="11"/>
    <x v="3"/>
    <n v="27.40390738"/>
    <s v="µg/m3"/>
    <s v="Measured"/>
    <s v="https://www.airnow.gov/index.cfm?action=airnow.global_summary#Indonesia$Jakarta_Central"/>
    <m/>
  </r>
  <r>
    <x v="3"/>
    <s v="Jakarta (Central)"/>
    <x v="1"/>
    <x v="11"/>
    <x v="12"/>
    <x v="3"/>
    <n v="15.675403230000001"/>
    <s v="µg/m3"/>
    <s v="Measured"/>
    <s v="https://www.airnow.gov/index.cfm?action=airnow.global_summary#Indonesia$Jakarta_Central"/>
    <m/>
  </r>
  <r>
    <x v="3"/>
    <s v="Jakarta (Central)"/>
    <x v="1"/>
    <x v="12"/>
    <x v="1"/>
    <x v="3"/>
    <n v="14.99517045"/>
    <s v="µg/m3"/>
    <s v="Measured"/>
    <s v="https://www.airnow.gov/index.cfm?action=airnow.global_summary#Indonesia$Jakarta_Central"/>
    <m/>
  </r>
  <r>
    <x v="3"/>
    <s v="Jakarta (Central)"/>
    <x v="1"/>
    <x v="12"/>
    <x v="2"/>
    <x v="3"/>
    <n v="24.226041670000001"/>
    <s v="µg/m3"/>
    <s v="Measured"/>
    <s v="https://www.airnow.gov/index.cfm?action=airnow.global_summary#Indonesia$Jakarta_Central"/>
    <m/>
  </r>
  <r>
    <x v="3"/>
    <s v="Jakarta (Central)"/>
    <x v="1"/>
    <x v="12"/>
    <x v="3"/>
    <x v="3"/>
    <n v="25.54830853"/>
    <s v="µg/m3"/>
    <s v="Measured"/>
    <s v="https://www.airnow.gov/index.cfm?action=airnow.global_summary#Indonesia$Jakarta_Central"/>
    <m/>
  </r>
  <r>
    <x v="3"/>
    <s v="Jakarta (Central)"/>
    <x v="1"/>
    <x v="12"/>
    <x v="4"/>
    <x v="3"/>
    <n v="35.361249999999998"/>
    <s v="µg/m3"/>
    <s v="Measured"/>
    <s v="https://www.airnow.gov/index.cfm?action=airnow.global_summary#Indonesia$Jakarta_Central"/>
    <m/>
  </r>
  <r>
    <x v="3"/>
    <s v="Jakarta (Central)"/>
    <x v="1"/>
    <x v="12"/>
    <x v="5"/>
    <x v="3"/>
    <n v="49.802808990000003"/>
    <s v="µg/m3"/>
    <s v="Measured"/>
    <s v="https://www.airnow.gov/index.cfm?action=airnow.global_summary#Indonesia$Jakarta_Central"/>
    <m/>
  </r>
  <r>
    <x v="3"/>
    <s v="Jakarta (Central)"/>
    <x v="1"/>
    <x v="12"/>
    <x v="6"/>
    <x v="3"/>
    <n v="42.545555559999997"/>
    <s v="µg/m3"/>
    <s v="Measured"/>
    <s v="https://www.airnow.gov/index.cfm?action=airnow.global_summary#Indonesia$Jakarta_Central"/>
    <m/>
  </r>
  <r>
    <x v="3"/>
    <s v="Jakarta (Central)"/>
    <x v="1"/>
    <x v="12"/>
    <x v="7"/>
    <x v="3"/>
    <n v="56.019220429999997"/>
    <s v="µg/m3"/>
    <s v="Measured"/>
    <s v="https://www.airnow.gov/index.cfm?action=airnow.global_summary#Indonesia$Jakarta_Central"/>
    <m/>
  </r>
  <r>
    <x v="3"/>
    <s v="Jakarta (Central)"/>
    <x v="1"/>
    <x v="12"/>
    <x v="8"/>
    <x v="3"/>
    <n v="47.758532930000001"/>
    <s v="µg/m3"/>
    <s v="Measured"/>
    <s v="https://www.airnow.gov/index.cfm?action=airnow.global_summary#Indonesia$Jakarta_Central"/>
    <m/>
  </r>
  <r>
    <x v="3"/>
    <s v="Jakarta (Central)"/>
    <x v="1"/>
    <x v="12"/>
    <x v="9"/>
    <x v="3"/>
    <n v="40.884669479999999"/>
    <s v="µg/m3"/>
    <s v="Measured"/>
    <s v="https://www.airnow.gov/index.cfm?action=airnow.global_summary#Indonesia$Jakarta_Central"/>
    <m/>
  </r>
  <r>
    <x v="3"/>
    <s v="Jakarta (Central)"/>
    <x v="1"/>
    <x v="12"/>
    <x v="10"/>
    <x v="3"/>
    <n v="45.564247309999999"/>
    <s v="µg/m3"/>
    <s v="Measured"/>
    <s v="https://www.airnow.gov/index.cfm?action=airnow.global_summary#Indonesia$Jakarta_Central"/>
    <m/>
  </r>
  <r>
    <x v="3"/>
    <s v="Jakarta (Central)"/>
    <x v="1"/>
    <x v="12"/>
    <x v="11"/>
    <x v="3"/>
    <n v="39.877777780000002"/>
    <s v="µg/m3"/>
    <s v="Measured"/>
    <s v="https://www.airnow.gov/index.cfm?action=airnow.global_summary#Indonesia$Jakarta_Central"/>
    <m/>
  </r>
  <r>
    <x v="3"/>
    <s v="Jakarta (Central)"/>
    <x v="1"/>
    <x v="12"/>
    <x v="12"/>
    <x v="3"/>
    <n v="25.80795148"/>
    <s v="µg/m3"/>
    <s v="Measured"/>
    <s v="https://www.airnow.gov/index.cfm?action=airnow.global_summary#Indonesia$Jakarta_Central"/>
    <m/>
  </r>
  <r>
    <x v="6"/>
    <s v="Embassy Kathmandu"/>
    <x v="1"/>
    <x v="11"/>
    <x v="1"/>
    <x v="3"/>
    <n v="123.5"/>
    <s v="µg/m3"/>
    <s v="Measured"/>
    <s v="https://www.airnow.gov/index.cfm?action=airnow.global_summary#Nepal$Embassy_Kathmandu"/>
    <m/>
  </r>
  <r>
    <x v="6"/>
    <s v="Embassy Kathmandu"/>
    <x v="1"/>
    <x v="11"/>
    <x v="2"/>
    <x v="3"/>
    <n v="89.841428570000005"/>
    <s v="µg/m3"/>
    <s v="Measured"/>
    <s v="https://www.airnow.gov/index.cfm?action=airnow.global_summary#Nepal$Embassy_Kathmandu"/>
    <m/>
  </r>
  <r>
    <x v="6"/>
    <s v="Embassy Kathmandu"/>
    <x v="1"/>
    <x v="11"/>
    <x v="3"/>
    <x v="3"/>
    <n v="67.142069890000002"/>
    <s v="µg/m3"/>
    <s v="Measured"/>
    <s v="https://www.airnow.gov/index.cfm?action=airnow.global_summary#Nepal$Embassy_Kathmandu"/>
    <m/>
  </r>
  <r>
    <x v="6"/>
    <s v="Embassy Kathmandu"/>
    <x v="1"/>
    <x v="11"/>
    <x v="4"/>
    <x v="3"/>
    <n v="65.4689415"/>
    <s v="µg/m3"/>
    <s v="Measured"/>
    <s v="https://www.airnow.gov/index.cfm?action=airnow.global_summary#Nepal$Embassy_Kathmandu"/>
    <m/>
  </r>
  <r>
    <x v="6"/>
    <s v="Embassy Kathmandu"/>
    <x v="1"/>
    <x v="11"/>
    <x v="5"/>
    <x v="3"/>
    <n v="45.416532259999997"/>
    <s v="µg/m3"/>
    <s v="Measured"/>
    <s v="https://www.airnow.gov/index.cfm?action=airnow.global_summary#Nepal$Embassy_Kathmandu"/>
    <m/>
  </r>
  <r>
    <x v="6"/>
    <s v="Embassy Kathmandu"/>
    <x v="1"/>
    <x v="11"/>
    <x v="6"/>
    <x v="3"/>
    <n v="34.487000000000002"/>
    <s v="µg/m3"/>
    <s v="Measured"/>
    <s v="https://www.airnow.gov/index.cfm?action=airnow.global_summary#Nepal$Embassy_Kathmandu"/>
    <m/>
  </r>
  <r>
    <x v="6"/>
    <s v="Embassy Kathmandu"/>
    <x v="1"/>
    <x v="11"/>
    <x v="7"/>
    <x v="3"/>
    <n v="14.072715049999999"/>
    <s v="µg/m3"/>
    <s v="Measured"/>
    <s v="https://www.airnow.gov/index.cfm?action=airnow.global_summary#Nepal$Embassy_Kathmandu"/>
    <m/>
  </r>
  <r>
    <x v="6"/>
    <s v="Embassy Kathmandu"/>
    <x v="1"/>
    <x v="11"/>
    <x v="8"/>
    <x v="3"/>
    <n v="14.129085870000001"/>
    <s v="µg/m3"/>
    <s v="Measured"/>
    <s v="https://www.airnow.gov/index.cfm?action=airnow.global_summary#Nepal$Embassy_Kathmandu"/>
    <m/>
  </r>
  <r>
    <x v="6"/>
    <s v="Embassy Kathmandu"/>
    <x v="1"/>
    <x v="11"/>
    <x v="9"/>
    <x v="3"/>
    <n v="22.753813560000001"/>
    <s v="µg/m3"/>
    <s v="Measured"/>
    <s v="https://www.airnow.gov/index.cfm?action=airnow.global_summary#Nepal$Embassy_Kathmandu"/>
    <m/>
  </r>
  <r>
    <x v="6"/>
    <s v="Embassy Kathmandu"/>
    <x v="1"/>
    <x v="11"/>
    <x v="10"/>
    <x v="3"/>
    <n v="29.70723473"/>
    <s v="µg/m3"/>
    <s v="Measured"/>
    <s v="https://www.airnow.gov/index.cfm?action=airnow.global_summary#Nepal$Embassy_Kathmandu"/>
    <m/>
  </r>
  <r>
    <x v="6"/>
    <s v="Embassy Kathmandu"/>
    <x v="1"/>
    <x v="11"/>
    <x v="11"/>
    <x v="3"/>
    <n v="47.214861110000001"/>
    <s v="µg/m3"/>
    <s v="Measured"/>
    <s v="https://www.airnow.gov/index.cfm?action=airnow.global_summary#Nepal$Embassy_Kathmandu"/>
    <m/>
  </r>
  <r>
    <x v="6"/>
    <s v="Embassy Kathmandu"/>
    <x v="1"/>
    <x v="11"/>
    <x v="12"/>
    <x v="3"/>
    <n v="73.386810229999995"/>
    <s v="µg/m3"/>
    <s v="Measured"/>
    <s v="https://www.airnow.gov/index.cfm?action=airnow.global_summary#Nepal$Embassy_Kathmandu"/>
    <m/>
  </r>
  <r>
    <x v="6"/>
    <s v="Embassy Kathmandu"/>
    <x v="1"/>
    <x v="12"/>
    <x v="1"/>
    <x v="3"/>
    <n v="86.362768819999999"/>
    <s v="µg/m3"/>
    <s v="Measured"/>
    <s v="https://www.airnow.gov/index.cfm?action=airnow.global_summary#Nepal$Embassy_Kathmandu"/>
    <m/>
  </r>
  <r>
    <x v="6"/>
    <s v="Embassy Kathmandu"/>
    <x v="1"/>
    <x v="12"/>
    <x v="2"/>
    <x v="3"/>
    <n v="91.222700590000002"/>
    <s v="µg/m3"/>
    <s v="Measured"/>
    <s v="https://www.airnow.gov/index.cfm?action=airnow.global_summary#Nepal$Embassy_Kathmandu"/>
    <m/>
  </r>
  <r>
    <x v="6"/>
    <s v="Embassy Kathmandu"/>
    <x v="1"/>
    <x v="12"/>
    <x v="3"/>
    <x v="3"/>
    <n v="87.409189190000006"/>
    <s v="µg/m3"/>
    <s v="Measured"/>
    <s v="https://www.airnow.gov/index.cfm?action=airnow.global_summary#Nepal$Embassy_Kathmandu"/>
    <m/>
  </r>
  <r>
    <x v="6"/>
    <s v="Embassy Kathmandu"/>
    <x v="1"/>
    <x v="12"/>
    <x v="4"/>
    <x v="3"/>
    <n v="58.837083329999999"/>
    <s v="µg/m3"/>
    <s v="Measured"/>
    <s v="https://www.airnow.gov/index.cfm?action=airnow.global_summary#Nepal$Embassy_Kathmandu"/>
    <m/>
  </r>
  <r>
    <x v="6"/>
    <s v="Embassy Kathmandu"/>
    <x v="1"/>
    <x v="12"/>
    <x v="5"/>
    <x v="3"/>
    <n v="40.134811829999997"/>
    <s v="µg/m3"/>
    <s v="Measured"/>
    <s v="https://www.airnow.gov/index.cfm?action=airnow.global_summary#Nepal$Embassy_Kathmandu"/>
    <m/>
  </r>
  <r>
    <x v="6"/>
    <s v="Embassy Kathmandu"/>
    <x v="1"/>
    <x v="12"/>
    <x v="6"/>
    <x v="3"/>
    <n v="30.50416667"/>
    <s v="µg/m3"/>
    <s v="Measured"/>
    <s v="https://www.airnow.gov/index.cfm?action=airnow.global_summary#Nepal$Embassy_Kathmandu"/>
    <m/>
  </r>
  <r>
    <x v="6"/>
    <s v="Embassy Kathmandu"/>
    <x v="1"/>
    <x v="12"/>
    <x v="7"/>
    <x v="3"/>
    <n v="10.332890369999999"/>
    <s v="µg/m3"/>
    <s v="Measured"/>
    <s v="https://www.airnow.gov/index.cfm?action=airnow.global_summary#Nepal$Embassy_Kathmandu"/>
    <m/>
  </r>
  <r>
    <x v="6"/>
    <s v="Embassy Kathmandu"/>
    <x v="1"/>
    <x v="12"/>
    <x v="8"/>
    <x v="3"/>
    <n v="10.974797840000001"/>
    <s v="µg/m3"/>
    <s v="Measured"/>
    <s v="https://www.airnow.gov/index.cfm?action=airnow.global_summary#Nepal$Embassy_Kathmandu"/>
    <m/>
  </r>
  <r>
    <x v="6"/>
    <s v="Embassy Kathmandu"/>
    <x v="1"/>
    <x v="12"/>
    <x v="9"/>
    <x v="3"/>
    <n v="17.29047619"/>
    <s v="µg/m3"/>
    <s v="Measured"/>
    <s v="https://www.airnow.gov/index.cfm?action=airnow.global_summary#Nepal$Embassy_Kathmandu"/>
    <m/>
  </r>
  <r>
    <x v="6"/>
    <s v="Embassy Kathmandu"/>
    <x v="1"/>
    <x v="12"/>
    <x v="10"/>
    <x v="3"/>
    <n v="35.506071429999999"/>
    <s v="µg/m3"/>
    <s v="Measured"/>
    <s v="https://www.airnow.gov/index.cfm?action=airnow.global_summary#Nepal$Embassy_Kathmandu"/>
    <m/>
  </r>
  <r>
    <x v="6"/>
    <s v="Embassy Kathmandu"/>
    <x v="1"/>
    <x v="12"/>
    <x v="11"/>
    <x v="3"/>
    <n v="58.699025069999998"/>
    <s v="µg/m3"/>
    <s v="Measured"/>
    <s v="https://www.airnow.gov/index.cfm?action=airnow.global_summary#Nepal$Embassy_Kathmandu"/>
    <m/>
  </r>
  <r>
    <x v="6"/>
    <s v="Embassy Kathmandu"/>
    <x v="1"/>
    <x v="12"/>
    <x v="12"/>
    <x v="3"/>
    <n v="81.067897729999999"/>
    <s v="µg/m3"/>
    <s v="Measured"/>
    <s v="https://www.airnow.gov/index.cfm?action=airnow.global_summary#Nepal$Embassy_Kathmandu"/>
    <m/>
  </r>
  <r>
    <x v="6"/>
    <s v="Embassy Kathmandu"/>
    <x v="1"/>
    <x v="11"/>
    <x v="1"/>
    <x v="4"/>
    <n v="0"/>
    <s v="ppb"/>
    <s v="Measured"/>
    <s v="https://www.airnow.gov/index.cfm?action=airnow.global_summary#Nepal$Embassy_Kathmandu"/>
    <m/>
  </r>
  <r>
    <x v="6"/>
    <s v="Embassy Kathmandu"/>
    <x v="1"/>
    <x v="11"/>
    <x v="2"/>
    <x v="4"/>
    <n v="43.037037040000001"/>
    <s v="ppb"/>
    <s v="Measured"/>
    <s v="https://www.airnow.gov/index.cfm?action=airnow.global_summary#Nepal$Embassy_Kathmandu"/>
    <m/>
  </r>
  <r>
    <x v="6"/>
    <s v="Embassy Kathmandu"/>
    <x v="1"/>
    <x v="11"/>
    <x v="3"/>
    <x v="4"/>
    <n v="41.732526880000002"/>
    <s v="ppb"/>
    <s v="Measured"/>
    <s v="https://www.airnow.gov/index.cfm?action=airnow.global_summary#Nepal$Embassy_Kathmandu"/>
    <m/>
  </r>
  <r>
    <x v="6"/>
    <s v="Embassy Kathmandu"/>
    <x v="1"/>
    <x v="11"/>
    <x v="4"/>
    <x v="4"/>
    <n v="50.245833330000004"/>
    <s v="ppb"/>
    <s v="Measured"/>
    <s v="https://www.airnow.gov/index.cfm?action=airnow.global_summary#Nepal$Embassy_Kathmandu"/>
    <m/>
  </r>
  <r>
    <x v="6"/>
    <s v="Embassy Kathmandu"/>
    <x v="1"/>
    <x v="11"/>
    <x v="5"/>
    <x v="4"/>
    <n v="46.311231390000003"/>
    <s v="ppb"/>
    <s v="Measured"/>
    <s v="https://www.airnow.gov/index.cfm?action=airnow.global_summary#Nepal$Embassy_Kathmandu"/>
    <m/>
  </r>
  <r>
    <x v="6"/>
    <s v="Embassy Kathmandu"/>
    <x v="1"/>
    <x v="11"/>
    <x v="6"/>
    <x v="4"/>
    <n v="38.754166669999996"/>
    <s v="ppb"/>
    <s v="Measured"/>
    <s v="https://www.airnow.gov/index.cfm?action=airnow.global_summary#Nepal$Embassy_Kathmandu"/>
    <m/>
  </r>
  <r>
    <x v="6"/>
    <s v="Embassy Kathmandu"/>
    <x v="1"/>
    <x v="11"/>
    <x v="7"/>
    <x v="4"/>
    <n v="2.1666666669999999"/>
    <s v="ppb"/>
    <s v="Measured"/>
    <s v="https://www.airnow.gov/index.cfm?action=airnow.global_summary#Nepal$Embassy_Kathmandu"/>
    <m/>
  </r>
  <r>
    <x v="6"/>
    <s v="Embassy Kathmandu"/>
    <x v="1"/>
    <x v="11"/>
    <x v="8"/>
    <x v="4"/>
    <n v="3.6900269539999999"/>
    <s v="ppb"/>
    <s v="Measured"/>
    <s v="https://www.airnow.gov/index.cfm?action=airnow.global_summary#Nepal$Embassy_Kathmandu"/>
    <m/>
  </r>
  <r>
    <x v="6"/>
    <s v="Embassy Kathmandu"/>
    <x v="1"/>
    <x v="11"/>
    <x v="9"/>
    <x v="4"/>
    <n v="3.0598885789999999"/>
    <s v="ppb"/>
    <s v="Measured"/>
    <s v="https://www.airnow.gov/index.cfm?action=airnow.global_summary#Nepal$Embassy_Kathmandu"/>
    <m/>
  </r>
  <r>
    <x v="6"/>
    <s v="Embassy Kathmandu"/>
    <x v="1"/>
    <x v="11"/>
    <x v="10"/>
    <x v="4"/>
    <n v="2.7408906879999999"/>
    <s v="ppb"/>
    <s v="Measured"/>
    <s v="https://www.airnow.gov/index.cfm?action=airnow.global_summary#Nepal$Embassy_Kathmandu"/>
    <m/>
  </r>
  <r>
    <x v="6"/>
    <s v="Embassy Kathmandu"/>
    <x v="1"/>
    <x v="11"/>
    <x v="11"/>
    <x v="4"/>
    <n v="19.660537479999999"/>
    <s v="ppb"/>
    <s v="Measured"/>
    <s v="https://www.airnow.gov/index.cfm?action=airnow.global_summary#Nepal$Embassy_Kathmandu"/>
    <m/>
  </r>
  <r>
    <x v="6"/>
    <s v="Embassy Kathmandu"/>
    <x v="1"/>
    <x v="11"/>
    <x v="12"/>
    <x v="4"/>
    <n v="17.358870970000002"/>
    <s v="ppb"/>
    <s v="Measured"/>
    <s v="https://www.airnow.gov/index.cfm?action=airnow.global_summary#Nepal$Embassy_Kathmandu"/>
    <m/>
  </r>
  <r>
    <x v="6"/>
    <s v="Embassy Kathmandu"/>
    <x v="1"/>
    <x v="12"/>
    <x v="1"/>
    <x v="4"/>
    <n v="18.389784949999999"/>
    <s v="ppb"/>
    <s v="Measured"/>
    <s v="https://www.airnow.gov/index.cfm?action=airnow.global_summary#Nepal$Embassy_Kathmandu"/>
    <m/>
  </r>
  <r>
    <x v="6"/>
    <s v="Embassy Kathmandu"/>
    <x v="1"/>
    <x v="12"/>
    <x v="2"/>
    <x v="4"/>
    <n v="22.593320240000001"/>
    <s v="ppb"/>
    <s v="Measured"/>
    <s v="https://www.airnow.gov/index.cfm?action=airnow.global_summary#Nepal$Embassy_Kathmandu"/>
    <m/>
  </r>
  <r>
    <x v="6"/>
    <s v="Embassy Kathmandu"/>
    <x v="1"/>
    <x v="12"/>
    <x v="3"/>
    <x v="4"/>
    <n v="40.754032260000002"/>
    <s v="ppb"/>
    <s v="Measured"/>
    <s v="https://www.airnow.gov/index.cfm?action=airnow.global_summary#Nepal$Embassy_Kathmandu"/>
    <m/>
  </r>
  <r>
    <x v="6"/>
    <s v="Embassy Kathmandu"/>
    <x v="1"/>
    <x v="12"/>
    <x v="4"/>
    <x v="4"/>
    <n v="41.45961003"/>
    <s v="ppb"/>
    <s v="Measured"/>
    <s v="https://www.airnow.gov/index.cfm?action=airnow.global_summary#Nepal$Embassy_Kathmandu"/>
    <m/>
  </r>
  <r>
    <x v="6"/>
    <s v="Embassy Kathmandu"/>
    <x v="1"/>
    <x v="12"/>
    <x v="5"/>
    <x v="4"/>
    <n v="40.767160160000003"/>
    <s v="ppb"/>
    <s v="Measured"/>
    <s v="https://www.airnow.gov/index.cfm?action=airnow.global_summary#Nepal$Embassy_Kathmandu"/>
    <m/>
  </r>
  <r>
    <x v="6"/>
    <s v="Embassy Kathmandu"/>
    <x v="1"/>
    <x v="12"/>
    <x v="6"/>
    <x v="4"/>
    <n v="37.193055559999998"/>
    <s v="ppb"/>
    <s v="Measured"/>
    <s v="https://www.airnow.gov/index.cfm?action=airnow.global_summary#Nepal$Embassy_Kathmandu"/>
    <m/>
  </r>
  <r>
    <x v="6"/>
    <s v="Embassy Kathmandu"/>
    <x v="1"/>
    <x v="12"/>
    <x v="7"/>
    <x v="4"/>
    <n v="23.028943559999998"/>
    <s v="ppb"/>
    <s v="Measured"/>
    <s v="https://www.airnow.gov/index.cfm?action=airnow.global_summary#Nepal$Embassy_Kathmandu"/>
    <m/>
  </r>
  <r>
    <x v="6"/>
    <s v="Embassy Kathmandu"/>
    <x v="1"/>
    <x v="12"/>
    <x v="8"/>
    <x v="4"/>
    <n v="21.25"/>
    <s v="ppb"/>
    <s v="Measured"/>
    <s v="https://www.airnow.gov/index.cfm?action=airnow.global_summary#Nepal$Embassy_Kathmandu"/>
    <m/>
  </r>
  <r>
    <x v="6"/>
    <s v="Embassy Kathmandu"/>
    <x v="1"/>
    <x v="12"/>
    <x v="9"/>
    <x v="4"/>
    <n v="24.71388889"/>
    <s v="ppb"/>
    <s v="Measured"/>
    <s v="https://www.airnow.gov/index.cfm?action=airnow.global_summary#Nepal$Embassy_Kathmandu"/>
    <m/>
  </r>
  <r>
    <x v="6"/>
    <s v="Embassy Kathmandu"/>
    <x v="1"/>
    <x v="12"/>
    <x v="10"/>
    <x v="4"/>
    <n v="32.184466020000002"/>
    <s v="ppb"/>
    <s v="Measured"/>
    <s v="https://www.airnow.gov/index.cfm?action=airnow.global_summary#Nepal$Embassy_Kathmandu"/>
    <m/>
  </r>
  <r>
    <x v="6"/>
    <s v="Embassy Kathmandu"/>
    <x v="1"/>
    <x v="12"/>
    <x v="11"/>
    <x v="4"/>
    <n v="23.156424579999999"/>
    <s v="ppb"/>
    <s v="Measured"/>
    <s v="https://www.airnow.gov/index.cfm?action=airnow.global_summary#Nepal$Embassy_Kathmandu"/>
    <m/>
  </r>
  <r>
    <x v="6"/>
    <s v="Embassy Kathmandu"/>
    <x v="1"/>
    <x v="12"/>
    <x v="12"/>
    <x v="4"/>
    <n v="16.151881719999999"/>
    <s v="ppb"/>
    <s v="Measured"/>
    <s v="https://www.airnow.gov/index.cfm?action=airnow.global_summary#Nepal$Embassy_Kathmandu"/>
    <m/>
  </r>
  <r>
    <x v="6"/>
    <s v="Phora Durbar Kathmandu"/>
    <x v="1"/>
    <x v="11"/>
    <x v="1"/>
    <x v="3"/>
    <s v="NA"/>
    <s v="µg/m3"/>
    <s v="Measured"/>
    <s v="https://www.airnow.gov/index.cfm?action=airnow.global_summary#Nepal$Phora_Durbar_Kathmandu"/>
    <m/>
  </r>
  <r>
    <x v="6"/>
    <s v="Phora Durbar Kathmandu"/>
    <x v="1"/>
    <x v="11"/>
    <x v="2"/>
    <x v="3"/>
    <n v="109.7487952"/>
    <s v="µg/m3"/>
    <s v="Measured"/>
    <s v="https://www.airnow.gov/index.cfm?action=airnow.global_summary#Nepal$Phora_Durbar_Kathmandu"/>
    <m/>
  </r>
  <r>
    <x v="6"/>
    <s v="Phora Durbar Kathmandu"/>
    <x v="1"/>
    <x v="11"/>
    <x v="3"/>
    <x v="3"/>
    <n v="82.968478259999998"/>
    <s v="µg/m3"/>
    <s v="Measured"/>
    <s v="https://www.airnow.gov/index.cfm?action=airnow.global_summary#Nepal$Phora_Durbar_Kathmandu"/>
    <m/>
  </r>
  <r>
    <x v="6"/>
    <s v="Phora Durbar Kathmandu"/>
    <x v="1"/>
    <x v="11"/>
    <x v="4"/>
    <x v="3"/>
    <n v="90.169444440000007"/>
    <s v="µg/m3"/>
    <s v="Measured"/>
    <s v="https://www.airnow.gov/index.cfm?action=airnow.global_summary#Nepal$Phora_Durbar_Kathmandu"/>
    <m/>
  </r>
  <r>
    <x v="6"/>
    <s v="Phora Durbar Kathmandu"/>
    <x v="1"/>
    <x v="11"/>
    <x v="5"/>
    <x v="3"/>
    <n v="52.602448979999998"/>
    <s v="µg/m3"/>
    <s v="Measured"/>
    <s v="https://www.airnow.gov/index.cfm?action=airnow.global_summary#Nepal$Phora_Durbar_Kathmandu"/>
    <m/>
  </r>
  <r>
    <x v="6"/>
    <s v="Phora Durbar Kathmandu"/>
    <x v="1"/>
    <x v="11"/>
    <x v="6"/>
    <x v="3"/>
    <n v="34.678750000000001"/>
    <s v="µg/m3"/>
    <s v="Measured"/>
    <s v="https://www.airnow.gov/index.cfm?action=airnow.global_summary#Nepal$Phora_Durbar_Kathmandu"/>
    <m/>
  </r>
  <r>
    <x v="6"/>
    <s v="Phora Durbar Kathmandu"/>
    <x v="1"/>
    <x v="11"/>
    <x v="7"/>
    <x v="3"/>
    <n v="18.74623656"/>
    <s v="µg/m3"/>
    <s v="Measured"/>
    <s v="https://www.airnow.gov/index.cfm?action=airnow.global_summary#Nepal$Phora_Durbar_Kathmandu"/>
    <m/>
  </r>
  <r>
    <x v="6"/>
    <s v="Phora Durbar Kathmandu"/>
    <x v="1"/>
    <x v="11"/>
    <x v="8"/>
    <x v="3"/>
    <n v="18.263994570000001"/>
    <s v="µg/m3"/>
    <s v="Measured"/>
    <s v="https://www.airnow.gov/index.cfm?action=airnow.global_summary#Nepal$Phora_Durbar_Kathmandu"/>
    <m/>
  </r>
  <r>
    <x v="6"/>
    <s v="Phora Durbar Kathmandu"/>
    <x v="1"/>
    <x v="11"/>
    <x v="9"/>
    <x v="3"/>
    <n v="24.74180556"/>
    <s v="µg/m3"/>
    <s v="Measured"/>
    <s v="https://www.airnow.gov/index.cfm?action=airnow.global_summary#Nepal$Phora_Durbar_Kathmandu"/>
    <m/>
  </r>
  <r>
    <x v="6"/>
    <s v="Phora Durbar Kathmandu"/>
    <x v="1"/>
    <x v="11"/>
    <x v="10"/>
    <x v="3"/>
    <n v="34.654986520000001"/>
    <s v="µg/m3"/>
    <s v="Measured"/>
    <s v="https://www.airnow.gov/index.cfm?action=airnow.global_summary#Nepal$Phora_Durbar_Kathmandu"/>
    <m/>
  </r>
  <r>
    <x v="6"/>
    <s v="Phora Durbar Kathmandu"/>
    <x v="1"/>
    <x v="11"/>
    <x v="11"/>
    <x v="3"/>
    <n v="60.796920579999998"/>
    <s v="µg/m3"/>
    <s v="Measured"/>
    <s v="https://www.airnow.gov/index.cfm?action=airnow.global_summary#Nepal$Phora_Durbar_Kathmandu"/>
    <m/>
  </r>
  <r>
    <x v="6"/>
    <s v="Phora Durbar Kathmandu"/>
    <x v="1"/>
    <x v="11"/>
    <x v="12"/>
    <x v="3"/>
    <n v="86.470440249999996"/>
    <s v="µg/m3"/>
    <s v="Measured"/>
    <s v="https://www.airnow.gov/index.cfm?action=airnow.global_summary#Nepal$Phora_Durbar_Kathmandu"/>
    <m/>
  </r>
  <r>
    <x v="6"/>
    <s v="Phora Durbar Kathmandu"/>
    <x v="1"/>
    <x v="12"/>
    <x v="1"/>
    <x v="3"/>
    <n v="99.762250710000004"/>
    <s v="µg/m3"/>
    <s v="Measured"/>
    <s v="https://www.airnow.gov/index.cfm?action=airnow.global_summary#Nepal$Phora_Durbar_Kathmandu"/>
    <m/>
  </r>
  <r>
    <x v="6"/>
    <s v="Phora Durbar Kathmandu"/>
    <x v="1"/>
    <x v="12"/>
    <x v="2"/>
    <x v="3"/>
    <n v="102.05169170000001"/>
    <s v="µg/m3"/>
    <s v="Measured"/>
    <s v="https://www.airnow.gov/index.cfm?action=airnow.global_summary#Nepal$Phora_Durbar_Kathmandu"/>
    <m/>
  </r>
  <r>
    <x v="6"/>
    <s v="Phora Durbar Kathmandu"/>
    <x v="1"/>
    <x v="12"/>
    <x v="3"/>
    <x v="3"/>
    <n v="94.744339620000005"/>
    <s v="µg/m3"/>
    <s v="Measured"/>
    <s v="https://www.airnow.gov/index.cfm?action=airnow.global_summary#Nepal$Phora_Durbar_Kathmandu"/>
    <m/>
  </r>
  <r>
    <x v="6"/>
    <s v="Phora Durbar Kathmandu"/>
    <x v="1"/>
    <x v="12"/>
    <x v="4"/>
    <x v="3"/>
    <n v="67.881450490000006"/>
    <s v="µg/m3"/>
    <s v="Measured"/>
    <s v="https://www.airnow.gov/index.cfm?action=airnow.global_summary#Nepal$Phora_Durbar_Kathmandu"/>
    <m/>
  </r>
  <r>
    <x v="6"/>
    <s v="Phora Durbar Kathmandu"/>
    <x v="1"/>
    <x v="12"/>
    <x v="5"/>
    <x v="3"/>
    <n v="42.338608460000003"/>
    <s v="µg/m3"/>
    <s v="Measured"/>
    <s v="https://www.airnow.gov/index.cfm?action=airnow.global_summary#Nepal$Phora_Durbar_Kathmandu"/>
    <m/>
  </r>
  <r>
    <x v="6"/>
    <s v="Phora Durbar Kathmandu"/>
    <x v="1"/>
    <x v="12"/>
    <x v="6"/>
    <x v="3"/>
    <n v="35.563472220000001"/>
    <s v="µg/m3"/>
    <s v="Measured"/>
    <s v="https://www.airnow.gov/index.cfm?action=airnow.global_summary#Nepal$Phora_Durbar_Kathmandu"/>
    <m/>
  </r>
  <r>
    <x v="6"/>
    <s v="Phora Durbar Kathmandu"/>
    <x v="1"/>
    <x v="12"/>
    <x v="7"/>
    <x v="3"/>
    <n v="14.93051075"/>
    <s v="µg/m3"/>
    <s v="Measured"/>
    <s v="https://www.airnow.gov/index.cfm?action=airnow.global_summary#Nepal$Phora_Durbar_Kathmandu"/>
    <m/>
  </r>
  <r>
    <x v="6"/>
    <s v="Phora Durbar Kathmandu"/>
    <x v="1"/>
    <x v="12"/>
    <x v="8"/>
    <x v="3"/>
    <n v="14.567837839999999"/>
    <s v="µg/m3"/>
    <s v="Measured"/>
    <s v="https://www.airnow.gov/index.cfm?action=airnow.global_summary#Nepal$Phora_Durbar_Kathmandu"/>
    <m/>
  </r>
  <r>
    <x v="6"/>
    <s v="Phora Durbar Kathmandu"/>
    <x v="1"/>
    <x v="12"/>
    <x v="9"/>
    <x v="3"/>
    <n v="20.9112835"/>
    <s v="µg/m3"/>
    <s v="Measured"/>
    <s v="https://www.airnow.gov/index.cfm?action=airnow.global_summary#Nepal$Phora_Durbar_Kathmandu"/>
    <m/>
  </r>
  <r>
    <x v="6"/>
    <s v="Phora Durbar Kathmandu"/>
    <x v="1"/>
    <x v="12"/>
    <x v="10"/>
    <x v="3"/>
    <n v="43.532968539999999"/>
    <s v="µg/m3"/>
    <s v="Measured"/>
    <s v="https://www.airnow.gov/index.cfm?action=airnow.global_summary#Nepal$Phora_Durbar_Kathmandu"/>
    <m/>
  </r>
  <r>
    <x v="6"/>
    <s v="Phora Durbar Kathmandu"/>
    <x v="1"/>
    <x v="12"/>
    <x v="11"/>
    <x v="3"/>
    <n v="72.279805010000004"/>
    <s v="µg/m3"/>
    <s v="Measured"/>
    <s v="https://www.airnow.gov/index.cfm?action=airnow.global_summary#Nepal$Phora_Durbar_Kathmandu"/>
    <m/>
  </r>
  <r>
    <x v="6"/>
    <s v="Phora Durbar Kathmandu"/>
    <x v="1"/>
    <x v="12"/>
    <x v="12"/>
    <x v="3"/>
    <n v="101.39086020000001"/>
    <s v="µg/m3"/>
    <s v="Measured"/>
    <s v="https://www.airnow.gov/index.cfm?action=airnow.global_summary#Nepal$Phora_Durbar_Kathmandu"/>
    <m/>
  </r>
  <r>
    <x v="6"/>
    <s v="Phora Durbar Kathmandu"/>
    <x v="1"/>
    <x v="11"/>
    <x v="1"/>
    <x v="4"/>
    <n v="6"/>
    <s v="ppb"/>
    <s v="Measured"/>
    <s v="https://www.airnow.gov/index.cfm?action=airnow.global_summary#Nepal$Phora_Durbar_Kathmandu"/>
    <m/>
  </r>
  <r>
    <x v="6"/>
    <s v="Phora Durbar Kathmandu"/>
    <x v="1"/>
    <x v="11"/>
    <x v="2"/>
    <x v="4"/>
    <n v="23.086614170000001"/>
    <s v="ppb"/>
    <s v="Measured"/>
    <s v="https://www.airnow.gov/index.cfm?action=airnow.global_summary#Nepal$Phora_Durbar_Kathmandu"/>
    <m/>
  </r>
  <r>
    <x v="6"/>
    <s v="Phora Durbar Kathmandu"/>
    <x v="1"/>
    <x v="11"/>
    <x v="3"/>
    <x v="4"/>
    <n v="36.440860219999998"/>
    <s v="ppb"/>
    <s v="Measured"/>
    <s v="https://www.airnow.gov/index.cfm?action=airnow.global_summary#Nepal$Phora_Durbar_Kathmandu"/>
    <m/>
  </r>
  <r>
    <x v="6"/>
    <s v="Phora Durbar Kathmandu"/>
    <x v="1"/>
    <x v="11"/>
    <x v="4"/>
    <x v="4"/>
    <n v="44.07222222"/>
    <s v="ppb"/>
    <s v="Measured"/>
    <s v="https://www.airnow.gov/index.cfm?action=airnow.global_summary#Nepal$Phora_Durbar_Kathmandu"/>
    <m/>
  </r>
  <r>
    <x v="6"/>
    <s v="Phora Durbar Kathmandu"/>
    <x v="1"/>
    <x v="11"/>
    <x v="5"/>
    <x v="4"/>
    <n v="41.234074069999998"/>
    <s v="ppb"/>
    <s v="Measured"/>
    <s v="https://www.airnow.gov/index.cfm?action=airnow.global_summary#Nepal$Phora_Durbar_Kathmandu"/>
    <m/>
  </r>
  <r>
    <x v="6"/>
    <s v="Phora Durbar Kathmandu"/>
    <x v="1"/>
    <x v="11"/>
    <x v="6"/>
    <x v="4"/>
    <n v="41.001388890000001"/>
    <s v="ppb"/>
    <s v="Measured"/>
    <s v="https://www.airnow.gov/index.cfm?action=airnow.global_summary#Nepal$Phora_Durbar_Kathmandu"/>
    <m/>
  </r>
  <r>
    <x v="6"/>
    <s v="Phora Durbar Kathmandu"/>
    <x v="1"/>
    <x v="11"/>
    <x v="7"/>
    <x v="4"/>
    <n v="21.879032259999999"/>
    <s v="ppb"/>
    <s v="Measured"/>
    <s v="https://www.airnow.gov/index.cfm?action=airnow.global_summary#Nepal$Phora_Durbar_Kathmandu"/>
    <m/>
  </r>
  <r>
    <x v="6"/>
    <s v="Phora Durbar Kathmandu"/>
    <x v="1"/>
    <x v="11"/>
    <x v="8"/>
    <x v="4"/>
    <n v="23.2574124"/>
    <s v="ppb"/>
    <s v="Measured"/>
    <s v="https://www.airnow.gov/index.cfm?action=airnow.global_summary#Nepal$Phora_Durbar_Kathmandu"/>
    <m/>
  </r>
  <r>
    <x v="6"/>
    <s v="Phora Durbar Kathmandu"/>
    <x v="1"/>
    <x v="11"/>
    <x v="9"/>
    <x v="4"/>
    <n v="28.65555556"/>
    <s v="ppb"/>
    <s v="Measured"/>
    <s v="https://www.airnow.gov/index.cfm?action=airnow.global_summary#Nepal$Phora_Durbar_Kathmandu"/>
    <m/>
  </r>
  <r>
    <x v="6"/>
    <s v="Phora Durbar Kathmandu"/>
    <x v="1"/>
    <x v="11"/>
    <x v="10"/>
    <x v="4"/>
    <n v="29.856182799999999"/>
    <s v="ppb"/>
    <s v="Measured"/>
    <s v="https://www.airnow.gov/index.cfm?action=airnow.global_summary#Nepal$Phora_Durbar_Kathmandu"/>
    <m/>
  </r>
  <r>
    <x v="6"/>
    <s v="Phora Durbar Kathmandu"/>
    <x v="1"/>
    <x v="11"/>
    <x v="11"/>
    <x v="4"/>
    <n v="24.501388890000001"/>
    <s v="ppb"/>
    <s v="Measured"/>
    <s v="https://www.airnow.gov/index.cfm?action=airnow.global_summary#Nepal$Phora_Durbar_Kathmandu"/>
    <m/>
  </r>
  <r>
    <x v="6"/>
    <s v="Phora Durbar Kathmandu"/>
    <x v="1"/>
    <x v="11"/>
    <x v="12"/>
    <x v="4"/>
    <n v="20.487903230000001"/>
    <s v="ppb"/>
    <s v="Measured"/>
    <s v="https://www.airnow.gov/index.cfm?action=airnow.global_summary#Nepal$Phora_Durbar_Kathmandu"/>
    <m/>
  </r>
  <r>
    <x v="6"/>
    <s v="Phora Durbar Kathmandu"/>
    <x v="1"/>
    <x v="12"/>
    <x v="1"/>
    <x v="4"/>
    <n v="22.112903230000001"/>
    <s v="ppb"/>
    <s v="Measured"/>
    <s v="https://www.airnow.gov/index.cfm?action=airnow.global_summary#Nepal$Phora_Durbar_Kathmandu"/>
    <m/>
  </r>
  <r>
    <x v="6"/>
    <s v="Phora Durbar Kathmandu"/>
    <x v="1"/>
    <x v="12"/>
    <x v="2"/>
    <x v="4"/>
    <n v="21.34392523"/>
    <s v="ppb"/>
    <s v="Measured"/>
    <s v="https://www.airnow.gov/index.cfm?action=airnow.global_summary#Nepal$Phora_Durbar_Kathmandu"/>
    <m/>
  </r>
  <r>
    <x v="6"/>
    <s v="Phora Durbar Kathmandu"/>
    <x v="1"/>
    <x v="12"/>
    <x v="3"/>
    <x v="4"/>
    <n v="33.52560647"/>
    <s v="ppb"/>
    <s v="Measured"/>
    <s v="https://www.airnow.gov/index.cfm?action=airnow.global_summary#Nepal$Phora_Durbar_Kathmandu"/>
    <m/>
  </r>
  <r>
    <x v="6"/>
    <s v="Phora Durbar Kathmandu"/>
    <x v="1"/>
    <x v="12"/>
    <x v="4"/>
    <x v="4"/>
    <n v="32.751388890000001"/>
    <s v="ppb"/>
    <s v="Measured"/>
    <s v="https://www.airnow.gov/index.cfm?action=airnow.global_summary#Nepal$Phora_Durbar_Kathmandu"/>
    <m/>
  </r>
  <r>
    <x v="6"/>
    <s v="Phora Durbar Kathmandu"/>
    <x v="1"/>
    <x v="12"/>
    <x v="5"/>
    <x v="4"/>
    <n v="32.106182799999999"/>
    <s v="ppb"/>
    <s v="Measured"/>
    <s v="https://www.airnow.gov/index.cfm?action=airnow.global_summary#Nepal$Phora_Durbar_Kathmandu"/>
    <m/>
  </r>
  <r>
    <x v="6"/>
    <s v="Phora Durbar Kathmandu"/>
    <x v="1"/>
    <x v="12"/>
    <x v="6"/>
    <x v="4"/>
    <n v="27.394444440000001"/>
    <s v="ppb"/>
    <s v="Measured"/>
    <s v="https://www.airnow.gov/index.cfm?action=airnow.global_summary#Nepal$Phora_Durbar_Kathmandu"/>
    <m/>
  </r>
  <r>
    <x v="6"/>
    <s v="Phora Durbar Kathmandu"/>
    <x v="1"/>
    <x v="12"/>
    <x v="7"/>
    <x v="4"/>
    <n v="15.202956990000001"/>
    <s v="ppb"/>
    <s v="Measured"/>
    <s v="https://www.airnow.gov/index.cfm?action=airnow.global_summary#Nepal$Phora_Durbar_Kathmandu"/>
    <m/>
  </r>
  <r>
    <x v="6"/>
    <s v="Phora Durbar Kathmandu"/>
    <x v="1"/>
    <x v="12"/>
    <x v="8"/>
    <x v="4"/>
    <n v="14.137096769999999"/>
    <s v="ppb"/>
    <s v="Measured"/>
    <s v="https://www.airnow.gov/index.cfm?action=airnow.global_summary#Nepal$Phora_Durbar_Kathmandu"/>
    <m/>
  </r>
  <r>
    <x v="6"/>
    <s v="Phora Durbar Kathmandu"/>
    <x v="1"/>
    <x v="12"/>
    <x v="9"/>
    <x v="4"/>
    <n v="16.9375"/>
    <s v="ppb"/>
    <s v="Measured"/>
    <s v="https://www.airnow.gov/index.cfm?action=airnow.global_summary#Nepal$Phora_Durbar_Kathmandu"/>
    <m/>
  </r>
  <r>
    <x v="6"/>
    <s v="Phora Durbar Kathmandu"/>
    <x v="1"/>
    <x v="12"/>
    <x v="10"/>
    <x v="4"/>
    <n v="23.161290319999999"/>
    <s v="ppb"/>
    <s v="Measured"/>
    <s v="https://www.airnow.gov/index.cfm?action=airnow.global_summary#Nepal$Phora_Durbar_Kathmandu"/>
    <m/>
  </r>
  <r>
    <x v="6"/>
    <s v="Phora Durbar Kathmandu"/>
    <x v="1"/>
    <x v="12"/>
    <x v="11"/>
    <x v="4"/>
    <n v="17.240947080000002"/>
    <s v="ppb"/>
    <s v="Measured"/>
    <s v="https://www.airnow.gov/index.cfm?action=airnow.global_summary#Nepal$Phora_Durbar_Kathmandu"/>
    <m/>
  </r>
  <r>
    <x v="6"/>
    <s v="Phora Durbar Kathmandu"/>
    <x v="1"/>
    <x v="12"/>
    <x v="12"/>
    <x v="4"/>
    <n v="14.1155914"/>
    <s v="ppb"/>
    <s v="Measured"/>
    <s v="https://www.airnow.gov/index.cfm?action=airnow.global_summary#Nepal$Phora_Durbar_Kathmandu"/>
    <m/>
  </r>
  <r>
    <x v="2"/>
    <s v="New Delhi"/>
    <x v="1"/>
    <x v="9"/>
    <x v="1"/>
    <x v="3"/>
    <n v="337.9"/>
    <s v="µg/m3"/>
    <s v="Measured"/>
    <s v="https://www.airnow.gov/index.cfm?action=airnow.global_summary#India$New_Delhi"/>
    <m/>
  </r>
  <r>
    <x v="2"/>
    <s v="New Delhi"/>
    <x v="1"/>
    <x v="9"/>
    <x v="2"/>
    <x v="3"/>
    <n v="107.0509615"/>
    <s v="µg/m3"/>
    <s v="Measured"/>
    <s v="https://www.airnow.gov/index.cfm?action=airnow.global_summary#India$New_Delhi"/>
    <m/>
  </r>
  <r>
    <x v="2"/>
    <s v="New Delhi"/>
    <x v="1"/>
    <x v="9"/>
    <x v="3"/>
    <x v="3"/>
    <n v="70.533287099999995"/>
    <s v="µg/m3"/>
    <s v="Measured"/>
    <s v="https://www.airnow.gov/index.cfm?action=airnow.global_summary#India$New_Delhi"/>
    <m/>
  </r>
  <r>
    <x v="2"/>
    <s v="New Delhi"/>
    <x v="1"/>
    <x v="9"/>
    <x v="4"/>
    <x v="3"/>
    <n v="61.957262569999997"/>
    <s v="µg/m3"/>
    <s v="Measured"/>
    <s v="https://www.airnow.gov/index.cfm?action=airnow.global_summary#India$New_Delhi"/>
    <m/>
  </r>
  <r>
    <x v="2"/>
    <s v="New Delhi"/>
    <x v="1"/>
    <x v="9"/>
    <x v="5"/>
    <x v="3"/>
    <n v="72.937067769999999"/>
    <s v="µg/m3"/>
    <s v="Measured"/>
    <s v="https://www.airnow.gov/index.cfm?action=airnow.global_summary#India$New_Delhi"/>
    <m/>
  </r>
  <r>
    <x v="2"/>
    <s v="New Delhi"/>
    <x v="1"/>
    <x v="9"/>
    <x v="6"/>
    <x v="3"/>
    <n v="55.077298050000003"/>
    <s v="µg/m3"/>
    <s v="Measured"/>
    <s v="https://www.airnow.gov/index.cfm?action=airnow.global_summary#India$New_Delhi"/>
    <m/>
  </r>
  <r>
    <x v="2"/>
    <s v="New Delhi"/>
    <x v="1"/>
    <x v="9"/>
    <x v="7"/>
    <x v="3"/>
    <n v="33.275573770000001"/>
    <s v="µg/m3"/>
    <s v="Measured"/>
    <s v="https://www.airnow.gov/index.cfm?action=airnow.global_summary#India$New_Delhi"/>
    <m/>
  </r>
  <r>
    <x v="2"/>
    <s v="New Delhi"/>
    <x v="1"/>
    <x v="9"/>
    <x v="8"/>
    <x v="3"/>
    <n v="32.807816709999997"/>
    <s v="µg/m3"/>
    <s v="Measured"/>
    <s v="https://www.airnow.gov/index.cfm?action=airnow.global_summary#India$New_Delhi"/>
    <m/>
  </r>
  <r>
    <x v="2"/>
    <s v="New Delhi"/>
    <x v="1"/>
    <x v="9"/>
    <x v="9"/>
    <x v="3"/>
    <n v="49.881985819999997"/>
    <s v="µg/m3"/>
    <s v="Measured"/>
    <s v="https://www.airnow.gov/index.cfm?action=airnow.global_summary#India$New_Delhi"/>
    <m/>
  </r>
  <r>
    <x v="2"/>
    <s v="New Delhi"/>
    <x v="1"/>
    <x v="9"/>
    <x v="10"/>
    <x v="3"/>
    <n v="104.0450785"/>
    <s v="µg/m3"/>
    <s v="Measured"/>
    <s v="https://www.airnow.gov/index.cfm?action=airnow.global_summary#India$New_Delhi"/>
    <m/>
  </r>
  <r>
    <x v="2"/>
    <s v="New Delhi"/>
    <x v="1"/>
    <x v="9"/>
    <x v="11"/>
    <x v="3"/>
    <n v="236.309901"/>
    <s v="µg/m3"/>
    <s v="Measured"/>
    <s v="https://www.airnow.gov/index.cfm?action=airnow.global_summary#India$New_Delhi"/>
    <m/>
  </r>
  <r>
    <x v="2"/>
    <s v="New Delhi"/>
    <x v="1"/>
    <x v="9"/>
    <x v="12"/>
    <x v="3"/>
    <n v="240.34931879999999"/>
    <s v="µg/m3"/>
    <s v="Measured"/>
    <s v="https://www.airnow.gov/index.cfm?action=airnow.global_summary#India$New_Delhi"/>
    <m/>
  </r>
  <r>
    <x v="2"/>
    <s v="New Delhi"/>
    <x v="1"/>
    <x v="10"/>
    <x v="1"/>
    <x v="3"/>
    <n v="285.61491940000002"/>
    <s v="µg/m3"/>
    <s v="Measured"/>
    <s v="https://www.airnow.gov/index.cfm?action=airnow.global_summary#India$New_Delhi"/>
    <m/>
  </r>
  <r>
    <x v="2"/>
    <s v="New Delhi"/>
    <x v="1"/>
    <x v="10"/>
    <x v="2"/>
    <x v="3"/>
    <n v="142.18893679999999"/>
    <s v="µg/m3"/>
    <s v="Measured"/>
    <s v="https://www.airnow.gov/index.cfm?action=airnow.global_summary#India$New_Delhi"/>
    <m/>
  </r>
  <r>
    <x v="2"/>
    <s v="New Delhi"/>
    <x v="1"/>
    <x v="10"/>
    <x v="3"/>
    <x v="3"/>
    <n v="80.87673049"/>
    <s v="µg/m3"/>
    <s v="Measured"/>
    <s v="https://www.airnow.gov/index.cfm?action=airnow.global_summary#India$New_Delhi"/>
    <m/>
  </r>
  <r>
    <x v="2"/>
    <s v="New Delhi"/>
    <x v="1"/>
    <x v="10"/>
    <x v="4"/>
    <x v="3"/>
    <n v="89.037777779999999"/>
    <s v="µg/m3"/>
    <s v="Measured"/>
    <s v="https://www.airnow.gov/index.cfm?action=airnow.global_summary#India$New_Delhi"/>
    <m/>
  </r>
  <r>
    <x v="2"/>
    <s v="New Delhi"/>
    <x v="1"/>
    <x v="10"/>
    <x v="5"/>
    <x v="3"/>
    <n v="72.665482949999998"/>
    <s v="µg/m3"/>
    <s v="Measured"/>
    <s v="https://www.airnow.gov/index.cfm?action=airnow.global_summary#India$New_Delhi"/>
    <m/>
  </r>
  <r>
    <x v="2"/>
    <s v="New Delhi"/>
    <x v="1"/>
    <x v="10"/>
    <x v="6"/>
    <x v="3"/>
    <n v="48.964722219999999"/>
    <s v="µg/m3"/>
    <s v="Measured"/>
    <s v="https://www.airnow.gov/index.cfm?action=airnow.global_summary#India$New_Delhi"/>
    <m/>
  </r>
  <r>
    <x v="2"/>
    <s v="New Delhi"/>
    <x v="1"/>
    <x v="10"/>
    <x v="7"/>
    <x v="3"/>
    <n v="38.000610690000002"/>
    <s v="µg/m3"/>
    <s v="Measured"/>
    <s v="https://www.airnow.gov/index.cfm?action=airnow.global_summary#India$New_Delhi"/>
    <m/>
  </r>
  <r>
    <x v="2"/>
    <s v="New Delhi"/>
    <x v="1"/>
    <x v="10"/>
    <x v="8"/>
    <x v="3"/>
    <n v="30.561424729999999"/>
    <s v="µg/m3"/>
    <s v="Measured"/>
    <s v="https://www.airnow.gov/index.cfm?action=airnow.global_summary#India$New_Delhi"/>
    <m/>
  </r>
  <r>
    <x v="2"/>
    <s v="New Delhi"/>
    <x v="1"/>
    <x v="10"/>
    <x v="9"/>
    <x v="3"/>
    <n v="47.087303849999998"/>
    <s v="µg/m3"/>
    <s v="Measured"/>
    <s v="https://www.airnow.gov/index.cfm?action=airnow.global_summary#India$New_Delhi"/>
    <m/>
  </r>
  <r>
    <x v="2"/>
    <s v="New Delhi"/>
    <x v="1"/>
    <x v="10"/>
    <x v="10"/>
    <x v="3"/>
    <n v="126.7255088"/>
    <s v="µg/m3"/>
    <s v="Measured"/>
    <s v="https://www.airnow.gov/index.cfm?action=airnow.global_summary#India$New_Delhi"/>
    <m/>
  </r>
  <r>
    <x v="2"/>
    <s v="New Delhi"/>
    <x v="1"/>
    <x v="10"/>
    <x v="11"/>
    <x v="3"/>
    <n v="296.63044100000002"/>
    <s v="µg/m3"/>
    <s v="Measured"/>
    <s v="https://www.airnow.gov/index.cfm?action=airnow.global_summary#India$New_Delhi"/>
    <m/>
  </r>
  <r>
    <x v="2"/>
    <s v="New Delhi"/>
    <x v="1"/>
    <x v="10"/>
    <x v="12"/>
    <x v="3"/>
    <n v="215.8180108"/>
    <s v="µg/m3"/>
    <s v="Measured"/>
    <s v="https://www.airnow.gov/index.cfm?action=airnow.global_summary#India$New_Delhi"/>
    <m/>
  </r>
  <r>
    <x v="2"/>
    <s v="New Delhi"/>
    <x v="1"/>
    <x v="11"/>
    <x v="1"/>
    <x v="3"/>
    <n v="165.3396601"/>
    <s v="µg/m3"/>
    <s v="Measured"/>
    <s v="https://www.airnow.gov/index.cfm?action=airnow.global_summary#India$New_Delhi"/>
    <m/>
  </r>
  <r>
    <x v="2"/>
    <s v="New Delhi"/>
    <x v="1"/>
    <x v="11"/>
    <x v="2"/>
    <x v="3"/>
    <n v="106.15024"/>
    <s v="µg/m3"/>
    <s v="Measured"/>
    <s v="https://www.airnow.gov/index.cfm?action=airnow.global_summary#India$New_Delhi"/>
    <m/>
  </r>
  <r>
    <x v="2"/>
    <s v="New Delhi"/>
    <x v="1"/>
    <x v="11"/>
    <x v="3"/>
    <x v="3"/>
    <n v="73.651424689999999"/>
    <s v="µg/m3"/>
    <s v="Measured"/>
    <s v="https://www.airnow.gov/index.cfm?action=airnow.global_summary#India$New_Delhi"/>
    <m/>
  </r>
  <r>
    <x v="2"/>
    <s v="New Delhi"/>
    <x v="1"/>
    <x v="11"/>
    <x v="4"/>
    <x v="3"/>
    <n v="79.824812030000004"/>
    <s v="µg/m3"/>
    <s v="Measured"/>
    <s v="https://www.airnow.gov/index.cfm?action=airnow.global_summary#India$New_Delhi"/>
    <m/>
  </r>
  <r>
    <x v="2"/>
    <s v="New Delhi"/>
    <x v="1"/>
    <x v="11"/>
    <x v="5"/>
    <x v="3"/>
    <n v="80.735506240000007"/>
    <s v="µg/m3"/>
    <s v="Measured"/>
    <s v="https://www.airnow.gov/index.cfm?action=airnow.global_summary#India$New_Delhi"/>
    <m/>
  </r>
  <r>
    <x v="2"/>
    <s v="New Delhi"/>
    <x v="1"/>
    <x v="11"/>
    <x v="6"/>
    <x v="3"/>
    <n v="47.394722219999998"/>
    <s v="µg/m3"/>
    <s v="Measured"/>
    <s v="https://www.airnow.gov/index.cfm?action=airnow.global_summary#India$New_Delhi"/>
    <m/>
  </r>
  <r>
    <x v="2"/>
    <s v="New Delhi"/>
    <x v="1"/>
    <x v="11"/>
    <x v="7"/>
    <x v="3"/>
    <n v="30.442473119999999"/>
    <s v="µg/m3"/>
    <s v="Measured"/>
    <s v="https://www.airnow.gov/index.cfm?action=airnow.global_summary#India$New_Delhi"/>
    <m/>
  </r>
  <r>
    <x v="2"/>
    <s v="New Delhi"/>
    <x v="1"/>
    <x v="11"/>
    <x v="8"/>
    <x v="3"/>
    <n v="34.66450382"/>
    <s v="µg/m3"/>
    <s v="Measured"/>
    <s v="https://www.airnow.gov/index.cfm?action=airnow.global_summary#India$New_Delhi"/>
    <m/>
  </r>
  <r>
    <x v="2"/>
    <s v="New Delhi"/>
    <x v="1"/>
    <x v="11"/>
    <x v="9"/>
    <x v="3"/>
    <n v="52.607460039999999"/>
    <s v="µg/m3"/>
    <s v="Measured"/>
    <s v="https://www.airnow.gov/index.cfm?action=airnow.global_summary#India$New_Delhi"/>
    <m/>
  </r>
  <r>
    <x v="2"/>
    <s v="New Delhi"/>
    <x v="1"/>
    <x v="11"/>
    <x v="10"/>
    <x v="3"/>
    <n v="146.46005589999999"/>
    <s v="µg/m3"/>
    <s v="Measured"/>
    <s v="https://www.airnow.gov/index.cfm?action=airnow.global_summary#India$New_Delhi"/>
    <m/>
  </r>
  <r>
    <x v="2"/>
    <s v="New Delhi"/>
    <x v="1"/>
    <x v="11"/>
    <x v="11"/>
    <x v="3"/>
    <n v="271.88013890000002"/>
    <s v="µg/m3"/>
    <s v="Measured"/>
    <s v="https://www.airnow.gov/index.cfm?action=airnow.global_summary#India$New_Delhi"/>
    <m/>
  </r>
  <r>
    <x v="2"/>
    <s v="New Delhi"/>
    <x v="1"/>
    <x v="11"/>
    <x v="12"/>
    <x v="3"/>
    <n v="210.5160377"/>
    <s v="µg/m3"/>
    <s v="Measured"/>
    <s v="https://www.airnow.gov/index.cfm?action=airnow.global_summary#India$New_Delhi"/>
    <m/>
  </r>
  <r>
    <x v="2"/>
    <s v="New Delhi"/>
    <x v="1"/>
    <x v="12"/>
    <x v="1"/>
    <x v="3"/>
    <n v="224.65913979999999"/>
    <s v="µg/m3"/>
    <s v="Measured"/>
    <s v="https://www.airnow.gov/index.cfm?action=airnow.global_summary#India$New_Delhi"/>
    <m/>
  </r>
  <r>
    <x v="2"/>
    <s v="New Delhi"/>
    <x v="1"/>
    <x v="12"/>
    <x v="2"/>
    <x v="3"/>
    <n v="121.65146799999999"/>
    <s v="µg/m3"/>
    <s v="Measured"/>
    <s v="https://www.airnow.gov/index.cfm?action=airnow.global_summary#India$New_Delhi"/>
    <m/>
  </r>
  <r>
    <x v="2"/>
    <s v="New Delhi"/>
    <x v="1"/>
    <x v="12"/>
    <x v="3"/>
    <x v="3"/>
    <n v="82.37405914"/>
    <s v="µg/m3"/>
    <s v="Measured"/>
    <s v="https://www.airnow.gov/index.cfm?action=airnow.global_summary#India$New_Delhi"/>
    <m/>
  </r>
  <r>
    <x v="2"/>
    <s v="New Delhi"/>
    <x v="1"/>
    <x v="12"/>
    <x v="4"/>
    <x v="3"/>
    <n v="71.58529412"/>
    <s v="µg/m3"/>
    <s v="Measured"/>
    <s v="https://www.airnow.gov/index.cfm?action=airnow.global_summary#India$New_Delhi"/>
    <m/>
  </r>
  <r>
    <x v="2"/>
    <s v="New Delhi"/>
    <x v="1"/>
    <x v="12"/>
    <x v="5"/>
    <x v="3"/>
    <n v="72.043351799999996"/>
    <s v="µg/m3"/>
    <s v="Measured"/>
    <s v="https://www.airnow.gov/index.cfm?action=airnow.global_summary#India$New_Delhi"/>
    <m/>
  </r>
  <r>
    <x v="2"/>
    <s v="New Delhi"/>
    <x v="1"/>
    <x v="12"/>
    <x v="6"/>
    <x v="3"/>
    <n v="70.114484680000004"/>
    <s v="µg/m3"/>
    <s v="Measured"/>
    <s v="https://www.airnow.gov/index.cfm?action=airnow.global_summary#India$New_Delhi"/>
    <m/>
  </r>
  <r>
    <x v="2"/>
    <s v="New Delhi"/>
    <x v="1"/>
    <x v="12"/>
    <x v="7"/>
    <x v="3"/>
    <n v="38.19661705"/>
    <s v="µg/m3"/>
    <s v="Measured"/>
    <s v="https://www.airnow.gov/index.cfm?action=airnow.global_summary#India$New_Delhi"/>
    <m/>
  </r>
  <r>
    <x v="2"/>
    <s v="New Delhi"/>
    <x v="1"/>
    <x v="12"/>
    <x v="8"/>
    <x v="3"/>
    <n v="31.812442399999998"/>
    <s v="µg/m3"/>
    <s v="Measured"/>
    <s v="https://www.airnow.gov/index.cfm?action=airnow.global_summary#India$New_Delhi"/>
    <m/>
  </r>
  <r>
    <x v="2"/>
    <s v="New Delhi"/>
    <x v="1"/>
    <x v="12"/>
    <x v="9"/>
    <x v="3"/>
    <n v="37.289254769999999"/>
    <s v="µg/m3"/>
    <s v="Measured"/>
    <s v="https://www.airnow.gov/index.cfm?action=airnow.global_summary#India$New_Delhi"/>
    <m/>
  </r>
  <r>
    <x v="2"/>
    <s v="New Delhi"/>
    <x v="1"/>
    <x v="12"/>
    <x v="10"/>
    <x v="3"/>
    <n v="112.9019471"/>
    <s v="µg/m3"/>
    <s v="Measured"/>
    <s v="https://www.airnow.gov/index.cfm?action=airnow.global_summary#India$New_Delhi"/>
    <m/>
  </r>
  <r>
    <x v="2"/>
    <s v="New Delhi"/>
    <x v="1"/>
    <x v="12"/>
    <x v="11"/>
    <x v="3"/>
    <n v="181.7738028"/>
    <s v="µg/m3"/>
    <s v="Measured"/>
    <s v="https://www.airnow.gov/index.cfm?action=airnow.global_summary#India$New_Delhi"/>
    <m/>
  </r>
  <r>
    <x v="2"/>
    <s v="New Delhi"/>
    <x v="1"/>
    <x v="12"/>
    <x v="12"/>
    <x v="3"/>
    <n v="208.02392470000001"/>
    <s v="µg/m3"/>
    <s v="Measured"/>
    <s v="https://www.airnow.gov/index.cfm?action=airnow.global_summary#India$New_Delhi"/>
    <m/>
  </r>
  <r>
    <x v="2"/>
    <s v="Chennai"/>
    <x v="1"/>
    <x v="9"/>
    <x v="1"/>
    <x v="3"/>
    <n v="39.1"/>
    <s v="µg/m3"/>
    <s v="Measured"/>
    <s v="https://www.airnow.gov/index.cfm?action=airnow.global_summary#India$Chennai"/>
    <m/>
  </r>
  <r>
    <x v="2"/>
    <s v="Chennai"/>
    <x v="1"/>
    <x v="9"/>
    <x v="2"/>
    <x v="3"/>
    <n v="32.483333330000001"/>
    <s v="µg/m3"/>
    <s v="Measured"/>
    <s v="https://www.airnow.gov/index.cfm?action=airnow.global_summary#India$Chennai"/>
    <m/>
  </r>
  <r>
    <x v="2"/>
    <s v="Chennai"/>
    <x v="1"/>
    <x v="9"/>
    <x v="3"/>
    <x v="3"/>
    <n v="34.068955649999999"/>
    <s v="µg/m3"/>
    <s v="Measured"/>
    <s v="https://www.airnow.gov/index.cfm?action=airnow.global_summary#India$Chennai"/>
    <m/>
  </r>
  <r>
    <x v="2"/>
    <s v="Chennai"/>
    <x v="1"/>
    <x v="9"/>
    <x v="4"/>
    <x v="3"/>
    <n v="13.90045802"/>
    <s v="µg/m3"/>
    <s v="Measured"/>
    <s v="https://www.airnow.gov/index.cfm?action=airnow.global_summary#India$Chennai"/>
    <m/>
  </r>
  <r>
    <x v="2"/>
    <s v="Chennai"/>
    <x v="1"/>
    <x v="9"/>
    <x v="5"/>
    <x v="3"/>
    <n v="30.4726"/>
    <s v="µg/m3"/>
    <s v="Measured"/>
    <s v="https://www.airnow.gov/index.cfm?action=airnow.global_summary#India$Chennai"/>
    <m/>
  </r>
  <r>
    <x v="2"/>
    <s v="Chennai"/>
    <x v="1"/>
    <x v="9"/>
    <x v="6"/>
    <x v="3"/>
    <n v="20.6420712"/>
    <s v="µg/m3"/>
    <s v="Measured"/>
    <s v="https://www.airnow.gov/index.cfm?action=airnow.global_summary#India$Chennai"/>
    <m/>
  </r>
  <r>
    <x v="2"/>
    <s v="Chennai"/>
    <x v="1"/>
    <x v="9"/>
    <x v="7"/>
    <x v="3"/>
    <n v="23.564505669999999"/>
    <s v="µg/m3"/>
    <s v="Measured"/>
    <s v="https://www.airnow.gov/index.cfm?action=airnow.global_summary#India$Chennai"/>
    <m/>
  </r>
  <r>
    <x v="2"/>
    <s v="Chennai"/>
    <x v="1"/>
    <x v="9"/>
    <x v="8"/>
    <x v="3"/>
    <n v="20.27725118"/>
    <s v="µg/m3"/>
    <s v="Measured"/>
    <s v="https://www.airnow.gov/index.cfm?action=airnow.global_summary#India$Chennai"/>
    <m/>
  </r>
  <r>
    <x v="2"/>
    <s v="Chennai"/>
    <x v="1"/>
    <x v="9"/>
    <x v="9"/>
    <x v="3"/>
    <n v="19.312751680000002"/>
    <s v="µg/m3"/>
    <s v="Measured"/>
    <s v="https://www.airnow.gov/index.cfm?action=airnow.global_summary#India$Chennai"/>
    <m/>
  </r>
  <r>
    <x v="2"/>
    <s v="Chennai"/>
    <x v="1"/>
    <x v="9"/>
    <x v="10"/>
    <x v="3"/>
    <n v="26.974391990000001"/>
    <s v="µg/m3"/>
    <s v="Measured"/>
    <s v="https://www.airnow.gov/index.cfm?action=airnow.global_summary#India$Chennai"/>
    <m/>
  </r>
  <r>
    <x v="2"/>
    <s v="Chennai"/>
    <x v="1"/>
    <x v="9"/>
    <x v="11"/>
    <x v="3"/>
    <n v="29.379333330000001"/>
    <s v="µg/m3"/>
    <s v="Measured"/>
    <s v="https://www.airnow.gov/index.cfm?action=airnow.global_summary#India$Chennai"/>
    <m/>
  </r>
  <r>
    <x v="2"/>
    <s v="Chennai"/>
    <x v="1"/>
    <x v="9"/>
    <x v="12"/>
    <x v="3"/>
    <n v="39.936585370000003"/>
    <s v="µg/m3"/>
    <s v="Measured"/>
    <s v="https://www.airnow.gov/index.cfm?action=airnow.global_summary#India$Chennai"/>
    <m/>
  </r>
  <r>
    <x v="2"/>
    <s v="Chennai"/>
    <x v="1"/>
    <x v="10"/>
    <x v="1"/>
    <x v="3"/>
    <n v="48.817225610000001"/>
    <s v="µg/m3"/>
    <s v="Measured"/>
    <s v="https://www.airnow.gov/index.cfm?action=airnow.global_summary#India$Chennai"/>
    <m/>
  </r>
  <r>
    <x v="2"/>
    <s v="Chennai"/>
    <x v="1"/>
    <x v="10"/>
    <x v="2"/>
    <x v="3"/>
    <n v="35.832452830000001"/>
    <s v="µg/m3"/>
    <s v="Measured"/>
    <s v="https://www.airnow.gov/index.cfm?action=airnow.global_summary#India$Chennai"/>
    <m/>
  </r>
  <r>
    <x v="2"/>
    <s v="Chennai"/>
    <x v="1"/>
    <x v="10"/>
    <x v="3"/>
    <x v="3"/>
    <n v="26.36463023"/>
    <s v="µg/m3"/>
    <s v="Measured"/>
    <s v="https://www.airnow.gov/index.cfm?action=airnow.global_summary#India$Chennai"/>
    <m/>
  </r>
  <r>
    <x v="2"/>
    <s v="Chennai"/>
    <x v="1"/>
    <x v="10"/>
    <x v="4"/>
    <x v="3"/>
    <n v="17.735332249999999"/>
    <s v="µg/m3"/>
    <s v="Measured"/>
    <s v="https://www.airnow.gov/index.cfm?action=airnow.global_summary#India$Chennai"/>
    <m/>
  </r>
  <r>
    <x v="2"/>
    <s v="Chennai"/>
    <x v="1"/>
    <x v="10"/>
    <x v="5"/>
    <x v="3"/>
    <n v="22.06784232"/>
    <s v="µg/m3"/>
    <s v="Measured"/>
    <s v="https://www.airnow.gov/index.cfm?action=airnow.global_summary#India$Chennai"/>
    <m/>
  </r>
  <r>
    <x v="2"/>
    <s v="Chennai"/>
    <x v="1"/>
    <x v="10"/>
    <x v="6"/>
    <x v="3"/>
    <n v="43.330635839999999"/>
    <s v="µg/m3"/>
    <s v="Measured"/>
    <s v="https://www.airnow.gov/index.cfm?action=airnow.global_summary#India$Chennai"/>
    <m/>
  </r>
  <r>
    <x v="2"/>
    <s v="Chennai"/>
    <x v="1"/>
    <x v="10"/>
    <x v="7"/>
    <x v="3"/>
    <n v="33.454896140000002"/>
    <s v="µg/m3"/>
    <s v="Measured"/>
    <s v="https://www.airnow.gov/index.cfm?action=airnow.global_summary#India$Chennai"/>
    <m/>
  </r>
  <r>
    <x v="2"/>
    <s v="Chennai"/>
    <x v="1"/>
    <x v="10"/>
    <x v="8"/>
    <x v="3"/>
    <n v="35.859392270000001"/>
    <s v="µg/m3"/>
    <s v="Measured"/>
    <s v="https://www.airnow.gov/index.cfm?action=airnow.global_summary#India$Chennai"/>
    <m/>
  </r>
  <r>
    <x v="2"/>
    <s v="Chennai"/>
    <x v="1"/>
    <x v="10"/>
    <x v="9"/>
    <x v="3"/>
    <n v="36.029783389999999"/>
    <s v="µg/m3"/>
    <s v="Measured"/>
    <s v="https://www.airnow.gov/index.cfm?action=airnow.global_summary#India$Chennai"/>
    <m/>
  </r>
  <r>
    <x v="2"/>
    <s v="Chennai"/>
    <x v="1"/>
    <x v="10"/>
    <x v="10"/>
    <x v="3"/>
    <n v="60.18340611"/>
    <s v="µg/m3"/>
    <s v="Measured"/>
    <s v="https://www.airnow.gov/index.cfm?action=airnow.global_summary#India$Chennai"/>
    <m/>
  </r>
  <r>
    <x v="2"/>
    <s v="Chennai"/>
    <x v="1"/>
    <x v="10"/>
    <x v="11"/>
    <x v="3"/>
    <n v="68.716176469999994"/>
    <s v="µg/m3"/>
    <s v="Measured"/>
    <s v="https://www.airnow.gov/index.cfm?action=airnow.global_summary#India$Chennai"/>
    <m/>
  </r>
  <r>
    <x v="2"/>
    <s v="Chennai"/>
    <x v="1"/>
    <x v="10"/>
    <x v="12"/>
    <x v="3"/>
    <n v="68.269603520000004"/>
    <s v="µg/m3"/>
    <s v="Measured"/>
    <s v="https://www.airnow.gov/index.cfm?action=airnow.global_summary#India$Chennai"/>
    <m/>
  </r>
  <r>
    <x v="2"/>
    <s v="Chennai"/>
    <x v="1"/>
    <x v="11"/>
    <x v="1"/>
    <x v="3"/>
    <n v="48.082417579999998"/>
    <s v="µg/m3"/>
    <s v="Measured"/>
    <s v="https://www.airnow.gov/index.cfm?action=airnow.global_summary#India$Chennai"/>
    <m/>
  </r>
  <r>
    <x v="2"/>
    <s v="Chennai"/>
    <x v="1"/>
    <x v="11"/>
    <x v="2"/>
    <x v="3"/>
    <n v="42.635906040000002"/>
    <s v="µg/m3"/>
    <s v="Measured"/>
    <s v="https://www.airnow.gov/index.cfm?action=airnow.global_summary#India$Chennai"/>
    <m/>
  </r>
  <r>
    <x v="2"/>
    <s v="Chennai"/>
    <x v="1"/>
    <x v="11"/>
    <x v="3"/>
    <x v="3"/>
    <n v="24.840365680000001"/>
    <s v="µg/m3"/>
    <s v="Measured"/>
    <s v="https://www.airnow.gov/index.cfm?action=airnow.global_summary#India$Chennai"/>
    <m/>
  </r>
  <r>
    <x v="2"/>
    <s v="Chennai"/>
    <x v="1"/>
    <x v="11"/>
    <x v="4"/>
    <x v="3"/>
    <n v="25.754328359999999"/>
    <s v="µg/m3"/>
    <s v="Measured"/>
    <s v="https://www.airnow.gov/index.cfm?action=airnow.global_summary#India$Chennai"/>
    <m/>
  </r>
  <r>
    <x v="2"/>
    <s v="Chennai"/>
    <x v="1"/>
    <x v="11"/>
    <x v="5"/>
    <x v="3"/>
    <n v="22.984239890000001"/>
    <s v="µg/m3"/>
    <s v="Measured"/>
    <s v="https://www.airnow.gov/index.cfm?action=airnow.global_summary#India$Chennai"/>
    <m/>
  </r>
  <r>
    <x v="2"/>
    <s v="Chennai"/>
    <x v="1"/>
    <x v="11"/>
    <x v="6"/>
    <x v="3"/>
    <n v="20.342209629999999"/>
    <s v="µg/m3"/>
    <s v="Measured"/>
    <s v="https://www.airnow.gov/index.cfm?action=airnow.global_summary#India$Chennai"/>
    <m/>
  </r>
  <r>
    <x v="2"/>
    <s v="Chennai"/>
    <x v="1"/>
    <x v="11"/>
    <x v="7"/>
    <x v="3"/>
    <n v="25.59548564"/>
    <s v="µg/m3"/>
    <s v="Measured"/>
    <s v="https://www.airnow.gov/index.cfm?action=airnow.global_summary#India$Chennai"/>
    <m/>
  </r>
  <r>
    <x v="2"/>
    <s v="Chennai"/>
    <x v="1"/>
    <x v="11"/>
    <x v="8"/>
    <x v="3"/>
    <n v="22.28352113"/>
    <s v="µg/m3"/>
    <s v="Measured"/>
    <s v="https://www.airnow.gov/index.cfm?action=airnow.global_summary#India$Chennai"/>
    <m/>
  </r>
  <r>
    <x v="2"/>
    <s v="Chennai"/>
    <x v="1"/>
    <x v="11"/>
    <x v="9"/>
    <x v="3"/>
    <n v="21.40027933"/>
    <s v="µg/m3"/>
    <s v="Measured"/>
    <s v="https://www.airnow.gov/index.cfm?action=airnow.global_summary#India$Chennai"/>
    <m/>
  </r>
  <r>
    <x v="2"/>
    <s v="Chennai"/>
    <x v="1"/>
    <x v="11"/>
    <x v="10"/>
    <x v="3"/>
    <n v="38.266089469999997"/>
    <s v="µg/m3"/>
    <s v="Measured"/>
    <s v="https://www.airnow.gov/index.cfm?action=airnow.global_summary#India$Chennai"/>
    <m/>
  </r>
  <r>
    <x v="2"/>
    <s v="Chennai"/>
    <x v="1"/>
    <x v="11"/>
    <x v="11"/>
    <x v="3"/>
    <n v="47.403021150000001"/>
    <s v="µg/m3"/>
    <s v="Measured"/>
    <s v="https://www.airnow.gov/index.cfm?action=airnow.global_summary#India$Chennai"/>
    <m/>
  </r>
  <r>
    <x v="2"/>
    <s v="Chennai"/>
    <x v="1"/>
    <x v="11"/>
    <x v="12"/>
    <x v="3"/>
    <n v="61.479642370000001"/>
    <s v="µg/m3"/>
    <s v="Measured"/>
    <s v="https://www.airnow.gov/index.cfm?action=airnow.global_summary#India$Chennai"/>
    <m/>
  </r>
  <r>
    <x v="2"/>
    <s v="Chennai"/>
    <x v="1"/>
    <x v="12"/>
    <x v="1"/>
    <x v="3"/>
    <n v="69.642249660000004"/>
    <s v="µg/m3"/>
    <s v="Measured"/>
    <s v="https://www.airnow.gov/index.cfm?action=airnow.global_summary#India$Chennai"/>
    <m/>
  </r>
  <r>
    <x v="2"/>
    <s v="Chennai"/>
    <x v="1"/>
    <x v="12"/>
    <x v="2"/>
    <x v="3"/>
    <n v="43.701320129999999"/>
    <s v="µg/m3"/>
    <s v="Measured"/>
    <s v="https://www.airnow.gov/index.cfm?action=airnow.global_summary#India$Chennai"/>
    <m/>
  </r>
  <r>
    <x v="2"/>
    <s v="Chennai"/>
    <x v="1"/>
    <x v="12"/>
    <x v="3"/>
    <x v="3"/>
    <n v="17.963230769999999"/>
    <s v="µg/m3"/>
    <s v="Measured"/>
    <s v="https://www.airnow.gov/index.cfm?action=airnow.global_summary#India$Chennai"/>
    <m/>
  </r>
  <r>
    <x v="2"/>
    <s v="Chennai"/>
    <x v="1"/>
    <x v="12"/>
    <x v="4"/>
    <x v="3"/>
    <n v="15.69303977"/>
    <s v="µg/m3"/>
    <s v="Measured"/>
    <s v="https://www.airnow.gov/index.cfm?action=airnow.global_summary#India$Chennai"/>
    <m/>
  </r>
  <r>
    <x v="2"/>
    <s v="Chennai"/>
    <x v="1"/>
    <x v="12"/>
    <x v="5"/>
    <x v="3"/>
    <n v="17.023603349999998"/>
    <s v="µg/m3"/>
    <s v="Measured"/>
    <s v="https://www.airnow.gov/index.cfm?action=airnow.global_summary#India$Chennai"/>
    <m/>
  </r>
  <r>
    <x v="2"/>
    <s v="Chennai"/>
    <x v="1"/>
    <x v="12"/>
    <x v="6"/>
    <x v="3"/>
    <n v="25.305483410000001"/>
    <s v="µg/m3"/>
    <s v="Measured"/>
    <s v="https://www.airnow.gov/index.cfm?action=airnow.global_summary#India$Chennai"/>
    <m/>
  </r>
  <r>
    <x v="2"/>
    <s v="Chennai"/>
    <x v="1"/>
    <x v="12"/>
    <x v="7"/>
    <x v="3"/>
    <n v="25.344352619999999"/>
    <s v="µg/m3"/>
    <s v="Measured"/>
    <s v="https://www.airnow.gov/index.cfm?action=airnow.global_summary#India$Chennai"/>
    <m/>
  </r>
  <r>
    <x v="2"/>
    <s v="Chennai"/>
    <x v="1"/>
    <x v="12"/>
    <x v="8"/>
    <x v="3"/>
    <n v="19.741568050000001"/>
    <s v="µg/m3"/>
    <s v="Measured"/>
    <s v="https://www.airnow.gov/index.cfm?action=airnow.global_summary#India$Chennai"/>
    <m/>
  </r>
  <r>
    <x v="2"/>
    <s v="Chennai"/>
    <x v="1"/>
    <x v="12"/>
    <x v="9"/>
    <x v="3"/>
    <n v="19.600000000000001"/>
    <s v="µg/m3"/>
    <s v="Measured"/>
    <s v="https://www.airnow.gov/index.cfm?action=airnow.global_summary#India$Chennai"/>
    <m/>
  </r>
  <r>
    <x v="2"/>
    <s v="Chennai"/>
    <x v="1"/>
    <x v="12"/>
    <x v="10"/>
    <x v="3"/>
    <n v="13.79428571"/>
    <s v="µg/m3"/>
    <s v="Measured"/>
    <s v="https://www.airnow.gov/index.cfm?action=airnow.global_summary#India$Chennai"/>
    <m/>
  </r>
  <r>
    <x v="2"/>
    <s v="Chennai"/>
    <x v="1"/>
    <x v="12"/>
    <x v="11"/>
    <x v="3"/>
    <s v="NA"/>
    <s v="µg/m3"/>
    <s v="Measured"/>
    <s v="https://www.airnow.gov/index.cfm?action=airnow.global_summary#India$Chennai"/>
    <m/>
  </r>
  <r>
    <x v="2"/>
    <s v="Chennai"/>
    <x v="1"/>
    <x v="12"/>
    <x v="12"/>
    <x v="3"/>
    <n v="53.317623759999996"/>
    <s v="µg/m3"/>
    <s v="Measured"/>
    <s v="https://www.airnow.gov/index.cfm?action=airnow.global_summary#India$Chennai"/>
    <m/>
  </r>
  <r>
    <x v="2"/>
    <s v="Kolkata"/>
    <x v="1"/>
    <x v="9"/>
    <x v="1"/>
    <x v="3"/>
    <n v="439"/>
    <s v="µg/m3"/>
    <s v="Measured"/>
    <s v="https://www.airnow.gov/index.cfm?action=airnow.global_summary#India$Kolkata"/>
    <m/>
  </r>
  <r>
    <x v="2"/>
    <s v="Kolkata"/>
    <x v="1"/>
    <x v="9"/>
    <x v="2"/>
    <x v="3"/>
    <n v="55.826363639999997"/>
    <s v="µg/m3"/>
    <s v="Measured"/>
    <s v="https://www.airnow.gov/index.cfm?action=airnow.global_summary#India$Kolkata"/>
    <m/>
  </r>
  <r>
    <x v="2"/>
    <s v="Kolkata"/>
    <x v="1"/>
    <x v="9"/>
    <x v="3"/>
    <x v="3"/>
    <n v="77.618235290000001"/>
    <s v="µg/m3"/>
    <s v="Measured"/>
    <s v="https://www.airnow.gov/index.cfm?action=airnow.global_summary#India$Kolkata"/>
    <m/>
  </r>
  <r>
    <x v="2"/>
    <s v="Kolkata"/>
    <x v="1"/>
    <x v="9"/>
    <x v="4"/>
    <x v="3"/>
    <n v="38.409052920000001"/>
    <s v="µg/m3"/>
    <s v="Measured"/>
    <s v="https://www.airnow.gov/index.cfm?action=airnow.global_summary#India$Kolkata"/>
    <m/>
  </r>
  <r>
    <x v="2"/>
    <s v="Kolkata"/>
    <x v="1"/>
    <x v="9"/>
    <x v="5"/>
    <x v="3"/>
    <n v="30.372925169999998"/>
    <s v="µg/m3"/>
    <s v="Measured"/>
    <s v="https://www.airnow.gov/index.cfm?action=airnow.global_summary#India$Kolkata"/>
    <m/>
  </r>
  <r>
    <x v="2"/>
    <s v="Kolkata"/>
    <x v="1"/>
    <x v="9"/>
    <x v="6"/>
    <x v="3"/>
    <n v="22.61575246"/>
    <s v="µg/m3"/>
    <s v="Measured"/>
    <s v="https://www.airnow.gov/index.cfm?action=airnow.global_summary#India$Kolkata"/>
    <m/>
  </r>
  <r>
    <x v="2"/>
    <s v="Kolkata"/>
    <x v="1"/>
    <x v="9"/>
    <x v="7"/>
    <x v="3"/>
    <n v="16.168365550000001"/>
    <s v="µg/m3"/>
    <s v="Measured"/>
    <s v="https://www.airnow.gov/index.cfm?action=airnow.global_summary#India$Kolkata"/>
    <m/>
  </r>
  <r>
    <x v="2"/>
    <s v="Kolkata"/>
    <x v="1"/>
    <x v="9"/>
    <x v="8"/>
    <x v="3"/>
    <n v="11.510078740000001"/>
    <s v="µg/m3"/>
    <s v="Measured"/>
    <s v="https://www.airnow.gov/index.cfm?action=airnow.global_summary#India$Kolkata"/>
    <m/>
  </r>
  <r>
    <x v="2"/>
    <s v="Kolkata"/>
    <x v="1"/>
    <x v="9"/>
    <x v="9"/>
    <x v="3"/>
    <n v="32.522637799999998"/>
    <s v="µg/m3"/>
    <s v="Measured"/>
    <s v="https://www.airnow.gov/index.cfm?action=airnow.global_summary#India$Kolkata"/>
    <m/>
  </r>
  <r>
    <x v="2"/>
    <s v="Kolkata"/>
    <x v="1"/>
    <x v="9"/>
    <x v="10"/>
    <x v="3"/>
    <n v="65.867908310000004"/>
    <s v="µg/m3"/>
    <s v="Measured"/>
    <s v="https://www.airnow.gov/index.cfm?action=airnow.global_summary#India$Kolkata"/>
    <m/>
  </r>
  <r>
    <x v="2"/>
    <s v="Kolkata"/>
    <x v="1"/>
    <x v="9"/>
    <x v="11"/>
    <x v="3"/>
    <n v="129.15454550000001"/>
    <s v="µg/m3"/>
    <s v="Measured"/>
    <s v="https://www.airnow.gov/index.cfm?action=airnow.global_summary#India$Kolkata"/>
    <m/>
  </r>
  <r>
    <x v="2"/>
    <s v="Kolkata"/>
    <x v="1"/>
    <x v="9"/>
    <x v="12"/>
    <x v="3"/>
    <n v="182.6103774"/>
    <s v="µg/m3"/>
    <s v="Measured"/>
    <s v="https://www.airnow.gov/index.cfm?action=airnow.global_summary#India$Kolkata"/>
    <m/>
  </r>
  <r>
    <x v="2"/>
    <s v="Kolkata"/>
    <x v="1"/>
    <x v="10"/>
    <x v="1"/>
    <x v="3"/>
    <n v="206.6649596"/>
    <s v="µg/m3"/>
    <s v="Measured"/>
    <s v="https://www.airnow.gov/index.cfm?action=airnow.global_summary#India$Kolkata"/>
    <m/>
  </r>
  <r>
    <x v="2"/>
    <s v="Kolkata"/>
    <x v="1"/>
    <x v="10"/>
    <x v="2"/>
    <x v="3"/>
    <n v="113.8995455"/>
    <s v="µg/m3"/>
    <s v="Measured"/>
    <s v="https://www.airnow.gov/index.cfm?action=airnow.global_summary#India$Kolkata"/>
    <m/>
  </r>
  <r>
    <x v="2"/>
    <s v="Kolkata"/>
    <x v="1"/>
    <x v="10"/>
    <x v="3"/>
    <x v="3"/>
    <n v="72.26450663"/>
    <s v="µg/m3"/>
    <s v="Measured"/>
    <s v="https://www.airnow.gov/index.cfm?action=airnow.global_summary#India$Kolkata"/>
    <m/>
  </r>
  <r>
    <x v="2"/>
    <s v="Kolkata"/>
    <x v="1"/>
    <x v="10"/>
    <x v="4"/>
    <x v="3"/>
    <n v="40.881549300000003"/>
    <s v="µg/m3"/>
    <s v="Measured"/>
    <s v="https://www.airnow.gov/index.cfm?action=airnow.global_summary#India$Kolkata"/>
    <m/>
  </r>
  <r>
    <x v="2"/>
    <s v="Kolkata"/>
    <x v="1"/>
    <x v="10"/>
    <x v="5"/>
    <x v="3"/>
    <n v="34.666160220000002"/>
    <s v="µg/m3"/>
    <s v="Measured"/>
    <s v="https://www.airnow.gov/index.cfm?action=airnow.global_summary#India$Kolkata"/>
    <m/>
  </r>
  <r>
    <x v="2"/>
    <s v="Kolkata"/>
    <x v="1"/>
    <x v="10"/>
    <x v="6"/>
    <x v="3"/>
    <n v="30.400979020000001"/>
    <s v="µg/m3"/>
    <s v="Measured"/>
    <s v="https://www.airnow.gov/index.cfm?action=airnow.global_summary#India$Kolkata"/>
    <m/>
  </r>
  <r>
    <x v="2"/>
    <s v="Kolkata"/>
    <x v="1"/>
    <x v="10"/>
    <x v="7"/>
    <x v="3"/>
    <n v="32.286081080000002"/>
    <s v="µg/m3"/>
    <s v="Measured"/>
    <s v="https://www.airnow.gov/index.cfm?action=airnow.global_summary#India$Kolkata"/>
    <m/>
  </r>
  <r>
    <x v="2"/>
    <s v="Kolkata"/>
    <x v="1"/>
    <x v="10"/>
    <x v="8"/>
    <x v="3"/>
    <n v="32.211231390000002"/>
    <s v="µg/m3"/>
    <s v="Measured"/>
    <s v="https://www.airnow.gov/index.cfm?action=airnow.global_summary#India$Kolkata"/>
    <m/>
  </r>
  <r>
    <x v="2"/>
    <s v="Kolkata"/>
    <x v="1"/>
    <x v="10"/>
    <x v="9"/>
    <x v="3"/>
    <n v="21.443194439999999"/>
    <s v="µg/m3"/>
    <s v="Measured"/>
    <s v="https://www.airnow.gov/index.cfm?action=airnow.global_summary#India$Kolkata"/>
    <m/>
  </r>
  <r>
    <x v="2"/>
    <s v="Kolkata"/>
    <x v="1"/>
    <x v="10"/>
    <x v="10"/>
    <x v="3"/>
    <n v="68.154856359999997"/>
    <s v="µg/m3"/>
    <s v="Measured"/>
    <s v="https://www.airnow.gov/index.cfm?action=airnow.global_summary#India$Kolkata"/>
    <m/>
  </r>
  <r>
    <x v="2"/>
    <s v="Kolkata"/>
    <x v="1"/>
    <x v="10"/>
    <x v="11"/>
    <x v="3"/>
    <n v="167.89136160000001"/>
    <s v="µg/m3"/>
    <s v="Measured"/>
    <s v="https://www.airnow.gov/index.cfm?action=airnow.global_summary#India$Kolkata"/>
    <m/>
  </r>
  <r>
    <x v="2"/>
    <s v="Kolkata"/>
    <x v="1"/>
    <x v="10"/>
    <x v="12"/>
    <x v="3"/>
    <n v="195.02337840000001"/>
    <s v="µg/m3"/>
    <s v="Measured"/>
    <s v="https://www.airnow.gov/index.cfm?action=airnow.global_summary#India$Kolkata"/>
    <m/>
  </r>
  <r>
    <x v="2"/>
    <s v="Kolkata"/>
    <x v="1"/>
    <x v="11"/>
    <x v="1"/>
    <x v="3"/>
    <n v="174.68743169999999"/>
    <s v="µg/m3"/>
    <s v="Measured"/>
    <s v="https://www.airnow.gov/index.cfm?action=airnow.global_summary#India$Kolkata"/>
    <m/>
  </r>
  <r>
    <x v="2"/>
    <s v="Kolkata"/>
    <x v="1"/>
    <x v="11"/>
    <x v="2"/>
    <x v="3"/>
    <n v="142.70611890000001"/>
    <s v="µg/m3"/>
    <s v="Measured"/>
    <s v="https://www.airnow.gov/index.cfm?action=airnow.global_summary#India$Kolkata"/>
    <m/>
  </r>
  <r>
    <x v="2"/>
    <s v="Kolkata"/>
    <x v="1"/>
    <x v="11"/>
    <x v="3"/>
    <x v="3"/>
    <n v="69.984131329999997"/>
    <s v="µg/m3"/>
    <s v="Measured"/>
    <s v="https://www.airnow.gov/index.cfm?action=airnow.global_summary#India$Kolkata"/>
    <m/>
  </r>
  <r>
    <x v="2"/>
    <s v="Kolkata"/>
    <x v="1"/>
    <x v="11"/>
    <x v="4"/>
    <x v="3"/>
    <n v="45.753303959999997"/>
    <s v="µg/m3"/>
    <s v="Measured"/>
    <s v="https://www.airnow.gov/index.cfm?action=airnow.global_summary#India$Kolkata"/>
    <m/>
  </r>
  <r>
    <x v="2"/>
    <s v="Kolkata"/>
    <x v="1"/>
    <x v="11"/>
    <x v="5"/>
    <x v="3"/>
    <n v="40.475103730000001"/>
    <s v="µg/m3"/>
    <s v="Measured"/>
    <s v="https://www.airnow.gov/index.cfm?action=airnow.global_summary#India$Kolkata"/>
    <m/>
  </r>
  <r>
    <x v="2"/>
    <s v="Kolkata"/>
    <x v="1"/>
    <x v="11"/>
    <x v="6"/>
    <x v="3"/>
    <n v="32.973119779999998"/>
    <s v="µg/m3"/>
    <s v="Measured"/>
    <s v="https://www.airnow.gov/index.cfm?action=airnow.global_summary#India$Kolkata"/>
    <m/>
  </r>
  <r>
    <x v="2"/>
    <s v="Kolkata"/>
    <x v="1"/>
    <x v="11"/>
    <x v="7"/>
    <x v="3"/>
    <n v="33.387193459999999"/>
    <s v="µg/m3"/>
    <s v="Measured"/>
    <s v="https://www.airnow.gov/index.cfm?action=airnow.global_summary#India$Kolkata"/>
    <m/>
  </r>
  <r>
    <x v="2"/>
    <s v="Kolkata"/>
    <x v="1"/>
    <x v="11"/>
    <x v="8"/>
    <x v="3"/>
    <n v="34.078048780000003"/>
    <s v="µg/m3"/>
    <s v="Measured"/>
    <s v="https://www.airnow.gov/index.cfm?action=airnow.global_summary#India$Kolkata"/>
    <m/>
  </r>
  <r>
    <x v="2"/>
    <s v="Kolkata"/>
    <x v="1"/>
    <x v="11"/>
    <x v="9"/>
    <x v="3"/>
    <n v="35.504317550000003"/>
    <s v="µg/m3"/>
    <s v="Measured"/>
    <s v="https://www.airnow.gov/index.cfm?action=airnow.global_summary#India$Kolkata"/>
    <m/>
  </r>
  <r>
    <x v="2"/>
    <s v="Kolkata"/>
    <x v="1"/>
    <x v="11"/>
    <x v="10"/>
    <x v="3"/>
    <n v="47.669770579999998"/>
    <s v="µg/m3"/>
    <s v="Measured"/>
    <s v="https://www.airnow.gov/index.cfm?action=airnow.global_summary#India$Kolkata"/>
    <m/>
  </r>
  <r>
    <x v="2"/>
    <s v="Kolkata"/>
    <x v="1"/>
    <x v="11"/>
    <x v="11"/>
    <x v="3"/>
    <n v="113.1631498"/>
    <s v="µg/m3"/>
    <s v="Measured"/>
    <s v="https://www.airnow.gov/index.cfm?action=airnow.global_summary#India$Kolkata"/>
    <m/>
  </r>
  <r>
    <x v="2"/>
    <s v="Kolkata"/>
    <x v="1"/>
    <x v="11"/>
    <x v="12"/>
    <x v="3"/>
    <n v="166.96133140000001"/>
    <s v="µg/m3"/>
    <s v="Measured"/>
    <s v="https://www.airnow.gov/index.cfm?action=airnow.global_summary#India$Kolkata"/>
    <m/>
  </r>
  <r>
    <x v="2"/>
    <s v="Kolkata"/>
    <x v="1"/>
    <x v="12"/>
    <x v="1"/>
    <x v="3"/>
    <n v="226.42159240000001"/>
    <s v="µg/m3"/>
    <s v="Measured"/>
    <s v="https://www.airnow.gov/index.cfm?action=airnow.global_summary#India$Kolkata"/>
    <m/>
  </r>
  <r>
    <x v="2"/>
    <s v="Kolkata"/>
    <x v="1"/>
    <x v="12"/>
    <x v="2"/>
    <x v="3"/>
    <n v="123.3124251"/>
    <s v="µg/m3"/>
    <s v="Measured"/>
    <s v="https://www.airnow.gov/index.cfm?action=airnow.global_summary#India$Kolkata"/>
    <m/>
  </r>
  <r>
    <x v="2"/>
    <s v="Kolkata"/>
    <x v="1"/>
    <x v="12"/>
    <x v="3"/>
    <x v="3"/>
    <n v="81.831451610000002"/>
    <s v="µg/m3"/>
    <s v="Measured"/>
    <s v="https://www.airnow.gov/index.cfm?action=airnow.global_summary#India$Kolkata"/>
    <m/>
  </r>
  <r>
    <x v="2"/>
    <s v="Kolkata"/>
    <x v="1"/>
    <x v="12"/>
    <x v="4"/>
    <x v="3"/>
    <n v="42.186942680000001"/>
    <s v="µg/m3"/>
    <s v="Measured"/>
    <s v="https://www.airnow.gov/index.cfm?action=airnow.global_summary#India$Kolkata"/>
    <m/>
  </r>
  <r>
    <x v="2"/>
    <s v="Kolkata"/>
    <x v="1"/>
    <x v="12"/>
    <x v="5"/>
    <x v="3"/>
    <n v="32.840553"/>
    <s v="µg/m3"/>
    <s v="Measured"/>
    <s v="https://www.airnow.gov/index.cfm?action=airnow.global_summary#India$Kolkata"/>
    <m/>
  </r>
  <r>
    <x v="2"/>
    <s v="Kolkata"/>
    <x v="1"/>
    <x v="12"/>
    <x v="6"/>
    <x v="3"/>
    <n v="41.080242630000001"/>
    <s v="µg/m3"/>
    <s v="Measured"/>
    <s v="https://www.airnow.gov/index.cfm?action=airnow.global_summary#India$Kolkata"/>
    <m/>
  </r>
  <r>
    <x v="2"/>
    <s v="Kolkata"/>
    <x v="1"/>
    <x v="12"/>
    <x v="7"/>
    <x v="3"/>
    <n v="30.690111940000001"/>
    <s v="µg/m3"/>
    <s v="Measured"/>
    <s v="https://www.airnow.gov/index.cfm?action=airnow.global_summary#India$Kolkata"/>
    <m/>
  </r>
  <r>
    <x v="2"/>
    <s v="Kolkata"/>
    <x v="1"/>
    <x v="12"/>
    <x v="8"/>
    <x v="3"/>
    <n v="31.568549619999999"/>
    <s v="µg/m3"/>
    <s v="Measured"/>
    <s v="https://www.airnow.gov/index.cfm?action=airnow.global_summary#India$Kolkata"/>
    <m/>
  </r>
  <r>
    <x v="2"/>
    <s v="Kolkata"/>
    <x v="1"/>
    <x v="12"/>
    <x v="9"/>
    <x v="3"/>
    <n v="43.406198349999997"/>
    <s v="µg/m3"/>
    <s v="Measured"/>
    <s v="https://www.airnow.gov/index.cfm?action=airnow.global_summary#India$Kolkata"/>
    <m/>
  </r>
  <r>
    <x v="2"/>
    <s v="Kolkata"/>
    <x v="1"/>
    <x v="12"/>
    <x v="10"/>
    <x v="3"/>
    <n v="74.391928250000007"/>
    <s v="µg/m3"/>
    <s v="Measured"/>
    <s v="https://www.airnow.gov/index.cfm?action=airnow.global_summary#India$Kolkata"/>
    <m/>
  </r>
  <r>
    <x v="2"/>
    <s v="Kolkata"/>
    <x v="1"/>
    <x v="12"/>
    <x v="11"/>
    <x v="3"/>
    <n v="140.41592259999999"/>
    <s v="µg/m3"/>
    <s v="Measured"/>
    <s v="https://www.airnow.gov/index.cfm?action=airnow.global_summary#India$Kolkata"/>
    <m/>
  </r>
  <r>
    <x v="2"/>
    <s v="Kolkata"/>
    <x v="1"/>
    <x v="12"/>
    <x v="12"/>
    <x v="3"/>
    <n v="163.37072499999999"/>
    <s v="µg/m3"/>
    <s v="Measured"/>
    <s v="https://www.airnow.gov/index.cfm?action=airnow.global_summary#India$Kolkata"/>
    <m/>
  </r>
  <r>
    <x v="2"/>
    <s v="Mumbai"/>
    <x v="1"/>
    <x v="9"/>
    <x v="1"/>
    <x v="3"/>
    <n v="165.8"/>
    <s v="µg/m3"/>
    <s v="Measured"/>
    <s v="https://www.airnow.gov/index.cfm?action=airnow.global_summary#India$Mumbai"/>
    <m/>
  </r>
  <r>
    <x v="2"/>
    <s v="Mumbai"/>
    <x v="1"/>
    <x v="9"/>
    <x v="2"/>
    <x v="3"/>
    <n v="59.84516129"/>
    <s v="µg/m3"/>
    <s v="Measured"/>
    <s v="https://www.airnow.gov/index.cfm?action=airnow.global_summary#India$Mumbai"/>
    <m/>
  </r>
  <r>
    <x v="2"/>
    <s v="Mumbai"/>
    <x v="1"/>
    <x v="9"/>
    <x v="3"/>
    <x v="3"/>
    <n v="73.161003859999994"/>
    <s v="µg/m3"/>
    <s v="Measured"/>
    <s v="https://www.airnow.gov/index.cfm?action=airnow.global_summary#India$Mumbai"/>
    <m/>
  </r>
  <r>
    <x v="2"/>
    <s v="Mumbai"/>
    <x v="1"/>
    <x v="9"/>
    <x v="4"/>
    <x v="3"/>
    <n v="46.483926029999999"/>
    <s v="µg/m3"/>
    <s v="Measured"/>
    <s v="https://www.airnow.gov/index.cfm?action=airnow.global_summary#India$Mumbai"/>
    <m/>
  </r>
  <r>
    <x v="2"/>
    <s v="Mumbai"/>
    <x v="1"/>
    <x v="9"/>
    <x v="5"/>
    <x v="3"/>
    <n v="24.839377540000001"/>
    <s v="µg/m3"/>
    <s v="Measured"/>
    <s v="https://www.airnow.gov/index.cfm?action=airnow.global_summary#India$Mumbai"/>
    <m/>
  </r>
  <r>
    <x v="2"/>
    <s v="Mumbai"/>
    <x v="1"/>
    <x v="9"/>
    <x v="6"/>
    <x v="3"/>
    <n v="19.832700729999999"/>
    <s v="µg/m3"/>
    <s v="Measured"/>
    <s v="https://www.airnow.gov/index.cfm?action=airnow.global_summary#India$Mumbai"/>
    <m/>
  </r>
  <r>
    <x v="2"/>
    <s v="Mumbai"/>
    <x v="1"/>
    <x v="9"/>
    <x v="7"/>
    <x v="3"/>
    <n v="16.29867424"/>
    <s v="µg/m3"/>
    <s v="Measured"/>
    <s v="https://www.airnow.gov/index.cfm?action=airnow.global_summary#India$Mumbai"/>
    <m/>
  </r>
  <r>
    <x v="2"/>
    <s v="Mumbai"/>
    <x v="1"/>
    <x v="9"/>
    <x v="8"/>
    <x v="3"/>
    <n v="15.85569106"/>
    <s v="µg/m3"/>
    <s v="Measured"/>
    <s v="https://www.airnow.gov/index.cfm?action=airnow.global_summary#India$Mumbai"/>
    <m/>
  </r>
  <r>
    <x v="2"/>
    <s v="Mumbai"/>
    <x v="1"/>
    <x v="9"/>
    <x v="9"/>
    <x v="3"/>
    <n v="31.019109199999999"/>
    <s v="µg/m3"/>
    <s v="Measured"/>
    <s v="https://www.airnow.gov/index.cfm?action=airnow.global_summary#India$Mumbai"/>
    <m/>
  </r>
  <r>
    <x v="2"/>
    <s v="Mumbai"/>
    <x v="1"/>
    <x v="9"/>
    <x v="10"/>
    <x v="3"/>
    <n v="67.860488509999996"/>
    <s v="µg/m3"/>
    <s v="Measured"/>
    <s v="https://www.airnow.gov/index.cfm?action=airnow.global_summary#India$Mumbai"/>
    <m/>
  </r>
  <r>
    <x v="2"/>
    <s v="Mumbai"/>
    <x v="1"/>
    <x v="9"/>
    <x v="11"/>
    <x v="3"/>
    <n v="77.501605499999997"/>
    <s v="µg/m3"/>
    <s v="Measured"/>
    <s v="https://www.airnow.gov/index.cfm?action=airnow.global_summary#India$Mumbai"/>
    <m/>
  </r>
  <r>
    <x v="2"/>
    <s v="Mumbai"/>
    <x v="1"/>
    <x v="9"/>
    <x v="12"/>
    <x v="3"/>
    <n v="102.7956344"/>
    <s v="µg/m3"/>
    <s v="Measured"/>
    <s v="https://www.airnow.gov/index.cfm?action=airnow.global_summary#India$Mumbai"/>
    <m/>
  </r>
  <r>
    <x v="2"/>
    <s v="Mumbai"/>
    <x v="1"/>
    <x v="10"/>
    <x v="1"/>
    <x v="3"/>
    <n v="114.1123474"/>
    <s v="µg/m3"/>
    <s v="Measured"/>
    <s v="https://www.airnow.gov/index.cfm?action=airnow.global_summary#India$Mumbai"/>
    <m/>
  </r>
  <r>
    <x v="2"/>
    <s v="Mumbai"/>
    <x v="1"/>
    <x v="10"/>
    <x v="2"/>
    <x v="3"/>
    <n v="90.518236169999994"/>
    <s v="µg/m3"/>
    <s v="Measured"/>
    <s v="https://www.airnow.gov/index.cfm?action=airnow.global_summary#India$Mumbai"/>
    <m/>
  </r>
  <r>
    <x v="2"/>
    <s v="Mumbai"/>
    <x v="1"/>
    <x v="10"/>
    <x v="3"/>
    <x v="3"/>
    <n v="62.711450380000002"/>
    <s v="µg/m3"/>
    <s v="Measured"/>
    <s v="https://www.airnow.gov/index.cfm?action=airnow.global_summary#India$Mumbai"/>
    <m/>
  </r>
  <r>
    <x v="2"/>
    <s v="Mumbai"/>
    <x v="1"/>
    <x v="10"/>
    <x v="4"/>
    <x v="3"/>
    <n v="35.0019469"/>
    <s v="µg/m3"/>
    <s v="Measured"/>
    <s v="https://www.airnow.gov/index.cfm?action=airnow.global_summary#India$Mumbai"/>
    <m/>
  </r>
  <r>
    <x v="2"/>
    <s v="Mumbai"/>
    <x v="1"/>
    <x v="10"/>
    <x v="5"/>
    <x v="3"/>
    <n v="16.799723369999999"/>
    <s v="µg/m3"/>
    <s v="Measured"/>
    <s v="https://www.airnow.gov/index.cfm?action=airnow.global_summary#India$Mumbai"/>
    <m/>
  </r>
  <r>
    <x v="2"/>
    <s v="Mumbai"/>
    <x v="1"/>
    <x v="10"/>
    <x v="6"/>
    <x v="3"/>
    <n v="19.475914629999998"/>
    <s v="µg/m3"/>
    <s v="Measured"/>
    <s v="https://www.airnow.gov/index.cfm?action=airnow.global_summary#India$Mumbai"/>
    <m/>
  </r>
  <r>
    <x v="2"/>
    <s v="Mumbai"/>
    <x v="1"/>
    <x v="10"/>
    <x v="7"/>
    <x v="3"/>
    <n v="21.417997289999999"/>
    <s v="µg/m3"/>
    <s v="Measured"/>
    <s v="https://www.airnow.gov/index.cfm?action=airnow.global_summary#India$Mumbai"/>
    <m/>
  </r>
  <r>
    <x v="2"/>
    <s v="Mumbai"/>
    <x v="1"/>
    <x v="10"/>
    <x v="8"/>
    <x v="3"/>
    <n v="13.918392580000001"/>
    <s v="µg/m3"/>
    <s v="Measured"/>
    <s v="https://www.airnow.gov/index.cfm?action=airnow.global_summary#India$Mumbai"/>
    <m/>
  </r>
  <r>
    <x v="2"/>
    <s v="Mumbai"/>
    <x v="1"/>
    <x v="10"/>
    <x v="9"/>
    <x v="3"/>
    <n v="19.144886360000001"/>
    <s v="µg/m3"/>
    <s v="Measured"/>
    <s v="https://www.airnow.gov/index.cfm?action=airnow.global_summary#India$Mumbai"/>
    <m/>
  </r>
  <r>
    <x v="2"/>
    <s v="Mumbai"/>
    <x v="1"/>
    <x v="10"/>
    <x v="10"/>
    <x v="3"/>
    <n v="61.391298339999999"/>
    <s v="µg/m3"/>
    <s v="Measured"/>
    <s v="https://www.airnow.gov/index.cfm?action=airnow.global_summary#India$Mumbai"/>
    <m/>
  </r>
  <r>
    <x v="2"/>
    <s v="Mumbai"/>
    <x v="1"/>
    <x v="10"/>
    <x v="11"/>
    <x v="3"/>
    <n v="106.6861048"/>
    <s v="µg/m3"/>
    <s v="Measured"/>
    <s v="https://www.airnow.gov/index.cfm?action=airnow.global_summary#India$Mumbai"/>
    <m/>
  </r>
  <r>
    <x v="2"/>
    <s v="Mumbai"/>
    <x v="1"/>
    <x v="10"/>
    <x v="12"/>
    <x v="3"/>
    <n v="110.53641380000001"/>
    <s v="µg/m3"/>
    <s v="Measured"/>
    <s v="https://www.airnow.gov/index.cfm?action=airnow.global_summary#India$Mumbai"/>
    <m/>
  </r>
  <r>
    <x v="2"/>
    <s v="Mumbai"/>
    <x v="1"/>
    <x v="11"/>
    <x v="1"/>
    <x v="3"/>
    <n v="114.9767123"/>
    <s v="µg/m3"/>
    <s v="Measured"/>
    <s v="https://www.airnow.gov/index.cfm?action=airnow.global_summary#India$Mumbai"/>
    <m/>
  </r>
  <r>
    <x v="2"/>
    <s v="Mumbai"/>
    <x v="1"/>
    <x v="11"/>
    <x v="2"/>
    <x v="3"/>
    <n v="97.550391239999996"/>
    <s v="µg/m3"/>
    <s v="Measured"/>
    <s v="https://www.airnow.gov/index.cfm?action=airnow.global_summary#India$Mumbai"/>
    <m/>
  </r>
  <r>
    <x v="2"/>
    <s v="Mumbai"/>
    <x v="1"/>
    <x v="11"/>
    <x v="3"/>
    <x v="3"/>
    <n v="73.092520780000001"/>
    <s v="µg/m3"/>
    <s v="Measured"/>
    <s v="https://www.airnow.gov/index.cfm?action=airnow.global_summary#India$Mumbai"/>
    <m/>
  </r>
  <r>
    <x v="2"/>
    <s v="Mumbai"/>
    <x v="1"/>
    <x v="11"/>
    <x v="4"/>
    <x v="3"/>
    <n v="44.842319279999998"/>
    <s v="µg/m3"/>
    <s v="Measured"/>
    <s v="https://www.airnow.gov/index.cfm?action=airnow.global_summary#India$Mumbai"/>
    <m/>
  </r>
  <r>
    <x v="2"/>
    <s v="Mumbai"/>
    <x v="1"/>
    <x v="11"/>
    <x v="5"/>
    <x v="3"/>
    <n v="20.040766550000001"/>
    <s v="µg/m3"/>
    <s v="Measured"/>
    <s v="https://www.airnow.gov/index.cfm?action=airnow.global_summary#India$Mumbai"/>
    <m/>
  </r>
  <r>
    <x v="2"/>
    <s v="Mumbai"/>
    <x v="1"/>
    <x v="11"/>
    <x v="6"/>
    <x v="3"/>
    <n v="10.236309520000001"/>
    <s v="µg/m3"/>
    <s v="Measured"/>
    <s v="https://www.airnow.gov/index.cfm?action=airnow.global_summary#India$Mumbai"/>
    <m/>
  </r>
  <r>
    <x v="2"/>
    <s v="Mumbai"/>
    <x v="1"/>
    <x v="11"/>
    <x v="7"/>
    <x v="3"/>
    <n v="15.198870060000001"/>
    <s v="µg/m3"/>
    <s v="Measured"/>
    <s v="https://www.airnow.gov/index.cfm?action=airnow.global_summary#India$Mumbai"/>
    <m/>
  </r>
  <r>
    <x v="2"/>
    <s v="Mumbai"/>
    <x v="1"/>
    <x v="11"/>
    <x v="8"/>
    <x v="3"/>
    <n v="17.39800919"/>
    <s v="µg/m3"/>
    <s v="Measured"/>
    <s v="https://www.airnow.gov/index.cfm?action=airnow.global_summary#India$Mumbai"/>
    <m/>
  </r>
  <r>
    <x v="2"/>
    <s v="Mumbai"/>
    <x v="1"/>
    <x v="11"/>
    <x v="9"/>
    <x v="3"/>
    <n v="38.98676923"/>
    <s v="µg/m3"/>
    <s v="Measured"/>
    <s v="https://www.airnow.gov/index.cfm?action=airnow.global_summary#India$Mumbai"/>
    <m/>
  </r>
  <r>
    <x v="2"/>
    <s v="Mumbai"/>
    <x v="1"/>
    <x v="11"/>
    <x v="10"/>
    <x v="3"/>
    <n v="84.845919780000003"/>
    <s v="µg/m3"/>
    <s v="Measured"/>
    <s v="https://www.airnow.gov/index.cfm?action=airnow.global_summary#India$Mumbai"/>
    <m/>
  </r>
  <r>
    <x v="2"/>
    <s v="Mumbai"/>
    <x v="1"/>
    <x v="11"/>
    <x v="11"/>
    <x v="3"/>
    <n v="102.5914326"/>
    <s v="µg/m3"/>
    <s v="Measured"/>
    <s v="https://www.airnow.gov/index.cfm?action=airnow.global_summary#India$Mumbai"/>
    <m/>
  </r>
  <r>
    <x v="2"/>
    <s v="Mumbai"/>
    <x v="1"/>
    <x v="11"/>
    <x v="12"/>
    <x v="3"/>
    <n v="120.72103060000001"/>
    <s v="µg/m3"/>
    <s v="Measured"/>
    <s v="https://www.airnow.gov/index.cfm?action=airnow.global_summary#India$Mumbai"/>
    <m/>
  </r>
  <r>
    <x v="2"/>
    <s v="Mumbai"/>
    <x v="1"/>
    <x v="12"/>
    <x v="1"/>
    <x v="3"/>
    <n v="123.1351351"/>
    <s v="µg/m3"/>
    <s v="Measured"/>
    <s v="https://www.airnow.gov/index.cfm?action=airnow.global_summary#India$Mumbai"/>
    <m/>
  </r>
  <r>
    <x v="2"/>
    <s v="Mumbai"/>
    <x v="1"/>
    <x v="12"/>
    <x v="2"/>
    <x v="3"/>
    <n v="118.7854518"/>
    <s v="µg/m3"/>
    <s v="Measured"/>
    <s v="https://www.airnow.gov/index.cfm?action=airnow.global_summary#India$Mumbai"/>
    <m/>
  </r>
  <r>
    <x v="2"/>
    <s v="Mumbai"/>
    <x v="1"/>
    <x v="12"/>
    <x v="3"/>
    <x v="3"/>
    <n v="77.499862829999998"/>
    <s v="µg/m3"/>
    <s v="Measured"/>
    <s v="https://www.airnow.gov/index.cfm?action=airnow.global_summary#India$Mumbai"/>
    <m/>
  </r>
  <r>
    <x v="2"/>
    <s v="Mumbai"/>
    <x v="1"/>
    <x v="12"/>
    <x v="4"/>
    <x v="3"/>
    <n v="42.394871790000003"/>
    <s v="µg/m3"/>
    <s v="Measured"/>
    <s v="https://www.airnow.gov/index.cfm?action=airnow.global_summary#India$Mumbai"/>
    <m/>
  </r>
  <r>
    <x v="2"/>
    <s v="Mumbai"/>
    <x v="1"/>
    <x v="12"/>
    <x v="5"/>
    <x v="3"/>
    <n v="32.350071939999999"/>
    <s v="µg/m3"/>
    <s v="Measured"/>
    <s v="https://www.airnow.gov/index.cfm?action=airnow.global_summary#India$Mumbai"/>
    <m/>
  </r>
  <r>
    <x v="2"/>
    <s v="Mumbai"/>
    <x v="1"/>
    <x v="12"/>
    <x v="6"/>
    <x v="3"/>
    <n v="36.209445590000001"/>
    <s v="µg/m3"/>
    <s v="Measured"/>
    <s v="https://www.airnow.gov/index.cfm?action=airnow.global_summary#India$Mumbai"/>
    <m/>
  </r>
  <r>
    <x v="2"/>
    <s v="Mumbai"/>
    <x v="1"/>
    <x v="12"/>
    <x v="7"/>
    <x v="3"/>
    <n v="69.253804349999996"/>
    <s v="µg/m3"/>
    <s v="Measured"/>
    <s v="https://www.airnow.gov/index.cfm?action=airnow.global_summary#India$Mumbai"/>
    <m/>
  </r>
  <r>
    <x v="2"/>
    <s v="Mumbai"/>
    <x v="1"/>
    <x v="12"/>
    <x v="8"/>
    <x v="3"/>
    <n v="54.91547619"/>
    <s v="µg/m3"/>
    <s v="Measured"/>
    <s v="https://www.airnow.gov/index.cfm?action=airnow.global_summary#India$Mumbai"/>
    <m/>
  </r>
  <r>
    <x v="2"/>
    <s v="Mumbai"/>
    <x v="1"/>
    <x v="12"/>
    <x v="9"/>
    <x v="3"/>
    <n v="26.583333329999999"/>
    <s v="µg/m3"/>
    <s v="Measured"/>
    <s v="https://www.airnow.gov/index.cfm?action=airnow.global_summary#India$Mumbai"/>
    <m/>
  </r>
  <r>
    <x v="2"/>
    <s v="Mumbai"/>
    <x v="1"/>
    <x v="12"/>
    <x v="10"/>
    <x v="3"/>
    <n v="71.722803350000007"/>
    <s v="µg/m3"/>
    <s v="Measured"/>
    <s v="https://www.airnow.gov/index.cfm?action=airnow.global_summary#India$Mumbai"/>
    <m/>
  </r>
  <r>
    <x v="2"/>
    <s v="Mumbai"/>
    <x v="1"/>
    <x v="12"/>
    <x v="11"/>
    <x v="3"/>
    <n v="93.640446299999994"/>
    <s v="µg/m3"/>
    <s v="Measured"/>
    <s v="https://www.airnow.gov/index.cfm?action=airnow.global_summary#India$Mumbai"/>
    <m/>
  </r>
  <r>
    <x v="2"/>
    <s v="Mumbai"/>
    <x v="1"/>
    <x v="12"/>
    <x v="12"/>
    <x v="3"/>
    <n v="87.186614169999999"/>
    <s v="µg/m3"/>
    <s v="Measured"/>
    <s v="https://www.airnow.gov/index.cfm?action=airnow.global_summary#India$Mumbai"/>
    <m/>
  </r>
  <r>
    <x v="2"/>
    <s v="Hyderabad"/>
    <x v="1"/>
    <x v="9"/>
    <x v="1"/>
    <x v="3"/>
    <n v="86.6"/>
    <s v="µg/m3"/>
    <s v="Measured"/>
    <s v="https://www.airnow.gov/index.cfm?action=airnow.global_summary#India$Hyderabad"/>
    <m/>
  </r>
  <r>
    <x v="2"/>
    <s v="Hyderabad"/>
    <x v="1"/>
    <x v="9"/>
    <x v="2"/>
    <x v="3"/>
    <n v="51.213999999999999"/>
    <s v="µg/m3"/>
    <s v="Measured"/>
    <s v="https://www.airnow.gov/index.cfm?action=airnow.global_summary#India$Hyderabad"/>
    <m/>
  </r>
  <r>
    <x v="2"/>
    <s v="Hyderabad"/>
    <x v="1"/>
    <x v="9"/>
    <x v="3"/>
    <x v="3"/>
    <n v="57.946268660000001"/>
    <s v="µg/m3"/>
    <s v="Measured"/>
    <s v="https://www.airnow.gov/index.cfm?action=airnow.global_summary#India$Hyderabad"/>
    <m/>
  </r>
  <r>
    <x v="2"/>
    <s v="Hyderabad"/>
    <x v="1"/>
    <x v="9"/>
    <x v="4"/>
    <x v="3"/>
    <n v="49.293120809999998"/>
    <s v="µg/m3"/>
    <s v="Measured"/>
    <s v="https://www.airnow.gov/index.cfm?action=airnow.global_summary#India$Hyderabad"/>
    <m/>
  </r>
  <r>
    <x v="2"/>
    <s v="Hyderabad"/>
    <x v="1"/>
    <x v="9"/>
    <x v="5"/>
    <x v="3"/>
    <n v="51.435436889999998"/>
    <s v="µg/m3"/>
    <s v="Measured"/>
    <s v="https://www.airnow.gov/index.cfm?action=airnow.global_summary#India$Hyderabad"/>
    <m/>
  </r>
  <r>
    <x v="2"/>
    <s v="Hyderabad"/>
    <x v="1"/>
    <x v="9"/>
    <x v="6"/>
    <x v="3"/>
    <n v="34.939602450000002"/>
    <s v="µg/m3"/>
    <s v="Measured"/>
    <s v="https://www.airnow.gov/index.cfm?action=airnow.global_summary#India$Hyderabad"/>
    <m/>
  </r>
  <r>
    <x v="2"/>
    <s v="Hyderabad"/>
    <x v="1"/>
    <x v="9"/>
    <x v="7"/>
    <x v="3"/>
    <n v="34.282709449999999"/>
    <s v="µg/m3"/>
    <s v="Measured"/>
    <s v="https://www.airnow.gov/index.cfm?action=airnow.global_summary#India$Hyderabad"/>
    <m/>
  </r>
  <r>
    <x v="2"/>
    <s v="Hyderabad"/>
    <x v="1"/>
    <x v="9"/>
    <x v="8"/>
    <x v="3"/>
    <n v="32.400302109999998"/>
    <s v="µg/m3"/>
    <s v="Measured"/>
    <s v="https://www.airnow.gov/index.cfm?action=airnow.global_summary#India$Hyderabad"/>
    <m/>
  </r>
  <r>
    <x v="2"/>
    <s v="Hyderabad"/>
    <x v="1"/>
    <x v="9"/>
    <x v="9"/>
    <x v="3"/>
    <n v="43.766240000000003"/>
    <s v="µg/m3"/>
    <s v="Measured"/>
    <s v="https://www.airnow.gov/index.cfm?action=airnow.global_summary#India$Hyderabad"/>
    <m/>
  </r>
  <r>
    <x v="2"/>
    <s v="Hyderabad"/>
    <x v="1"/>
    <x v="9"/>
    <x v="10"/>
    <x v="3"/>
    <n v="65.975042160000001"/>
    <s v="µg/m3"/>
    <s v="Measured"/>
    <s v="https://www.airnow.gov/index.cfm?action=airnow.global_summary#India$Hyderabad"/>
    <m/>
  </r>
  <r>
    <x v="2"/>
    <s v="Hyderabad"/>
    <x v="1"/>
    <x v="9"/>
    <x v="11"/>
    <x v="3"/>
    <n v="66.491836730000003"/>
    <s v="µg/m3"/>
    <s v="Measured"/>
    <s v="https://www.airnow.gov/index.cfm?action=airnow.global_summary#India$Hyderabad"/>
    <m/>
  </r>
  <r>
    <x v="2"/>
    <s v="Hyderabad"/>
    <x v="1"/>
    <x v="9"/>
    <x v="12"/>
    <x v="3"/>
    <n v="65.096870749999994"/>
    <s v="µg/m3"/>
    <s v="Measured"/>
    <s v="https://www.airnow.gov/index.cfm?action=airnow.global_summary#India$Hyderabad"/>
    <m/>
  </r>
  <r>
    <x v="2"/>
    <s v="Hyderabad"/>
    <x v="1"/>
    <x v="10"/>
    <x v="1"/>
    <x v="3"/>
    <n v="74.493944099999993"/>
    <s v="µg/m3"/>
    <s v="Measured"/>
    <s v="https://www.airnow.gov/index.cfm?action=airnow.global_summary#India$Hyderabad"/>
    <m/>
  </r>
  <r>
    <x v="2"/>
    <s v="Hyderabad"/>
    <x v="1"/>
    <x v="10"/>
    <x v="2"/>
    <x v="3"/>
    <n v="61.090634010000002"/>
    <s v="µg/m3"/>
    <s v="Measured"/>
    <s v="https://www.airnow.gov/index.cfm?action=airnow.global_summary#India$Hyderabad"/>
    <m/>
  </r>
  <r>
    <x v="2"/>
    <s v="Hyderabad"/>
    <x v="1"/>
    <x v="10"/>
    <x v="3"/>
    <x v="3"/>
    <n v="62.059204710000003"/>
    <s v="µg/m3"/>
    <s v="Measured"/>
    <s v="https://www.airnow.gov/index.cfm?action=airnow.global_summary#India$Hyderabad"/>
    <m/>
  </r>
  <r>
    <x v="2"/>
    <s v="Hyderabad"/>
    <x v="1"/>
    <x v="10"/>
    <x v="4"/>
    <x v="3"/>
    <n v="48.673521129999997"/>
    <s v="µg/m3"/>
    <s v="Measured"/>
    <s v="https://www.airnow.gov/index.cfm?action=airnow.global_summary#India$Hyderabad"/>
    <m/>
  </r>
  <r>
    <x v="2"/>
    <s v="Hyderabad"/>
    <x v="1"/>
    <x v="10"/>
    <x v="5"/>
    <x v="3"/>
    <n v="41.196994539999999"/>
    <s v="µg/m3"/>
    <s v="Measured"/>
    <s v="https://www.airnow.gov/index.cfm?action=airnow.global_summary#India$Hyderabad"/>
    <m/>
  </r>
  <r>
    <x v="2"/>
    <s v="Hyderabad"/>
    <x v="1"/>
    <x v="10"/>
    <x v="6"/>
    <x v="3"/>
    <n v="35.538403610000003"/>
    <s v="µg/m3"/>
    <s v="Measured"/>
    <s v="https://www.airnow.gov/index.cfm?action=airnow.global_summary#India$Hyderabad"/>
    <m/>
  </r>
  <r>
    <x v="2"/>
    <s v="Hyderabad"/>
    <x v="1"/>
    <x v="10"/>
    <x v="7"/>
    <x v="3"/>
    <n v="25.335253770000001"/>
    <s v="µg/m3"/>
    <s v="Measured"/>
    <s v="https://www.airnow.gov/index.cfm?action=airnow.global_summary#India$Hyderabad"/>
    <m/>
  </r>
  <r>
    <x v="2"/>
    <s v="Hyderabad"/>
    <x v="1"/>
    <x v="10"/>
    <x v="8"/>
    <x v="3"/>
    <n v="24.70633484"/>
    <s v="µg/m3"/>
    <s v="Measured"/>
    <s v="https://www.airnow.gov/index.cfm?action=airnow.global_summary#India$Hyderabad"/>
    <m/>
  </r>
  <r>
    <x v="2"/>
    <s v="Hyderabad"/>
    <x v="1"/>
    <x v="10"/>
    <x v="9"/>
    <x v="3"/>
    <n v="34.301532029999997"/>
    <s v="µg/m3"/>
    <s v="Measured"/>
    <s v="https://www.airnow.gov/index.cfm?action=airnow.global_summary#India$Hyderabad"/>
    <m/>
  </r>
  <r>
    <x v="2"/>
    <s v="Hyderabad"/>
    <x v="1"/>
    <x v="10"/>
    <x v="10"/>
    <x v="3"/>
    <n v="70.140675680000001"/>
    <s v="µg/m3"/>
    <s v="Measured"/>
    <s v="https://www.airnow.gov/index.cfm?action=airnow.global_summary#India$Hyderabad"/>
    <m/>
  </r>
  <r>
    <x v="2"/>
    <s v="Hyderabad"/>
    <x v="1"/>
    <x v="10"/>
    <x v="11"/>
    <x v="3"/>
    <n v="94.825977649999999"/>
    <s v="µg/m3"/>
    <s v="Measured"/>
    <s v="https://www.airnow.gov/index.cfm?action=airnow.global_summary#India$Hyderabad"/>
    <m/>
  </r>
  <r>
    <x v="2"/>
    <s v="Hyderabad"/>
    <x v="1"/>
    <x v="10"/>
    <x v="12"/>
    <x v="3"/>
    <n v="97.081589960000002"/>
    <s v="µg/m3"/>
    <s v="Measured"/>
    <s v="https://www.airnow.gov/index.cfm?action=airnow.global_summary#India$Hyderabad"/>
    <m/>
  </r>
  <r>
    <x v="2"/>
    <s v="Hyderabad"/>
    <x v="1"/>
    <x v="11"/>
    <x v="1"/>
    <x v="3"/>
    <n v="86.414864859999994"/>
    <s v="µg/m3"/>
    <s v="Measured"/>
    <s v="https://www.airnow.gov/index.cfm?action=airnow.global_summary#India$Hyderabad"/>
    <m/>
  </r>
  <r>
    <x v="2"/>
    <s v="Hyderabad"/>
    <x v="1"/>
    <x v="11"/>
    <x v="2"/>
    <x v="3"/>
    <n v="82.348269900000005"/>
    <s v="µg/m3"/>
    <s v="Measured"/>
    <s v="https://www.airnow.gov/index.cfm?action=airnow.global_summary#India$Hyderabad"/>
    <m/>
  </r>
  <r>
    <x v="2"/>
    <s v="Hyderabad"/>
    <x v="1"/>
    <x v="11"/>
    <x v="3"/>
    <x v="3"/>
    <n v="63.848523210000003"/>
    <s v="µg/m3"/>
    <s v="Measured"/>
    <s v="https://www.airnow.gov/index.cfm?action=airnow.global_summary#India$Hyderabad"/>
    <m/>
  </r>
  <r>
    <x v="2"/>
    <s v="Hyderabad"/>
    <x v="1"/>
    <x v="11"/>
    <x v="4"/>
    <x v="3"/>
    <n v="73.790106539999996"/>
    <s v="µg/m3"/>
    <s v="Measured"/>
    <s v="https://www.airnow.gov/index.cfm?action=airnow.global_summary#India$Hyderabad"/>
    <m/>
  </r>
  <r>
    <x v="2"/>
    <s v="Hyderabad"/>
    <x v="1"/>
    <x v="11"/>
    <x v="5"/>
    <x v="3"/>
    <n v="49.075811209999998"/>
    <s v="µg/m3"/>
    <s v="Measured"/>
    <s v="https://www.airnow.gov/index.cfm?action=airnow.global_summary#India$Hyderabad"/>
    <m/>
  </r>
  <r>
    <x v="2"/>
    <s v="Hyderabad"/>
    <x v="1"/>
    <x v="11"/>
    <x v="6"/>
    <x v="3"/>
    <n v="27.775555560000001"/>
    <s v="µg/m3"/>
    <s v="Measured"/>
    <s v="https://www.airnow.gov/index.cfm?action=airnow.global_summary#India$Hyderabad"/>
    <m/>
  </r>
  <r>
    <x v="2"/>
    <s v="Hyderabad"/>
    <x v="1"/>
    <x v="11"/>
    <x v="7"/>
    <x v="3"/>
    <n v="27.367517729999999"/>
    <s v="µg/m3"/>
    <s v="Measured"/>
    <s v="https://www.airnow.gov/index.cfm?action=airnow.global_summary#India$Hyderabad"/>
    <m/>
  </r>
  <r>
    <x v="2"/>
    <s v="Hyderabad"/>
    <x v="1"/>
    <x v="11"/>
    <x v="8"/>
    <x v="3"/>
    <n v="31.249186989999998"/>
    <s v="µg/m3"/>
    <s v="Measured"/>
    <s v="https://www.airnow.gov/index.cfm?action=airnow.global_summary#India$Hyderabad"/>
    <m/>
  </r>
  <r>
    <x v="2"/>
    <s v="Hyderabad"/>
    <x v="1"/>
    <x v="11"/>
    <x v="9"/>
    <x v="3"/>
    <n v="38.605742300000003"/>
    <s v="µg/m3"/>
    <s v="Measured"/>
    <s v="https://www.airnow.gov/index.cfm?action=airnow.global_summary#India$Hyderabad"/>
    <m/>
  </r>
  <r>
    <x v="2"/>
    <s v="Hyderabad"/>
    <x v="1"/>
    <x v="11"/>
    <x v="10"/>
    <x v="3"/>
    <n v="69.858275379999995"/>
    <s v="µg/m3"/>
    <s v="Measured"/>
    <s v="https://www.airnow.gov/index.cfm?action=airnow.global_summary#India$Hyderabad"/>
    <m/>
  </r>
  <r>
    <x v="2"/>
    <s v="Hyderabad"/>
    <x v="1"/>
    <x v="11"/>
    <x v="11"/>
    <x v="3"/>
    <n v="67.506536859999997"/>
    <s v="µg/m3"/>
    <s v="Measured"/>
    <s v="https://www.airnow.gov/index.cfm?action=airnow.global_summary#India$Hyderabad"/>
    <m/>
  </r>
  <r>
    <x v="2"/>
    <s v="Hyderabad"/>
    <x v="1"/>
    <x v="11"/>
    <x v="12"/>
    <x v="3"/>
    <n v="93.830364369999998"/>
    <s v="µg/m3"/>
    <s v="Measured"/>
    <s v="https://www.airnow.gov/index.cfm?action=airnow.global_summary#India$Hyderabad"/>
    <m/>
  </r>
  <r>
    <x v="2"/>
    <s v="Hyderabad"/>
    <x v="1"/>
    <x v="12"/>
    <x v="1"/>
    <x v="3"/>
    <n v="92.076518219999997"/>
    <s v="µg/m3"/>
    <s v="Measured"/>
    <s v="https://www.airnow.gov/index.cfm?action=airnow.global_summary#India$Hyderabad"/>
    <m/>
  </r>
  <r>
    <x v="2"/>
    <s v="Hyderabad"/>
    <x v="1"/>
    <x v="12"/>
    <x v="2"/>
    <x v="3"/>
    <n v="73.025869889999996"/>
    <s v="µg/m3"/>
    <s v="Measured"/>
    <s v="https://www.airnow.gov/index.cfm?action=airnow.global_summary#India$Hyderabad"/>
    <m/>
  </r>
  <r>
    <x v="2"/>
    <s v="Hyderabad"/>
    <x v="1"/>
    <x v="12"/>
    <x v="3"/>
    <x v="3"/>
    <n v="74.422880219999996"/>
    <s v="µg/m3"/>
    <s v="Measured"/>
    <s v="https://www.airnow.gov/index.cfm?action=airnow.global_summary#India$Hyderabad"/>
    <m/>
  </r>
  <r>
    <x v="2"/>
    <s v="Hyderabad"/>
    <x v="1"/>
    <x v="12"/>
    <x v="4"/>
    <x v="3"/>
    <n v="51.333523540000002"/>
    <s v="µg/m3"/>
    <s v="Measured"/>
    <s v="https://www.airnow.gov/index.cfm?action=airnow.global_summary#India$Hyderabad"/>
    <m/>
  </r>
  <r>
    <x v="2"/>
    <s v="Hyderabad"/>
    <x v="1"/>
    <x v="12"/>
    <x v="5"/>
    <x v="3"/>
    <n v="47.194923080000002"/>
    <s v="µg/m3"/>
    <s v="Measured"/>
    <s v="https://www.airnow.gov/index.cfm?action=airnow.global_summary#India$Hyderabad"/>
    <m/>
  </r>
  <r>
    <x v="2"/>
    <s v="Hyderabad"/>
    <x v="1"/>
    <x v="12"/>
    <x v="6"/>
    <x v="3"/>
    <n v="38.4"/>
    <s v="µg/m3"/>
    <s v="Measured"/>
    <s v="https://www.airnow.gov/index.cfm?action=airnow.global_summary#India$Hyderabad"/>
    <m/>
  </r>
  <r>
    <x v="2"/>
    <s v="Hyderabad"/>
    <x v="1"/>
    <x v="12"/>
    <x v="7"/>
    <x v="3"/>
    <n v="25.09471366"/>
    <s v="µg/m3"/>
    <s v="Measured"/>
    <s v="https://www.airnow.gov/index.cfm?action=airnow.global_summary#India$Hyderabad"/>
    <m/>
  </r>
  <r>
    <x v="2"/>
    <s v="Hyderabad"/>
    <x v="1"/>
    <x v="12"/>
    <x v="8"/>
    <x v="3"/>
    <n v="17.03834423"/>
    <s v="µg/m3"/>
    <s v="Measured"/>
    <s v="https://www.airnow.gov/index.cfm?action=airnow.global_summary#India$Hyderabad"/>
    <m/>
  </r>
  <r>
    <x v="2"/>
    <s v="Hyderabad"/>
    <x v="1"/>
    <x v="12"/>
    <x v="9"/>
    <x v="3"/>
    <n v="45.993717279999998"/>
    <s v="µg/m3"/>
    <s v="Measured"/>
    <s v="https://www.airnow.gov/index.cfm?action=airnow.global_summary#India$Hyderabad"/>
    <m/>
  </r>
  <r>
    <x v="2"/>
    <s v="Hyderabad"/>
    <x v="1"/>
    <x v="12"/>
    <x v="10"/>
    <x v="3"/>
    <n v="61.072874489999997"/>
    <s v="µg/m3"/>
    <s v="Measured"/>
    <s v="https://www.airnow.gov/index.cfm?action=airnow.global_summary#India$Hyderabad"/>
    <m/>
  </r>
  <r>
    <x v="2"/>
    <s v="Hyderabad"/>
    <x v="1"/>
    <x v="12"/>
    <x v="11"/>
    <x v="3"/>
    <n v="60.754456820000001"/>
    <s v="µg/m3"/>
    <s v="Measured"/>
    <s v="https://www.airnow.gov/index.cfm?action=airnow.global_summary#India$Hyderabad"/>
    <m/>
  </r>
  <r>
    <x v="2"/>
    <s v="Hyderabad"/>
    <x v="1"/>
    <x v="12"/>
    <x v="12"/>
    <x v="3"/>
    <n v="82.301506849999996"/>
    <s v="µg/m3"/>
    <s v="Measured"/>
    <s v="https://www.airnow.gov/index.cfm?action=airnow.global_summary#India$Hyderabad"/>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6">
  <r>
    <x v="0"/>
    <s v="Environmental Conservation Rules (ECR)"/>
    <x v="0"/>
    <x v="0"/>
    <x v="0"/>
    <s v="8-hour"/>
    <s v="General"/>
    <n v="9"/>
    <s v="ppm"/>
    <m/>
    <s v="DOE"/>
    <s v="Original standards made in 1997 were amended in 2005, the same as USEPA NAAQS"/>
    <s v="http://cleanairasia.org/wp-content/uploads/portal/files/documents/bangladesh_0.pdf"/>
  </r>
  <r>
    <x v="0"/>
    <s v="Environmental Conservation Rules (ECR)"/>
    <x v="0"/>
    <x v="0"/>
    <x v="0"/>
    <s v="1-hour"/>
    <s v="General"/>
    <n v="35"/>
    <s v="ppm"/>
    <m/>
    <s v="DOE"/>
    <s v="Original standards made in 1997 were amended in 2005, the same as USEPA NAAQS"/>
    <s v="http://cleanairasia.org/wp-content/uploads/portal/files/documents/bangladesh_0.pdf"/>
  </r>
  <r>
    <x v="0"/>
    <s v="Environmental Conservation Rules (ECR)"/>
    <x v="0"/>
    <x v="0"/>
    <x v="1"/>
    <s v="Annual"/>
    <s v="General"/>
    <n v="0.5"/>
    <s v="µg/m3"/>
    <m/>
    <s v="DOE"/>
    <s v="Original standards made in 1997 were amended in 2005, the same as USEPA NAAQS"/>
    <s v="http://cleanairasia.org/wp-content/uploads/portal/files/documents/bangladesh_0.pdf"/>
  </r>
  <r>
    <x v="0"/>
    <s v="Environmental Conservation Rules (ECR)"/>
    <x v="0"/>
    <x v="0"/>
    <x v="2"/>
    <s v="Annual"/>
    <s v="General"/>
    <n v="5.2999999999999999E-2"/>
    <s v="ppm"/>
    <m/>
    <s v="DOE"/>
    <s v="Original standards made in 1997 were amended in 2005, the same as USEPA NAAQS"/>
    <s v="http://cleanairasia.org/wp-content/uploads/portal/files/documents/bangladesh_0.pdf"/>
  </r>
  <r>
    <x v="0"/>
    <s v="Environmental Conservation Rules (ECR)"/>
    <x v="0"/>
    <x v="0"/>
    <x v="3"/>
    <s v="8-hour"/>
    <s v="General"/>
    <n v="200"/>
    <s v="µg/m3"/>
    <m/>
    <s v="DOE"/>
    <s v="Original standards made in 1997 were amended in 2005, the same as USEPA NAAQS"/>
    <s v="http://cleanairasia.org/wp-content/uploads/portal/files/documents/bangladesh_0.pdf"/>
  </r>
  <r>
    <x v="0"/>
    <s v="Environmental Conservation Rules (ECR)"/>
    <x v="0"/>
    <x v="0"/>
    <x v="4"/>
    <s v="Annual"/>
    <s v="General"/>
    <n v="50"/>
    <s v="µg/m3"/>
    <m/>
    <s v="DOE"/>
    <s v="Original standards made in 1997 were amended in 2005, the same as USEPA NAAQS"/>
    <s v="http://cleanairasia.org/wp-content/uploads/portal/files/documents/bangladesh_0.pdf"/>
  </r>
  <r>
    <x v="0"/>
    <s v="Environmental Conservation Rules (ECR)"/>
    <x v="0"/>
    <x v="0"/>
    <x v="4"/>
    <s v="24-hour"/>
    <s v="General"/>
    <n v="150"/>
    <s v="µg/m3"/>
    <m/>
    <s v="DOE"/>
    <s v="Original standards made in 1997 were amended in 2005, the same as USEPA NAAQS"/>
    <s v="http://cleanairasia.org/wp-content/uploads/portal/files/documents/bangladesh_0.pdf"/>
  </r>
  <r>
    <x v="0"/>
    <s v="Environmental Conservation Rules (ECR)"/>
    <x v="0"/>
    <x v="0"/>
    <x v="5"/>
    <s v="Annual"/>
    <s v="General"/>
    <n v="15"/>
    <s v="µg/m3"/>
    <m/>
    <s v="DOE"/>
    <s v="Original standards made in 1997 were amended in 2005, the same as USEPA NAAQS"/>
    <s v="http://cleanairasia.org/wp-content/uploads/portal/files/documents/bangladesh_0.pdf"/>
  </r>
  <r>
    <x v="0"/>
    <s v="Environmental Conservation Rules (ECR)"/>
    <x v="0"/>
    <x v="0"/>
    <x v="5"/>
    <s v="24-hour"/>
    <s v="General"/>
    <n v="65"/>
    <s v="µg/m3"/>
    <m/>
    <s v="DOE"/>
    <s v="Original standards made in 1997 were amended in 2005, the same as USEPA NAAQS"/>
    <s v="http://cleanairasia.org/wp-content/uploads/portal/files/documents/bangladesh_0.pdf"/>
  </r>
  <r>
    <x v="0"/>
    <s v="Environmental Conservation Rules (ECR)"/>
    <x v="0"/>
    <x v="0"/>
    <x v="6"/>
    <s v="1-hour"/>
    <s v="General"/>
    <n v="0.12"/>
    <s v="ppm"/>
    <m/>
    <s v="DOE"/>
    <s v="Original standards made in 1997 were amended in 2005, the same as USEPA NAAQS"/>
    <s v="http://cleanairasia.org/wp-content/uploads/portal/files/documents/bangladesh_0.pdf"/>
  </r>
  <r>
    <x v="0"/>
    <s v="Environmental Conservation Rules (ECR)"/>
    <x v="0"/>
    <x v="0"/>
    <x v="6"/>
    <s v="8-hour"/>
    <s v="General"/>
    <n v="0.08"/>
    <s v="ppm"/>
    <m/>
    <s v="DOE"/>
    <s v="Original standards made in 1997 were amended in 2005, the same as USEPA NAAQS"/>
    <s v="http://cleanairasia.org/wp-content/uploads/portal/files/documents/bangladesh_0.pdf"/>
  </r>
  <r>
    <x v="0"/>
    <s v="Environmental Conservation Rules (ECR)"/>
    <x v="0"/>
    <x v="0"/>
    <x v="7"/>
    <s v="Annual"/>
    <s v="General"/>
    <n v="0.03"/>
    <s v="ppm"/>
    <m/>
    <s v="DOE"/>
    <s v="Original standards made in 1997 were amended in 2005, the same as USEPA NAAQS"/>
    <s v="http://cleanairasia.org/wp-content/uploads/portal/files/documents/bangladesh_0.pdf"/>
  </r>
  <r>
    <x v="0"/>
    <s v="Environmental Conservation Rules (ECR)"/>
    <x v="0"/>
    <x v="0"/>
    <x v="7"/>
    <s v="24-hour"/>
    <s v="General"/>
    <n v="0.14000000000000001"/>
    <s v="ppm"/>
    <m/>
    <s v="DOE"/>
    <s v="Original standards made in 1997 were amended in 2005, the same as USEPA NAAQS"/>
    <s v="http://cleanairasia.org/wp-content/uploads/portal/files/documents/bangladesh_0.pdf"/>
  </r>
  <r>
    <x v="1"/>
    <s v="(MOE Mandate Approved)"/>
    <x v="1"/>
    <x v="1"/>
    <x v="8"/>
    <m/>
    <m/>
    <m/>
    <m/>
    <m/>
    <s v="MOE at national level (Office of Air Quality, Noise and Vibration Management under the Department of Pollution Control = main unit responsible); &quot;the related ministries are the Ministry of Agriculture, Forestry and Fisheries, Ministry of Public Works and Transport; Ministry of Planning; Ministry of  Water  Resources  and  Meteorology;  Cambodia  National  Mekong Committee; and the Council of Ministers.&quot;"/>
    <m/>
    <s v="http://cleanairasia.org/wp-content/uploads/portal/files/documents/cambodia_0.pdf"/>
  </r>
  <r>
    <x v="1"/>
    <s v="(Subdecree on Air Pollution Control and Noise Disturbance)"/>
    <x v="2"/>
    <x v="0"/>
    <x v="0"/>
    <s v="1-hour"/>
    <s v="General"/>
    <n v="40"/>
    <s v="µg/m3"/>
    <m/>
    <s v="MOE at national level (Office of Air Quality, Noise and Vibration Management under the Department of Pollution Control = main unit responsible); &quot;the related ministries are the Ministry of Agriculture, Forestry and Fisheries, Ministry of Public Works and Transport; Ministry of Planning; Ministry of  Water  Resources  and  Meteorology;  Cambodia  National  Mekong Committee; and the Council of Ministers.&quot;"/>
    <m/>
    <s v="http://cleanairasia.org/wp-content/uploads/portal/files/documents/cambodia_0.pdf"/>
  </r>
  <r>
    <x v="1"/>
    <s v="(Subdecree on Air Pollution Control and Noise Disturbance)"/>
    <x v="2"/>
    <x v="0"/>
    <x v="0"/>
    <s v="8-hour"/>
    <s v="General"/>
    <n v="20"/>
    <s v="µg/m3"/>
    <m/>
    <m/>
    <m/>
    <s v="http://cleanairasia.org/wp-content/uploads/portal/files/documents/cambodia_0.pdf"/>
  </r>
  <r>
    <x v="1"/>
    <s v="(Subdecree on Air Pollution Control and Noise Disturbance)"/>
    <x v="2"/>
    <x v="0"/>
    <x v="9"/>
    <s v="1-hour"/>
    <s v="General"/>
    <n v="300"/>
    <s v="µg/m3"/>
    <m/>
    <m/>
    <m/>
    <s v="http://cleanairasia.org/wp-content/uploads/portal/files/documents/cambodia_0.pdf"/>
  </r>
  <r>
    <x v="1"/>
    <s v="(Subdecree on Air Pollution Control and Noise Disturbance)"/>
    <x v="2"/>
    <x v="0"/>
    <x v="9"/>
    <s v="24-hour"/>
    <s v="General"/>
    <n v="100"/>
    <s v="µg/m3"/>
    <m/>
    <m/>
    <m/>
    <s v="http://cleanairasia.org/wp-content/uploads/portal/files/documents/cambodia_0.pdf"/>
  </r>
  <r>
    <x v="1"/>
    <s v="(Subdecree on Air Pollution Control and Noise Disturbance)"/>
    <x v="2"/>
    <x v="0"/>
    <x v="7"/>
    <s v="1-hour"/>
    <s v="General"/>
    <n v="500"/>
    <s v="µg/m3"/>
    <m/>
    <m/>
    <m/>
    <s v="http://cleanairasia.org/wp-content/uploads/portal/files/documents/cambodia_0.pdf"/>
  </r>
  <r>
    <x v="1"/>
    <s v="(Subdecree on Air Pollution Control and Noise Disturbance)"/>
    <x v="2"/>
    <x v="0"/>
    <x v="7"/>
    <s v="24-hour"/>
    <s v="General"/>
    <n v="300"/>
    <s v="µg/m3"/>
    <m/>
    <m/>
    <m/>
    <s v="http://cleanairasia.org/wp-content/uploads/portal/files/documents/cambodia_0.pdf"/>
  </r>
  <r>
    <x v="1"/>
    <s v="(Subdecree on Air Pollution Control and Noise Disturbance)"/>
    <x v="2"/>
    <x v="0"/>
    <x v="6"/>
    <s v="1-hour"/>
    <s v="General"/>
    <n v="200"/>
    <s v="µg/m3"/>
    <m/>
    <m/>
    <m/>
    <s v="http://cleanairasia.org/wp-content/uploads/portal/files/documents/cambodia_0.pdf"/>
  </r>
  <r>
    <x v="1"/>
    <s v="(Subdecree on Air Pollution Control and Noise Disturbance)"/>
    <x v="2"/>
    <x v="0"/>
    <x v="3"/>
    <s v="24-hour"/>
    <s v="General"/>
    <n v="330"/>
    <s v="µg/m3"/>
    <m/>
    <m/>
    <m/>
    <s v="http://cleanairasia.org/wp-content/uploads/portal/files/documents/cambodia_0.pdf"/>
  </r>
  <r>
    <x v="1"/>
    <s v="(Subdecree on Air Pollution Control and Noise Disturbance)"/>
    <x v="2"/>
    <x v="0"/>
    <x v="3"/>
    <s v="Annual"/>
    <s v="General"/>
    <n v="100"/>
    <s v="µg/m3"/>
    <m/>
    <m/>
    <m/>
    <s v="http://cleanairasia.org/wp-content/uploads/portal/files/documents/cambodia_0.pdf"/>
  </r>
  <r>
    <x v="1"/>
    <s v="(Subdecree on Air Pollution Control and Noise Disturbance)"/>
    <x v="2"/>
    <x v="2"/>
    <x v="0"/>
    <s v="&gt;5yo 2-stroke motorcycle"/>
    <s v="General"/>
    <n v="4.5"/>
    <s v="%"/>
    <m/>
    <m/>
    <s v="Fuel: petrol"/>
    <m/>
  </r>
  <r>
    <x v="1"/>
    <s v="(Subdecree on Air Pollution Control and Noise Disturbance)"/>
    <x v="2"/>
    <x v="2"/>
    <x v="0"/>
    <s v="&lt;5yo 2-stroke motorcycle"/>
    <s v="General"/>
    <n v="4"/>
    <s v="%"/>
    <m/>
    <m/>
    <s v="Fuel: petrol"/>
    <m/>
  </r>
  <r>
    <x v="1"/>
    <s v="(Subdecree on Air Pollution Control and Noise Disturbance)"/>
    <x v="2"/>
    <x v="2"/>
    <x v="0"/>
    <s v="&gt;5yo 4-stroke motorcycle"/>
    <s v="General"/>
    <n v="4.5"/>
    <s v="%"/>
    <m/>
    <m/>
    <s v="Fuel: petrol"/>
    <m/>
  </r>
  <r>
    <x v="1"/>
    <s v="(Subdecree on Air Pollution Control and Noise Disturbance)"/>
    <x v="2"/>
    <x v="2"/>
    <x v="0"/>
    <s v="&lt;5yo 4-stroke motorcycle"/>
    <s v="General"/>
    <n v="4"/>
    <s v="%"/>
    <m/>
    <m/>
    <s v="Fuel: petrol"/>
    <m/>
  </r>
  <r>
    <x v="1"/>
    <s v="(Subdecree on Air Pollution Control and Noise Disturbance)"/>
    <x v="2"/>
    <x v="2"/>
    <x v="0"/>
    <s v="&gt;5yo All kinds of vehicles"/>
    <s v="General"/>
    <n v="4.5"/>
    <s v="%"/>
    <m/>
    <m/>
    <s v="Fuel: petrol"/>
    <m/>
  </r>
  <r>
    <x v="1"/>
    <s v="(Subdecree on Air Pollution Control and Noise Disturbance)"/>
    <x v="2"/>
    <x v="2"/>
    <x v="0"/>
    <s v="&lt;5yo All kinds of vehicles"/>
    <s v="General"/>
    <n v="4"/>
    <s v="%"/>
    <m/>
    <m/>
    <s v="Fuel: petrol"/>
    <m/>
  </r>
  <r>
    <x v="1"/>
    <s v="(Subdecree on Air Pollution Control and Noise Disturbance)"/>
    <x v="2"/>
    <x v="2"/>
    <x v="10"/>
    <s v="&gt;5yo 2-stroke motorcycle"/>
    <s v="General"/>
    <n v="10000"/>
    <s v="ppm"/>
    <m/>
    <m/>
    <s v="Fuel: petrol"/>
    <m/>
  </r>
  <r>
    <x v="1"/>
    <s v="(Subdecree on Air Pollution Control and Noise Disturbance)"/>
    <x v="2"/>
    <x v="2"/>
    <x v="10"/>
    <s v="&lt;5yo 2-stroke motorcycle"/>
    <s v="General"/>
    <n v="3000"/>
    <s v="ppm"/>
    <m/>
    <m/>
    <s v="Fuel: petrol"/>
    <m/>
  </r>
  <r>
    <x v="1"/>
    <s v="(Subdecree on Air Pollution Control and Noise Disturbance)"/>
    <x v="2"/>
    <x v="2"/>
    <x v="10"/>
    <s v="&gt;5yo 4-stroke motorcycle"/>
    <s v="General"/>
    <n v="10000"/>
    <s v="ppm"/>
    <m/>
    <m/>
    <s v="Fuel: petrol"/>
    <m/>
  </r>
  <r>
    <x v="1"/>
    <s v="(Subdecree on Air Pollution Control and Noise Disturbance)"/>
    <x v="2"/>
    <x v="2"/>
    <x v="10"/>
    <s v="&lt;5yo 4-stroke motorcycle"/>
    <s v="General"/>
    <n v="2400"/>
    <s v="ppm"/>
    <m/>
    <m/>
    <s v="Fuel: petrol"/>
    <m/>
  </r>
  <r>
    <x v="1"/>
    <s v="(Subdecree on Air Pollution Control and Noise Disturbance)"/>
    <x v="2"/>
    <x v="2"/>
    <x v="10"/>
    <s v="&gt;5yo All kinds of vehicles"/>
    <s v="General"/>
    <n v="10000"/>
    <s v="ppm"/>
    <m/>
    <m/>
    <s v="Fuel: petrol"/>
    <m/>
  </r>
  <r>
    <x v="1"/>
    <s v="(Subdecree on Air Pollution Control and Noise Disturbance)"/>
    <x v="2"/>
    <x v="2"/>
    <x v="10"/>
    <s v="&lt;5yo All kinds of vehicles"/>
    <s v="General"/>
    <n v="800"/>
    <s v="ppm"/>
    <m/>
    <m/>
    <s v="Fuel: petrol"/>
    <m/>
  </r>
  <r>
    <x v="2"/>
    <s v="APA"/>
    <x v="3"/>
    <x v="1"/>
    <x v="8"/>
    <m/>
    <m/>
    <m/>
    <m/>
    <m/>
    <s v="MoEF  = nodal agency in the administrative structure of the Central Government responsible for air quality management; CPCB, SPCBs form regulatory and administrative core with MoEF"/>
    <m/>
    <s v="http://cleanairasia.org/wp-content/uploads/portal/files/documents/india_0.pdf"/>
  </r>
  <r>
    <x v="2"/>
    <s v="(Constitution of Environmental Pollution (Prevention and Control) Authority for the NCR)"/>
    <x v="4"/>
    <x v="1"/>
    <x v="8"/>
    <m/>
    <m/>
    <m/>
    <m/>
    <m/>
    <s v="EPCA"/>
    <s v="Given sweeping powers to ensure compliance"/>
    <s v="http://cleanairasia.org/wp-content/uploads/portal/files/documents/india_0.pdf"/>
  </r>
  <r>
    <x v="2"/>
    <s v="NAAQSR"/>
    <x v="5"/>
    <x v="0"/>
    <x v="9"/>
    <s v="Annual"/>
    <s v="Industrial"/>
    <n v="80"/>
    <s v="µg/m3"/>
    <m/>
    <s v="CPCB responsible for setting NAAQS"/>
    <m/>
    <s v="http://cleanairasia.org/wp-content/uploads/portal/files/documents/india_0.pdf"/>
  </r>
  <r>
    <x v="2"/>
    <s v="NAAQSR"/>
    <x v="5"/>
    <x v="0"/>
    <x v="9"/>
    <s v="24-hour"/>
    <s v="Industrial"/>
    <n v="120"/>
    <s v="µg/m3"/>
    <m/>
    <m/>
    <m/>
    <s v="http://cleanairasia.org/wp-content/uploads/portal/files/documents/india_0.pdf"/>
  </r>
  <r>
    <x v="2"/>
    <s v="NAAQSR"/>
    <x v="5"/>
    <x v="0"/>
    <x v="9"/>
    <s v="Annual"/>
    <s v="Residential"/>
    <n v="60"/>
    <s v="µg/m3"/>
    <m/>
    <m/>
    <m/>
    <s v="http://cleanairasia.org/wp-content/uploads/portal/files/documents/india_0.pdf"/>
  </r>
  <r>
    <x v="2"/>
    <s v="NAAQSR"/>
    <x v="5"/>
    <x v="0"/>
    <x v="9"/>
    <s v="24-hour"/>
    <s v="Residential"/>
    <n v="80"/>
    <s v="µg/m3"/>
    <m/>
    <m/>
    <m/>
    <s v="http://cleanairasia.org/wp-content/uploads/portal/files/documents/india_0.pdf"/>
  </r>
  <r>
    <x v="2"/>
    <s v="NAAQSR"/>
    <x v="5"/>
    <x v="0"/>
    <x v="9"/>
    <s v="Annual"/>
    <s v="Sensitive"/>
    <n v="15"/>
    <s v="µg/m3"/>
    <m/>
    <m/>
    <m/>
    <s v="http://cleanairasia.org/wp-content/uploads/portal/files/documents/india_0.pdf"/>
  </r>
  <r>
    <x v="2"/>
    <s v="NAAQSR"/>
    <x v="5"/>
    <x v="0"/>
    <x v="9"/>
    <s v="24-hour"/>
    <s v="Sensitive"/>
    <n v="30"/>
    <s v="µg/m3"/>
    <m/>
    <m/>
    <m/>
    <s v="http://cleanairasia.org/wp-content/uploads/portal/files/documents/india_0.pdf"/>
  </r>
  <r>
    <x v="2"/>
    <s v="NAAQSR"/>
    <x v="5"/>
    <x v="0"/>
    <x v="7"/>
    <s v="Annual"/>
    <s v="Industrial"/>
    <n v="80"/>
    <s v="µg/m3"/>
    <m/>
    <m/>
    <m/>
    <s v="http://cleanairasia.org/wp-content/uploads/portal/files/documents/india_0.pdf"/>
  </r>
  <r>
    <x v="2"/>
    <s v="NAAQSR"/>
    <x v="5"/>
    <x v="0"/>
    <x v="7"/>
    <s v="24-hour"/>
    <s v="Industrial"/>
    <n v="120"/>
    <s v="µg/m3"/>
    <m/>
    <m/>
    <m/>
    <s v="http://cleanairasia.org/wp-content/uploads/portal/files/documents/india_0.pdf"/>
  </r>
  <r>
    <x v="2"/>
    <s v="NAAQSR"/>
    <x v="5"/>
    <x v="0"/>
    <x v="7"/>
    <s v="Annual"/>
    <s v="Residential"/>
    <n v="60"/>
    <s v="µg/m3"/>
    <m/>
    <m/>
    <m/>
    <s v="http://cleanairasia.org/wp-content/uploads/portal/files/documents/india_0.pdf"/>
  </r>
  <r>
    <x v="2"/>
    <s v="NAAQSR"/>
    <x v="5"/>
    <x v="0"/>
    <x v="7"/>
    <s v="24-hour"/>
    <s v="Residential"/>
    <n v="80"/>
    <s v="µg/m3"/>
    <m/>
    <m/>
    <m/>
    <s v="http://cleanairasia.org/wp-content/uploads/portal/files/documents/india_0.pdf"/>
  </r>
  <r>
    <x v="2"/>
    <s v="NAAQSR"/>
    <x v="5"/>
    <x v="0"/>
    <x v="7"/>
    <s v="Annual"/>
    <s v="Sensitive"/>
    <n v="15"/>
    <s v="µg/m3"/>
    <m/>
    <m/>
    <m/>
    <s v="http://cleanairasia.org/wp-content/uploads/portal/files/documents/india_0.pdf"/>
  </r>
  <r>
    <x v="2"/>
    <s v="NAAQSR"/>
    <x v="5"/>
    <x v="0"/>
    <x v="7"/>
    <s v="24-hour"/>
    <s v="Sensitive"/>
    <n v="30"/>
    <s v="µg/m3"/>
    <m/>
    <m/>
    <m/>
    <s v="http://cleanairasia.org/wp-content/uploads/portal/files/documents/india_0.pdf"/>
  </r>
  <r>
    <x v="2"/>
    <s v="NAAQSR"/>
    <x v="5"/>
    <x v="0"/>
    <x v="0"/>
    <s v="8-hour"/>
    <s v="Industrial"/>
    <n v="5000"/>
    <s v="µg/m3"/>
    <m/>
    <m/>
    <m/>
    <s v="http://cleanairasia.org/wp-content/uploads/portal/files/documents/india_0.pdf"/>
  </r>
  <r>
    <x v="2"/>
    <s v="NAAQSR"/>
    <x v="5"/>
    <x v="0"/>
    <x v="0"/>
    <s v="1-hour"/>
    <s v="Industrial"/>
    <n v="10000"/>
    <s v="µg/m3"/>
    <m/>
    <m/>
    <m/>
    <s v="http://cleanairasia.org/wp-content/uploads/portal/files/documents/india_0.pdf"/>
  </r>
  <r>
    <x v="2"/>
    <s v="NAAQSR"/>
    <x v="5"/>
    <x v="0"/>
    <x v="0"/>
    <s v="8-hour"/>
    <s v="Residential"/>
    <n v="2000"/>
    <s v="µg/m3"/>
    <m/>
    <m/>
    <m/>
    <s v="http://cleanairasia.org/wp-content/uploads/portal/files/documents/india_0.pdf"/>
  </r>
  <r>
    <x v="2"/>
    <s v="NAAQSR"/>
    <x v="5"/>
    <x v="0"/>
    <x v="0"/>
    <s v="1-hour"/>
    <s v="Residential"/>
    <n v="4000"/>
    <s v="µg/m3"/>
    <m/>
    <m/>
    <m/>
    <s v="http://cleanairasia.org/wp-content/uploads/portal/files/documents/india_0.pdf"/>
  </r>
  <r>
    <x v="2"/>
    <s v="NAAQSR"/>
    <x v="5"/>
    <x v="0"/>
    <x v="0"/>
    <s v="8-hour"/>
    <s v="Sensitive"/>
    <n v="1000"/>
    <s v="µg/m3"/>
    <m/>
    <m/>
    <m/>
    <s v="http://cleanairasia.org/wp-content/uploads/portal/files/documents/india_0.pdf"/>
  </r>
  <r>
    <x v="2"/>
    <s v="NAAQSR"/>
    <x v="5"/>
    <x v="0"/>
    <x v="0"/>
    <s v="1-hour"/>
    <s v="Sensitive"/>
    <n v="2000"/>
    <s v="µg/m3"/>
    <m/>
    <m/>
    <m/>
    <s v="http://cleanairasia.org/wp-content/uploads/portal/files/documents/india_0.pdf"/>
  </r>
  <r>
    <x v="2"/>
    <s v="NAAQSR"/>
    <x v="5"/>
    <x v="0"/>
    <x v="1"/>
    <s v="Annual"/>
    <s v="Industrial"/>
    <n v="1"/>
    <s v="µg/m3"/>
    <m/>
    <m/>
    <m/>
    <s v="http://cleanairasia.org/wp-content/uploads/portal/files/documents/india_0.pdf"/>
  </r>
  <r>
    <x v="2"/>
    <s v="NAAQSR"/>
    <x v="5"/>
    <x v="0"/>
    <x v="1"/>
    <s v="24-hour"/>
    <s v="Industrial"/>
    <n v="1.5"/>
    <s v="µg/m3"/>
    <m/>
    <m/>
    <m/>
    <s v="http://cleanairasia.org/wp-content/uploads/portal/files/documents/india_0.pdf"/>
  </r>
  <r>
    <x v="2"/>
    <s v="NAAQSR"/>
    <x v="5"/>
    <x v="0"/>
    <x v="1"/>
    <s v="Annual"/>
    <s v="Residential"/>
    <n v="0.75"/>
    <s v="µg/m3"/>
    <m/>
    <m/>
    <m/>
    <s v="http://cleanairasia.org/wp-content/uploads/portal/files/documents/india_0.pdf"/>
  </r>
  <r>
    <x v="2"/>
    <s v="NAAQSR"/>
    <x v="5"/>
    <x v="0"/>
    <x v="1"/>
    <s v="24-hour"/>
    <s v="Residential"/>
    <n v="1"/>
    <s v="µg/m3"/>
    <m/>
    <m/>
    <m/>
    <s v="http://cleanairasia.org/wp-content/uploads/portal/files/documents/india_0.pdf"/>
  </r>
  <r>
    <x v="2"/>
    <s v="NAAQSR"/>
    <x v="5"/>
    <x v="0"/>
    <x v="1"/>
    <s v="Annual"/>
    <s v="Sensitive"/>
    <n v="0.5"/>
    <s v="µg/m3"/>
    <m/>
    <m/>
    <m/>
    <s v="http://cleanairasia.org/wp-content/uploads/portal/files/documents/india_0.pdf"/>
  </r>
  <r>
    <x v="2"/>
    <s v="NAAQSR"/>
    <x v="5"/>
    <x v="0"/>
    <x v="1"/>
    <s v="24-hour"/>
    <s v="Sensitive"/>
    <n v="0.75"/>
    <s v="µg/m3"/>
    <m/>
    <m/>
    <m/>
    <s v="http://cleanairasia.org/wp-content/uploads/portal/files/documents/india_0.pdf"/>
  </r>
  <r>
    <x v="2"/>
    <s v="NAAQSR"/>
    <x v="5"/>
    <x v="0"/>
    <x v="4"/>
    <s v="Annual"/>
    <s v="Industrial"/>
    <n v="120"/>
    <s v="µg/m3"/>
    <m/>
    <m/>
    <m/>
    <s v="http://cleanairasia.org/wp-content/uploads/portal/files/documents/india_0.pdf"/>
  </r>
  <r>
    <x v="2"/>
    <s v="NAAQSR"/>
    <x v="5"/>
    <x v="0"/>
    <x v="4"/>
    <s v="24-hour"/>
    <s v="Industrial"/>
    <n v="150"/>
    <s v="µg/m3"/>
    <m/>
    <m/>
    <m/>
    <s v="http://cleanairasia.org/wp-content/uploads/portal/files/documents/india_0.pdf"/>
  </r>
  <r>
    <x v="2"/>
    <s v="NAAQSR"/>
    <x v="5"/>
    <x v="0"/>
    <x v="4"/>
    <s v="Annual"/>
    <s v="Residential"/>
    <n v="60"/>
    <s v="µg/m3"/>
    <m/>
    <m/>
    <m/>
    <s v="http://cleanairasia.org/wp-content/uploads/portal/files/documents/india_0.pdf"/>
  </r>
  <r>
    <x v="2"/>
    <s v="NAAQSR"/>
    <x v="5"/>
    <x v="0"/>
    <x v="4"/>
    <s v="24-hour"/>
    <s v="Residential"/>
    <n v="100"/>
    <s v="µg/m3"/>
    <m/>
    <m/>
    <m/>
    <s v="http://cleanairasia.org/wp-content/uploads/portal/files/documents/india_0.pdf"/>
  </r>
  <r>
    <x v="2"/>
    <s v="NAAQSR"/>
    <x v="5"/>
    <x v="0"/>
    <x v="4"/>
    <s v="Annual"/>
    <s v="Sensitive"/>
    <n v="50"/>
    <s v="µg/m3"/>
    <m/>
    <m/>
    <m/>
    <s v="http://cleanairasia.org/wp-content/uploads/portal/files/documents/india_0.pdf"/>
  </r>
  <r>
    <x v="2"/>
    <s v="NAAQSR"/>
    <x v="5"/>
    <x v="0"/>
    <x v="4"/>
    <s v="24-hour"/>
    <s v="Sensitive"/>
    <n v="75"/>
    <s v="µg/m3"/>
    <m/>
    <m/>
    <m/>
    <s v="http://cleanairasia.org/wp-content/uploads/portal/files/documents/india_0.pdf"/>
  </r>
  <r>
    <x v="2"/>
    <s v="NAAQSR"/>
    <x v="5"/>
    <x v="0"/>
    <x v="11"/>
    <s v="Annual"/>
    <s v="Industrial"/>
    <n v="360"/>
    <s v="µg/m3"/>
    <m/>
    <m/>
    <s v="Suspended particulate matter"/>
    <s v="http://cleanairasia.org/wp-content/uploads/portal/files/documents/india_0.pdf"/>
  </r>
  <r>
    <x v="2"/>
    <s v="NAAQSR"/>
    <x v="5"/>
    <x v="0"/>
    <x v="11"/>
    <s v="24-hour"/>
    <s v="Industrial"/>
    <n v="500"/>
    <s v="µg/m3"/>
    <m/>
    <m/>
    <m/>
    <s v="http://cleanairasia.org/wp-content/uploads/portal/files/documents/india_0.pdf"/>
  </r>
  <r>
    <x v="2"/>
    <s v="NAAQSR"/>
    <x v="5"/>
    <x v="0"/>
    <x v="11"/>
    <s v="Annual"/>
    <s v="Residential"/>
    <n v="140"/>
    <s v="µg/m3"/>
    <m/>
    <m/>
    <m/>
    <s v="http://cleanairasia.org/wp-content/uploads/portal/files/documents/india_0.pdf"/>
  </r>
  <r>
    <x v="2"/>
    <s v="NAAQSR"/>
    <x v="5"/>
    <x v="0"/>
    <x v="11"/>
    <s v="24-hour"/>
    <s v="Residential"/>
    <n v="200"/>
    <s v="µg/m3"/>
    <m/>
    <m/>
    <m/>
    <s v="http://cleanairasia.org/wp-content/uploads/portal/files/documents/india_0.pdf"/>
  </r>
  <r>
    <x v="2"/>
    <s v="NAAQSR"/>
    <x v="5"/>
    <x v="0"/>
    <x v="11"/>
    <s v="Annual"/>
    <s v="Sensitive"/>
    <n v="70"/>
    <s v="µg/m3"/>
    <m/>
    <m/>
    <m/>
    <s v="http://cleanairasia.org/wp-content/uploads/portal/files/documents/india_0.pdf"/>
  </r>
  <r>
    <x v="2"/>
    <s v="NAAQSR"/>
    <x v="5"/>
    <x v="0"/>
    <x v="11"/>
    <s v="24-hour"/>
    <s v="Sensitive"/>
    <n v="100"/>
    <s v="µg/m3"/>
    <m/>
    <m/>
    <m/>
    <s v="http://cleanairasia.org/wp-content/uploads/portal/files/documents/india_0.pdf"/>
  </r>
  <r>
    <x v="2"/>
    <s v="NAAQSR"/>
    <x v="5"/>
    <x v="0"/>
    <x v="12"/>
    <s v="Annual"/>
    <s v="Residential"/>
    <n v="100"/>
    <s v="µg/m3"/>
    <m/>
    <m/>
    <m/>
    <s v="http://cleanairasia.org/wp-content/uploads/portal/files/documents/india_0.pdf"/>
  </r>
  <r>
    <x v="2"/>
    <s v="Bharat Stage-III "/>
    <x v="6"/>
    <x v="1"/>
    <x v="8"/>
    <m/>
    <m/>
    <m/>
    <m/>
    <m/>
    <m/>
    <m/>
    <m/>
  </r>
  <r>
    <x v="3"/>
    <s v="Government Act No. 23 on Environmental Management"/>
    <x v="1"/>
    <x v="1"/>
    <x v="8"/>
    <m/>
    <m/>
    <m/>
    <m/>
    <m/>
    <s v="MOE, Ministry of Energy and Mineral Resources for fuel specifications, Ministry of Industry and Trade for vehicle models and tech req, Ministry of Communication for vehicle inspection and maintenance, etc. Other government offices exist at the local level."/>
    <s v="Mandates MOE to regulate all aspects of pollution control"/>
    <s v="http://cleanairasia.org/wp-content/uploads/portal/files/documents/indonesia_0.pdf"/>
  </r>
  <r>
    <x v="3"/>
    <s v="Jakarta Governor's Decree No. 551"/>
    <x v="7"/>
    <x v="0"/>
    <x v="11"/>
    <s v="24-hour"/>
    <s v="Jakarta"/>
    <n v="230"/>
    <s v="µg/m3"/>
    <m/>
    <m/>
    <s v="Jakarta's own set of standards that are often more stringent than national standards"/>
    <s v="http://cleanairasia.org/wp-content/uploads/portal/files/documents/indonesia_0.pdf"/>
  </r>
  <r>
    <x v="3"/>
    <s v="Jakarta Governor's Decree No. 551"/>
    <x v="7"/>
    <x v="0"/>
    <x v="11"/>
    <s v="Annual"/>
    <s v="Jakarta"/>
    <n v="90"/>
    <s v="µg/m3"/>
    <m/>
    <m/>
    <m/>
    <s v="http://cleanairasia.org/wp-content/uploads/portal/files/documents/indonesia_0.pdf"/>
  </r>
  <r>
    <x v="3"/>
    <s v="Government Regulation No. 44 on Air Pollution Control"/>
    <x v="8"/>
    <x v="0"/>
    <x v="11"/>
    <s v="24-hour"/>
    <s v="National"/>
    <n v="230"/>
    <s v="µg/m3"/>
    <m/>
    <m/>
    <s v="Details of mandate to set up standards and acceptable practices for stationary and mobile sources"/>
    <s v="http://cleanairasia.org/wp-content/uploads/portal/files/documents/indonesia_0.pdf"/>
  </r>
  <r>
    <x v="3"/>
    <s v="Government Regulation No. 44 on Air Pollution Control"/>
    <x v="8"/>
    <x v="0"/>
    <x v="11"/>
    <s v="Annual"/>
    <s v="National"/>
    <n v="90"/>
    <s v="µg/m3"/>
    <m/>
    <m/>
    <m/>
    <s v="http://cleanairasia.org/wp-content/uploads/portal/files/documents/indonesia_0.pdf"/>
  </r>
  <r>
    <x v="3"/>
    <s v="Jakarta Governor's Decree No. 551"/>
    <x v="7"/>
    <x v="0"/>
    <x v="4"/>
    <s v="24-hour"/>
    <s v="Jakarta"/>
    <n v="150"/>
    <s v="µg/m3"/>
    <m/>
    <m/>
    <m/>
    <s v="http://cleanairasia.org/wp-content/uploads/portal/files/documents/indonesia_0.pdf"/>
  </r>
  <r>
    <x v="3"/>
    <s v="Government Regulation No. 44 on Air Pollution Control"/>
    <x v="8"/>
    <x v="0"/>
    <x v="4"/>
    <s v="24-hour"/>
    <s v="National"/>
    <n v="150"/>
    <s v="µg/m3"/>
    <m/>
    <m/>
    <m/>
    <s v="http://cleanairasia.org/wp-content/uploads/portal/files/documents/indonesia_0.pdf"/>
  </r>
  <r>
    <x v="3"/>
    <s v="Jakarta Governor's Decree No. 551"/>
    <x v="7"/>
    <x v="0"/>
    <x v="7"/>
    <s v="1-hour"/>
    <s v="Jakarta"/>
    <n v="900"/>
    <s v="µg/m3"/>
    <m/>
    <m/>
    <m/>
    <s v="http://cleanairasia.org/wp-content/uploads/portal/files/documents/indonesia_0.pdf"/>
  </r>
  <r>
    <x v="3"/>
    <s v="Government Regulation No. 44 on Air Pollution Control"/>
    <x v="8"/>
    <x v="0"/>
    <x v="7"/>
    <s v="1-hour"/>
    <s v="National"/>
    <n v="900"/>
    <s v="µg/m3"/>
    <m/>
    <m/>
    <m/>
    <s v="http://cleanairasia.org/wp-content/uploads/portal/files/documents/indonesia_0.pdf"/>
  </r>
  <r>
    <x v="3"/>
    <s v="Jakarta Governor's Decree No. 551"/>
    <x v="7"/>
    <x v="0"/>
    <x v="7"/>
    <s v="24-hour"/>
    <s v="Jakarta"/>
    <n v="260"/>
    <s v="µg/m3"/>
    <m/>
    <m/>
    <m/>
    <s v="http://cleanairasia.org/wp-content/uploads/portal/files/documents/indonesia_0.pdf"/>
  </r>
  <r>
    <x v="3"/>
    <s v="Government Regulation No. 44 on Air Pollution Control"/>
    <x v="8"/>
    <x v="0"/>
    <x v="7"/>
    <s v="24-hour"/>
    <s v="National"/>
    <n v="365"/>
    <s v="µg/m3"/>
    <m/>
    <m/>
    <m/>
    <s v="http://cleanairasia.org/wp-content/uploads/portal/files/documents/indonesia_0.pdf"/>
  </r>
  <r>
    <x v="3"/>
    <s v="Jakarta Governor's Decree No. 551"/>
    <x v="7"/>
    <x v="0"/>
    <x v="7"/>
    <s v="Annual"/>
    <s v="Jakarta"/>
    <n v="60"/>
    <s v="µg/m3"/>
    <m/>
    <m/>
    <m/>
    <s v="http://cleanairasia.org/wp-content/uploads/portal/files/documents/indonesia_0.pdf"/>
  </r>
  <r>
    <x v="3"/>
    <s v="Government Regulation No. 44 on Air Pollution Control"/>
    <x v="8"/>
    <x v="0"/>
    <x v="7"/>
    <s v="Annual"/>
    <s v="National"/>
    <n v="60"/>
    <s v="µg/m3"/>
    <m/>
    <m/>
    <m/>
    <s v="http://cleanairasia.org/wp-content/uploads/portal/files/documents/indonesia_0.pdf"/>
  </r>
  <r>
    <x v="3"/>
    <s v="Jakarta Governor's Decree No. 551"/>
    <x v="7"/>
    <x v="0"/>
    <x v="9"/>
    <s v="1-hour"/>
    <s v="Jakarta"/>
    <n v="400"/>
    <s v="µg/m3"/>
    <m/>
    <m/>
    <m/>
    <s v="http://cleanairasia.org/wp-content/uploads/portal/files/documents/indonesia_0.pdf"/>
  </r>
  <r>
    <x v="3"/>
    <s v="Government Regulation No. 44 on Air Pollution Control"/>
    <x v="8"/>
    <x v="0"/>
    <x v="9"/>
    <s v="1-hour"/>
    <s v="National"/>
    <n v="400"/>
    <s v="µg/m3"/>
    <m/>
    <m/>
    <m/>
    <s v="http://cleanairasia.org/wp-content/uploads/portal/files/documents/indonesia_0.pdf"/>
  </r>
  <r>
    <x v="3"/>
    <s v="Jakarta Governor's Decree No. 551"/>
    <x v="7"/>
    <x v="0"/>
    <x v="9"/>
    <s v="24-hour"/>
    <s v="Jakarta"/>
    <n v="92.5"/>
    <s v="µg/m3"/>
    <m/>
    <m/>
    <m/>
    <s v="http://cleanairasia.org/wp-content/uploads/portal/files/documents/indonesia_0.pdf"/>
  </r>
  <r>
    <x v="3"/>
    <s v="Government Regulation No. 44 on Air Pollution Control"/>
    <x v="8"/>
    <x v="0"/>
    <x v="9"/>
    <s v="24-hour"/>
    <s v="National"/>
    <n v="150"/>
    <s v="µg/m3"/>
    <m/>
    <m/>
    <m/>
    <s v="http://cleanairasia.org/wp-content/uploads/portal/files/documents/indonesia_0.pdf"/>
  </r>
  <r>
    <x v="3"/>
    <s v="Jakarta Governor's Decree No. 551"/>
    <x v="7"/>
    <x v="0"/>
    <x v="9"/>
    <s v="Annual"/>
    <s v="Jakarta"/>
    <n v="60"/>
    <s v="µg/m3"/>
    <m/>
    <m/>
    <m/>
    <s v="http://cleanairasia.org/wp-content/uploads/portal/files/documents/indonesia_0.pdf"/>
  </r>
  <r>
    <x v="3"/>
    <s v="Government Regulation No. 44 on Air Pollution Control"/>
    <x v="8"/>
    <x v="0"/>
    <x v="9"/>
    <s v="Annual"/>
    <s v="National"/>
    <n v="100"/>
    <s v="µg/m3"/>
    <m/>
    <m/>
    <m/>
    <s v="http://cleanairasia.org/wp-content/uploads/portal/files/documents/indonesia_0.pdf"/>
  </r>
  <r>
    <x v="3"/>
    <s v="Jakarta Governor's Decree No. 551"/>
    <x v="7"/>
    <x v="0"/>
    <x v="6"/>
    <s v="1-hour"/>
    <s v="Jakarta"/>
    <n v="200"/>
    <s v="µg/m3"/>
    <m/>
    <m/>
    <m/>
    <s v="http://cleanairasia.org/wp-content/uploads/portal/files/documents/indonesia_0.pdf"/>
  </r>
  <r>
    <x v="3"/>
    <s v="Government Regulation No. 44 on Air Pollution Control"/>
    <x v="8"/>
    <x v="0"/>
    <x v="6"/>
    <s v="1-hour"/>
    <s v="National"/>
    <n v="235"/>
    <s v="µg/m3"/>
    <m/>
    <m/>
    <m/>
    <s v="http://cleanairasia.org/wp-content/uploads/portal/files/documents/indonesia_0.pdf"/>
  </r>
  <r>
    <x v="3"/>
    <s v="Jakarta Governor's Decree No. 551"/>
    <x v="7"/>
    <x v="0"/>
    <x v="6"/>
    <s v="Annual"/>
    <s v="Jakarta"/>
    <n v="30"/>
    <s v="µg/m3"/>
    <m/>
    <m/>
    <m/>
    <s v="http://cleanairasia.org/wp-content/uploads/portal/files/documents/indonesia_0.pdf"/>
  </r>
  <r>
    <x v="3"/>
    <s v="Government Regulation No. 44 on Air Pollution Control"/>
    <x v="8"/>
    <x v="0"/>
    <x v="6"/>
    <s v="Annual"/>
    <s v="National"/>
    <n v="50"/>
    <s v="µg/m3"/>
    <m/>
    <m/>
    <m/>
    <s v="http://cleanairasia.org/wp-content/uploads/portal/files/documents/indonesia_0.pdf"/>
  </r>
  <r>
    <x v="3"/>
    <s v="Government Regulation No. 44 on Air Pollution Control"/>
    <x v="8"/>
    <x v="0"/>
    <x v="1"/>
    <s v="Annual"/>
    <s v="National"/>
    <n v="1"/>
    <s v="µg/m3"/>
    <m/>
    <m/>
    <m/>
    <s v="http://cleanairasia.org/wp-content/uploads/portal/files/documents/indonesia_0.pdf"/>
  </r>
  <r>
    <x v="3"/>
    <s v="Jakarta Governor's Decree No. 551"/>
    <x v="7"/>
    <x v="0"/>
    <x v="0"/>
    <s v="1-hour"/>
    <s v="Jakarta"/>
    <n v="26000"/>
    <s v="µg/m3"/>
    <m/>
    <m/>
    <m/>
    <s v="http://cleanairasia.org/wp-content/uploads/portal/files/documents/indonesia_0.pdf"/>
  </r>
  <r>
    <x v="3"/>
    <s v="Government Regulation No. 44 on Air Pollution Control"/>
    <x v="8"/>
    <x v="0"/>
    <x v="0"/>
    <s v="1-hour"/>
    <s v="National"/>
    <n v="30000"/>
    <s v="µg/m3"/>
    <m/>
    <m/>
    <m/>
    <s v="http://cleanairasia.org/wp-content/uploads/portal/files/documents/indonesia_0.pdf"/>
  </r>
  <r>
    <x v="3"/>
    <s v="Jakarta Governor's Decree No. 551"/>
    <x v="7"/>
    <x v="0"/>
    <x v="0"/>
    <s v="24-hour"/>
    <s v="Jakarta"/>
    <n v="9000"/>
    <s v="µg/m3"/>
    <m/>
    <m/>
    <m/>
    <s v="http://cleanairasia.org/wp-content/uploads/portal/files/documents/indonesia_0.pdf"/>
  </r>
  <r>
    <x v="3"/>
    <s v="Government Regulation No. 44 on Air Pollution Control"/>
    <x v="8"/>
    <x v="0"/>
    <x v="0"/>
    <s v="24-hour"/>
    <s v="National"/>
    <n v="10000"/>
    <s v="µg/m3"/>
    <m/>
    <m/>
    <m/>
    <s v="http://cleanairasia.org/wp-content/uploads/portal/files/documents/indonesia_0.pdf"/>
  </r>
  <r>
    <x v="4"/>
    <s v="Environmental Quality Act"/>
    <x v="9"/>
    <x v="1"/>
    <x v="8"/>
    <m/>
    <m/>
    <m/>
    <m/>
    <m/>
    <s v="DOE (which is part of the Ministry of Natural Resources and the Environment)"/>
    <s v="Basic framework for environmental management"/>
    <s v="http://cleanairasia.org/wp-content/uploads/portal/files/documents/malaysia_0.pdf"/>
  </r>
  <r>
    <x v="4"/>
    <s v="National Policy on the Environment"/>
    <x v="10"/>
    <x v="1"/>
    <x v="8"/>
    <m/>
    <m/>
    <m/>
    <m/>
    <m/>
    <s v="DOE (which is part of the Ministry of Natural Resources and the Environment)"/>
    <s v="Aims: promote continued economic, social and cultural progress through environmental and sustainable development"/>
    <s v="http://cleanairasia.org/wp-content/uploads/portal/files/documents/malaysia_0.pdf"/>
  </r>
  <r>
    <x v="4"/>
    <s v="Recommended Malaysian Air Quality Guidelines"/>
    <x v="11"/>
    <x v="0"/>
    <x v="7"/>
    <s v="1-hour"/>
    <s v="General"/>
    <n v="0.13"/>
    <s v="ppm"/>
    <m/>
    <s v="DOE (which is part of the Ministry of Natural Resources and the Environment)"/>
    <m/>
    <s v="http://cleanairasia.org/wp-content/uploads/portal/files/documents/malaysia_0.pdf"/>
  </r>
  <r>
    <x v="4"/>
    <s v="Recommended Malaysian Air Quality Guidelines"/>
    <x v="11"/>
    <x v="0"/>
    <x v="7"/>
    <s v="24-hour"/>
    <s v="General"/>
    <n v="0.04"/>
    <s v="ppm"/>
    <m/>
    <s v="DOE (which is part of the Ministry of Natural Resources and the Environment)"/>
    <m/>
    <s v="http://cleanairasia.org/wp-content/uploads/portal/files/documents/malaysia_0.pdf"/>
  </r>
  <r>
    <x v="4"/>
    <s v="Recommended Malaysian Air Quality Guidelines"/>
    <x v="11"/>
    <x v="0"/>
    <x v="4"/>
    <s v="24-hour"/>
    <s v="General"/>
    <n v="150"/>
    <s v="µg/m3"/>
    <m/>
    <s v="DOE (which is part of the Ministry of Natural Resources and the Environment)"/>
    <m/>
    <s v="http://cleanairasia.org/wp-content/uploads/portal/files/documents/malaysia_0.pdf"/>
  </r>
  <r>
    <x v="4"/>
    <s v="Recommended Malaysian Air Quality Guidelines"/>
    <x v="11"/>
    <x v="0"/>
    <x v="4"/>
    <s v="Annual"/>
    <s v="General"/>
    <n v="50"/>
    <s v="µg/m3"/>
    <m/>
    <s v="DOE (which is part of the Ministry of Natural Resources and the Environment)"/>
    <m/>
    <s v="http://cleanairasia.org/wp-content/uploads/portal/files/documents/malaysia_0.pdf"/>
  </r>
  <r>
    <x v="4"/>
    <s v="Recommended Malaysian Air Quality Guidelines"/>
    <x v="11"/>
    <x v="0"/>
    <x v="3"/>
    <s v="24-hour"/>
    <s v="General"/>
    <n v="260"/>
    <s v="µg/m3"/>
    <m/>
    <s v="DOE (which is part of the Ministry of Natural Resources and the Environment)"/>
    <m/>
    <s v="http://cleanairasia.org/wp-content/uploads/portal/files/documents/malaysia_0.pdf"/>
  </r>
  <r>
    <x v="4"/>
    <s v="Recommended Malaysian Air Quality Guidelines"/>
    <x v="11"/>
    <x v="0"/>
    <x v="9"/>
    <s v="1-hour"/>
    <s v="General"/>
    <n v="0.17"/>
    <s v="ppm"/>
    <m/>
    <s v="DOE (which is part of the Ministry of Natural Resources and the Environment)"/>
    <m/>
    <s v="http://cleanairasia.org/wp-content/uploads/portal/files/documents/malaysia_0.pdf"/>
  </r>
  <r>
    <x v="4"/>
    <s v="Recommended Malaysian Air Quality Guidelines"/>
    <x v="11"/>
    <x v="0"/>
    <x v="9"/>
    <s v="Annual"/>
    <s v="General"/>
    <n v="0.04"/>
    <s v="ppm"/>
    <m/>
    <s v="DOE (which is part of the Ministry of Natural Resources and the Environment)"/>
    <m/>
    <s v="http://cleanairasia.org/wp-content/uploads/portal/files/documents/malaysia_0.pdf"/>
  </r>
  <r>
    <x v="4"/>
    <s v="Recommended Malaysian Air Quality Guidelines"/>
    <x v="11"/>
    <x v="0"/>
    <x v="0"/>
    <s v="1-hour"/>
    <s v="General"/>
    <n v="30"/>
    <s v="ppm"/>
    <m/>
    <s v="DOE (which is part of the Ministry of Natural Resources and the Environment)"/>
    <m/>
    <s v="http://cleanairasia.org/wp-content/uploads/portal/files/documents/malaysia_0.pdf"/>
  </r>
  <r>
    <x v="4"/>
    <s v="Recommended Malaysian Air Quality Guidelines"/>
    <x v="11"/>
    <x v="0"/>
    <x v="0"/>
    <s v="8-hour"/>
    <s v="General"/>
    <n v="9"/>
    <s v="ppm"/>
    <m/>
    <s v="DOE (which is part of the Ministry of Natural Resources and the Environment)"/>
    <m/>
    <s v="http://cleanairasia.org/wp-content/uploads/portal/files/documents/malaysia_0.pdf"/>
  </r>
  <r>
    <x v="4"/>
    <s v="Recommended Malaysian Air Quality Guidelines"/>
    <x v="11"/>
    <x v="0"/>
    <x v="6"/>
    <s v="1-hour"/>
    <s v="General"/>
    <n v="0.1"/>
    <s v="ppm"/>
    <m/>
    <s v="DOE (which is part of the Ministry of Natural Resources and the Environment)"/>
    <m/>
    <s v="http://cleanairasia.org/wp-content/uploads/portal/files/documents/malaysia_0.pdf"/>
  </r>
  <r>
    <x v="4"/>
    <s v="Recommended Malaysian Air Quality Guidelines"/>
    <x v="11"/>
    <x v="0"/>
    <x v="6"/>
    <s v="8-hour"/>
    <s v="General"/>
    <n v="0.06"/>
    <s v="ppm"/>
    <m/>
    <s v="DOE (which is part of the Ministry of Natural Resources and the Environment)"/>
    <m/>
    <s v="http://cleanairasia.org/wp-content/uploads/portal/files/documents/malaysia_0.pdf"/>
  </r>
  <r>
    <x v="4"/>
    <s v="Recommended Malaysian Air Quality Guidelines"/>
    <x v="11"/>
    <x v="0"/>
    <x v="1"/>
    <s v="3-month"/>
    <s v="General"/>
    <n v="1.5"/>
    <s v="µg/m3"/>
    <m/>
    <s v="DOE (which is part of the Ministry of Natural Resources and the Environment)"/>
    <m/>
    <s v="http://cleanairasia.org/wp-content/uploads/portal/files/documents/malaysia_0.pdf"/>
  </r>
  <r>
    <x v="5"/>
    <m/>
    <x v="12"/>
    <x v="0"/>
    <x v="3"/>
    <s v="24-hour"/>
    <s v="General"/>
    <n v="230"/>
    <s v="µg/m3"/>
    <m/>
    <s v="MOPE"/>
    <s v="Standards set by MOPE"/>
    <s v="http://cleanairasia.org/wp-content/uploads/portal/files/documents/nepal_0.pdf"/>
  </r>
  <r>
    <x v="5"/>
    <m/>
    <x v="12"/>
    <x v="0"/>
    <x v="4"/>
    <s v="24-hour"/>
    <s v="General"/>
    <n v="120"/>
    <s v="µg/m3"/>
    <m/>
    <s v="MOPE"/>
    <s v="Standards set by MOPE"/>
    <s v="http://cleanairasia.org/wp-content/uploads/portal/files/documents/nepal_0.pdf"/>
  </r>
  <r>
    <x v="5"/>
    <m/>
    <x v="12"/>
    <x v="0"/>
    <x v="7"/>
    <s v="Annual"/>
    <s v="General"/>
    <n v="50"/>
    <s v="µg/m3"/>
    <m/>
    <s v="MOPE"/>
    <s v="Standards set by MOPE"/>
    <s v="http://cleanairasia.org/wp-content/uploads/portal/files/documents/nepal_0.pdf"/>
  </r>
  <r>
    <x v="5"/>
    <m/>
    <x v="12"/>
    <x v="0"/>
    <x v="7"/>
    <s v="24-hour"/>
    <s v="General"/>
    <n v="70"/>
    <s v="µg/m3"/>
    <m/>
    <s v="MOPE"/>
    <s v="Standards set by MOPE"/>
    <s v="http://cleanairasia.org/wp-content/uploads/portal/files/documents/nepal_0.pdf"/>
  </r>
  <r>
    <x v="5"/>
    <m/>
    <x v="12"/>
    <x v="0"/>
    <x v="9"/>
    <s v="Annual"/>
    <s v="General"/>
    <n v="40"/>
    <s v="µg/m3"/>
    <m/>
    <s v="MOPE"/>
    <s v="Standards set by MOPE"/>
    <s v="http://cleanairasia.org/wp-content/uploads/portal/files/documents/nepal_0.pdf"/>
  </r>
  <r>
    <x v="5"/>
    <m/>
    <x v="12"/>
    <x v="0"/>
    <x v="9"/>
    <s v="24-hour"/>
    <s v="General"/>
    <n v="80"/>
    <s v="µg/m3"/>
    <m/>
    <s v="MOPE"/>
    <s v="Standards set by MOPE"/>
    <s v="http://cleanairasia.org/wp-content/uploads/portal/files/documents/nepal_0.pdf"/>
  </r>
  <r>
    <x v="5"/>
    <m/>
    <x v="12"/>
    <x v="0"/>
    <x v="0"/>
    <s v="8-hour"/>
    <s v="General"/>
    <n v="10000"/>
    <s v="µg/m3"/>
    <m/>
    <s v="MOPE"/>
    <s v="Standards set by MOPE"/>
    <s v="http://cleanairasia.org/wp-content/uploads/portal/files/documents/nepal_0.pdf"/>
  </r>
  <r>
    <x v="5"/>
    <m/>
    <x v="12"/>
    <x v="0"/>
    <x v="0"/>
    <s v="15-minute"/>
    <s v="General"/>
    <n v="100000"/>
    <s v="µg/m3"/>
    <m/>
    <s v="MOPE"/>
    <s v="Standards set by MOPE"/>
    <s v="http://cleanairasia.org/wp-content/uploads/portal/files/documents/nepal_0.pdf"/>
  </r>
  <r>
    <x v="5"/>
    <m/>
    <x v="12"/>
    <x v="0"/>
    <x v="1"/>
    <s v="Annual"/>
    <s v="General"/>
    <n v="0.5"/>
    <s v="µg/m3"/>
    <m/>
    <s v="MOPE"/>
    <s v="Standards set by MOPE"/>
    <s v="http://cleanairasia.org/wp-content/uploads/portal/files/documents/nepal_0.pdf"/>
  </r>
  <r>
    <x v="6"/>
    <s v="Philippine CAA (RA 8749)"/>
    <x v="8"/>
    <x v="0"/>
    <x v="3"/>
    <s v="24-hour"/>
    <s v="General"/>
    <n v="230"/>
    <s v="µg/m3"/>
    <m/>
    <s v="DENR"/>
    <s v="Main legislation for air pollution control"/>
    <s v="http://cleanairasia.org/wp-content/uploads/portal/files/documents/philippines.pdf"/>
  </r>
  <r>
    <x v="6"/>
    <s v="Philippine CAA (RA 8749)"/>
    <x v="8"/>
    <x v="0"/>
    <x v="3"/>
    <s v="Annual"/>
    <s v="General"/>
    <n v="90"/>
    <s v="µg/m3"/>
    <m/>
    <s v="DENR"/>
    <s v="Main legislation for air pollution control"/>
    <s v="http://cleanairasia.org/wp-content/uploads/portal/files/documents/philippines.pdf"/>
  </r>
  <r>
    <x v="6"/>
    <s v="Philippine CAA (RA 8749)"/>
    <x v="8"/>
    <x v="0"/>
    <x v="4"/>
    <s v="1-hour"/>
    <s v="General"/>
    <n v="200"/>
    <s v="µg/m3"/>
    <m/>
    <s v="DENR"/>
    <s v="Main legislation for air pollution control"/>
    <s v="http://cleanairasia.org/wp-content/uploads/portal/files/documents/philippines.pdf"/>
  </r>
  <r>
    <x v="6"/>
    <s v="Philippine CAA (RA 8749)"/>
    <x v="8"/>
    <x v="0"/>
    <x v="4"/>
    <s v="24-hour"/>
    <s v="General"/>
    <n v="150"/>
    <s v="µg/m3"/>
    <m/>
    <s v="DENR"/>
    <s v="Main legislation for air pollution control"/>
    <s v="http://cleanairasia.org/wp-content/uploads/portal/files/documents/philippines.pdf"/>
  </r>
  <r>
    <x v="6"/>
    <s v="Philippine CAA (RA 8749)"/>
    <x v="8"/>
    <x v="0"/>
    <x v="4"/>
    <s v="Annual"/>
    <s v="General"/>
    <n v="60"/>
    <s v="µg/m3"/>
    <m/>
    <s v="DENR"/>
    <s v="Main legislation for air pollution control"/>
    <s v="http://cleanairasia.org/wp-content/uploads/portal/files/documents/philippines.pdf"/>
  </r>
  <r>
    <x v="6"/>
    <s v="Philippine CAA (RA 8749)"/>
    <x v="8"/>
    <x v="0"/>
    <x v="7"/>
    <s v="1-hour"/>
    <s v="General"/>
    <n v="340"/>
    <s v="µg/m3"/>
    <m/>
    <s v="DENR"/>
    <s v="Main legislation for air pollution control"/>
    <s v="http://cleanairasia.org/wp-content/uploads/portal/files/documents/philippines.pdf"/>
  </r>
  <r>
    <x v="6"/>
    <s v="Philippine CAA (RA 8749)"/>
    <x v="8"/>
    <x v="0"/>
    <x v="7"/>
    <s v="24-hour"/>
    <s v="General"/>
    <n v="180"/>
    <s v="µg/m3"/>
    <m/>
    <s v="DENR"/>
    <s v="Main legislation for air pollution control"/>
    <s v="http://cleanairasia.org/wp-content/uploads/portal/files/documents/philippines.pdf"/>
  </r>
  <r>
    <x v="6"/>
    <s v="Philippine CAA (RA 8749)"/>
    <x v="8"/>
    <x v="0"/>
    <x v="7"/>
    <s v="Annual"/>
    <s v="General"/>
    <n v="80"/>
    <s v="µg/m3"/>
    <m/>
    <s v="DENR"/>
    <s v="Main legislation for air pollution control"/>
    <s v="http://cleanairasia.org/wp-content/uploads/portal/files/documents/philippines.pdf"/>
  </r>
  <r>
    <x v="6"/>
    <s v="Philippine CAA (RA 8749)"/>
    <x v="8"/>
    <x v="0"/>
    <x v="9"/>
    <s v="1-hour"/>
    <s v="General"/>
    <n v="260"/>
    <s v="µg/m3"/>
    <m/>
    <s v="DENR"/>
    <s v="Main legislation for air pollution control"/>
    <s v="http://cleanairasia.org/wp-content/uploads/portal/files/documents/philippines.pdf"/>
  </r>
  <r>
    <x v="6"/>
    <s v="Philippine CAA (RA 8749)"/>
    <x v="8"/>
    <x v="0"/>
    <x v="9"/>
    <s v="24-hour"/>
    <s v="General"/>
    <n v="150"/>
    <s v="µg/m3"/>
    <m/>
    <s v="DENR"/>
    <s v="Main legislation for air pollution control"/>
    <s v="http://cleanairasia.org/wp-content/uploads/portal/files/documents/philippines.pdf"/>
  </r>
  <r>
    <x v="6"/>
    <s v="Philippine CAA (RA 8749)"/>
    <x v="8"/>
    <x v="0"/>
    <x v="6"/>
    <s v="8-hour"/>
    <s v="General"/>
    <n v="60"/>
    <s v="µg/m3"/>
    <m/>
    <s v="DENR"/>
    <s v="Main legislation for air pollution control"/>
    <s v="http://cleanairasia.org/wp-content/uploads/portal/files/documents/philippines.pdf"/>
  </r>
  <r>
    <x v="6"/>
    <s v="Philippine CAA (RA 8749)"/>
    <x v="8"/>
    <x v="0"/>
    <x v="6"/>
    <s v="1-hour"/>
    <s v="General"/>
    <n v="140"/>
    <s v="µg/m3"/>
    <m/>
    <s v="DENR"/>
    <s v="Main legislation for air pollution control"/>
    <s v="http://cleanairasia.org/wp-content/uploads/portal/files/documents/philippines.pdf"/>
  </r>
  <r>
    <x v="6"/>
    <s v="Philippine CAA (RA 8749)"/>
    <x v="8"/>
    <x v="0"/>
    <x v="0"/>
    <s v="1-hour"/>
    <s v="General"/>
    <n v="35000"/>
    <s v="µg/m3"/>
    <m/>
    <s v="DENR"/>
    <s v="Main legislation for air pollution control"/>
    <s v="http://cleanairasia.org/wp-content/uploads/portal/files/documents/philippines.pdf"/>
  </r>
  <r>
    <x v="6"/>
    <s v="Philippine CAA (RA 8749)"/>
    <x v="8"/>
    <x v="0"/>
    <x v="0"/>
    <s v="8-hour"/>
    <s v="General"/>
    <n v="10000"/>
    <s v="µg/m3"/>
    <m/>
    <s v="DENR"/>
    <s v="Main legislation for air pollution control"/>
    <s v="http://cleanairasia.org/wp-content/uploads/portal/files/documents/philippines.pdf"/>
  </r>
  <r>
    <x v="6"/>
    <s v="Philippine CAA (RA 8749)"/>
    <x v="8"/>
    <x v="0"/>
    <x v="1"/>
    <s v="Annual"/>
    <s v="General"/>
    <n v="1"/>
    <s v="µg/m3"/>
    <m/>
    <s v="DENR"/>
    <s v="Main legislation for air pollution control"/>
    <s v="http://cleanairasia.org/wp-content/uploads/portal/files/documents/philippines.pdf"/>
  </r>
  <r>
    <x v="6"/>
    <s v="Philippine CAA (RA 8749)"/>
    <x v="8"/>
    <x v="0"/>
    <x v="1"/>
    <s v="3-month"/>
    <s v="General"/>
    <n v="1.5"/>
    <s v="µg/m3"/>
    <m/>
    <s v="DENR"/>
    <s v="Main legislation for air pollution control"/>
    <s v="http://cleanairasia.org/wp-content/uploads/portal/files/documents/philippines.pdf"/>
  </r>
  <r>
    <x v="7"/>
    <s v="National Environmental Act No. 47"/>
    <x v="13"/>
    <x v="1"/>
    <x v="8"/>
    <m/>
    <m/>
    <m/>
    <m/>
    <m/>
    <s v="Ministry of Forestry and Environment (MoF&amp;E)"/>
    <m/>
    <s v="http://cleanairasia.org/wp-content/uploads/portal/files/documents/srilanka_0.pdf"/>
  </r>
  <r>
    <x v="7"/>
    <s v="National Environmental Regulations"/>
    <x v="14"/>
    <x v="0"/>
    <x v="0"/>
    <s v="8-hour"/>
    <s v="General"/>
    <n v="10000"/>
    <s v="µg/m3"/>
    <m/>
    <s v="Ministry of Forestry and Environment (MoF&amp;E)"/>
    <m/>
    <s v="http://cleanairasia.org/wp-content/uploads/portal/files/documents/srilanka_0.pdf"/>
  </r>
  <r>
    <x v="7"/>
    <s v="National Environmental Regulations"/>
    <x v="14"/>
    <x v="0"/>
    <x v="0"/>
    <s v="1-hour"/>
    <s v="General"/>
    <n v="30000"/>
    <s v="µg/m3"/>
    <m/>
    <s v="Ministry of Forestry and Environment (MoF&amp;E)"/>
    <m/>
    <s v="http://cleanairasia.org/wp-content/uploads/portal/files/documents/srilanka_0.pdf"/>
  </r>
  <r>
    <x v="7"/>
    <s v="National Environmental Regulations"/>
    <x v="14"/>
    <x v="0"/>
    <x v="9"/>
    <s v="24-hour"/>
    <s v="General"/>
    <n v="100"/>
    <s v="µg/m3"/>
    <m/>
    <s v="Ministry of Forestry and Environment (MoF&amp;E)"/>
    <m/>
    <s v="http://cleanairasia.org/wp-content/uploads/portal/files/documents/srilanka_0.pdf"/>
  </r>
  <r>
    <x v="7"/>
    <s v="National Environmental Regulations"/>
    <x v="14"/>
    <x v="0"/>
    <x v="9"/>
    <s v="8-hour"/>
    <s v="General"/>
    <n v="150"/>
    <s v="µg/m3"/>
    <m/>
    <s v="Ministry of Forestry and Environment (MoF&amp;E)"/>
    <m/>
    <s v="http://cleanairasia.org/wp-content/uploads/portal/files/documents/srilanka_0.pdf"/>
  </r>
  <r>
    <x v="7"/>
    <s v="National Environmental Regulations"/>
    <x v="14"/>
    <x v="0"/>
    <x v="9"/>
    <s v="1-hour"/>
    <s v="General"/>
    <n v="250"/>
    <s v="µg/m3"/>
    <m/>
    <s v="Ministry of Forestry and Environment (MoF&amp;E)"/>
    <m/>
    <s v="http://cleanairasia.org/wp-content/uploads/portal/files/documents/srilanka_0.pdf"/>
  </r>
  <r>
    <x v="7"/>
    <s v="National Environmental Regulations"/>
    <x v="14"/>
    <x v="0"/>
    <x v="7"/>
    <s v="Annual"/>
    <s v="General"/>
    <n v="80"/>
    <s v="µg/m3"/>
    <m/>
    <s v="Ministry of Forestry and Environment (MoF&amp;E)"/>
    <m/>
    <s v="http://cleanairasia.org/wp-content/uploads/portal/files/documents/srilanka_0.pdf"/>
  </r>
  <r>
    <x v="7"/>
    <s v="National Environmental Regulations"/>
    <x v="14"/>
    <x v="0"/>
    <x v="7"/>
    <s v="24-hour"/>
    <s v="General"/>
    <n v="120"/>
    <s v="µg/m3"/>
    <m/>
    <s v="Ministry of Forestry and Environment (MoF&amp;E)"/>
    <m/>
    <s v="http://cleanairasia.org/wp-content/uploads/portal/files/documents/srilanka_0.pdf"/>
  </r>
  <r>
    <x v="7"/>
    <s v="National Environmental Regulations"/>
    <x v="14"/>
    <x v="0"/>
    <x v="7"/>
    <s v="8-hour"/>
    <s v="General"/>
    <n v="200"/>
    <s v="µg/m3"/>
    <m/>
    <s v="Ministry of Forestry and Environment (MoF&amp;E)"/>
    <m/>
    <s v="http://cleanairasia.org/wp-content/uploads/portal/files/documents/srilanka_0.pdf"/>
  </r>
  <r>
    <x v="7"/>
    <s v="National Environmental Regulations"/>
    <x v="14"/>
    <x v="0"/>
    <x v="6"/>
    <s v="1-hour"/>
    <s v="General"/>
    <n v="200"/>
    <s v="µg/m3"/>
    <m/>
    <s v="Ministry of Forestry and Environment (MoF&amp;E)"/>
    <m/>
    <s v="http://cleanairasia.org/wp-content/uploads/portal/files/documents/srilanka_0.pdf"/>
  </r>
  <r>
    <x v="7"/>
    <s v="National Environmental Regulations"/>
    <x v="14"/>
    <x v="0"/>
    <x v="1"/>
    <s v="Annual"/>
    <s v="General"/>
    <n v="0.5"/>
    <s v="µg/m3"/>
    <m/>
    <s v="Ministry of Forestry and Environment (MoF&amp;E)"/>
    <m/>
    <s v="http://cleanairasia.org/wp-content/uploads/portal/files/documents/srilanka_0.pdf"/>
  </r>
  <r>
    <x v="7"/>
    <s v="National Environmental Regulations"/>
    <x v="14"/>
    <x v="0"/>
    <x v="1"/>
    <s v="24-hour"/>
    <s v="General"/>
    <n v="2"/>
    <s v="µg/m3"/>
    <m/>
    <s v="Ministry of Forestry and Environment (MoF&amp;E)"/>
    <m/>
    <s v="http://cleanairasia.org/wp-content/uploads/portal/files/documents/srilanka_0.pdf"/>
  </r>
  <r>
    <x v="7"/>
    <s v="National Environmental Regulations"/>
    <x v="14"/>
    <x v="0"/>
    <x v="11"/>
    <s v="Annual"/>
    <s v="General"/>
    <n v="100"/>
    <s v="µg/m3"/>
    <m/>
    <s v="Ministry of Forestry and Environment (MoF&amp;E)"/>
    <m/>
    <s v="http://cleanairasia.org/wp-content/uploads/portal/files/documents/srilanka_0.pdf"/>
  </r>
  <r>
    <x v="7"/>
    <s v="National Environmental Regulations"/>
    <x v="14"/>
    <x v="0"/>
    <x v="11"/>
    <s v="24-hour"/>
    <s v="General"/>
    <n v="300"/>
    <s v="µg/m3"/>
    <m/>
    <s v="Ministry of Forestry and Environment (MoF&amp;E)"/>
    <m/>
    <s v="http://cleanairasia.org/wp-content/uploads/portal/files/documents/srilanka_0.pdf"/>
  </r>
  <r>
    <x v="7"/>
    <s v="National Environmental Regulations"/>
    <x v="14"/>
    <x v="0"/>
    <x v="11"/>
    <s v="8-hour"/>
    <s v="General"/>
    <n v="350"/>
    <s v="µg/m3"/>
    <m/>
    <s v="Ministry of Forestry and Environment (MoF&amp;E)"/>
    <m/>
    <s v="http://cleanairasia.org/wp-content/uploads/portal/files/documents/srilanka_0.pdf"/>
  </r>
  <r>
    <x v="7"/>
    <s v="National Environmental Regulations"/>
    <x v="14"/>
    <x v="0"/>
    <x v="11"/>
    <s v="3-hour"/>
    <s v="General"/>
    <n v="450"/>
    <s v="µg/m3"/>
    <m/>
    <s v="Ministry of Forestry and Environment (MoF&amp;E)"/>
    <m/>
    <s v="http://cleanairasia.org/wp-content/uploads/portal/files/documents/srilanka_0.pdf"/>
  </r>
  <r>
    <x v="7"/>
    <s v="National Environmental Regulations"/>
    <x v="14"/>
    <x v="0"/>
    <x v="11"/>
    <s v="1-hour"/>
    <s v="General"/>
    <n v="500"/>
    <s v="µg/m3"/>
    <m/>
    <s v="Ministry of Forestry and Environment (MoF&amp;E)"/>
    <m/>
    <s v="http://cleanairasia.org/wp-content/uploads/portal/files/documents/srilanka_0.pdf"/>
  </r>
  <r>
    <x v="8"/>
    <s v="Environmental Pollution Control Act"/>
    <x v="8"/>
    <x v="1"/>
    <x v="8"/>
    <m/>
    <m/>
    <m/>
    <m/>
    <m/>
    <m/>
    <s v="Air Act (1971) was the first, but the Clean Air Standards put in place since 1978 were repealed by other subsequent regulations."/>
    <m/>
  </r>
  <r>
    <x v="8"/>
    <s v="Environmental Pollution Control (Air Impurities) Regulations"/>
    <x v="2"/>
    <x v="1"/>
    <x v="8"/>
    <m/>
    <m/>
    <m/>
    <m/>
    <m/>
    <s v="NEA PCD (Environmental Protection Division of NEA, under MEWR; NEA formed in 2002), other agencies include National Energy Efficiency Committee."/>
    <s v="Standards are NOT Singaporean standards, based on WOH and US EPA."/>
    <s v="http://cleanairasia.org/wp-content/uploads/portal/files/documents/singapore_0.pdf"/>
  </r>
  <r>
    <x v="8"/>
    <s v="WHO Interim Target"/>
    <x v="15"/>
    <x v="0"/>
    <x v="7"/>
    <s v="24-hour"/>
    <s v="General"/>
    <n v="50"/>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Sustainable Singapore Blueprint Target"/>
    <x v="15"/>
    <x v="0"/>
    <x v="7"/>
    <s v="Annual"/>
    <s v="General"/>
    <n v="15"/>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Sustainable Singapore Blueprint Target"/>
    <x v="15"/>
    <x v="0"/>
    <x v="5"/>
    <s v="Annual"/>
    <s v="General"/>
    <n v="12"/>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WHO Interim Target"/>
    <x v="15"/>
    <x v="0"/>
    <x v="5"/>
    <s v="24-hour"/>
    <s v="General"/>
    <n v="37.5"/>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WHO Final"/>
    <x v="15"/>
    <x v="0"/>
    <x v="4"/>
    <s v="Annual"/>
    <s v="General"/>
    <n v="20"/>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WHO Final"/>
    <x v="15"/>
    <x v="0"/>
    <x v="4"/>
    <s v="24-hour"/>
    <s v="General"/>
    <n v="50"/>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WHO Final"/>
    <x v="15"/>
    <x v="0"/>
    <x v="6"/>
    <s v="8-hour"/>
    <s v="General"/>
    <n v="100"/>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WHO Final"/>
    <x v="15"/>
    <x v="0"/>
    <x v="9"/>
    <s v="Annual"/>
    <s v="General"/>
    <n v="40"/>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WHO Final"/>
    <x v="15"/>
    <x v="0"/>
    <x v="9"/>
    <s v="1-hour"/>
    <s v="General"/>
    <n v="200"/>
    <s v="µ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WHO Final"/>
    <x v="15"/>
    <x v="0"/>
    <x v="0"/>
    <s v="8-hour"/>
    <s v="General"/>
    <n v="10"/>
    <s v="m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WHO Final"/>
    <x v="15"/>
    <x v="0"/>
    <x v="0"/>
    <s v="1-hour"/>
    <s v="General"/>
    <n v="30"/>
    <s v="mg/m3"/>
    <s v="None - 2020 targets only"/>
    <s v="NEA PCD (Environmental Protection Division of NEA, under MEWR; NEA formed in 2002), other agencies include National Energy Efficiency Committee."/>
    <s v="2011 was then the NEA concluded their assessment"/>
    <s v="https://www.nea.gov.sg/our-services/pollution-control/air-pollution/air-quality"/>
  </r>
  <r>
    <x v="8"/>
    <s v="Environmental Protection and Management (Vehicular Emissions) Regulations"/>
    <x v="16"/>
    <x v="3"/>
    <x v="13"/>
    <s v="At any time"/>
    <s v="General"/>
    <n v="0"/>
    <s v="ppm"/>
    <s v="Penalty"/>
    <m/>
    <s v="Original: 1998; Penalty: $2000 first offense, $5000 after second offense; other vehicular standards based on European and Japanese limits (stated on the legislation but actual numbers are absent)"/>
    <s v="https://sso.agc.gov.sg/SL/EPMA1999-RG6/#pr19-"/>
  </r>
  <r>
    <x v="9"/>
    <s v="The Myanmar Environmental Impact Assessment Procedures (EIA)"/>
    <x v="17"/>
    <x v="0"/>
    <x v="14"/>
    <s v="Annual"/>
    <s v="General"/>
    <n v="40"/>
    <s v="μg/m3"/>
    <m/>
    <s v="International Finance Corporation (IFC) Environmental Health and Safety (EHS) Guidelines"/>
    <s v="Projects with significant sources of air emissions, and potential for significant impacts to ambient air quality, should prevent or minimize impacts by ensuring that: (i) emissions do not result in concentrations that reach or exceed national ambient quality guidelines and standards,1 or in their absence current World Health Organization (WHO) Air Quality Guidelines for the most common pollutants as summarized below; and (ii) emissions do not contribute a significant portion to the attainment of relevant ambient air quality guidelines or standards (i.e. not exceeding 25 percent of the applicable air quality standards) to allow additional, future sustainable development in the same air shed."/>
    <s v="http://www.myanmar-responsiblebusiness.org/pdf/2015-12-29-National-Environmental-Quality_Emission_Guidelines_en.pdf"/>
  </r>
  <r>
    <x v="9"/>
    <s v="The Myanmar Environmental Impact Assessment Procedures (EIA)"/>
    <x v="17"/>
    <x v="0"/>
    <x v="9"/>
    <s v="1-hour"/>
    <s v="General"/>
    <n v="200"/>
    <s v="μg/m3"/>
    <m/>
    <s v="International Finance Corporation (IFC) Environmental Health and Safety (EHS) Guidelines"/>
    <m/>
    <m/>
  </r>
  <r>
    <x v="9"/>
    <s v="The Myanmar Environmental Impact Assessment Procedures (EIA)"/>
    <x v="17"/>
    <x v="0"/>
    <x v="6"/>
    <s v="8-hour daily maximum"/>
    <s v="General"/>
    <n v="100"/>
    <s v="μg/m3"/>
    <m/>
    <s v="International Finance Corporation (IFC) Environmental Health and Safety (EHS) Guidelines"/>
    <m/>
    <m/>
  </r>
  <r>
    <x v="9"/>
    <s v="The Myanmar Environmental Impact Assessment Procedures (EIA)"/>
    <x v="17"/>
    <x v="0"/>
    <x v="4"/>
    <s v="Annual"/>
    <s v="General"/>
    <n v="20"/>
    <s v="μg/m3"/>
    <m/>
    <s v="International Finance Corporation (IFC) Environmental Health and Safety (EHS) Guidelines"/>
    <m/>
    <m/>
  </r>
  <r>
    <x v="9"/>
    <s v="The Myanmar Environmental Impact Assessment Procedures (EIA)"/>
    <x v="17"/>
    <x v="0"/>
    <x v="4"/>
    <s v="24-hour"/>
    <s v="General"/>
    <n v="50"/>
    <s v="μg/m3"/>
    <m/>
    <s v="International Finance Corporation (IFC) Environmental Health and Safety (EHS) Guidelines"/>
    <m/>
    <m/>
  </r>
  <r>
    <x v="9"/>
    <s v="The Myanmar Environmental Impact Assessment Procedures (EIA)"/>
    <x v="17"/>
    <x v="0"/>
    <x v="5"/>
    <s v="Annual"/>
    <s v="General"/>
    <n v="10"/>
    <s v="μg/m3"/>
    <m/>
    <s v="International Finance Corporation (IFC) Environmental Health and Safety (EHS) Guidelines"/>
    <m/>
    <m/>
  </r>
  <r>
    <x v="9"/>
    <s v="The Myanmar Environmental Impact Assessment Procedures (EIA)"/>
    <x v="17"/>
    <x v="0"/>
    <x v="5"/>
    <s v="24-hour"/>
    <s v="General"/>
    <n v="25"/>
    <s v="μg/m3"/>
    <m/>
    <s v="International Finance Corporation (IFC) Environmental Health and Safety (EHS) Guidelines"/>
    <m/>
    <m/>
  </r>
  <r>
    <x v="9"/>
    <s v="The Myanmar Environmental Impact Assessment Procedures (EIA)"/>
    <x v="17"/>
    <x v="0"/>
    <x v="7"/>
    <s v="24-hour"/>
    <s v="General"/>
    <n v="20"/>
    <s v="μg/m3"/>
    <m/>
    <s v="International Finance Corporation (IFC) Environmental Health and Safety (EHS) Guidelines"/>
    <m/>
    <m/>
  </r>
  <r>
    <x v="9"/>
    <s v="The Myanmar Environmental Impact Assessment Procedures (EIA)"/>
    <x v="17"/>
    <x v="0"/>
    <x v="7"/>
    <s v="10-minute"/>
    <s v="General"/>
    <n v="500"/>
    <s v="μg/m3"/>
    <m/>
    <s v="International Finance Corporation (IFC) Environmental Health and Safety (EHS) Guidelines"/>
    <m/>
    <m/>
  </r>
  <r>
    <x v="10"/>
    <s v="Punjab Environmental Quality Standards (Punjab Environmental Protectiuon Act, 1997)"/>
    <x v="6"/>
    <x v="0"/>
    <x v="7"/>
    <s v="Annual"/>
    <m/>
    <n v="80"/>
    <s v="μg/m3"/>
    <s v="Penalty"/>
    <s v="Environment Protection Department (EPD)"/>
    <s v=" National Ambient air quality standards: mostly meet WHO Interim Targets_x000a_● National Air Quality Policy: No – air is covered in the comprehensive framework provided by the Pakistan Environmental Protection Act, which provides prohibitions, penalties, enforcement to prevent and control pollution_x000a_● Air Quality legislation / programmes: Pakistan Clean Air Program provides list of interventions for improving air quality with respect to vehicles, industries, solid waste burning, natural dust_x000a_● Other: No specific unit responsible for air quality management; need for intergovernmental and inter-sectoral coordination; provincial environmental agencies responsible for most environmental issues, which could lead to significant differences across regions"/>
    <s v="standards: https://www3.opic.gov/environment/eia/pakistanpower/110711%20R1V08STR-A%20-%20Part%20III.pdf"/>
  </r>
  <r>
    <x v="10"/>
    <s v="Punjab Environmental Quality Standards (Punjab Environmental Protectiuon Act, 1997)"/>
    <x v="6"/>
    <x v="0"/>
    <x v="7"/>
    <s v="24-hour"/>
    <m/>
    <n v="120"/>
    <s v="μg/m3"/>
    <m/>
    <s v="Environment Protection Department (EPD)"/>
    <m/>
    <s v="Policy: https://wedocs.unep.org/bitstream/handle/20.500.11822/17077/Pakistan.pdf?sequence=1&amp;isAllowed=y"/>
  </r>
  <r>
    <x v="10"/>
    <s v="Punjab Environmental Quality Standards (Punjab Environmental Protectiuon Act, 1997)"/>
    <x v="6"/>
    <x v="0"/>
    <x v="15"/>
    <s v="Annual"/>
    <m/>
    <n v="40"/>
    <s v="μg/m3"/>
    <m/>
    <s v="Environment Protection Department (EPD)"/>
    <m/>
    <m/>
  </r>
  <r>
    <x v="10"/>
    <s v="Punjab Environmental Quality Standards (Punjab Environmental Protectiuon Act, 1997)"/>
    <x v="6"/>
    <x v="0"/>
    <x v="15"/>
    <s v="24-hour"/>
    <m/>
    <n v="40"/>
    <s v="μg/m3"/>
    <m/>
    <s v="Environment Protection Department (EPD)"/>
    <m/>
    <m/>
  </r>
  <r>
    <x v="10"/>
    <s v="Punjab Environmental Quality Standards (Punjab Environmental Protectiuon Act, 1997)"/>
    <x v="6"/>
    <x v="0"/>
    <x v="9"/>
    <s v="Annual"/>
    <m/>
    <n v="40"/>
    <s v="μg/m3"/>
    <m/>
    <s v="Environment Protection Department (EPD)"/>
    <m/>
    <m/>
  </r>
  <r>
    <x v="10"/>
    <s v="Punjab Environmental Quality Standards (Punjab Environmental Protectiuon Act, 1997)"/>
    <x v="6"/>
    <x v="0"/>
    <x v="9"/>
    <s v="24-hour"/>
    <m/>
    <n v="40"/>
    <s v="μg/m3"/>
    <m/>
    <s v="Environment Protection Department (EPD)"/>
    <m/>
    <m/>
  </r>
  <r>
    <x v="10"/>
    <s v="Punjab Environmental Quality Standards (Punjab Environmental Protectiuon Act, 1997)"/>
    <x v="6"/>
    <x v="0"/>
    <x v="16"/>
    <s v="1 hour"/>
    <m/>
    <n v="180"/>
    <s v="μg/m3"/>
    <m/>
    <s v="Environment Protection Department (EPD)"/>
    <m/>
    <m/>
  </r>
  <r>
    <x v="10"/>
    <s v="Punjab Environmental Quality Standards (Punjab Environmental Protectiuon Act, 1997)"/>
    <x v="6"/>
    <x v="0"/>
    <x v="11"/>
    <s v="Annual"/>
    <m/>
    <n v="400"/>
    <s v="μg/m3"/>
    <m/>
    <s v="Environment Protection Department (EPD)"/>
    <m/>
    <m/>
  </r>
  <r>
    <x v="10"/>
    <s v="Punjab Environmental Quality Standards (Punjab Environmental Protectiuon Act, 1997)"/>
    <x v="6"/>
    <x v="0"/>
    <x v="11"/>
    <s v="24-hour"/>
    <m/>
    <n v="550"/>
    <s v="μg/m3"/>
    <m/>
    <s v="Environment Protection Department (EPD)"/>
    <m/>
    <m/>
  </r>
  <r>
    <x v="10"/>
    <s v="Punjab Environmental Quality Standards (Punjab Environmental Protectiuon Act, 1997)"/>
    <x v="6"/>
    <x v="0"/>
    <x v="4"/>
    <s v="Annual"/>
    <m/>
    <n v="200"/>
    <s v="μg/m3"/>
    <m/>
    <s v="Environment Protection Department (EPD)"/>
    <m/>
    <m/>
  </r>
  <r>
    <x v="10"/>
    <s v="Punjab Environmental Quality Standards (Punjab Environmental Protectiuon Act, 1997)"/>
    <x v="6"/>
    <x v="0"/>
    <x v="4"/>
    <s v="24-hour"/>
    <m/>
    <n v="250"/>
    <s v="μg/m3"/>
    <m/>
    <s v="Environment Protection Department (EPD)"/>
    <m/>
    <m/>
  </r>
  <r>
    <x v="10"/>
    <s v="Punjab Environmental Quality Standards (Punjab Environmental Protectiuon Act, 1997)"/>
    <x v="6"/>
    <x v="0"/>
    <x v="5"/>
    <s v="Annual"/>
    <m/>
    <n v="25"/>
    <s v="μg/m3"/>
    <m/>
    <s v="Environment Protection Department (EPD)"/>
    <m/>
    <m/>
  </r>
  <r>
    <x v="10"/>
    <s v="Punjab Environmental Quality Standards (Punjab Environmental Protectiuon Act, 1997)"/>
    <x v="6"/>
    <x v="0"/>
    <x v="5"/>
    <s v="24-hour"/>
    <m/>
    <n v="40"/>
    <s v="μg/m3"/>
    <m/>
    <s v="Environment Protection Department (EPD)"/>
    <m/>
    <m/>
  </r>
  <r>
    <x v="10"/>
    <s v="Punjab Environmental Quality Standards (Punjab Environmental Protectiuon Act, 1997)"/>
    <x v="6"/>
    <x v="0"/>
    <x v="5"/>
    <s v="1 hour"/>
    <m/>
    <n v="25"/>
    <s v="μg/m3"/>
    <m/>
    <s v="Environment Protection Department (EPD)"/>
    <m/>
    <m/>
  </r>
  <r>
    <x v="10"/>
    <s v="Punjab Environmental Quality Standards (Punjab Environmental Protectiuon Act, 1997)"/>
    <x v="6"/>
    <x v="0"/>
    <x v="1"/>
    <s v="Annual"/>
    <m/>
    <n v="1.5"/>
    <s v="μg/m3"/>
    <m/>
    <s v="Environment Protection Department (EPD)"/>
    <m/>
    <m/>
  </r>
  <r>
    <x v="10"/>
    <s v="Punjab Environmental Quality Standards (Punjab Environmental Protectiuon Act, 1997)"/>
    <x v="6"/>
    <x v="0"/>
    <x v="1"/>
    <s v="24-hour"/>
    <m/>
    <n v="2"/>
    <s v="μg/m3"/>
    <m/>
    <s v="Environment Protection Department (EPD)"/>
    <m/>
    <m/>
  </r>
  <r>
    <x v="10"/>
    <s v="Punjab Environmental Quality Standards (Punjab Environmental Protectiuon Act, 1997)"/>
    <x v="6"/>
    <x v="0"/>
    <x v="0"/>
    <s v="8-hours"/>
    <m/>
    <n v="5"/>
    <s v="μg/m3"/>
    <m/>
    <s v="Environment Protection Department (EPD)"/>
    <m/>
    <m/>
  </r>
  <r>
    <x v="10"/>
    <s v="Punjab Environmental Quality Standards (Punjab Environmental Protectiuon Act, 1997)"/>
    <x v="6"/>
    <x v="0"/>
    <x v="0"/>
    <s v="1-hour"/>
    <m/>
    <n v="10"/>
    <s v="μg/m3"/>
    <m/>
    <s v="Environment Protection Department (EPD)"/>
    <m/>
    <m/>
  </r>
  <r>
    <x v="10"/>
    <s v="Punjab Environmental Quality Standards (Punjab Environmental Protectiuon Act, 1997)"/>
    <x v="18"/>
    <x v="0"/>
    <x v="7"/>
    <s v="Annual"/>
    <m/>
    <n v="80"/>
    <s v="μg/m3"/>
    <m/>
    <s v="Environment Protection Department (EPD)"/>
    <m/>
    <m/>
  </r>
  <r>
    <x v="10"/>
    <s v="Punjab Environmental Quality Standards (Punjab Environmental Protectiuon Act, 1997)"/>
    <x v="18"/>
    <x v="0"/>
    <x v="7"/>
    <s v="24-hour"/>
    <m/>
    <n v="120"/>
    <s v="μg/m3"/>
    <m/>
    <s v="Environment Protection Department (EPD)"/>
    <m/>
    <m/>
  </r>
  <r>
    <x v="10"/>
    <s v="Punjab Environmental Quality Standards (Punjab Environmental Protectiuon Act, 1997)"/>
    <x v="18"/>
    <x v="0"/>
    <x v="15"/>
    <s v="Annual"/>
    <m/>
    <n v="40"/>
    <s v="μg/m3"/>
    <m/>
    <s v="Environment Protection Department (EPD)"/>
    <m/>
    <m/>
  </r>
  <r>
    <x v="10"/>
    <s v="Punjab Environmental Quality Standards (Punjab Environmental Protectiuon Act, 1997)"/>
    <x v="18"/>
    <x v="0"/>
    <x v="15"/>
    <s v="24-hour"/>
    <m/>
    <n v="40"/>
    <s v="μg/m3"/>
    <m/>
    <s v="Environment Protection Department (EPD)"/>
    <m/>
    <m/>
  </r>
  <r>
    <x v="10"/>
    <s v="Punjab Environmental Quality Standards (Punjab Environmental Protectiuon Act, 1997)"/>
    <x v="18"/>
    <x v="0"/>
    <x v="9"/>
    <s v="Annual"/>
    <m/>
    <n v="40"/>
    <s v="μg/m3"/>
    <m/>
    <s v="Environment Protection Department (EPD)"/>
    <m/>
    <m/>
  </r>
  <r>
    <x v="10"/>
    <s v="Punjab Environmental Quality Standards (Punjab Environmental Protectiuon Act, 1997)"/>
    <x v="18"/>
    <x v="0"/>
    <x v="9"/>
    <s v="24-hour"/>
    <m/>
    <n v="80"/>
    <s v="μg/m3"/>
    <m/>
    <s v="Environment Protection Department (EPD)"/>
    <m/>
    <m/>
  </r>
  <r>
    <x v="10"/>
    <s v="Punjab Environmental Quality Standards (Punjab Environmental Protectiuon Act, 1997)"/>
    <x v="18"/>
    <x v="0"/>
    <x v="16"/>
    <s v="1 hour"/>
    <m/>
    <n v="130"/>
    <s v="μg/m3"/>
    <m/>
    <s v="Environment Protection Department (EPD)"/>
    <m/>
    <m/>
  </r>
  <r>
    <x v="10"/>
    <s v="Punjab Environmental Quality Standards (Punjab Environmental Protectiuon Act, 1997)"/>
    <x v="18"/>
    <x v="0"/>
    <x v="11"/>
    <s v="Annual"/>
    <m/>
    <n v="360"/>
    <s v="μg/m3"/>
    <m/>
    <s v="Environment Protection Department (EPD)"/>
    <m/>
    <m/>
  </r>
  <r>
    <x v="10"/>
    <s v="Punjab Environmental Quality Standards (Punjab Environmental Protectiuon Act, 1997)"/>
    <x v="18"/>
    <x v="0"/>
    <x v="11"/>
    <s v="24-hour"/>
    <m/>
    <n v="500"/>
    <s v="μg/m3"/>
    <m/>
    <s v="Environment Protection Department (EPD)"/>
    <m/>
    <m/>
  </r>
  <r>
    <x v="10"/>
    <s v="Punjab Environmental Quality Standards (Punjab Environmental Protectiuon Act, 1997)"/>
    <x v="18"/>
    <x v="0"/>
    <x v="4"/>
    <s v="Annual"/>
    <m/>
    <n v="120"/>
    <s v="μg/m3"/>
    <m/>
    <s v="Environment Protection Department (EPD)"/>
    <m/>
    <m/>
  </r>
  <r>
    <x v="10"/>
    <s v="Punjab Environmental Quality Standards (Punjab Environmental Protectiuon Act, 1997)"/>
    <x v="18"/>
    <x v="0"/>
    <x v="4"/>
    <s v="24-hour"/>
    <m/>
    <n v="150"/>
    <s v="μg/m3"/>
    <m/>
    <s v="Environment Protection Department (EPD)"/>
    <m/>
    <m/>
  </r>
  <r>
    <x v="10"/>
    <s v="Punjab Environmental Quality Standards (Punjab Environmental Protectiuon Act, 1997)"/>
    <x v="18"/>
    <x v="0"/>
    <x v="5"/>
    <s v="Annual"/>
    <m/>
    <n v="15"/>
    <s v="μg/m3"/>
    <m/>
    <s v="Environment Protection Department (EPD)"/>
    <m/>
    <m/>
  </r>
  <r>
    <x v="10"/>
    <s v="Punjab Environmental Quality Standards (Punjab Environmental Protectiuon Act, 1997)"/>
    <x v="18"/>
    <x v="0"/>
    <x v="5"/>
    <s v="24-hour"/>
    <m/>
    <n v="35"/>
    <s v="μg/m3"/>
    <m/>
    <s v="Environment Protection Department (EPD)"/>
    <m/>
    <m/>
  </r>
  <r>
    <x v="10"/>
    <s v="Punjab Environmental Quality Standards (Punjab Environmental Protectiuon Act, 1997)"/>
    <x v="18"/>
    <x v="0"/>
    <x v="5"/>
    <s v="1 hour"/>
    <m/>
    <n v="15"/>
    <s v="μg/m3"/>
    <m/>
    <s v="Environment Protection Department (EPD)"/>
    <m/>
    <m/>
  </r>
  <r>
    <x v="10"/>
    <s v="Punjab Environmental Quality Standards (Punjab Environmental Protectiuon Act, 1997)"/>
    <x v="18"/>
    <x v="0"/>
    <x v="1"/>
    <s v="Annual"/>
    <m/>
    <n v="1"/>
    <s v="μg/m3"/>
    <m/>
    <s v="Environment Protection Department (EPD)"/>
    <m/>
    <m/>
  </r>
  <r>
    <x v="10"/>
    <s v="Punjab Environmental Quality Standards (Punjab Environmental Protectiuon Act, 1997)"/>
    <x v="18"/>
    <x v="0"/>
    <x v="1"/>
    <s v="24-hour"/>
    <m/>
    <n v="1.5"/>
    <s v="μg/m3"/>
    <m/>
    <s v="Environment Protection Department (EPD)"/>
    <m/>
    <m/>
  </r>
  <r>
    <x v="10"/>
    <s v="Punjab Environmental Quality Standards (Punjab Environmental Protectiuon Act, 1997)"/>
    <x v="18"/>
    <x v="0"/>
    <x v="0"/>
    <s v="8-hours"/>
    <m/>
    <n v="5"/>
    <s v="μg/m3"/>
    <m/>
    <s v="Environment Protection Department (EPD)"/>
    <m/>
    <m/>
  </r>
  <r>
    <x v="10"/>
    <s v="Punjab Environmental Quality Standards (Punjab Environmental Protectiuon Act, 1997)"/>
    <x v="18"/>
    <x v="0"/>
    <x v="0"/>
    <s v="1-hour"/>
    <m/>
    <n v="10"/>
    <s v="μg/m3"/>
    <m/>
    <s v="Environment Protection Department (EPD)"/>
    <m/>
    <m/>
  </r>
  <r>
    <x v="11"/>
    <s v="NAAQSs - National Environmental Quality Act of 1992_x0009_"/>
    <x v="19"/>
    <x v="1"/>
    <x v="17"/>
    <s v="1-hour"/>
    <m/>
    <n v="30"/>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s v="standards: http://infofile.pcd.go.th/air/cri170353_sec3.pdf"/>
  </r>
  <r>
    <x v="11"/>
    <s v="NAAQSs - National Environmental Quality Act of 1992_x0009_"/>
    <x v="19"/>
    <x v="1"/>
    <x v="17"/>
    <s v="8-hour"/>
    <m/>
    <n v="9"/>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s v="Pollution Control Department: https://www.aecen.org/index.php/thailand-pollution-control-department"/>
  </r>
  <r>
    <x v="11"/>
    <s v="NAAQSs - National Environmental Quality Act of 1992_x0009_"/>
    <x v="19"/>
    <x v="1"/>
    <x v="18"/>
    <s v="1-hour"/>
    <m/>
    <n v="0.17"/>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s v="Compliance same as above"/>
  </r>
  <r>
    <x v="11"/>
    <s v="NAAQSs - National Environmental Quality Act of 1992_x0009_"/>
    <x v="19"/>
    <x v="1"/>
    <x v="17"/>
    <s v="1-year average"/>
    <m/>
    <n v="0.03"/>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19"/>
    <s v="1-hour"/>
    <m/>
    <n v="0.3"/>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19"/>
    <s v="24-hour"/>
    <m/>
    <n v="0.12"/>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19"/>
    <s v="1-year average"/>
    <m/>
    <n v="0.04"/>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0"/>
    <s v="1-hour"/>
    <m/>
    <n v="0.1"/>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0"/>
    <s v="8-hour"/>
    <m/>
    <n v="7.0000000000000007E-2"/>
    <s v="ppm"/>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1"/>
    <s v="24-hour"/>
    <m/>
    <n v="330"/>
    <s v="μg/m3"/>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1"/>
    <s v="1-year average"/>
    <m/>
    <n v="100"/>
    <s v="μg/m3"/>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2"/>
    <s v="24-hour"/>
    <m/>
    <n v="120"/>
    <s v="μg/m3"/>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2"/>
    <s v="1-year average"/>
    <m/>
    <n v="50"/>
    <s v="μg/m3"/>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3"/>
    <s v="1 month average"/>
    <m/>
    <n v="1.5"/>
    <s v="μg/m3"/>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4"/>
    <s v="24-hour"/>
    <m/>
    <n v="50"/>
    <s v="μg/m3"/>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1"/>
    <s v="NAAQSs - National Environmental Quality Act of 1992_x0009_"/>
    <x v="19"/>
    <x v="1"/>
    <x v="24"/>
    <s v="1-year average"/>
    <m/>
    <n v="25"/>
    <s v="μg/m3"/>
    <s v="Penalty"/>
    <s v="Pollution Control Department (PCD) within the Ministry of Natural Resources and Environment"/>
    <s v="Through its Inspection and Enforcement Division, the PCD conducts compliance inspections based on citizen complaints as well as routine schedules, from which it issues administrative fines against violators under its jurisdiction and coordinates with the Office of the Attorney General to bring enforcement actions against violators._x000a_"/>
    <m/>
  </r>
  <r>
    <x v="12"/>
    <m/>
    <x v="20"/>
    <x v="1"/>
    <x v="8"/>
    <m/>
    <m/>
    <m/>
    <m/>
    <m/>
    <m/>
    <m/>
    <s v="Poilicy: https://wedocs.unep.org/bitstream/handle/20.500.11822/17144/VietNam.pdf?sequence=1&amp;isAllowed=y"/>
  </r>
  <r>
    <x v="13"/>
    <m/>
    <x v="20"/>
    <x v="1"/>
    <x v="8"/>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4">
  <r>
    <x v="0"/>
    <x v="0"/>
    <x v="0"/>
    <s v="1 Urban"/>
    <n v="112"/>
    <s v="Measured"/>
    <n v="80"/>
    <s v="Measured"/>
    <s v="Ministry of Environment and Forest, Clean air and sustainable Environment"/>
    <n v="22.709999"/>
    <n v="90.360000999999997"/>
    <s v="No"/>
    <m/>
  </r>
  <r>
    <x v="0"/>
    <x v="0"/>
    <x v="1"/>
    <s v="1 Urban"/>
    <n v="128"/>
    <s v="Measured"/>
    <n v="83"/>
    <s v="Measured"/>
    <s v="Ministry of Environment and Forest, Clean air and sustainable Environment"/>
    <n v="22.709999"/>
    <n v="90.360000999999997"/>
    <s v="No"/>
    <m/>
  </r>
  <r>
    <x v="0"/>
    <x v="0"/>
    <x v="2"/>
    <s v="1 Urban"/>
    <n v="113"/>
    <s v="Measured"/>
    <n v="80"/>
    <s v="Measured"/>
    <s v="Ministry of Environment and Forest, Clean air and sustainable Environment"/>
    <n v="22.709999"/>
    <n v="90.360000999999997"/>
    <s v="No"/>
    <m/>
  </r>
  <r>
    <x v="0"/>
    <x v="1"/>
    <x v="0"/>
    <s v="2 Urban"/>
    <n v="113.45"/>
    <s v="Measured"/>
    <n v="66.05"/>
    <s v="Measured"/>
    <s v="Ministry of Environment and Forest, Clean air and sustainable Environment"/>
    <n v="22.340000499999999"/>
    <n v="91.805000500000006"/>
    <s v="No"/>
    <m/>
  </r>
  <r>
    <x v="0"/>
    <x v="1"/>
    <x v="1"/>
    <s v="2 Urban"/>
    <n v="129"/>
    <s v="Measured"/>
    <n v="72.900000000000006"/>
    <s v="Measured"/>
    <s v="Ministry of Environment and Forest, Clean air and sustainable Environment"/>
    <n v="22.340000499999999"/>
    <n v="91.805000500000006"/>
    <s v="No"/>
    <m/>
  </r>
  <r>
    <x v="0"/>
    <x v="1"/>
    <x v="2"/>
    <s v="2 Urban"/>
    <n v="91.05"/>
    <s v="Measured"/>
    <n v="65.599999999999994"/>
    <s v="Measured"/>
    <s v="Ministry of Environment and Forest, Clean air and sustainable Environment"/>
    <n v="22.340000499999999"/>
    <n v="91.805000500000006"/>
    <s v="No"/>
    <m/>
  </r>
  <r>
    <x v="0"/>
    <x v="2"/>
    <x v="0"/>
    <s v="3 Urban"/>
    <n v="142.333333333333"/>
    <s v="Measured"/>
    <n v="85.8333333333333"/>
    <s v="Measured"/>
    <s v="Ministry of Environment and Forest, Clean air and sustainable Environment"/>
    <n v="23.765654999999999"/>
    <n v="90.379074000000003"/>
    <s v="Yes"/>
    <m/>
  </r>
  <r>
    <x v="0"/>
    <x v="2"/>
    <x v="1"/>
    <s v="2 Urban"/>
    <n v="149.5"/>
    <s v="Measured"/>
    <n v="84.7"/>
    <s v="Measured"/>
    <s v="Ministry of Environment and Forest, Clean air and sustainable Environment"/>
    <n v="23.770000499999998"/>
    <n v="90.375"/>
    <s v="Yes"/>
    <m/>
  </r>
  <r>
    <x v="0"/>
    <x v="2"/>
    <x v="2"/>
    <s v="3 Urban"/>
    <n v="146.5"/>
    <s v="Measured"/>
    <n v="81.566666666666706"/>
    <s v="Measured"/>
    <s v="Ministry of Environment and Forest, Clean air and sustainable Environment"/>
    <n v="23.765654999999999"/>
    <n v="90.379074000000003"/>
    <s v="Yes"/>
    <m/>
  </r>
  <r>
    <x v="0"/>
    <x v="2"/>
    <x v="3"/>
    <s v="1 Urban"/>
    <n v="104.310749229066"/>
    <s v="Converted"/>
    <n v="56.844856399999998"/>
    <s v="Measured"/>
    <s v="AirNow DOS"/>
    <n v="23.796969000000001"/>
    <n v="90.422207"/>
    <s v="Yes"/>
    <m/>
  </r>
  <r>
    <x v="0"/>
    <x v="3"/>
    <x v="0"/>
    <s v="1 Urban"/>
    <n v="130"/>
    <s v="Measured"/>
    <n v="84.5"/>
    <s v="Measured"/>
    <s v="Ministry of Environment and Forest, Clean air and sustainable Environment"/>
    <n v="23.99"/>
    <n v="90.419998000000007"/>
    <s v="No"/>
    <m/>
  </r>
  <r>
    <x v="0"/>
    <x v="3"/>
    <x v="1"/>
    <s v="1 Urban"/>
    <n v="154"/>
    <s v="Measured"/>
    <n v="89"/>
    <s v="Measured"/>
    <s v="Ministry of Environment and Forest, Clean air and sustainable Environment"/>
    <n v="23.99"/>
    <n v="90.419998000000007"/>
    <s v="No"/>
    <m/>
  </r>
  <r>
    <x v="0"/>
    <x v="3"/>
    <x v="2"/>
    <s v="1 Urban"/>
    <n v="143"/>
    <s v="Measured"/>
    <n v="81.2"/>
    <s v="Measured"/>
    <s v="Ministry of Environment and Forest, Clean air and sustainable Environment"/>
    <n v="23.99"/>
    <n v="90.419998000000007"/>
    <s v="No"/>
    <m/>
  </r>
  <r>
    <x v="0"/>
    <x v="4"/>
    <x v="0"/>
    <s v="1 Urban"/>
    <n v="132"/>
    <s v="Measured"/>
    <n v="76"/>
    <s v="Measured"/>
    <s v="Ministry of Environment and Forest, Clean air and sustainable Environment"/>
    <n v="22.839749999999999"/>
    <n v="89.541770999999997"/>
    <s v="No"/>
    <m/>
  </r>
  <r>
    <x v="0"/>
    <x v="4"/>
    <x v="2"/>
    <s v="1 Urban"/>
    <n v="93.5"/>
    <s v="Measured"/>
    <n v="83.6"/>
    <s v="Measured"/>
    <s v="Ministry of Environment and Forest, Clean air and sustainable Environment"/>
    <n v="22.839749999999999"/>
    <n v="89.541770999999997"/>
    <s v="No"/>
    <m/>
  </r>
  <r>
    <x v="0"/>
    <x v="5"/>
    <x v="0"/>
    <s v="1 Urban"/>
    <n v="174"/>
    <s v="Measured"/>
    <n v="89.1"/>
    <s v="Measured"/>
    <s v="Ministry of Environment and Forest, Clean air and sustainable Environment"/>
    <n v="23.629999000000002"/>
    <n v="90.510002"/>
    <s v="No"/>
    <m/>
  </r>
  <r>
    <x v="0"/>
    <x v="5"/>
    <x v="1"/>
    <s v="1 Urban"/>
    <n v="191"/>
    <s v="Measured"/>
    <n v="107"/>
    <s v="Measured"/>
    <s v="Ministry of Environment and Forest, Clean air and sustainable Environment"/>
    <n v="23.629999000000002"/>
    <n v="90.510002"/>
    <s v="No"/>
    <m/>
  </r>
  <r>
    <x v="0"/>
    <x v="5"/>
    <x v="2"/>
    <s v="1 Urban"/>
    <n v="205"/>
    <s v="Measured"/>
    <n v="94.2"/>
    <s v="Measured"/>
    <s v="Ministry of Environment and Forest, Clean air and sustainable Environment"/>
    <n v="23.629999000000002"/>
    <n v="90.510002"/>
    <s v="No"/>
    <m/>
  </r>
  <r>
    <x v="0"/>
    <x v="6"/>
    <x v="0"/>
    <s v="1 Urban"/>
    <n v="126"/>
    <s v="Measured"/>
    <n v="69.400000000000006"/>
    <s v="Measured"/>
    <s v="Ministry of Environment and Forest, Clean air and sustainable Environment"/>
    <n v="24.379999000000002"/>
    <n v="88.610000999999997"/>
    <s v="No"/>
    <m/>
  </r>
  <r>
    <x v="0"/>
    <x v="6"/>
    <x v="1"/>
    <s v="1 Urban"/>
    <n v="176"/>
    <s v="Measured"/>
    <n v="41.7"/>
    <s v="Measured"/>
    <s v="Ministry of Environment and Forest, Clean air and sustainable Environment"/>
    <n v="24.379999000000002"/>
    <n v="88.610000999999997"/>
    <s v="No"/>
    <m/>
  </r>
  <r>
    <x v="0"/>
    <x v="6"/>
    <x v="2"/>
    <s v="1 Urban"/>
    <n v="86.061861154480894"/>
    <s v="Converted"/>
    <n v="46.9"/>
    <s v="Measured"/>
    <s v="Ministry of Environment and Forest, Clean air and sustainable Environment"/>
    <n v="24.379999000000002"/>
    <n v="88.610000999999997"/>
    <s v="No"/>
    <m/>
  </r>
  <r>
    <x v="0"/>
    <x v="7"/>
    <x v="0"/>
    <s v="1 Urban"/>
    <n v="105"/>
    <s v="Measured"/>
    <n v="59.1"/>
    <s v="Measured"/>
    <s v="Ministry of Environment and Forest, Clean air and sustainable Environment"/>
    <n v="24.889999"/>
    <n v="91.870002999999997"/>
    <s v="No"/>
    <m/>
  </r>
  <r>
    <x v="0"/>
    <x v="7"/>
    <x v="1"/>
    <s v="1 Urban"/>
    <n v="112"/>
    <s v="Measured"/>
    <n v="61.9"/>
    <s v="Measured"/>
    <s v="Ministry of Environment and Forest, Clean air and sustainable Environment"/>
    <n v="24.889999"/>
    <n v="91.870002999999997"/>
    <s v="No"/>
    <m/>
  </r>
  <r>
    <x v="0"/>
    <x v="7"/>
    <x v="2"/>
    <s v="1 Urban"/>
    <n v="111"/>
    <s v="Measured"/>
    <n v="61"/>
    <s v="Measured"/>
    <s v="Ministry of Environment and Forest, Clean air and sustainable Environment"/>
    <n v="24.889999"/>
    <n v="91.870002999999997"/>
    <s v="No"/>
    <m/>
  </r>
  <r>
    <x v="1"/>
    <x v="8"/>
    <x v="4"/>
    <s v="4 N.A."/>
    <n v="188.25"/>
    <s v="Measured"/>
    <n v="102.224753674282"/>
    <s v="Converted"/>
    <s v="AAQM Data of pollutants at 04 CPCB Monitoring Stations in AGRA"/>
    <n v="27.193836000000001"/>
    <n v="78.033318425000004"/>
    <s v="Yes"/>
    <n v="0.54302657994306502"/>
  </r>
  <r>
    <x v="1"/>
    <x v="8"/>
    <x v="5"/>
    <s v="5 N.A."/>
    <n v="164.2876923"/>
    <s v="Measured"/>
    <n v="89.212583676407803"/>
    <s v="Converted"/>
    <s v="AAQM Data of pollutants at 04 CPCB Monitoring Stations in AGRA, CPCB"/>
    <n v="27.214513244444401"/>
    <n v="78.041210295555601"/>
    <s v="Yes"/>
    <n v="0.54302657994306613"/>
  </r>
  <r>
    <x v="1"/>
    <x v="8"/>
    <x v="6"/>
    <s v="4 N.A."/>
    <n v="194.75"/>
    <s v="Measured"/>
    <n v="105.754426443912"/>
    <s v="Converted"/>
    <s v="AAQM Data of pollutants at 04 CPCB Monitoring Stations in AGRA"/>
    <n v="27.193836000000001"/>
    <n v="78.033318425000004"/>
    <s v="Yes"/>
    <n v="0.54302657994306547"/>
  </r>
  <r>
    <x v="1"/>
    <x v="8"/>
    <x v="0"/>
    <s v="5 N.A."/>
    <n v="176.42929291999999"/>
    <s v="Measured"/>
    <n v="95.805795536120996"/>
    <s v="Converted"/>
    <s v="AAQM Data of pollutants at 04 CPCB Monitoring Stations in AGRA, CPCB"/>
    <n v="27.214513244444401"/>
    <n v="78.041210295555601"/>
    <s v="Yes"/>
    <n v="0.54302657994306602"/>
  </r>
  <r>
    <x v="1"/>
    <x v="8"/>
    <x v="1"/>
    <s v="5 N.A."/>
    <n v="176.06666666000001"/>
    <s v="Measured"/>
    <n v="95.608879838355605"/>
    <s v="Converted"/>
    <s v="AAQM Data of pollutants at 04 CPCB Monitoring Stations in AGRA, CPCB"/>
    <n v="27.214513244444401"/>
    <n v="78.041210295555601"/>
    <s v="Yes"/>
    <n v="0.5430265799430658"/>
  </r>
  <r>
    <x v="1"/>
    <x v="8"/>
    <x v="2"/>
    <s v="6 N.A."/>
    <n v="179.25902778"/>
    <s v="Measured"/>
    <n v="114.82"/>
    <s v="Measured"/>
    <s v="AAQM Data of pollutants at 04 CPCB Monitoring Stations in AGRA, CPCB"/>
    <n v="27.2118707587037"/>
    <n v="78.035338672962993"/>
    <s v="Yes"/>
    <n v="0.64052562050551576"/>
  </r>
  <r>
    <x v="1"/>
    <x v="8"/>
    <x v="3"/>
    <s v="5 N.A."/>
    <n v="194.5"/>
    <s v="Measured"/>
    <n v="131.38999999999999"/>
    <s v="Measured"/>
    <s v="AAQM Data of pollutants at 04 CPCB Monitoring Stations in AGRA, CPCB"/>
    <n v="27.194800466"/>
    <n v="78.027850852"/>
    <s v="Yes"/>
    <n v="0.67552699228791768"/>
  </r>
  <r>
    <x v="1"/>
    <x v="9"/>
    <x v="2"/>
    <s v="1 N.A."/>
    <n v="120.417678278024"/>
    <s v="Converted"/>
    <n v="65.39"/>
    <s v="Measured"/>
    <s v="CPCB"/>
    <n v="22.996166670000001"/>
    <n v="72.599583330000002"/>
    <s v="Yes"/>
    <n v="0.54302657994306769"/>
  </r>
  <r>
    <x v="1"/>
    <x v="10"/>
    <x v="6"/>
    <s v="5 stations, NA"/>
    <n v="53.6"/>
    <s v="Measured"/>
    <n v="28.697163366503599"/>
    <s v="Converted"/>
    <s v="Open Government Data (OGD) Plateform India"/>
    <n v="23.727106094360401"/>
    <n v="92.717636108398395"/>
    <s v="No"/>
    <n v="0.53539483892730588"/>
  </r>
  <r>
    <x v="1"/>
    <x v="11"/>
    <x v="2"/>
    <s v="2 N.A."/>
    <n v="45.42"/>
    <s v="Measured"/>
    <n v="24.49"/>
    <s v="Measured"/>
    <s v="MAPAN-SAFAR, System Of Air Quality And Weather Forecasting And Research (Safar-India)"/>
    <n v="23.733283331666598"/>
    <n v="92.665344443888898"/>
    <s v="No"/>
    <n v="0.53918978423601926"/>
  </r>
  <r>
    <x v="1"/>
    <x v="11"/>
    <x v="3"/>
    <s v="2 N.A."/>
    <n v="44.28"/>
    <s v="Measured"/>
    <n v="27.08"/>
    <s v="Measured"/>
    <s v="MAPAN-SAFAR, System Of Air Quality And Weather Forecasting And Research (Safar-India)"/>
    <n v="23.733283331666598"/>
    <n v="92.665344443888898"/>
    <s v="No"/>
    <n v="0.61156278229448957"/>
  </r>
  <r>
    <x v="1"/>
    <x v="12"/>
    <x v="6"/>
    <s v="3 stations, NA"/>
    <n v="139"/>
    <s v="Measured"/>
    <n v="74.419882610895598"/>
    <s v="Converted"/>
    <s v="Open Government Data (OGD) Plateform India"/>
    <n v="20.705934524536101"/>
    <n v="77.021903991699205"/>
    <s v="No"/>
    <n v="0.53539483892730644"/>
  </r>
  <r>
    <x v="1"/>
    <x v="13"/>
    <x v="6"/>
    <s v="1 N.A."/>
    <n v="45.666666669999998"/>
    <s v="Measured"/>
    <n v="24.798213819210101"/>
    <s v="Converted"/>
    <s v="CPCB"/>
    <n v="10.633611111111099"/>
    <n v="76.574444444444396"/>
    <s v="No"/>
    <m/>
  </r>
  <r>
    <x v="1"/>
    <x v="14"/>
    <x v="6"/>
    <s v="2 stations, NA"/>
    <n v="317"/>
    <s v="Measured"/>
    <n v="169.720163939956"/>
    <s v="Converted"/>
    <s v="Open Government Data (OGD) Plateform India"/>
    <n v="25.4358005523682"/>
    <n v="81.8463134765625"/>
    <s v="No"/>
    <m/>
  </r>
  <r>
    <x v="1"/>
    <x v="15"/>
    <x v="6"/>
    <s v="3 stations, NA"/>
    <n v="151.666666666667"/>
    <s v="Measured"/>
    <n v="81.201550570641501"/>
    <s v="Converted"/>
    <s v="Open Government Data (OGD) Plateform India"/>
    <n v="27.5609321594238"/>
    <n v="76.625015258789105"/>
    <s v="No"/>
    <m/>
  </r>
  <r>
    <x v="1"/>
    <x v="16"/>
    <x v="6"/>
    <s v="3 stations, NA"/>
    <n v="100.333333333333"/>
    <s v="Measured"/>
    <n v="53.7179488390397"/>
    <s v="Converted"/>
    <s v="Open Government Data (OGD) Plateform India"/>
    <n v="31.633979797363299"/>
    <n v="74.872261047363295"/>
    <s v="No"/>
    <m/>
  </r>
  <r>
    <x v="1"/>
    <x v="17"/>
    <x v="6"/>
    <s v="2 stations, NA"/>
    <n v="202"/>
    <s v="Measured"/>
    <n v="108.14975746331601"/>
    <s v="Converted"/>
    <s v="Open Government Data (OGD) Plateform India"/>
    <n v="31.633979797363299"/>
    <n v="74.872261047363295"/>
    <s v="No"/>
    <m/>
  </r>
  <r>
    <x v="1"/>
    <x v="18"/>
    <x v="6"/>
    <s v="2 stations, NA"/>
    <n v="106"/>
    <s v="Measured"/>
    <n v="56.751852926294497"/>
    <s v="Converted"/>
    <s v="Open Government Data (OGD) Plateform India"/>
    <n v="20.850000381469702"/>
    <n v="85.099998474121094"/>
    <s v="No"/>
    <m/>
  </r>
  <r>
    <x v="1"/>
    <x v="19"/>
    <x v="6"/>
    <s v="2 stations, NA"/>
    <n v="99.5"/>
    <s v="Measured"/>
    <n v="53.271786473266999"/>
    <s v="Converted"/>
    <s v="Open Government Data (OGD) Plateform India"/>
    <n v="21.6264247894287"/>
    <n v="73.015197753906193"/>
    <s v="Yes"/>
    <m/>
  </r>
  <r>
    <x v="1"/>
    <x v="20"/>
    <x v="6"/>
    <s v="3 stations, NA"/>
    <n v="79.6666666666667"/>
    <s v="Measured"/>
    <n v="42.653122167875402"/>
    <s v="Converted"/>
    <s v="Open Government Data (OGD) Plateform India"/>
    <n v="19.876165390014599"/>
    <n v="75.343315124511705"/>
    <s v="Yes"/>
    <m/>
  </r>
  <r>
    <x v="1"/>
    <x v="21"/>
    <x v="6"/>
    <s v="3 stations, NA"/>
    <n v="99"/>
    <s v="Measured"/>
    <n v="53.004089053803298"/>
    <s v="Converted"/>
    <s v="Open Government Data (OGD) Plateform India"/>
    <n v="30.957826614379901"/>
    <n v="76.791358947753906"/>
    <s v="No"/>
    <m/>
  </r>
  <r>
    <x v="1"/>
    <x v="22"/>
    <x v="6"/>
    <s v="3 stations, NA"/>
    <n v="81.6666666666667"/>
    <s v="Measured"/>
    <n v="43.723911845730001"/>
    <s v="Converted"/>
    <s v="Open Government Data (OGD) Plateform India"/>
    <n v="21.494977951049801"/>
    <n v="86.942657470703097"/>
    <s v="No"/>
    <m/>
  </r>
  <r>
    <x v="1"/>
    <x v="23"/>
    <x v="6"/>
    <s v="2 , 2  (Commercial), 3 Industrial, 1 Residential"/>
    <n v="106.7375"/>
    <s v="Measured"/>
    <n v="57.961299576672999"/>
    <s v="Converted"/>
    <s v="Karnataka State Pollution Control Board"/>
    <n v="13.002856124999999"/>
    <n v="77.582515749999999"/>
    <s v="Yes"/>
    <m/>
  </r>
  <r>
    <x v="1"/>
    <x v="23"/>
    <x v="0"/>
    <s v="3 , 3  (Commercial), 4 Industrial, 4 Residential, 1 Rural"/>
    <n v="100.18666666666699"/>
    <s v="Measured"/>
    <n v="54.404022955895996"/>
    <s v="Converted"/>
    <s v="Karnataka State Pollution Control Board"/>
    <n v="12.989670333333301"/>
    <n v="77.609165399999995"/>
    <s v="Yes"/>
    <m/>
  </r>
  <r>
    <x v="1"/>
    <x v="23"/>
    <x v="1"/>
    <s v="3 , 3  (Commercial), 4 Industrial, 4 Residential, 1 Rural"/>
    <n v="119.66"/>
    <s v="Measured"/>
    <n v="64.978560555987301"/>
    <s v="Converted"/>
    <s v="Karnataka State Pollution Control Board"/>
    <n v="12.993044133333299"/>
    <n v="77.602628133333297"/>
    <s v="Yes"/>
    <m/>
  </r>
  <r>
    <x v="1"/>
    <x v="23"/>
    <x v="2"/>
    <s v="3 , 3  (Commercial), 4 Industrial, 5 N.A., 4 Residential, 1 Rural"/>
    <n v="111.10588235294099"/>
    <s v="Measured"/>
    <n v="37.268000000000001"/>
    <s v="Measured"/>
    <s v="CPCB, Karnataka State Pollution Control Board, MAPAN-SAFAR, System Of Air Quality And Weather Forecasting And Research (Safar-India)"/>
    <n v="12.983257544555601"/>
    <n v="77.599570960555596"/>
    <s v="Yes"/>
    <m/>
  </r>
  <r>
    <x v="1"/>
    <x v="23"/>
    <x v="3"/>
    <s v="5 , 4  (Commercial), 4 Industrial, 5 N.A., 2 Residential, 1 Rural"/>
    <n v="96.47"/>
    <s v="Measured"/>
    <n v="46.1666666666667"/>
    <s v="Measured"/>
    <s v="CPCB, Karnataka State Pollution Control Board, MAPAN-SAFAR, System Of Air Quality And Weather Forecasting And Research (Safar-India)"/>
    <n v="12.9804743281481"/>
    <n v="77.603630438624293"/>
    <s v="Yes"/>
    <m/>
  </r>
  <r>
    <x v="1"/>
    <x v="24"/>
    <x v="6"/>
    <s v="1 station, NA"/>
    <n v="80"/>
    <s v="Measured"/>
    <n v="42.831587114184501"/>
    <s v="Converted"/>
    <s v="Open Government Data (OGD) Plateform India"/>
    <n v="19.314962387085"/>
    <n v="84.794090270996094"/>
    <s v="No"/>
    <m/>
  </r>
  <r>
    <x v="1"/>
    <x v="25"/>
    <x v="6"/>
    <s v="3 stations, NA"/>
    <n v="103"/>
    <s v="Measured"/>
    <n v="55.145668409512602"/>
    <s v="Converted"/>
    <s v="Open Government Data (OGD) Plateform India"/>
    <n v="21.19384765625"/>
    <n v="81.350944519042997"/>
    <s v="No"/>
    <m/>
  </r>
  <r>
    <x v="1"/>
    <x v="26"/>
    <x v="6"/>
    <s v="3 stations, NA"/>
    <n v="173"/>
    <s v="Measured"/>
    <n v="92.623307134423996"/>
    <s v="Converted"/>
    <s v="Open Government Data (OGD) Plateform India"/>
    <n v="20.296058654785199"/>
    <n v="85.824539184570298"/>
    <s v="No"/>
    <m/>
  </r>
  <r>
    <x v="1"/>
    <x v="27"/>
    <x v="6"/>
    <s v="5 stations, NA"/>
    <n v="80.8"/>
    <s v="Measured"/>
    <n v="43.259902985326399"/>
    <s v="Converted"/>
    <s v="Open Government Data (OGD) Plateform India"/>
    <n v="20.296058654785199"/>
    <n v="85.824539184570298"/>
    <s v="No"/>
    <m/>
  </r>
  <r>
    <x v="1"/>
    <x v="28"/>
    <x v="6"/>
    <s v="2 stations, NA"/>
    <n v="45.5"/>
    <s v="Measured"/>
    <n v="24.360465171192399"/>
    <s v="Converted"/>
    <s v="Open Government Data (OGD) Plateform India"/>
    <n v="26.474216461181602"/>
    <n v="90.564453125"/>
    <s v="No"/>
    <m/>
  </r>
  <r>
    <x v="1"/>
    <x v="29"/>
    <x v="6"/>
    <s v="5 stations, NA"/>
    <n v="110.2"/>
    <s v="Measured"/>
    <n v="59.000511249789199"/>
    <s v="Converted"/>
    <s v="Open Government Data (OGD) Plateform India"/>
    <n v="30.733314514160199"/>
    <n v="76.7794189453125"/>
    <s v="No"/>
    <m/>
  </r>
  <r>
    <x v="1"/>
    <x v="30"/>
    <x v="2"/>
    <s v="3 N.A."/>
    <n v="86.476973685000004"/>
    <s v="Measured"/>
    <n v="43.39"/>
    <s v="Measured"/>
    <s v="CPCB"/>
    <n v="20.179505085185198"/>
    <n v="79.368550388888906"/>
    <s v="Yes"/>
    <m/>
  </r>
  <r>
    <x v="1"/>
    <x v="30"/>
    <x v="3"/>
    <s v="3 N.A."/>
    <n v="109.03"/>
    <s v="Measured"/>
    <n v="59.73"/>
    <s v="Measured"/>
    <s v="CPCB"/>
    <n v="19.9659865666667"/>
    <n v="79.279094833333303"/>
    <s v="Yes"/>
    <m/>
  </r>
  <r>
    <x v="1"/>
    <x v="31"/>
    <x v="2"/>
    <s v="5 N.A., 1 Urban"/>
    <n v="70.08"/>
    <s v="Measured"/>
    <n v="50.613312700000002"/>
    <s v="Measured"/>
    <s v="AirNow DOS, CPCB, MAPAN-SAFAR, System Of Air Quality And Weather Forecasting And Research (Safar-India)"/>
    <n v="13.0478889264815"/>
    <n v="80.204821963333302"/>
    <s v="Yes"/>
    <m/>
  </r>
  <r>
    <x v="1"/>
    <x v="31"/>
    <x v="3"/>
    <s v="5 N.A., 1 Urban"/>
    <n v="79.67"/>
    <s v="Measured"/>
    <n v="48.862999586666703"/>
    <s v="Measured"/>
    <s v="AirNow DOS, CPCB, MAPAN-SAFAR, System Of Air Quality And Weather Forecasting And Research (Safar-India)"/>
    <n v="13.0478889264815"/>
    <n v="80.204821963333302"/>
    <s v="Yes"/>
    <m/>
  </r>
  <r>
    <x v="1"/>
    <x v="32"/>
    <x v="6"/>
    <s v="1 station, NA"/>
    <n v="40"/>
    <s v="Measured"/>
    <n v="21.4157935570923"/>
    <s v="Converted"/>
    <s v="Open Government Data (OGD) Plateform India"/>
    <n v="13.217176437377899"/>
    <n v="79.100326538085895"/>
    <s v="No"/>
    <m/>
  </r>
  <r>
    <x v="1"/>
    <x v="33"/>
    <x v="6"/>
    <s v="3 stations, NA"/>
    <n v="68"/>
    <s v="Measured"/>
    <n v="36.406849047056802"/>
    <s v="Converted"/>
    <s v="Open Government Data (OGD) Plateform India"/>
    <n v="11.0168447494507"/>
    <n v="76.955833435058594"/>
    <s v="No"/>
    <m/>
  </r>
  <r>
    <x v="1"/>
    <x v="34"/>
    <x v="6"/>
    <s v="2 stations, NA"/>
    <n v="67.5"/>
    <s v="Measured"/>
    <n v="36.139151627593201"/>
    <s v="Converted"/>
    <s v="Open Government Data (OGD) Plateform India"/>
    <n v="20.462520599365199"/>
    <n v="85.882987976074205"/>
    <s v="No"/>
    <m/>
  </r>
  <r>
    <x v="1"/>
    <x v="35"/>
    <x v="6"/>
    <s v="3 stations, NA"/>
    <n v="187.666666666667"/>
    <s v="Measured"/>
    <n v="100.475764772025"/>
    <s v="Converted"/>
    <s v="Open Government Data (OGD) Plateform India"/>
    <n v="30.3164958953857"/>
    <n v="78.032188415527301"/>
    <s v="No"/>
    <m/>
  </r>
  <r>
    <x v="1"/>
    <x v="36"/>
    <x v="3"/>
    <s v="9 N.A., 1 Urban"/>
    <n v="292.31"/>
    <s v="Measured"/>
    <n v="143.11365006"/>
    <s v="Measured"/>
    <s v="AirNow DOS, CPCB, System Of Air Quality And Weather Forecasting And Research (Safar-India)"/>
    <n v="28.642660684999999"/>
    <n v="77.198810773000005"/>
    <s v="Yes"/>
    <m/>
  </r>
  <r>
    <x v="1"/>
    <x v="36"/>
    <x v="4"/>
    <s v="NA"/>
    <n v="261"/>
    <s v="Measured"/>
    <n v="140.94"/>
    <s v="Converted"/>
    <s v="CPCB"/>
    <n v="28.6"/>
    <n v="77.2"/>
    <s v="Yes"/>
    <m/>
  </r>
  <r>
    <x v="1"/>
    <x v="36"/>
    <x v="5"/>
    <s v="NA"/>
    <n v="222"/>
    <s v="Measured"/>
    <n v="119.88"/>
    <s v="Converted"/>
    <s v="CPCB"/>
    <n v="28.6"/>
    <n v="77.2"/>
    <s v="Yes"/>
    <m/>
  </r>
  <r>
    <x v="1"/>
    <x v="36"/>
    <x v="0"/>
    <s v="NA"/>
    <n v="221"/>
    <s v="Measured"/>
    <n v="119.34"/>
    <s v="Converted"/>
    <s v="CPCB"/>
    <n v="28.6"/>
    <n v="77.2"/>
    <s v="Yes"/>
    <m/>
  </r>
  <r>
    <x v="1"/>
    <x v="36"/>
    <x v="1"/>
    <s v="NA"/>
    <n v="215"/>
    <s v="Measured"/>
    <n v="116.1"/>
    <s v="Converted"/>
    <s v="CPCB"/>
    <n v="28.6"/>
    <n v="77.2"/>
    <s v="Yes"/>
    <m/>
  </r>
  <r>
    <x v="1"/>
    <x v="36"/>
    <x v="2"/>
    <s v="NA"/>
    <n v="228"/>
    <s v="Measured"/>
    <n v="123.12"/>
    <s v="Converted"/>
    <s v="CPCB"/>
    <n v="28.6"/>
    <n v="77.2"/>
    <s v="Yes"/>
    <m/>
  </r>
  <r>
    <x v="1"/>
    <x v="37"/>
    <x v="6"/>
    <s v="3 stations, NA"/>
    <n v="74.6666666666667"/>
    <s v="Measured"/>
    <n v="39.976147973238902"/>
    <s v="Converted"/>
    <s v="Open Government Data (OGD) Plateform India"/>
    <n v="13.0193843841553"/>
    <n v="77.6781005859375"/>
    <s v="No"/>
    <m/>
  </r>
  <r>
    <x v="1"/>
    <x v="38"/>
    <x v="6"/>
    <s v="3 stations, NA"/>
    <n v="91.6666666666667"/>
    <s v="Measured"/>
    <n v="49.077860235003101"/>
    <s v="Converted"/>
    <s v="Open Government Data (OGD) Plateform India"/>
    <n v="22.961227416992202"/>
    <n v="76.051414489746094"/>
    <s v="Yes"/>
    <m/>
  </r>
  <r>
    <x v="1"/>
    <x v="39"/>
    <x v="6"/>
    <s v="3 stations, NA"/>
    <n v="178"/>
    <s v="Measured"/>
    <n v="95.300281329060496"/>
    <s v="Converted"/>
    <s v="Open Government Data (OGD) Plateform India"/>
    <n v="23.795652389526399"/>
    <n v="86.430389404296903"/>
    <s v="Yes"/>
    <m/>
  </r>
  <r>
    <x v="1"/>
    <x v="40"/>
    <x v="6"/>
    <s v="1 station, NA"/>
    <n v="56"/>
    <s v="Measured"/>
    <n v="29.9821109799292"/>
    <s v="Converted"/>
    <s v="Open Government Data (OGD) Plateform India"/>
    <n v="27.472833633422901"/>
    <n v="94.911964416503906"/>
    <s v="No"/>
    <m/>
  </r>
  <r>
    <x v="1"/>
    <x v="41"/>
    <x v="6"/>
    <s v="2 stations, NA"/>
    <n v="89.5"/>
    <s v="Measured"/>
    <n v="47.9178380839939"/>
    <s v="Converted"/>
    <s v="Open Government Data (OGD) Plateform India"/>
    <n v="25.906267166137699"/>
    <n v="93.727592468261705"/>
    <s v="No"/>
    <m/>
  </r>
  <r>
    <x v="1"/>
    <x v="42"/>
    <x v="6"/>
    <s v="1 station, NA"/>
    <n v="108"/>
    <s v="Measured"/>
    <n v="57.822642604149102"/>
    <s v="Converted"/>
    <s v="Open Government Data (OGD) Plateform India"/>
    <n v="23.520444869995099"/>
    <n v="87.311920166015597"/>
    <s v="Yes"/>
    <m/>
  </r>
  <r>
    <x v="1"/>
    <x v="43"/>
    <x v="2"/>
    <s v="2 N.A."/>
    <n v="117.26"/>
    <s v="Measured"/>
    <n v="77.194999999999993"/>
    <s v="Measured"/>
    <s v="CPCB"/>
    <n v="28.409547409999998"/>
    <n v="77.314920700000002"/>
    <s v="Yes"/>
    <m/>
  </r>
  <r>
    <x v="1"/>
    <x v="43"/>
    <x v="3"/>
    <s v="1 N.A."/>
    <n v="315.87772373496699"/>
    <s v="Converted"/>
    <n v="171.53"/>
    <s v="Measured"/>
    <s v="CPCB"/>
    <n v="28.410122220000002"/>
    <n v="77.313775000000007"/>
    <s v="Yes"/>
    <m/>
  </r>
  <r>
    <x v="1"/>
    <x v="44"/>
    <x v="6"/>
    <s v="3 stations, NA"/>
    <n v="211.666666666667"/>
    <s v="Measured"/>
    <n v="113.32524090628"/>
    <s v="Converted"/>
    <s v="Open Government Data (OGD) Plateform India"/>
    <n v="27.159101486206101"/>
    <n v="78.395759582519503"/>
    <s v="No"/>
    <m/>
  </r>
  <r>
    <x v="1"/>
    <x v="45"/>
    <x v="2"/>
    <s v="2 N.A."/>
    <n v="75.95"/>
    <s v="Measured"/>
    <n v="33.5"/>
    <s v="Measured"/>
    <s v="MAPAN-SAFAR, System Of Air Quality And Weather Forecasting And Research (Safar-India)"/>
    <n v="26.153075000000001"/>
    <n v="91.663725000555502"/>
    <s v="No"/>
    <m/>
  </r>
  <r>
    <x v="1"/>
    <x v="45"/>
    <x v="3"/>
    <s v="2 N.A."/>
    <n v="81.33"/>
    <s v="Measured"/>
    <n v="39.96"/>
    <s v="Measured"/>
    <s v="MAPAN-SAFAR, System Of Air Quality And Weather Forecasting And Research (Safar-India)"/>
    <n v="26.153075000000001"/>
    <n v="91.663725000555502"/>
    <s v="No"/>
    <m/>
  </r>
  <r>
    <x v="1"/>
    <x v="46"/>
    <x v="3"/>
    <s v="1 N.A."/>
    <n v="274.64585622242799"/>
    <s v="Converted"/>
    <n v="149.13999999999999"/>
    <s v="Measured"/>
    <s v="CPCB"/>
    <n v="24.7489694"/>
    <n v="84.943839499999996"/>
    <s v="No"/>
    <m/>
  </r>
  <r>
    <x v="1"/>
    <x v="47"/>
    <x v="6"/>
    <s v="3 stations, NA"/>
    <n v="201"/>
    <s v="Measured"/>
    <n v="107.614362624389"/>
    <s v="Converted"/>
    <s v="Open Government Data (OGD) Plateform India"/>
    <n v="30.676719665527301"/>
    <n v="76.293922424316406"/>
    <s v="No"/>
    <m/>
  </r>
  <r>
    <x v="1"/>
    <x v="48"/>
    <x v="6"/>
    <s v="1 station, NA"/>
    <n v="55"/>
    <s v="Measured"/>
    <n v="29.4467161410019"/>
    <s v="Converted"/>
    <s v="Open Government Data (OGD) Plateform India"/>
    <n v="26.508960723876999"/>
    <n v="93.969543457031193"/>
    <s v="No"/>
    <m/>
  </r>
  <r>
    <x v="1"/>
    <x v="49"/>
    <x v="6"/>
    <s v="1 station, NA"/>
    <n v="75"/>
    <s v="Measured"/>
    <n v="40.154612919548001"/>
    <s v="Converted"/>
    <s v="Open Government Data (OGD) Plateform India"/>
    <n v="16.3066520690918"/>
    <n v="80.436538696289105"/>
    <s v="No"/>
    <m/>
  </r>
  <r>
    <x v="1"/>
    <x v="50"/>
    <x v="3"/>
    <s v="2 N.A."/>
    <n v="124.34"/>
    <s v="Measured"/>
    <n v="119.63"/>
    <s v="Measured"/>
    <s v="CPCB"/>
    <n v="29.578055849999998"/>
    <n v="76.939740299999997"/>
    <s v="Yes"/>
    <m/>
  </r>
  <r>
    <x v="1"/>
    <x v="51"/>
    <x v="4"/>
    <s v="3 N.A."/>
    <n v="108.572448533333"/>
    <s v="Measured"/>
    <n v="58.957725403100604"/>
    <s v="Converted"/>
    <s v="CPCB"/>
    <n v="26.280555555555502"/>
    <n v="92.265277777777797"/>
    <s v="No"/>
    <m/>
  </r>
  <r>
    <x v="1"/>
    <x v="51"/>
    <x v="6"/>
    <s v="4 N.A."/>
    <n v="99.841616224999996"/>
    <s v="Measured"/>
    <n v="54.216651394649901"/>
    <s v="Converted"/>
    <s v="CPCB"/>
    <n v="26.2636111111111"/>
    <n v="92.287222222222297"/>
    <s v="No"/>
    <m/>
  </r>
  <r>
    <x v="1"/>
    <x v="51"/>
    <x v="0"/>
    <s v="4 N.A."/>
    <n v="152.71320729999999"/>
    <s v="Measured"/>
    <n v="82.927330672255493"/>
    <s v="Converted"/>
    <s v="CPCB"/>
    <n v="26.2636111111111"/>
    <n v="92.287222222222297"/>
    <s v="No"/>
    <m/>
  </r>
  <r>
    <x v="1"/>
    <x v="51"/>
    <x v="1"/>
    <s v="5 N.A."/>
    <n v="97.094053087999995"/>
    <s v="Measured"/>
    <n v="52.724651581187103"/>
    <s v="Converted"/>
    <s v="CPCB"/>
    <n v="26.262888888888899"/>
    <n v="92.251444444444502"/>
    <s v="No"/>
    <m/>
  </r>
  <r>
    <x v="1"/>
    <x v="51"/>
    <x v="2"/>
    <s v="5 N.A."/>
    <n v="98.921140624000003"/>
    <s v="Measured"/>
    <n v="53.716808677117797"/>
    <s v="Converted"/>
    <s v="CPCB"/>
    <n v="26.262888888888899"/>
    <n v="92.251444444444502"/>
    <s v="No"/>
    <m/>
  </r>
  <r>
    <x v="1"/>
    <x v="52"/>
    <x v="6"/>
    <s v="2 stations, NA"/>
    <n v="329"/>
    <s v="Measured"/>
    <n v="176.144902007084"/>
    <s v="Converted"/>
    <s v="Open Government Data (OGD) Plateform India"/>
    <n v="26.218286514282202"/>
    <n v="78.182830810546903"/>
    <s v="No"/>
    <m/>
  </r>
  <r>
    <x v="1"/>
    <x v="53"/>
    <x v="6"/>
    <s v="1 station, NA"/>
    <n v="36"/>
    <s v="Measured"/>
    <n v="19.274214201383"/>
    <s v="Converted"/>
    <s v="Open Government Data (OGD) Plateform India"/>
    <n v="13.0068140029907"/>
    <n v="76.099548339843807"/>
    <s v="No"/>
    <m/>
  </r>
  <r>
    <x v="1"/>
    <x v="54"/>
    <x v="6"/>
    <s v="1 station, NA"/>
    <n v="186"/>
    <s v="Measured"/>
    <n v="99.583440040479005"/>
    <s v="Converted"/>
    <s v="Open Government Data (OGD) Plateform India"/>
    <n v="22.595769882202099"/>
    <n v="88.263641357421903"/>
    <s v="Yes"/>
    <m/>
  </r>
  <r>
    <x v="1"/>
    <x v="55"/>
    <x v="1"/>
    <s v="1 N.A."/>
    <n v="93.666666669999998"/>
    <s v="Measured"/>
    <n v="43.968926549999999"/>
    <s v="Measured"/>
    <s v="CPCB"/>
    <n v="17.890277777777801"/>
    <n v="78.313611111111101"/>
    <s v="Yes"/>
    <m/>
  </r>
  <r>
    <x v="1"/>
    <x v="55"/>
    <x v="2"/>
    <s v="2 N.A., 1 Urban"/>
    <n v="80.59"/>
    <s v="Measured"/>
    <n v="38.58057221"/>
    <s v="Measured"/>
    <s v="AirNow DOS, MAPAN-SAFAR, System Of Air Quality And Weather Forecasting And Research (Safar-India)"/>
    <n v="17.499370592963"/>
    <n v="78.425073998518499"/>
    <s v="Yes"/>
    <m/>
  </r>
  <r>
    <x v="1"/>
    <x v="55"/>
    <x v="3"/>
    <s v="3 N.A., 1 Urban"/>
    <n v="84.03"/>
    <s v="Measured"/>
    <n v="43.998456992500003"/>
    <s v="Measured"/>
    <s v="AirNow DOS, CPCB, MAPAN-SAFAR, System Of Air Quality And Weather Forecasting And Research (Safar-India)"/>
    <n v="17.4619514447222"/>
    <n v="78.431664748888906"/>
    <s v="Yes"/>
    <m/>
  </r>
  <r>
    <x v="1"/>
    <x v="56"/>
    <x v="6"/>
    <s v="3 stations, NA"/>
    <n v="142.666666666667"/>
    <s v="Measured"/>
    <n v="76.382997020295704"/>
    <s v="Converted"/>
    <s v="Open Government Data (OGD) Plateform India"/>
    <n v="26.912416458129901"/>
    <n v="75.787284851074205"/>
    <s v="No"/>
    <m/>
  </r>
  <r>
    <x v="1"/>
    <x v="57"/>
    <x v="2"/>
    <s v="2 N.A."/>
    <n v="87.87"/>
    <s v="Measured"/>
    <n v="41.4"/>
    <s v="Measured"/>
    <s v="MAPAN-SAFAR, System Of Air Quality And Weather Forecasting And Research (Safar-India)"/>
    <n v="23.163269442222202"/>
    <n v="79.968688890555498"/>
    <s v="No"/>
    <m/>
  </r>
  <r>
    <x v="1"/>
    <x v="57"/>
    <x v="3"/>
    <s v="2 N.A."/>
    <n v="78.81"/>
    <s v="Measured"/>
    <n v="38.03"/>
    <s v="Measured"/>
    <s v="MAPAN-SAFAR, System Of Air Quality And Weather Forecasting And Research (Safar-India)"/>
    <n v="23.163269442222202"/>
    <n v="79.968688890555498"/>
    <s v="No"/>
    <m/>
  </r>
  <r>
    <x v="1"/>
    <x v="58"/>
    <x v="3"/>
    <s v="1 N.A."/>
    <n v="192.587257903591"/>
    <s v="Converted"/>
    <n v="104.58"/>
    <s v="Measured"/>
    <s v="CPCB"/>
    <n v="26.9738778"/>
    <n v="75.773877780000007"/>
    <s v="Yes"/>
    <m/>
  </r>
  <r>
    <x v="1"/>
    <x v="59"/>
    <x v="6"/>
    <s v="3 stations, NA"/>
    <n v="140.333333333333"/>
    <s v="Measured"/>
    <n v="75.133742396132007"/>
    <s v="Converted"/>
    <s v="Open Government Data (OGD) Plateform India"/>
    <n v="31.326015472412099"/>
    <n v="75.576179504394503"/>
    <s v="Yes"/>
    <m/>
  </r>
  <r>
    <x v="1"/>
    <x v="60"/>
    <x v="6"/>
    <s v="1 N.A."/>
    <n v="133.69306929999999"/>
    <s v="Measured"/>
    <n v="72.598890184070299"/>
    <s v="Converted"/>
    <s v="CPCB"/>
    <n v="21.0213888888889"/>
    <n v="75.940555555555605"/>
    <s v="No"/>
    <m/>
  </r>
  <r>
    <x v="1"/>
    <x v="60"/>
    <x v="0"/>
    <s v="1 N.A."/>
    <n v="114.8153846"/>
    <s v="Measured"/>
    <n v="62.347805624185803"/>
    <s v="Converted"/>
    <s v="CPCB"/>
    <n v="21.0213888888889"/>
    <n v="75.940555555555605"/>
    <s v="No"/>
    <m/>
  </r>
  <r>
    <x v="1"/>
    <x v="61"/>
    <x v="6"/>
    <s v="3 stations, NA"/>
    <n v="119.333333333333"/>
    <s v="Measured"/>
    <n v="63.890450778658597"/>
    <s v="Converted"/>
    <s v="Open Government Data (OGD) Plateform India"/>
    <n v="32.726600646972699"/>
    <n v="74.857025146484403"/>
    <s v="No"/>
    <m/>
  </r>
  <r>
    <x v="1"/>
    <x v="62"/>
    <x v="6"/>
    <s v="1 station, NA"/>
    <n v="101"/>
    <s v="Measured"/>
    <n v="54.074878731657897"/>
    <s v="Converted"/>
    <s v="Open Government Data (OGD) Plateform India"/>
    <n v="22.470701217651399"/>
    <n v="70.057731628417997"/>
    <s v="No"/>
    <m/>
  </r>
  <r>
    <x v="1"/>
    <x v="63"/>
    <x v="6"/>
    <s v="2 stations, NA"/>
    <n v="109.5"/>
    <s v="Measured"/>
    <n v="58.625734862540099"/>
    <s v="Converted"/>
    <s v="Open Government Data (OGD) Plateform India"/>
    <n v="25.444120407104499"/>
    <n v="78.567604064941406"/>
    <s v="No"/>
    <m/>
  </r>
  <r>
    <x v="1"/>
    <x v="64"/>
    <x v="3"/>
    <s v="1 N.A."/>
    <n v="180.15692714389201"/>
    <s v="Converted"/>
    <n v="97.83"/>
    <s v="Measured"/>
    <s v="CPCB"/>
    <n v="26.292063899999999"/>
    <n v="73.037911109999996"/>
    <s v="Yes"/>
    <m/>
  </r>
  <r>
    <x v="1"/>
    <x v="65"/>
    <x v="6"/>
    <s v="1 station, NA"/>
    <n v="58"/>
    <s v="Measured"/>
    <n v="31.052900657783798"/>
    <s v="Converted"/>
    <s v="Open Government Data (OGD) Plateform India"/>
    <n v="16.9451808929443"/>
    <n v="82.2386474609375"/>
    <s v="No"/>
    <m/>
  </r>
  <r>
    <x v="1"/>
    <x v="66"/>
    <x v="5"/>
    <s v="1 N.A."/>
    <n v="138.73008849999999"/>
    <s v="Measured"/>
    <n v="75.334125493353895"/>
    <s v="Converted"/>
    <s v="CPCB"/>
    <n v="26.8258333333333"/>
    <n v="80.479722222222193"/>
    <s v="Yes"/>
    <m/>
  </r>
  <r>
    <x v="1"/>
    <x v="66"/>
    <x v="2"/>
    <s v="1 N.A."/>
    <n v="198.737969716538"/>
    <s v="Converted"/>
    <n v="107.92"/>
    <s v="Measured"/>
    <s v="CPCB"/>
    <n v="26.470308800000002"/>
    <n v="80.325174899999993"/>
    <s v="Yes"/>
    <m/>
  </r>
  <r>
    <x v="1"/>
    <x v="66"/>
    <x v="3"/>
    <s v="1 N.A."/>
    <n v="318.54794293519899"/>
    <s v="Converted"/>
    <n v="172.98"/>
    <s v="Measured"/>
    <s v="CPCB"/>
    <n v="26.470308800000002"/>
    <n v="80.325174899999993"/>
    <s v="Yes"/>
    <m/>
  </r>
  <r>
    <x v="1"/>
    <x v="67"/>
    <x v="6"/>
    <s v="2 stations, NA"/>
    <n v="212.5"/>
    <s v="Measured"/>
    <n v="113.77140327205301"/>
    <s v="Converted"/>
    <s v="Open Government Data (OGD) Plateform India"/>
    <n v="30.704399108886701"/>
    <n v="76.223098754882798"/>
    <s v="Yes"/>
    <m/>
  </r>
  <r>
    <x v="1"/>
    <x v="68"/>
    <x v="6"/>
    <s v="2 stations, NA"/>
    <n v="168"/>
    <s v="Measured"/>
    <n v="89.946332939787496"/>
    <s v="Converted"/>
    <s v="Open Government Data (OGD) Plateform India"/>
    <n v="28.252883911132798"/>
    <n v="77.851425170898395"/>
    <s v="No"/>
    <m/>
  </r>
  <r>
    <x v="1"/>
    <x v="69"/>
    <x v="6"/>
    <s v="7 stations, NA"/>
    <n v="70.285714285714306"/>
    <s v="Measured"/>
    <n v="37.630608678890702"/>
    <s v="Converted"/>
    <s v="Open Government Data (OGD) Plateform India"/>
    <n v="9.9312334060668892"/>
    <n v="76.267303466796903"/>
    <s v="No"/>
    <m/>
  </r>
  <r>
    <x v="1"/>
    <x v="70"/>
    <x v="6"/>
    <s v="2 stations, NA"/>
    <n v="81.5"/>
    <s v="Measured"/>
    <n v="43.634679372575498"/>
    <s v="Converted"/>
    <s v="Open Government Data (OGD) Plateform India"/>
    <n v="25.6703491210938"/>
    <n v="94.109512329101605"/>
    <s v="No"/>
    <m/>
  </r>
  <r>
    <x v="1"/>
    <x v="71"/>
    <x v="6"/>
    <s v="3 stations, NA"/>
    <n v="110"/>
    <s v="Measured"/>
    <n v="58.893432282003701"/>
    <s v="Converted"/>
    <s v="Open Government Data (OGD) Plateform India"/>
    <n v="16.691307067871101"/>
    <n v="74.244865417480497"/>
    <s v="No"/>
    <m/>
  </r>
  <r>
    <x v="1"/>
    <x v="72"/>
    <x v="2"/>
    <s v="1 Urban"/>
    <n v="95.271055084309396"/>
    <s v="Converted"/>
    <n v="51.734715209999997"/>
    <s v="Measured"/>
    <s v="AirNow DOS"/>
    <n v="22.551462000000001"/>
    <n v="88.350982999999999"/>
    <s v="Yes"/>
    <m/>
  </r>
  <r>
    <x v="1"/>
    <x v="72"/>
    <x v="3"/>
    <s v="1 Urban"/>
    <n v="136.101357520563"/>
    <s v="Converted"/>
    <n v="73.906654700000004"/>
    <s v="Measured"/>
    <s v="AirNow DOS"/>
    <n v="22.551462000000001"/>
    <n v="88.350982999999999"/>
    <s v="Yes"/>
    <m/>
  </r>
  <r>
    <x v="1"/>
    <x v="73"/>
    <x v="6"/>
    <s v="1 N.A."/>
    <n v="55.792372880000002"/>
    <s v="Measured"/>
    <n v="30.296741431934699"/>
    <s v="Converted"/>
    <s v="CPCB"/>
    <n v="9.5505555555555599"/>
    <n v="77.028055555555596"/>
    <s v="No"/>
    <m/>
  </r>
  <r>
    <x v="1"/>
    <x v="74"/>
    <x v="6"/>
    <s v="3 stations, NA"/>
    <n v="80.6666666666667"/>
    <s v="Measured"/>
    <n v="43.188517006802698"/>
    <s v="Converted"/>
    <s v="Open Government Data (OGD) Plateform India"/>
    <n v="22.347978591918899"/>
    <n v="82.700401306152301"/>
    <s v="No"/>
    <m/>
  </r>
  <r>
    <x v="1"/>
    <x v="75"/>
    <x v="6"/>
    <s v="3 stations, NA"/>
    <n v="156.333333333333"/>
    <s v="Measured"/>
    <n v="83.700059818968896"/>
    <s v="Converted"/>
    <s v="Open Government Data (OGD) Plateform India"/>
    <n v="25.2138156890869"/>
    <n v="75.864753723144503"/>
    <s v="Yes"/>
    <m/>
  </r>
  <r>
    <x v="1"/>
    <x v="76"/>
    <x v="6"/>
    <s v="1 station, NA"/>
    <n v="63"/>
    <s v="Measured"/>
    <n v="33.729874852420302"/>
    <s v="Converted"/>
    <s v="Open Government Data (OGD) Plateform India"/>
    <n v="17.556003570556602"/>
    <n v="80.614395141601605"/>
    <s v="No"/>
    <m/>
  </r>
  <r>
    <x v="1"/>
    <x v="77"/>
    <x v="6"/>
    <s v="2 stations, NA"/>
    <n v="56"/>
    <s v="Measured"/>
    <n v="29.9821109799292"/>
    <s v="Converted"/>
    <s v="Open Government Data (OGD) Plateform India"/>
    <n v="9.5915670394897496"/>
    <n v="76.522155761718807"/>
    <s v="No"/>
    <m/>
  </r>
  <r>
    <x v="1"/>
    <x v="78"/>
    <x v="6"/>
    <s v="2 stations, NA"/>
    <n v="55.5"/>
    <s v="Measured"/>
    <n v="29.714413560465498"/>
    <s v="Converted"/>
    <s v="Open Government Data (OGD) Plateform India"/>
    <n v="11.258752822876"/>
    <n v="75.780410766601605"/>
    <s v="No"/>
    <m/>
  </r>
  <r>
    <x v="1"/>
    <x v="79"/>
    <x v="6"/>
    <s v="1 station, NA"/>
    <n v="74"/>
    <s v="Measured"/>
    <n v="39.619218080620698"/>
    <s v="Converted"/>
    <s v="Open Government Data (OGD) Plateform India"/>
    <n v="15.8281259536743"/>
    <n v="78.037277221679702"/>
    <s v="No"/>
    <m/>
  </r>
  <r>
    <x v="1"/>
    <x v="80"/>
    <x v="2"/>
    <s v="3 N.A."/>
    <n v="198.21620274637701"/>
    <s v="Converted"/>
    <n v="107.636666666667"/>
    <s v="Measured"/>
    <s v="CPCB"/>
    <n v="26.844170370000001"/>
    <n v="80.942269440000004"/>
    <s v="Yes"/>
    <m/>
  </r>
  <r>
    <x v="1"/>
    <x v="80"/>
    <x v="3"/>
    <s v="3 N.A."/>
    <n v="254.89237257565799"/>
    <s v="Converted"/>
    <n v="138.41333333333299"/>
    <s v="Measured"/>
    <s v="CPCB"/>
    <n v="26.844170370000001"/>
    <n v="80.942269440000004"/>
    <s v="Yes"/>
    <m/>
  </r>
  <r>
    <x v="1"/>
    <x v="81"/>
    <x v="6"/>
    <s v="4 stations, NA"/>
    <n v="227.75"/>
    <s v="Measured"/>
    <n v="121.936174565694"/>
    <s v="Converted"/>
    <s v="Open Government Data (OGD) Plateform India"/>
    <n v="30.900964736938501"/>
    <n v="75.857276916503906"/>
    <s v="Yes"/>
    <m/>
  </r>
  <r>
    <x v="1"/>
    <x v="82"/>
    <x v="6"/>
    <s v="3 stations, NA"/>
    <n v="48.3333333333333"/>
    <s v="Measured"/>
    <n v="25.877417214819801"/>
    <s v="Converted"/>
    <s v="Open Government Data (OGD) Plateform India"/>
    <n v="9.9252014160156197"/>
    <n v="78.119773864746094"/>
    <s v="No"/>
    <m/>
  </r>
  <r>
    <x v="1"/>
    <x v="83"/>
    <x v="6"/>
    <s v="1 station, NA"/>
    <n v="54"/>
    <s v="Measured"/>
    <n v="28.911321302074501"/>
    <s v="Converted"/>
    <s v="Open Government Data (OGD) Plateform India"/>
    <n v="27.282728195190401"/>
    <n v="95.672752380371094"/>
    <s v="No"/>
    <m/>
  </r>
  <r>
    <x v="1"/>
    <x v="84"/>
    <x v="6"/>
    <s v="2 stations, NA"/>
    <n v="129"/>
    <s v="Measured"/>
    <n v="69.065934221622499"/>
    <s v="Converted"/>
    <s v="Open Government Data (OGD) Plateform India"/>
    <n v="28.984462738037099"/>
    <n v="77.706413269042997"/>
    <s v="No"/>
    <m/>
  </r>
  <r>
    <x v="1"/>
    <x v="85"/>
    <x v="2"/>
    <s v="13 N.A., 1 Urban"/>
    <n v="105.181818181818"/>
    <s v="Measured"/>
    <n v="66.1934236628571"/>
    <s v="Measured"/>
    <s v="AirNow DOS, CPCB, MAPAN-SAFAR, System Of Air Quality And Weather Forecasting And Research (Safar-India)"/>
    <n v="19.061172785714302"/>
    <n v="72.915096428571402"/>
    <s v="Yes"/>
    <m/>
  </r>
  <r>
    <x v="1"/>
    <x v="85"/>
    <x v="3"/>
    <s v="13 N.A., 1 Urban"/>
    <n v="103.90909090909101"/>
    <s v="Measured"/>
    <n v="63.869536872857097"/>
    <s v="Measured"/>
    <s v="AirNow DOS, CPCB, MAPAN-SAFAR, System Of Air Quality And Weather Forecasting And Research (Safar-India)"/>
    <n v="19.061172785714302"/>
    <n v="72.915096428571402"/>
    <s v="Yes"/>
    <m/>
  </r>
  <r>
    <x v="1"/>
    <x v="86"/>
    <x v="2"/>
    <s v="1 N.A."/>
    <n v="214.39"/>
    <s v="Measured"/>
    <n v="196.69"/>
    <s v="Measured"/>
    <s v="CPCB"/>
    <n v="26.123707199999998"/>
    <n v="85.380336099999994"/>
    <s v="Yes"/>
    <m/>
  </r>
  <r>
    <x v="1"/>
    <x v="86"/>
    <x v="3"/>
    <s v="1 N.A."/>
    <n v="220.946827340532"/>
    <s v="Converted"/>
    <n v="119.98"/>
    <s v="Measured"/>
    <s v="CPCB"/>
    <n v="26.0762"/>
    <n v="85.411500000000004"/>
    <s v="Yes"/>
    <m/>
  </r>
  <r>
    <x v="1"/>
    <x v="87"/>
    <x v="6"/>
    <s v="1 station, NA"/>
    <n v="79"/>
    <s v="Measured"/>
    <n v="42.296192275257198"/>
    <s v="Converted"/>
    <s v="Open Government Data (OGD) Plateform India"/>
    <n v="23.450000762939499"/>
    <n v="75.416702270507798"/>
    <s v="No"/>
    <m/>
  </r>
  <r>
    <x v="1"/>
    <x v="88"/>
    <x v="6"/>
    <s v="3 stations, NA"/>
    <n v="103"/>
    <s v="Measured"/>
    <n v="55.145668409512602"/>
    <s v="Converted"/>
    <s v="Open Government Data (OGD) Plateform India"/>
    <n v="23.450000762939499"/>
    <n v="75.416702270507798"/>
    <s v="No"/>
    <m/>
  </r>
  <r>
    <x v="1"/>
    <x v="89"/>
    <x v="6"/>
    <s v="1 N.A."/>
    <n v="57.273195880000003"/>
    <s v="Measured"/>
    <n v="31.100867681125699"/>
    <s v="Converted"/>
    <s v="CPCB"/>
    <n v="21.2494444444444"/>
    <n v="79.156111111111102"/>
    <s v="Yes"/>
    <m/>
  </r>
  <r>
    <x v="1"/>
    <x v="89"/>
    <x v="0"/>
    <s v="1 N.A."/>
    <n v="60.918088740000002"/>
    <s v="Measured"/>
    <n v="33.080141385150398"/>
    <s v="Converted"/>
    <s v="CPCB"/>
    <n v="21.2494444444444"/>
    <n v="79.156111111111102"/>
    <s v="Yes"/>
    <m/>
  </r>
  <r>
    <x v="1"/>
    <x v="89"/>
    <x v="1"/>
    <s v="1 N.A."/>
    <n v="62.678929770000003"/>
    <s v="Measured"/>
    <n v="34.036324867494699"/>
    <s v="Converted"/>
    <s v="CPCB"/>
    <n v="21.2494444444444"/>
    <n v="79.156111111111102"/>
    <s v="Yes"/>
    <m/>
  </r>
  <r>
    <x v="1"/>
    <x v="89"/>
    <x v="2"/>
    <s v="1 N.A."/>
    <n v="55.14802632"/>
    <s v="Measured"/>
    <n v="29.946844123159799"/>
    <s v="Converted"/>
    <s v="CPCB"/>
    <n v="21.2494444444444"/>
    <n v="79.156111111111102"/>
    <s v="Yes"/>
    <m/>
  </r>
  <r>
    <x v="1"/>
    <x v="89"/>
    <x v="3"/>
    <s v="1 N.A."/>
    <n v="85.87"/>
    <s v="Measured"/>
    <n v="84.39"/>
    <s v="Measured"/>
    <s v="CPCB"/>
    <n v="21.152876500000001"/>
    <n v="79.0729793"/>
    <s v="Yes"/>
    <m/>
  </r>
  <r>
    <x v="1"/>
    <x v="90"/>
    <x v="6"/>
    <s v="1 station, NA"/>
    <n v="82"/>
    <s v="Measured"/>
    <n v="43.902376792039099"/>
    <s v="Converted"/>
    <s v="Open Government Data (OGD) Plateform India"/>
    <n v="26.442907333373999"/>
    <n v="91.4410400390625"/>
    <s v="No"/>
    <m/>
  </r>
  <r>
    <x v="1"/>
    <x v="91"/>
    <x v="6"/>
    <s v="1 N.A."/>
    <n v="78.878504669999998"/>
    <s v="Measured"/>
    <n v="42.833124621973298"/>
    <s v="Converted"/>
    <s v="CPCB"/>
    <n v="17.1044444444444"/>
    <n v="79.438888888888897"/>
    <s v="No"/>
    <m/>
  </r>
  <r>
    <x v="1"/>
    <x v="92"/>
    <x v="6"/>
    <s v="3 stations, NA"/>
    <n v="52.6666666666667"/>
    <s v="Measured"/>
    <n v="28.1974615168381"/>
    <s v="Converted"/>
    <s v="Open Government Data (OGD) Plateform India"/>
    <n v="19.138252258300799"/>
    <n v="77.320953369140597"/>
    <s v="No"/>
    <m/>
  </r>
  <r>
    <x v="1"/>
    <x v="93"/>
    <x v="6"/>
    <s v="1 N.A."/>
    <n v="94.398713830000005"/>
    <s v="Measured"/>
    <n v="51.2610107221291"/>
    <s v="Converted"/>
    <s v="CPCB"/>
    <n v="20.670833333333299"/>
    <n v="74.327222222222204"/>
    <s v="Yes"/>
    <m/>
  </r>
  <r>
    <x v="1"/>
    <x v="93"/>
    <x v="0"/>
    <s v="1 N.A."/>
    <n v="85.691558439999994"/>
    <s v="Measured"/>
    <n v="46.532793909664598"/>
    <s v="Converted"/>
    <s v="CPCB"/>
    <n v="20.670833333333299"/>
    <n v="74.327222222222204"/>
    <s v="Yes"/>
    <m/>
  </r>
  <r>
    <x v="1"/>
    <x v="93"/>
    <x v="1"/>
    <s v="1 N.A."/>
    <n v="73.689102559999995"/>
    <s v="Measured"/>
    <n v="40.015141342230599"/>
    <s v="Converted"/>
    <s v="CPCB"/>
    <n v="20.670833333333299"/>
    <n v="74.327222222222204"/>
    <s v="Yes"/>
    <m/>
  </r>
  <r>
    <x v="1"/>
    <x v="93"/>
    <x v="2"/>
    <s v="1 N.A."/>
    <n v="77.035211270000005"/>
    <s v="Measured"/>
    <n v="41.8321673111396"/>
    <s v="Converted"/>
    <s v="CPCB"/>
    <n v="20.670833333333299"/>
    <n v="74.327222222222204"/>
    <s v="Yes"/>
    <m/>
  </r>
  <r>
    <x v="1"/>
    <x v="94"/>
    <x v="1"/>
    <s v="1 N.A."/>
    <n v="97.34"/>
    <s v="Measured"/>
    <n v="39.72"/>
    <s v="Measured"/>
    <s v="CPCB"/>
    <n v="19.1568793"/>
    <n v="72.997281299999997"/>
    <s v="Yes"/>
    <m/>
  </r>
  <r>
    <x v="1"/>
    <x v="94"/>
    <x v="2"/>
    <s v="1 N.A."/>
    <n v="112.97"/>
    <s v="Measured"/>
    <n v="36.07"/>
    <s v="Measured"/>
    <s v="CPCB"/>
    <n v="19.1568793"/>
    <n v="72.997281299999997"/>
    <s v="Yes"/>
    <m/>
  </r>
  <r>
    <x v="1"/>
    <x v="94"/>
    <x v="3"/>
    <s v="1 N.A."/>
    <n v="66.819999999999993"/>
    <s v="Measured"/>
    <n v="41.27"/>
    <s v="Measured"/>
    <s v="CPCB"/>
    <n v="19.1568793"/>
    <n v="72.997281299999997"/>
    <s v="Yes"/>
    <m/>
  </r>
  <r>
    <x v="1"/>
    <x v="95"/>
    <x v="6"/>
    <s v="2 stations, NA"/>
    <n v="88.5"/>
    <s v="Measured"/>
    <n v="47.382443245066597"/>
    <s v="Converted"/>
    <s v="Open Government Data (OGD) Plateform India"/>
    <n v="31.386640548706101"/>
    <n v="76.355049133300795"/>
    <s v="No"/>
    <m/>
  </r>
  <r>
    <x v="1"/>
    <x v="96"/>
    <x v="6"/>
    <s v="1 station, NA"/>
    <n v="62"/>
    <s v="Measured"/>
    <n v="33.194480013492999"/>
    <s v="Converted"/>
    <s v="Open Government Data (OGD) Plateform India"/>
    <n v="14.442599296569799"/>
    <n v="79.986457824707003"/>
    <s v="No"/>
    <m/>
  </r>
  <r>
    <x v="1"/>
    <x v="97"/>
    <x v="6"/>
    <s v="2 stations, NA"/>
    <n v="136"/>
    <s v="Measured"/>
    <n v="72.813698094113704"/>
    <s v="Converted"/>
    <s v="Open Government Data (OGD) Plateform India"/>
    <n v="28.535516738891602"/>
    <n v="77.391029357910199"/>
    <s v="Yes"/>
    <m/>
  </r>
  <r>
    <x v="1"/>
    <x v="98"/>
    <x v="6"/>
    <s v="1 station, NA"/>
    <n v="67"/>
    <s v="Measured"/>
    <n v="35.871454208129499"/>
    <s v="Converted"/>
    <s v="Open Government Data (OGD) Plateform India"/>
    <n v="15.493000030517599"/>
    <n v="73.818000793457003"/>
    <s v="No"/>
    <m/>
  </r>
  <r>
    <x v="1"/>
    <x v="99"/>
    <x v="2"/>
    <s v="1 N.A."/>
    <n v="59.23"/>
    <s v="Measured"/>
    <n v="53.93"/>
    <s v="Measured"/>
    <s v="CPCB"/>
    <n v="30.694209099999998"/>
    <n v="76.860564999999994"/>
    <s v="Yes"/>
    <m/>
  </r>
  <r>
    <x v="1"/>
    <x v="99"/>
    <x v="3"/>
    <s v="1 N.A."/>
    <n v="100.82379393977401"/>
    <s v="Converted"/>
    <n v="54.75"/>
    <s v="Measured"/>
    <s v="CPCB"/>
    <n v="30.7057778"/>
    <n v="76.853180559999998"/>
    <s v="Yes"/>
    <m/>
  </r>
  <r>
    <x v="1"/>
    <x v="100"/>
    <x v="6"/>
    <s v="2 stations, NA"/>
    <n v="79.5"/>
    <s v="Measured"/>
    <n v="42.563889694720899"/>
    <s v="Converted"/>
    <s v="Open Government Data (OGD) Plateform India"/>
    <n v="30.838060379028299"/>
    <n v="76.958503723144503"/>
    <s v="No"/>
    <m/>
  </r>
  <r>
    <x v="1"/>
    <x v="101"/>
    <x v="6"/>
    <s v="1 station, NA"/>
    <n v="23"/>
    <s v="Measured"/>
    <n v="12.314081295328"/>
    <s v="Converted"/>
    <s v="Open Government Data (OGD) Plateform India"/>
    <n v="9.2647581100463903"/>
    <n v="76.787040710449205"/>
    <s v="No"/>
    <m/>
  </r>
  <r>
    <x v="1"/>
    <x v="102"/>
    <x v="2"/>
    <s v="2 N.A."/>
    <n v="159.13999999999999"/>
    <s v="Measured"/>
    <n v="81.510000000000005"/>
    <s v="Measured"/>
    <s v="MAPAN-SAFAR, System Of Air Quality And Weather Forecasting And Research (Safar-India)"/>
    <n v="30.352713889444502"/>
    <n v="76.371762498333297"/>
    <s v="Yes"/>
    <m/>
  </r>
  <r>
    <x v="1"/>
    <x v="102"/>
    <x v="3"/>
    <s v="2 N.A."/>
    <n v="183.72"/>
    <s v="Measured"/>
    <n v="101.15"/>
    <s v="Measured"/>
    <s v="MAPAN-SAFAR, System Of Air Quality And Weather Forecasting And Research (Safar-India)"/>
    <n v="30.352713889444502"/>
    <n v="76.371762498333297"/>
    <s v="Yes"/>
    <m/>
  </r>
  <r>
    <x v="1"/>
    <x v="103"/>
    <x v="3"/>
    <s v="1 N.A."/>
    <n v="265.67760277061598"/>
    <s v="Converted"/>
    <n v="144.27000000000001"/>
    <s v="Measured"/>
    <s v="CPCB"/>
    <n v="25.363600000000002"/>
    <n v="85.075500000000005"/>
    <s v="Yes"/>
    <m/>
  </r>
  <r>
    <x v="1"/>
    <x v="104"/>
    <x v="6"/>
    <s v="3 stations, NA"/>
    <n v="41.6666666666667"/>
    <s v="Measured"/>
    <n v="22.3081182886378"/>
    <s v="Converted"/>
    <s v="Open Government Data (OGD) Plateform India"/>
    <n v="11.9138593673706"/>
    <n v="79.814476013183594"/>
    <s v="No"/>
    <m/>
  </r>
  <r>
    <x v="1"/>
    <x v="105"/>
    <x v="6"/>
    <s v="1 N.A."/>
    <n v="88.636363639999999"/>
    <s v="Measured"/>
    <n v="48.131901406019097"/>
    <s v="Converted"/>
    <s v="CPCB"/>
    <n v="18.8677777777778"/>
    <n v="74.435277777777799"/>
    <s v="Yes"/>
    <m/>
  </r>
  <r>
    <x v="1"/>
    <x v="105"/>
    <x v="0"/>
    <s v="1 N.A."/>
    <n v="85.950819670000001"/>
    <s v="Measured"/>
    <n v="46.673579648703303"/>
    <s v="Converted"/>
    <s v="CPCB"/>
    <n v="18.8677777777778"/>
    <n v="74.435277777777799"/>
    <s v="Yes"/>
    <m/>
  </r>
  <r>
    <x v="1"/>
    <x v="105"/>
    <x v="1"/>
    <s v="1 N.A."/>
    <n v="92.808873719999994"/>
    <s v="Measured"/>
    <n v="50.397685284539499"/>
    <s v="Converted"/>
    <s v="CPCB"/>
    <n v="18.8677777777778"/>
    <n v="74.435277777777799"/>
    <s v="Yes"/>
    <m/>
  </r>
  <r>
    <x v="1"/>
    <x v="105"/>
    <x v="2"/>
    <s v="13 N.A."/>
    <n v="104.716394166667"/>
    <s v="Measured"/>
    <n v="50.110833333333296"/>
    <s v="Measured"/>
    <s v="CPCB, MAPAN-SAFAR, System Of Air Quality And Weather Forecasting And Research (Safar-India)"/>
    <n v="18.576198567521399"/>
    <n v="73.8986620675214"/>
    <s v="Yes"/>
    <m/>
  </r>
  <r>
    <x v="1"/>
    <x v="105"/>
    <x v="3"/>
    <s v="13 N.A."/>
    <n v="88.965000000000003"/>
    <s v="Measured"/>
    <n v="50.422307692307697"/>
    <s v="Measured"/>
    <s v="CPCB, MAPAN-SAFAR, System Of Air Quality And Weather Forecasting And Research (Safar-India)"/>
    <n v="18.556369507692299"/>
    <n v="73.845948392307704"/>
    <s v="Yes"/>
    <m/>
  </r>
  <r>
    <x v="1"/>
    <x v="106"/>
    <x v="6"/>
    <s v="3 stations, NA"/>
    <n v="163"/>
    <s v="Measured"/>
    <n v="87.269358745150996"/>
    <s v="Converted"/>
    <s v="Open Government Data (OGD) Plateform India"/>
    <n v="26.2345294952393"/>
    <n v="81.240867614746094"/>
    <s v="No"/>
    <m/>
  </r>
  <r>
    <x v="1"/>
    <x v="107"/>
    <x v="6"/>
    <s v="3 stations, NA"/>
    <n v="268.33333333333297"/>
    <s v="Measured"/>
    <n v="143.66428177882699"/>
    <s v="Converted"/>
    <s v="Open Government Data (OGD) Plateform India"/>
    <n v="21.251384735107401"/>
    <n v="81.629638671875"/>
    <s v="No"/>
    <m/>
  </r>
  <r>
    <x v="1"/>
    <x v="108"/>
    <x v="6"/>
    <s v="2 stations, NA"/>
    <n v="98.5"/>
    <s v="Measured"/>
    <n v="52.736391634339697"/>
    <s v="Converted"/>
    <s v="Open Government Data (OGD) Plateform India"/>
    <n v="22.303895950317401"/>
    <n v="70.802162170410199"/>
    <s v="No"/>
    <m/>
  </r>
  <r>
    <x v="1"/>
    <x v="109"/>
    <x v="6"/>
    <s v="1 station, NA"/>
    <n v="82"/>
    <s v="Measured"/>
    <n v="43.902376792039099"/>
    <s v="Converted"/>
    <s v="Open Government Data (OGD) Plateform India"/>
    <n v="18.759550094604499"/>
    <n v="79.481636047363295"/>
    <s v="No"/>
    <m/>
  </r>
  <r>
    <x v="1"/>
    <x v="110"/>
    <x v="6"/>
    <s v="1 station, NA"/>
    <n v="126"/>
    <s v="Measured"/>
    <n v="67.459749704840604"/>
    <s v="Converted"/>
    <s v="Open Government Data (OGD) Plateform India"/>
    <n v="23.629056930541999"/>
    <n v="87.092391967773395"/>
    <s v="No"/>
    <m/>
  </r>
  <r>
    <x v="1"/>
    <x v="111"/>
    <x v="6"/>
    <s v="2 stations, NA"/>
    <n v="54"/>
    <s v="Measured"/>
    <n v="28.911321302074501"/>
    <s v="Converted"/>
    <s v="Open Government Data (OGD) Plateform India"/>
    <n v="19.166700363159201"/>
    <n v="83.416702270507798"/>
    <s v="No"/>
    <m/>
  </r>
  <r>
    <x v="1"/>
    <x v="112"/>
    <x v="6"/>
    <s v="1 station, NA"/>
    <n v="109"/>
    <s v="Measured"/>
    <n v="58.358037443076398"/>
    <s v="Converted"/>
    <s v="Open Government Data (OGD) Plateform India"/>
    <n v="30.086927413940401"/>
    <n v="78.267608642578097"/>
    <s v="No"/>
    <m/>
  </r>
  <r>
    <x v="1"/>
    <x v="113"/>
    <x v="6"/>
    <s v="2 stations, NA"/>
    <n v="98"/>
    <s v="Measured"/>
    <n v="52.468694214876002"/>
    <s v="Converted"/>
    <s v="Open Government Data (OGD) Plateform India"/>
    <n v="22.260423660278299"/>
    <n v="84.853584289550795"/>
    <s v="No"/>
    <m/>
  </r>
  <r>
    <x v="1"/>
    <x v="114"/>
    <x v="6"/>
    <s v="1 station, NA"/>
    <n v="60"/>
    <s v="Measured"/>
    <n v="32.1236903356384"/>
    <s v="Converted"/>
    <s v="Open Government Data (OGD) Plateform India"/>
    <n v="11.664324760436999"/>
    <n v="78.146011352539105"/>
    <s v="No"/>
    <m/>
  </r>
  <r>
    <x v="1"/>
    <x v="115"/>
    <x v="6"/>
    <s v="1 station, NA"/>
    <n v="53"/>
    <s v="Measured"/>
    <n v="28.375926463147199"/>
    <s v="Converted"/>
    <s v="Open Government Data (OGD) Plateform India"/>
    <n v="21.466222763061499"/>
    <n v="83.975166320800795"/>
    <s v="No"/>
    <m/>
  </r>
  <r>
    <x v="1"/>
    <x v="116"/>
    <x v="6"/>
    <s v="3 stations, NA"/>
    <n v="80"/>
    <s v="Measured"/>
    <n v="42.831587114184501"/>
    <s v="Converted"/>
    <s v="Open Government Data (OGD) Plateform India"/>
    <n v="16.8543796539307"/>
    <n v="74.564170837402301"/>
    <s v="No"/>
    <m/>
  </r>
  <r>
    <x v="1"/>
    <x v="117"/>
    <x v="6"/>
    <s v="2 stations, NA"/>
    <n v="65"/>
    <s v="Measured"/>
    <n v="34.800664530274901"/>
    <s v="Converted"/>
    <s v="Open Government Data (OGD) Plateform India"/>
    <n v="31.1046047210693"/>
    <n v="77.173423767089801"/>
    <s v="No"/>
    <m/>
  </r>
  <r>
    <x v="1"/>
    <x v="118"/>
    <x v="6"/>
    <s v="2 stations, NA"/>
    <n v="57.5"/>
    <s v="Measured"/>
    <n v="30.785203238320101"/>
    <s v="Converted"/>
    <s v="Open Government Data (OGD) Plateform India"/>
    <n v="31.1046047210693"/>
    <n v="77.173423767089801"/>
    <s v="No"/>
    <m/>
  </r>
  <r>
    <x v="1"/>
    <x v="119"/>
    <x v="6"/>
    <s v="2 stations, NA"/>
    <n v="109"/>
    <s v="Measured"/>
    <n v="58.358037443076398"/>
    <s v="Converted"/>
    <s v="Open Government Data (OGD) Plateform India"/>
    <n v="26.983299255371101"/>
    <n v="94.63330078125"/>
    <s v="No"/>
    <m/>
  </r>
  <r>
    <x v="1"/>
    <x v="120"/>
    <x v="6"/>
    <s v="2 stations, NA"/>
    <n v="90.5"/>
    <s v="Measured"/>
    <n v="48.453232922921202"/>
    <s v="Converted"/>
    <s v="Open Government Data (OGD) Plateform India"/>
    <n v="24.8187141418457"/>
    <n v="92.7913818359375"/>
    <s v="No"/>
    <m/>
  </r>
  <r>
    <x v="1"/>
    <x v="121"/>
    <x v="6"/>
    <s v="3 stations, NA"/>
    <n v="64"/>
    <s v="Measured"/>
    <n v="34.265269691347598"/>
    <s v="Converted"/>
    <s v="Open Government Data (OGD) Plateform India"/>
    <n v="24.200000762939499"/>
    <n v="82.669998168945298"/>
    <s v="No"/>
    <m/>
  </r>
  <r>
    <x v="1"/>
    <x v="122"/>
    <x v="3"/>
    <s v="1 N.A."/>
    <n v="70.972584811669293"/>
    <s v="Converted"/>
    <n v="38.54"/>
    <s v="Measured"/>
    <s v="CPCB"/>
    <n v="17.6599188"/>
    <n v="75.906390599999995"/>
    <s v="Yes"/>
    <m/>
  </r>
  <r>
    <x v="1"/>
    <x v="123"/>
    <x v="5"/>
    <s v="1 N.A."/>
    <n v="55.875502009999998"/>
    <s v="Measured"/>
    <n v="30.341882759092201"/>
    <s v="Converted"/>
    <s v="CPCB"/>
    <n v="31.892222222222198"/>
    <n v="77.489722222222198"/>
    <s v="No"/>
    <m/>
  </r>
  <r>
    <x v="1"/>
    <x v="124"/>
    <x v="6"/>
    <s v="3 stations, NA"/>
    <n v="97"/>
    <s v="Measured"/>
    <n v="51.9332993759487"/>
    <s v="Converted"/>
    <s v="Open Government Data (OGD) Plateform India"/>
    <n v="21.194999694824201"/>
    <n v="72.819442749023395"/>
    <s v="No"/>
    <m/>
  </r>
  <r>
    <x v="1"/>
    <x v="125"/>
    <x v="2"/>
    <s v="2 N.A."/>
    <n v="56.32"/>
    <s v="Measured"/>
    <n v="37.159999999999997"/>
    <s v="Measured"/>
    <s v="MAPAN-SAFAR, System Of Air Quality And Weather Forecasting And Research (Safar-India)"/>
    <n v="26.700936110555599"/>
    <n v="92.8302833338889"/>
    <s v="No"/>
    <m/>
  </r>
  <r>
    <x v="1"/>
    <x v="125"/>
    <x v="3"/>
    <s v="2 N.A."/>
    <n v="52.42"/>
    <s v="Measured"/>
    <n v="32.56"/>
    <s v="Measured"/>
    <s v="MAPAN-SAFAR, System Of Air Quality And Weather Forecasting And Research (Safar-India)"/>
    <n v="26.700936110555599"/>
    <n v="92.8302833338889"/>
    <s v="No"/>
    <m/>
  </r>
  <r>
    <x v="1"/>
    <x v="126"/>
    <x v="6"/>
    <s v="3 stations, NA"/>
    <n v="72.6666666666667"/>
    <s v="Measured"/>
    <n v="38.905358295384303"/>
    <s v="Converted"/>
    <s v="Open Government Data (OGD) Plateform India"/>
    <n v="19.218330383300799"/>
    <n v="72.978088378906193"/>
    <s v="Yes"/>
    <m/>
  </r>
  <r>
    <x v="1"/>
    <x v="127"/>
    <x v="6"/>
    <s v="4 stations, NA"/>
    <n v="54.5"/>
    <s v="Measured"/>
    <n v="29.179018721538199"/>
    <s v="Converted"/>
    <s v="Open Government Data (OGD) Plateform India"/>
    <n v="8.5241394042968803"/>
    <n v="76.936637878417997"/>
    <s v="Yes"/>
    <m/>
  </r>
  <r>
    <x v="1"/>
    <x v="128"/>
    <x v="6"/>
    <s v="2 stations, NA"/>
    <n v="56.5"/>
    <s v="Measured"/>
    <n v="30.249808399392801"/>
    <s v="Converted"/>
    <s v="Open Government Data (OGD) Plateform India"/>
    <n v="27.489463806152301"/>
    <n v="95.360145568847699"/>
    <s v="No"/>
    <m/>
  </r>
  <r>
    <x v="1"/>
    <x v="129"/>
    <x v="1"/>
    <s v="1 N.A."/>
    <n v="61.971962619999999"/>
    <s v="Measured"/>
    <n v="33.6524229138981"/>
    <s v="Converted"/>
    <s v="CPCB"/>
    <n v="14.139444444444401"/>
    <n v="79.589444444444396"/>
    <s v="No"/>
    <m/>
  </r>
  <r>
    <x v="1"/>
    <x v="130"/>
    <x v="6"/>
    <s v="1 N.A."/>
    <n v="68.276190479999997"/>
    <s v="Measured"/>
    <n v="37.075786207895703"/>
    <s v="Converted"/>
    <s v="CPCB"/>
    <n v="14.057777777777799"/>
    <n v="79.708888888888893"/>
    <s v="Yes"/>
    <m/>
  </r>
  <r>
    <x v="1"/>
    <x v="131"/>
    <x v="6"/>
    <s v="5 stations, NA"/>
    <n v="75.400000000000006"/>
    <s v="Measured"/>
    <n v="40.368770855118903"/>
    <s v="Converted"/>
    <s v="Open Government Data (OGD) Plateform India"/>
    <n v="10.790483474731399"/>
    <n v="78.704673767089801"/>
    <s v="No"/>
    <m/>
  </r>
  <r>
    <x v="1"/>
    <x v="132"/>
    <x v="2"/>
    <s v="2 N.A."/>
    <n v="39.76"/>
    <s v="Measured"/>
    <n v="24.26"/>
    <s v="Measured"/>
    <s v="MAPAN-SAFAR, System Of Air Quality And Weather Forecasting And Research (Safar-India)"/>
    <n v="8.5228597223888904"/>
    <n v="76.909722221111096"/>
    <s v="No"/>
    <m/>
  </r>
  <r>
    <x v="1"/>
    <x v="132"/>
    <x v="3"/>
    <s v="2 N.A."/>
    <n v="47.76"/>
    <s v="Measured"/>
    <n v="34.93"/>
    <s v="Measured"/>
    <s v="MAPAN-SAFAR, System Of Air Quality And Weather Forecasting And Research (Safar-India)"/>
    <n v="8.5228597223888904"/>
    <n v="76.909722221111096"/>
    <s v="No"/>
    <m/>
  </r>
  <r>
    <x v="1"/>
    <x v="133"/>
    <x v="6"/>
    <s v="1 station, NA"/>
    <n v="52"/>
    <s v="Measured"/>
    <n v="27.840531624219899"/>
    <s v="Converted"/>
    <s v="Open Government Data (OGD) Plateform India"/>
    <n v="25.5140705108643"/>
    <n v="90.203216552734403"/>
    <s v="No"/>
    <m/>
  </r>
  <r>
    <x v="1"/>
    <x v="134"/>
    <x v="2"/>
    <s v="2 N.A."/>
    <n v="117.49"/>
    <s v="Measured"/>
    <n v="46.58"/>
    <s v="Measured"/>
    <s v="MAPAN-SAFAR, System Of Air Quality And Weather Forecasting And Research (Safar-India)"/>
    <n v="24.594033331666701"/>
    <n v="73.731213890555594"/>
    <s v="Yes"/>
    <m/>
  </r>
  <r>
    <x v="1"/>
    <x v="134"/>
    <x v="3"/>
    <s v="2 N.A."/>
    <n v="98.17"/>
    <s v="Measured"/>
    <n v="40.630000000000003"/>
    <s v="Measured"/>
    <s v="MAPAN-SAFAR, System Of Air Quality And Weather Forecasting And Research (Safar-India)"/>
    <n v="24.594033331666701"/>
    <n v="73.731213890555594"/>
    <s v="Yes"/>
    <m/>
  </r>
  <r>
    <x v="1"/>
    <x v="135"/>
    <x v="6"/>
    <s v="3 stations, NA"/>
    <n v="80.3333333333333"/>
    <s v="Measured"/>
    <n v="43.010052060493599"/>
    <s v="Converted"/>
    <s v="Open Government Data (OGD) Plateform India"/>
    <n v="23.1793003082275"/>
    <n v="75.784912109375"/>
    <s v="Yes"/>
    <m/>
  </r>
  <r>
    <x v="1"/>
    <x v="136"/>
    <x v="6"/>
    <s v="3 stations, NA"/>
    <n v="102.333333333333"/>
    <s v="Measured"/>
    <n v="54.788738516894398"/>
    <s v="Converted"/>
    <s v="Open Government Data (OGD) Plateform India"/>
    <n v="22.307310104370099"/>
    <n v="73.181098937988295"/>
    <s v="No"/>
    <m/>
  </r>
  <r>
    <x v="1"/>
    <x v="137"/>
    <x v="6"/>
    <s v="2 stations, NA"/>
    <n v="100"/>
    <s v="Measured"/>
    <n v="53.539483892730601"/>
    <s v="Converted"/>
    <s v="Open Government Data (OGD) Plateform India"/>
    <n v="20.3712368011475"/>
    <n v="72.906341552734403"/>
    <s v="No"/>
    <m/>
  </r>
  <r>
    <x v="1"/>
    <x v="138"/>
    <x v="0"/>
    <s v="1 N.A."/>
    <n v="416.3"/>
    <s v="Measured"/>
    <n v="216.62"/>
    <s v="Measured"/>
    <s v="CPCB"/>
    <n v="25.3476423"/>
    <n v="82.980950500000006"/>
    <s v="Yes"/>
    <m/>
  </r>
  <r>
    <x v="1"/>
    <x v="138"/>
    <x v="1"/>
    <s v="1 N.A."/>
    <n v="232.54"/>
    <s v="Measured"/>
    <n v="180.31"/>
    <s v="Measured"/>
    <s v="CPCB"/>
    <n v="25.3476423"/>
    <n v="82.980950500000006"/>
    <s v="Yes"/>
    <m/>
  </r>
  <r>
    <x v="1"/>
    <x v="138"/>
    <x v="2"/>
    <s v="2 N.A."/>
    <n v="222.47"/>
    <s v="Measured"/>
    <n v="115.345"/>
    <s v="Measured"/>
    <s v="CPCB"/>
    <n v="25.34909893"/>
    <n v="82.979641915000002"/>
    <s v="Yes"/>
    <m/>
  </r>
  <r>
    <x v="1"/>
    <x v="138"/>
    <x v="3"/>
    <s v="2 N.A."/>
    <n v="260.06"/>
    <s v="Measured"/>
    <n v="146.29"/>
    <s v="Measured"/>
    <s v="CPCB"/>
    <n v="25.34909893"/>
    <n v="82.979641915000002"/>
    <s v="Yes"/>
    <m/>
  </r>
  <r>
    <x v="1"/>
    <x v="139"/>
    <x v="6"/>
    <s v="NA"/>
    <n v="64.875"/>
    <s v="Measured"/>
    <n v="34.733740175408997"/>
    <s v="Converted"/>
    <s v="Open Government Data (OGD) Plateform India"/>
    <n v="17.686815261840799"/>
    <n v="83.218482971191406"/>
    <s v="Yes"/>
    <m/>
  </r>
  <r>
    <x v="1"/>
    <x v="140"/>
    <x v="2"/>
    <s v="1 N.A."/>
    <n v="70.2"/>
    <s v="Measured"/>
    <n v="33.28"/>
    <s v="Measured"/>
    <s v="System Of Air Quality And Weather Forecasting And Research (Safar-India)"/>
    <n v="17.7"/>
    <n v="83.3"/>
    <s v="No"/>
    <m/>
  </r>
  <r>
    <x v="1"/>
    <x v="140"/>
    <x v="3"/>
    <s v="1 N.A."/>
    <n v="76.14"/>
    <s v="Measured"/>
    <n v="34.43"/>
    <s v="Measured"/>
    <s v="System Of Air Quality And Weather Forecasting And Research (Safar-India)"/>
    <n v="17.7"/>
    <n v="83.3"/>
    <s v="No"/>
    <m/>
  </r>
  <r>
    <x v="1"/>
    <x v="141"/>
    <x v="6"/>
    <s v="1 station, NA"/>
    <n v="49"/>
    <s v="Measured"/>
    <n v="26.234347107438001"/>
    <s v="Converted"/>
    <s v="Open Government Data (OGD) Plateform India"/>
    <n v="18.000055313110401"/>
    <n v="79.588165283203097"/>
    <s v="No"/>
    <m/>
  </r>
  <r>
    <x v="2"/>
    <x v="142"/>
    <x v="1"/>
    <s v="-"/>
    <n v="59.332158330584001"/>
    <s v="Converted"/>
    <n v="33"/>
    <s v="Measured"/>
    <s v="http://spartan-network.org/"/>
    <n v="-6.9147000312805202"/>
    <n v="107.60980224609401"/>
    <s v="Yes"/>
    <m/>
  </r>
  <r>
    <x v="2"/>
    <x v="143"/>
    <x v="3"/>
    <s v="1 Urban"/>
    <n v="82.326622111279093"/>
    <s v="Converted"/>
    <n v="44.864455929999998"/>
    <s v="Measured"/>
    <s v="AirNow DOS"/>
    <n v="-6.2148329999999996"/>
    <n v="106.819879"/>
    <s v="Yes"/>
    <m/>
  </r>
  <r>
    <x v="3"/>
    <x v="144"/>
    <x v="1"/>
    <s v="1 station, NA"/>
    <n v="33.85"/>
    <s v="Measured"/>
    <n v="17.832627368470799"/>
    <s v="Converted"/>
    <s v="Minsitry of Science, Technology and Innovation (MOSTI)"/>
    <n v="5.3210082054138201"/>
    <n v="100.29013824462901"/>
    <s v="No"/>
    <m/>
  </r>
  <r>
    <x v="3"/>
    <x v="145"/>
    <x v="1"/>
    <s v="1 station, NA"/>
    <n v="27.25"/>
    <s v="Measured"/>
    <n v="14.3556601415311"/>
    <s v="Converted"/>
    <s v="Minsitry of Science, Technology and Innovation (MOSTI)"/>
    <n v="1.5309760570526101"/>
    <n v="110.34422302246099"/>
    <s v="No"/>
    <m/>
  </r>
  <r>
    <x v="3"/>
    <x v="146"/>
    <x v="1"/>
    <s v="1 station, NA"/>
    <n v="26.122222222222199"/>
    <s v="Measured"/>
    <n v="13.761531903257801"/>
    <s v="Converted"/>
    <s v="Minsitry of Science, Technology and Innovation (MOSTI)"/>
    <n v="1.5309760570526101"/>
    <n v="110.34422302246099"/>
    <s v="No"/>
    <m/>
  </r>
  <r>
    <x v="3"/>
    <x v="147"/>
    <x v="1"/>
    <s v="1 station, NA"/>
    <n v="47.21"/>
    <s v="Measured"/>
    <n v="24.8708519369426"/>
    <s v="Converted"/>
    <s v="Minsitry of Science, Technology and Innovation (MOSTI)"/>
    <n v="3.1070940494537398"/>
    <n v="101.60825347900401"/>
    <s v="No"/>
    <m/>
  </r>
  <r>
    <x v="3"/>
    <x v="148"/>
    <x v="1"/>
    <s v="1 station, NA"/>
    <n v="30.32"/>
    <s v="Measured"/>
    <n v="15.972976715274299"/>
    <s v="Converted"/>
    <s v="Minsitry of Science, Technology and Innovation (MOSTI)"/>
    <n v="1.6202869415283201"/>
    <n v="103.65633392334"/>
    <s v="No"/>
    <m/>
  </r>
  <r>
    <x v="3"/>
    <x v="149"/>
    <x v="1"/>
    <s v="1 station, NA"/>
    <n v="19.566666666666698"/>
    <s v="Measured"/>
    <n v="10.3079785970383"/>
    <s v="Converted"/>
    <s v="Minsitry of Science, Technology and Innovation (MOSTI)"/>
    <n v="4.4738497734069798"/>
    <n v="101.37857055664099"/>
    <s v="No"/>
    <m/>
  </r>
  <r>
    <x v="4"/>
    <x v="150"/>
    <x v="0"/>
    <s v="1 station, NA"/>
    <n v="76"/>
    <s v="Measured"/>
    <n v="42.2705000216922"/>
    <s v="Converted"/>
    <s v="http://asialeds.org/sites/default/files/resource/file/Myanmar_country_profile.pdf"/>
    <n v="24.1821193695068"/>
    <n v="96.330581665039105"/>
    <s v="No"/>
    <m/>
  </r>
  <r>
    <x v="4"/>
    <x v="151"/>
    <x v="0"/>
    <s v="1 station, NA"/>
    <n v="89"/>
    <s v="Measured"/>
    <n v="49.500980288560697"/>
    <s v="Converted"/>
    <s v="http://asialeds.org/sites/default/files/resource/file/Myanmar_country_profile.pdf"/>
    <n v="20.844345092773398"/>
    <n v="95.127571105957003"/>
    <s v="No"/>
    <m/>
  </r>
  <r>
    <x v="4"/>
    <x v="152"/>
    <x v="7"/>
    <s v="1 station, NA"/>
    <n v="136"/>
    <s v="Measured"/>
    <n v="75.641947407238803"/>
    <s v="Converted"/>
    <s v="http://asialeds.org/sites/default/files/resource/file/Myanmar_country_profile.pdf"/>
    <n v="19.4212036132812"/>
    <n v="93.545852661132798"/>
    <s v="No"/>
    <m/>
  </r>
  <r>
    <x v="4"/>
    <x v="153"/>
    <x v="6"/>
    <s v="1 station, NA"/>
    <n v="124"/>
    <s v="Measured"/>
    <n v="68.967657930129505"/>
    <s v="Converted"/>
    <s v="http://asialeds.org/sites/default/files/resource/file/Myanmar_country_profile.pdf"/>
    <n v="16.454317092895501"/>
    <n v="97.643959045410199"/>
    <s v="No"/>
    <m/>
  </r>
  <r>
    <x v="4"/>
    <x v="154"/>
    <x v="0"/>
    <s v="1 station, NA"/>
    <n v="59.1"/>
    <s v="Measured"/>
    <n v="32.870875674763298"/>
    <s v="Converted"/>
    <s v="http://asialeds.org/sites/default/files/resource/file/Myanmar_country_profile.pdf"/>
    <n v="20.876592636108398"/>
    <n v="95.860160827636705"/>
    <s v="No"/>
    <m/>
  </r>
  <r>
    <x v="4"/>
    <x v="155"/>
    <x v="6"/>
    <s v="1 station, NA"/>
    <n v="127"/>
    <s v="Measured"/>
    <n v="70.636230299406805"/>
    <s v="Converted"/>
    <s v="http://asialeds.org/sites/default/files/resource/file/Myanmar_country_profile.pdf"/>
    <n v="23.8304233551025"/>
    <n v="97.684654235839801"/>
    <s v="No"/>
    <m/>
  </r>
  <r>
    <x v="4"/>
    <x v="156"/>
    <x v="6"/>
    <s v="1 station, NA"/>
    <n v="31"/>
    <s v="Measured"/>
    <n v="17.241914482532401"/>
    <s v="Converted"/>
    <s v="http://asialeds.org/sites/default/files/resource/file/Myanmar_country_profile.pdf"/>
    <n v="23.092960357666001"/>
    <n v="97.3975830078125"/>
    <s v="No"/>
    <m/>
  </r>
  <r>
    <x v="4"/>
    <x v="157"/>
    <x v="2"/>
    <s v="1 Urban"/>
    <n v="47.419019607843097"/>
    <s v="Measured"/>
    <n v="25.8413191368921"/>
    <s v="Converted"/>
    <s v="Ministry of Health and Sports"/>
    <n v="19.755219"/>
    <n v="96.086865000000003"/>
    <s v="No"/>
    <m/>
  </r>
  <r>
    <x v="4"/>
    <x v="157"/>
    <x v="3"/>
    <s v="1 Urban"/>
    <n v="44.248181818181799"/>
    <s v="Measured"/>
    <n v="24.1133493911743"/>
    <s v="Converted"/>
    <s v="Ministry of Health and Sports"/>
    <n v="19.755219"/>
    <n v="96.086865000000003"/>
    <s v="No"/>
    <m/>
  </r>
  <r>
    <x v="4"/>
    <x v="158"/>
    <x v="0"/>
    <s v="1 station, NA"/>
    <n v="91"/>
    <s v="Measured"/>
    <n v="50.613361868078897"/>
    <s v="Converted"/>
    <s v="http://asialeds.org/sites/default/files/resource/file/Myanmar_country_profile.pdf"/>
    <n v="21.177251815795898"/>
    <n v="94.924705505371094"/>
    <s v="No"/>
    <m/>
  </r>
  <r>
    <x v="4"/>
    <x v="159"/>
    <x v="0"/>
    <s v="1 station, NA"/>
    <n v="44.4"/>
    <s v="Measured"/>
    <n v="24.694871065304401"/>
    <s v="Converted"/>
    <s v="http://asialeds.org/sites/default/files/resource/file/Myanmar_country_profile.pdf"/>
    <n v="19.360273361206101"/>
    <n v="95.218841552734403"/>
    <s v="No"/>
    <m/>
  </r>
  <r>
    <x v="4"/>
    <x v="160"/>
    <x v="6"/>
    <s v="1 station, NA"/>
    <n v="140"/>
    <s v="Measured"/>
    <n v="77.866710566275202"/>
    <s v="Converted"/>
    <s v="http://asialeds.org/sites/default/files/resource/file/Myanmar_country_profile.pdf"/>
    <n v="22.039176940918001"/>
    <n v="96.471656799316406"/>
    <s v="No"/>
    <m/>
  </r>
  <r>
    <x v="4"/>
    <x v="161"/>
    <x v="7"/>
    <s v="1 station, NA"/>
    <n v="80"/>
    <s v="Measured"/>
    <n v="44.495263180728699"/>
    <s v="Converted"/>
    <s v="http://asialeds.org/sites/default/files/resource/file/Myanmar_country_profile.pdf"/>
    <n v="21.734054565429702"/>
    <n v="96.1063232421875"/>
    <s v="No"/>
    <m/>
  </r>
  <r>
    <x v="4"/>
    <x v="162"/>
    <x v="0"/>
    <s v="1 station, NA"/>
    <n v="137"/>
    <s v="Measured"/>
    <n v="76.198138196997903"/>
    <s v="Converted"/>
    <s v="http://asialeds.org/sites/default/files/resource/file/Myanmar_country_profile.pdf"/>
    <n v="18.939834594726602"/>
    <n v="96.434364318847699"/>
    <s v="No"/>
    <m/>
  </r>
  <r>
    <x v="4"/>
    <x v="163"/>
    <x v="7"/>
    <s v="1 station, NA"/>
    <n v="80"/>
    <s v="Measured"/>
    <n v="44.495263180728699"/>
    <s v="Converted"/>
    <s v="http://asialeds.org/sites/default/files/resource/file/Myanmar_country_profile.pdf"/>
    <n v="21.8858757019043"/>
    <n v="96.054679870605497"/>
    <s v="No"/>
    <m/>
  </r>
  <r>
    <x v="4"/>
    <x v="164"/>
    <x v="2"/>
    <s v="1 Urban"/>
    <n v="62.181538461538501"/>
    <s v="Measured"/>
    <n v="33.886254779121899"/>
    <s v="Converted"/>
    <s v="Ministry of Health and Sports"/>
    <n v="16.821632999999999"/>
    <n v="96.184949000000003"/>
    <s v="No"/>
    <m/>
  </r>
  <r>
    <x v="4"/>
    <x v="164"/>
    <x v="3"/>
    <s v="1 Urban"/>
    <n v="47.036734693877499"/>
    <s v="Measured"/>
    <n v="25.632990357750302"/>
    <s v="Converted"/>
    <s v="Ministry of Health and Sports"/>
    <n v="16.821632999999999"/>
    <n v="96.184949000000003"/>
    <s v="No"/>
    <m/>
  </r>
  <r>
    <x v="4"/>
    <x v="165"/>
    <x v="7"/>
    <s v="1 station, NA"/>
    <n v="120"/>
    <s v="Measured"/>
    <n v="66.742894771093006"/>
    <s v="Converted"/>
    <s v="http://asialeds.org/sites/default/files/resource/file/Myanmar_country_profile.pdf"/>
    <n v="20.462333679199201"/>
    <n v="94.870658874511705"/>
    <s v="No"/>
    <m/>
  </r>
  <r>
    <x v="5"/>
    <x v="166"/>
    <x v="0"/>
    <s v="-"/>
    <n v="88.297039261059993"/>
    <s v="Converted"/>
    <n v="49.11"/>
    <s v="Measured"/>
    <s v="NHRC and MOH, Government of Nepal. 2015. Situation analysis of the ambient air pollution and respiratory health effect in Kathmandu Valley. Kathmandu: Nepal Health Research Council (NHRC)"/>
    <n v="27.7"/>
    <n v="85.333332999999996"/>
    <s v="Yes"/>
    <m/>
  </r>
  <r>
    <x v="6"/>
    <x v="167"/>
    <x v="0"/>
    <s v="6 N.A."/>
    <n v="148.166666666667"/>
    <s v="Measured"/>
    <n v="36.5"/>
    <s v="Measured"/>
    <s v="Niaz Y. et al, (2016), Pak. J. Agri. Sci., Vol. 53(1), 97-106; DOI: 10.21162/PAKJAS/16.3623"/>
    <n v="31.416296296296299"/>
    <n v="73.078796296296304"/>
    <s v="No"/>
    <m/>
  </r>
  <r>
    <x v="6"/>
    <x v="168"/>
    <x v="5"/>
    <s v="-"/>
    <n v="216.856981868503"/>
    <s v="Converted"/>
    <n v="66.099999999999994"/>
    <s v="Measured"/>
    <s v="Measurements and analysis of air quality in Islamabad, Pakistan"/>
    <n v="33.683307647705099"/>
    <n v="73.064399719238295"/>
    <s v="No"/>
    <m/>
  </r>
  <r>
    <x v="6"/>
    <x v="169"/>
    <x v="7"/>
    <s v="-"/>
    <n v="289.85346971380102"/>
    <s v="Converted"/>
    <n v="88.35"/>
    <s v="Measured"/>
    <s v="Khwaja et al (2012), Effect of air pollution on daily morbidity in Karachi, Pakistan, J Local and Global Health Sci 2012:3"/>
    <n v="24.830421447753899"/>
    <n v="67.134811401367202"/>
    <s v="No"/>
    <m/>
  </r>
  <r>
    <x v="6"/>
    <x v="170"/>
    <x v="4"/>
    <s v="1 station, 1 station: residential"/>
    <n v="198"/>
    <s v="Measured"/>
    <n v="68"/>
    <s v="Measured"/>
    <s v="Alam K, et al. Aerosol size distribution and mass concentration measurements in various cities of Pakistan, J. Environ. Monit., 2011, 13, 1944"/>
    <n v="31.4621982574463"/>
    <n v="74.294219970703097"/>
    <s v="No"/>
    <m/>
  </r>
  <r>
    <x v="6"/>
    <x v="171"/>
    <x v="4"/>
    <s v="1 station, 1 station: N/A"/>
    <n v="540"/>
    <s v="Measured"/>
    <n v="111"/>
    <s v="Measured"/>
    <s v="Alam K, et al. Aerosol size distribution and mass concentration measurements in various cities of Pakistan, J. Environ. Monit., 2011, 13, 1944"/>
    <n v="34.014976501464801"/>
    <n v="71.580490112304702"/>
    <s v="No"/>
    <m/>
  </r>
  <r>
    <x v="6"/>
    <x v="172"/>
    <x v="4"/>
    <s v="1 station, 1 station: residential"/>
    <n v="448"/>
    <s v="Measured"/>
    <n v="107"/>
    <s v="Measured"/>
    <s v="Alam K, et al. Aerosol size distribution and mass concentration measurements in various cities of Pakistan, J. Environ. Monit., 2011, 13, 1944"/>
    <n v="33.598392486572301"/>
    <n v="73.044136047363295"/>
    <s v="No"/>
    <m/>
  </r>
  <r>
    <x v="7"/>
    <x v="173"/>
    <x v="0"/>
    <s v="1 station, NA"/>
    <n v="84"/>
    <s v="Measured"/>
    <n v="44.252310161050097"/>
    <s v="Converted"/>
    <s v="National Air Quality Status Report, 2012-2013"/>
    <n v="16.417009353637699"/>
    <n v="120.61742401123"/>
    <s v="No"/>
    <m/>
  </r>
  <r>
    <x v="7"/>
    <x v="174"/>
    <x v="2"/>
    <s v="1 N.A."/>
    <n v="68.360360360360602"/>
    <s v="Converted"/>
    <n v="32"/>
    <s v="Measured"/>
    <s v="Annual Report, Environmental Management Bureau, Department of Environment and Natural Resources"/>
    <n v="14.756577999999999"/>
    <n v="121.044977"/>
    <s v="No"/>
    <m/>
  </r>
  <r>
    <x v="7"/>
    <x v="175"/>
    <x v="0"/>
    <s v="2 stations, NA"/>
    <n v="53.5"/>
    <s v="Measured"/>
    <n v="28.1845070668593"/>
    <s v="Converted"/>
    <s v="National Air Quality Status Report, 2012-2013"/>
    <n v="10.316824913024901"/>
    <n v="123.905403137207"/>
    <s v="No"/>
    <m/>
  </r>
  <r>
    <x v="7"/>
    <x v="176"/>
    <x v="2"/>
    <s v="1 N.A."/>
    <n v="72.632882882883095"/>
    <s v="Converted"/>
    <n v="34"/>
    <s v="Measured"/>
    <s v="Annual Report, Environmental Management Bureau, Department of Environment and Natural Resources"/>
    <n v="14.668075"/>
    <n v="120.965845"/>
    <s v="No"/>
    <m/>
  </r>
  <r>
    <x v="7"/>
    <x v="177"/>
    <x v="0"/>
    <s v="1 station, NA"/>
    <n v="51"/>
    <s v="Measured"/>
    <n v="26.8674740263518"/>
    <s v="Converted"/>
    <s v="National Air Quality Status Report, 2012-2013"/>
    <n v="16.0427055358887"/>
    <n v="120.333335876465"/>
    <s v="No"/>
    <m/>
  </r>
  <r>
    <x v="7"/>
    <x v="178"/>
    <x v="0"/>
    <s v="1 station, NA"/>
    <n v="21"/>
    <s v="Measured"/>
    <n v="11.063077540262499"/>
    <s v="Converted"/>
    <s v="National Air Quality Status Report, 2012-2013"/>
    <n v="7.1907081604003897"/>
    <n v="125.45533752441401"/>
    <s v="No"/>
    <m/>
  </r>
  <r>
    <x v="7"/>
    <x v="179"/>
    <x v="2"/>
    <s v="1 N.A."/>
    <n v="61.951576576576798"/>
    <s v="Converted"/>
    <n v="29"/>
    <s v="Measured"/>
    <s v="Annual Report, Environmental Management Bureau, Department of Environment and Natural Resources"/>
    <n v="14.444546000000001"/>
    <n v="120.99387400000001"/>
    <s v="No"/>
    <m/>
  </r>
  <r>
    <x v="7"/>
    <x v="179"/>
    <x v="3"/>
    <s v="1 N.A."/>
    <n v="40.588963963964098"/>
    <s v="Converted"/>
    <n v="19"/>
    <s v="Measured"/>
    <s v="Annual Report, Environmental Management Bureau, Department of Environment and Natural Resources"/>
    <n v="14.444546000000001"/>
    <n v="120.99387400000001"/>
    <s v="No"/>
    <m/>
  </r>
  <r>
    <x v="7"/>
    <x v="180"/>
    <x v="4"/>
    <s v="1 N.A."/>
    <n v="149.5"/>
    <s v="Measured"/>
    <n v="69.982076963626596"/>
    <s v="Converted"/>
    <s v="Environmental Management Bureau Department of Environment and Natural Resources"/>
    <n v="14.609318"/>
    <n v="120.98441800000001"/>
    <s v="Yes"/>
    <m/>
  </r>
  <r>
    <x v="7"/>
    <x v="180"/>
    <x v="5"/>
    <s v="1 N.A."/>
    <n v="121.5"/>
    <s v="Measured"/>
    <n v="56.875065893515902"/>
    <s v="Converted"/>
    <s v="Environmental Management Bureau Department of Environment and Natural Resources"/>
    <n v="14.609318"/>
    <n v="120.98441800000001"/>
    <s v="Yes"/>
    <m/>
  </r>
  <r>
    <x v="7"/>
    <x v="180"/>
    <x v="6"/>
    <s v="1 N.A."/>
    <n v="125"/>
    <s v="Measured"/>
    <n v="58.513442277279701"/>
    <s v="Converted"/>
    <s v="Environmental Management Bureau Department of Environment and Natural Resources"/>
    <n v="14.609318"/>
    <n v="120.98441800000001"/>
    <s v="Yes"/>
    <m/>
  </r>
  <r>
    <x v="7"/>
    <x v="180"/>
    <x v="0"/>
    <s v="1 N.A."/>
    <n v="129.5"/>
    <s v="Measured"/>
    <n v="60.619926199261798"/>
    <s v="Converted"/>
    <s v="Environmental Management Bureau Department of Environment and Natural Resources"/>
    <n v="14.609318"/>
    <n v="120.98441800000001"/>
    <s v="Yes"/>
    <m/>
  </r>
  <r>
    <x v="7"/>
    <x v="180"/>
    <x v="1"/>
    <s v="1 N.A."/>
    <n v="121"/>
    <s v="Measured"/>
    <n v="56.641012124406799"/>
    <s v="Converted"/>
    <s v="Environmental Management Bureau Department of Environment and Natural Resources"/>
    <n v="14.609318"/>
    <n v="120.98441800000001"/>
    <s v="Yes"/>
    <m/>
  </r>
  <r>
    <x v="7"/>
    <x v="180"/>
    <x v="2"/>
    <s v="1 N.A."/>
    <n v="110.5"/>
    <s v="Measured"/>
    <n v="17"/>
    <s v="Measured"/>
    <s v="Environmental Management Bureau Department of Environment and Natural Resources"/>
    <n v="14.609318"/>
    <n v="120.98441800000001"/>
    <s v="Yes"/>
    <m/>
  </r>
  <r>
    <x v="7"/>
    <x v="180"/>
    <x v="3"/>
    <s v="1 N.A."/>
    <n v="117.5"/>
    <s v="Measured"/>
    <n v="29"/>
    <s v="Measured"/>
    <s v="Environmental Management Bureau Department of Environment and Natural Resources"/>
    <n v="14.609318"/>
    <n v="120.98441800000001"/>
    <s v="Yes"/>
    <m/>
  </r>
  <r>
    <x v="7"/>
    <x v="181"/>
    <x v="3"/>
    <s v="1 N.A."/>
    <n v="66.224099099099305"/>
    <s v="Converted"/>
    <n v="31"/>
    <s v="Measured"/>
    <s v="Annual Report, Environmental Management Bureau, Department of Environment and Natural Resources"/>
    <n v="14.648408999999999"/>
    <n v="121.109297"/>
    <s v="No"/>
    <m/>
  </r>
  <r>
    <x v="7"/>
    <x v="182"/>
    <x v="2"/>
    <s v="1 N.A."/>
    <n v="36.316441441441498"/>
    <s v="Converted"/>
    <n v="17"/>
    <s v="Measured"/>
    <s v="Annual Report, Environmental Management Bureau, Department of Environment and Natural Resources"/>
    <n v="14.408132999999999"/>
    <n v="121.041467"/>
    <s v="No"/>
    <m/>
  </r>
  <r>
    <x v="7"/>
    <x v="182"/>
    <x v="3"/>
    <s v="1 N.A."/>
    <n v="32.043918918918997"/>
    <s v="Converted"/>
    <n v="15"/>
    <s v="Measured"/>
    <s v="Annual Report, Environmental Management Bureau, Department of Environment and Natural Resources"/>
    <n v="14.408132999999999"/>
    <n v="121.041467"/>
    <s v="No"/>
    <m/>
  </r>
  <r>
    <x v="7"/>
    <x v="183"/>
    <x v="2"/>
    <s v="1 N.A."/>
    <n v="91.859234234234506"/>
    <s v="Converted"/>
    <n v="43"/>
    <s v="Measured"/>
    <s v="Annual Report, Environmental Management Bureau, Department of Environment and Natural Resources"/>
    <n v="14.67149"/>
    <n v="120.939847"/>
    <s v="No"/>
    <m/>
  </r>
  <r>
    <x v="7"/>
    <x v="183"/>
    <x v="3"/>
    <s v="1 N.A."/>
    <n v="96.131756756756999"/>
    <s v="Converted"/>
    <n v="45"/>
    <s v="Measured"/>
    <s v="Annual Report, Environmental Management Bureau, Department of Environment and Natural Resources"/>
    <n v="14.67149"/>
    <n v="120.939847"/>
    <s v="No"/>
    <m/>
  </r>
  <r>
    <x v="7"/>
    <x v="184"/>
    <x v="2"/>
    <s v="1 N.A."/>
    <n v="55.542792792793001"/>
    <s v="Converted"/>
    <n v="26"/>
    <s v="Measured"/>
    <s v="Annual Report, Environmental Management Bureau, Department of Environment and Natural Resources"/>
    <n v="14.640048"/>
    <n v="121.04313"/>
    <s v="No"/>
    <m/>
  </r>
  <r>
    <x v="7"/>
    <x v="184"/>
    <x v="3"/>
    <s v="1 N.A."/>
    <n v="98.268018018018296"/>
    <s v="Converted"/>
    <n v="46"/>
    <s v="Measured"/>
    <s v="Annual Report, Environmental Management Bureau, Department of Environment and Natural Resources"/>
    <n v="14.640048"/>
    <n v="121.04313"/>
    <s v="No"/>
    <m/>
  </r>
  <r>
    <x v="7"/>
    <x v="185"/>
    <x v="2"/>
    <s v="1 N.A."/>
    <n v="34.180180180180301"/>
    <s v="Converted"/>
    <n v="16"/>
    <s v="Measured"/>
    <s v="Annual Report, Environmental Management Bureau, Department of Environment and Natural Resources"/>
    <n v="14.47931"/>
    <n v="121.019823"/>
    <s v="No"/>
    <m/>
  </r>
  <r>
    <x v="7"/>
    <x v="185"/>
    <x v="3"/>
    <s v="1 N.A."/>
    <n v="42.725225225225401"/>
    <s v="Converted"/>
    <n v="20"/>
    <s v="Measured"/>
    <s v="Annual Report, Environmental Management Bureau, Department of Environment and Natural Resources"/>
    <n v="14.47931"/>
    <n v="121.019823"/>
    <s v="No"/>
    <m/>
  </r>
  <r>
    <x v="7"/>
    <x v="186"/>
    <x v="3"/>
    <s v="1 N.A."/>
    <n v="46.997747747747901"/>
    <s v="Converted"/>
    <n v="22"/>
    <s v="Measured"/>
    <s v="Annual Report, Environmental Management Bureau, Department of Environment and Natural Resources"/>
    <n v="14.537751999999999"/>
    <n v="121.001379"/>
    <s v="No"/>
    <m/>
  </r>
  <r>
    <x v="7"/>
    <x v="187"/>
    <x v="3"/>
    <s v="1 N.A."/>
    <n v="72.632882882883095"/>
    <s v="Converted"/>
    <n v="34"/>
    <s v="Measured"/>
    <s v="Annual Report, Environmental Management Bureau, Department of Environment and Natural Resources"/>
    <n v="14.576377000000001"/>
    <n v="121.08511"/>
    <s v="No"/>
    <m/>
  </r>
  <r>
    <x v="7"/>
    <x v="188"/>
    <x v="2"/>
    <s v="1 N.A."/>
    <n v="68.360360360360602"/>
    <s v="Converted"/>
    <n v="32"/>
    <s v="Measured"/>
    <s v="Annual Report, Environmental Management Bureau, Department of Environment and Natural Resources"/>
    <n v="14.548378"/>
    <n v="121.070773"/>
    <s v="No"/>
    <m/>
  </r>
  <r>
    <x v="7"/>
    <x v="189"/>
    <x v="3"/>
    <s v="1 N.A."/>
    <n v="38.452702702702801"/>
    <s v="Converted"/>
    <n v="18"/>
    <s v="Measured"/>
    <s v="Annual Report, Environmental Management Bureau, Department of Environment and Natural Resources"/>
    <n v="14.676041"/>
    <n v="121.0437"/>
    <s v="No"/>
    <m/>
  </r>
  <r>
    <x v="7"/>
    <x v="190"/>
    <x v="0"/>
    <s v="1 station, NA"/>
    <n v="61"/>
    <s v="Measured"/>
    <n v="32.135606188381601"/>
    <s v="Converted"/>
    <s v="National Air Quality Status Report, 2012-2013"/>
    <n v="10.481270790100099"/>
    <n v="123.41934204101599"/>
    <s v="No"/>
    <m/>
  </r>
  <r>
    <x v="7"/>
    <x v="191"/>
    <x v="3"/>
    <s v="1 N.A."/>
    <n v="49.134009009009098"/>
    <s v="Converted"/>
    <n v="23"/>
    <s v="Measured"/>
    <s v="Annual Report, Environmental Management Bureau, Department of Environment and Natural Resources"/>
    <n v="14.517618000000001"/>
    <n v="121.050864"/>
    <s v="No"/>
    <m/>
  </r>
  <r>
    <x v="7"/>
    <x v="192"/>
    <x v="0"/>
    <s v="1 station, NA"/>
    <n v="45"/>
    <s v="Measured"/>
    <n v="23.706594729134"/>
    <s v="Converted"/>
    <s v="National Air Quality Status Report, 2012-2013"/>
    <n v="16.003807067871101"/>
    <n v="120.576171875"/>
    <s v="No"/>
    <m/>
  </r>
  <r>
    <x v="7"/>
    <x v="193"/>
    <x v="3"/>
    <s v="1 N.A."/>
    <n v="42.725225225225401"/>
    <s v="Converted"/>
    <n v="20"/>
    <s v="Measured"/>
    <s v="Annual Report, Environmental Management Bureau, Department of Environment and Natural Resources"/>
    <n v="14.701055999999999"/>
    <n v="120.983023"/>
    <s v="No"/>
    <m/>
  </r>
  <r>
    <x v="7"/>
    <x v="194"/>
    <x v="0"/>
    <s v="2 stations, NA"/>
    <n v="48.5"/>
    <s v="Measured"/>
    <n v="25.5504409858444"/>
    <s v="Converted"/>
    <s v="National Air Quality Status Report, 2012-2013"/>
    <n v="6.9068732261657697"/>
    <n v="122.081436157227"/>
    <s v="No"/>
    <m/>
  </r>
  <r>
    <x v="8"/>
    <x v="195"/>
    <x v="1"/>
    <s v="22 stations in urban, industrial and suburban locations distributed all over Singapore"/>
    <n v="30"/>
    <s v="Measured"/>
    <n v="18"/>
    <s v="Measured"/>
    <s v="Key Environment Statistics 2015 published by the Ministry of the Environment Water &amp; Resources"/>
    <n v="1.35208296775818"/>
    <n v="103.81983947753901"/>
    <s v="Yes"/>
    <m/>
  </r>
  <r>
    <x v="9"/>
    <x v="196"/>
    <x v="5"/>
    <s v="1 station, NA"/>
    <n v="64"/>
    <s v="Measured"/>
    <n v="35.596210544582902"/>
    <s v="Converted"/>
    <s v="Clean Air Asia, primary source: Central Environmental Authority"/>
    <n v="6.9361381530761701"/>
    <n v="79.844093322753906"/>
    <s v="Yes"/>
    <m/>
  </r>
  <r>
    <x v="10"/>
    <x v="197"/>
    <x v="3"/>
    <s v="1 N.A."/>
    <n v="43.6597222222222"/>
    <s v="Measured"/>
    <n v="29.634545768535698"/>
    <s v="Converted"/>
    <s v="Pollution Control Department"/>
    <n v="14.349366683822"/>
    <n v="100.56853549578"/>
    <s v="Yes"/>
    <m/>
  </r>
  <r>
    <x v="10"/>
    <x v="198"/>
    <x v="2"/>
    <s v="11 N.A."/>
    <n v="40.675160697888003"/>
    <s v="Measured"/>
    <n v="27.870370370370399"/>
    <s v="Measured"/>
    <m/>
    <n v="13.7462211818182"/>
    <n v="100.55447790909101"/>
    <s v="Yes"/>
    <m/>
  </r>
  <r>
    <x v="10"/>
    <x v="199"/>
    <x v="3"/>
    <s v="2 N.A."/>
    <n v="49.356661006342499"/>
    <s v="Measured"/>
    <n v="33.501409425598297"/>
    <s v="Converted"/>
    <s v="Pollution Control Department"/>
    <n v="18.814460960144"/>
    <n v="98.980842613540503"/>
    <s v="Yes"/>
    <m/>
  </r>
  <r>
    <x v="10"/>
    <x v="200"/>
    <x v="3"/>
    <s v="2 N.A."/>
    <n v="52.322321244168599"/>
    <s v="Measured"/>
    <n v="35.514385907776898"/>
    <s v="Converted"/>
    <s v="Pollution Control Department"/>
    <n v="19.909618839616002"/>
    <n v="99.8266788276635"/>
    <s v="Yes"/>
    <m/>
  </r>
  <r>
    <x v="10"/>
    <x v="201"/>
    <x v="3"/>
    <s v="3 N.A."/>
    <n v="39.730685822187802"/>
    <s v="Measured"/>
    <n v="26.967666478044102"/>
    <s v="Converted"/>
    <s v="Pollution Control Department"/>
    <n v="13.2178207004097"/>
    <n v="100.943577820583"/>
    <s v="Yes"/>
    <m/>
  </r>
  <r>
    <x v="10"/>
    <x v="202"/>
    <x v="1"/>
    <s v="1 station, Residential Urban Background"/>
    <n v="51"/>
    <s v="Measured"/>
    <n v="28.365730277714501"/>
    <s v="Converted"/>
    <s v="Air Quality and Noise Management Bureau, Pollution Control Department"/>
    <n v="16.445329666137699"/>
    <n v="102.835250854492"/>
    <s v="No"/>
    <m/>
  </r>
  <r>
    <x v="10"/>
    <x v="203"/>
    <x v="3"/>
    <s v="4 N.A."/>
    <n v="47.795715319437001"/>
    <s v="Measured"/>
    <n v="32.441899331480997"/>
    <s v="Converted"/>
    <s v="Pollution Control Department"/>
    <n v="18.308412701236001"/>
    <n v="99.665849171405796"/>
    <s v="Yes"/>
    <m/>
  </r>
  <r>
    <x v="10"/>
    <x v="204"/>
    <x v="1"/>
    <s v="1 station, Residential Urban Background"/>
    <n v="44"/>
    <s v="Measured"/>
    <n v="24.472394749400799"/>
    <s v="Converted"/>
    <s v="Air Quality and Noise Management Bureau, Pollution Control Department"/>
    <n v="18.5674438476562"/>
    <n v="99.007995605468807"/>
    <s v="Yes"/>
    <m/>
  </r>
  <r>
    <x v="10"/>
    <x v="205"/>
    <x v="3"/>
    <s v="1 N.A."/>
    <n v="51.0772277227723"/>
    <s v="Measured"/>
    <n v="34.669264155555901"/>
    <s v="Converted"/>
    <s v="Pollution Control Department"/>
    <n v="13.763936293311"/>
    <n v="100.52907795047"/>
    <s v="Yes"/>
    <m/>
  </r>
  <r>
    <x v="10"/>
    <x v="206"/>
    <x v="3"/>
    <s v="1 N.A."/>
    <n v="42.3577141195289"/>
    <s v="Measured"/>
    <n v="28.750792580325299"/>
    <s v="Converted"/>
    <s v="Pollution Control Department"/>
    <n v="19.304501021455"/>
    <n v="97.971525255486995"/>
    <s v="Yes"/>
    <m/>
  </r>
  <r>
    <x v="10"/>
    <x v="207"/>
    <x v="1"/>
    <s v="1 station, Residential Urban Background"/>
    <n v="51"/>
    <s v="Measured"/>
    <n v="28.365730277714501"/>
    <s v="Converted"/>
    <s v="Air Quality and Noise Management Bureau, Pollution Control Department"/>
    <n v="14.9797258377075"/>
    <n v="102.098304748535"/>
    <s v="No"/>
    <m/>
  </r>
  <r>
    <x v="10"/>
    <x v="208"/>
    <x v="3"/>
    <s v="1 N.A."/>
    <n v="52.3241491085899"/>
    <s v="Measured"/>
    <n v="35.515626592075698"/>
    <s v="Converted"/>
    <s v="Pollution Control Department"/>
    <n v="15.707848227166"/>
    <n v="100.1319285287"/>
    <s v="Yes"/>
    <m/>
  </r>
  <r>
    <x v="10"/>
    <x v="209"/>
    <x v="3"/>
    <s v="2 N.A."/>
    <n v="40.823953248616398"/>
    <s v="Measured"/>
    <n v="27.7097344971864"/>
    <s v="Converted"/>
    <s v="Pollution Control Department"/>
    <n v="19.163098522636499"/>
    <n v="100.91391221524"/>
    <s v="Yes"/>
    <m/>
  </r>
  <r>
    <x v="10"/>
    <x v="210"/>
    <x v="3"/>
    <s v="1 N.A."/>
    <n v="32.327908018515799"/>
    <s v="Measured"/>
    <n v="21.942944687084999"/>
    <s v="Converted"/>
    <s v="Pollution Control Department"/>
    <n v="6.4276980000000004"/>
    <n v="101.82356799999999"/>
    <s v="Yes"/>
    <m/>
  </r>
  <r>
    <x v="10"/>
    <x v="211"/>
    <x v="1"/>
    <s v="2 stations, Industrial Urban Background"/>
    <n v="45.5"/>
    <s v="Measured"/>
    <n v="25.306680934039399"/>
    <s v="Converted"/>
    <s v="Air Quality and Noise Management Bureau, Pollution Control Department"/>
    <n v="13.8071556091309"/>
    <n v="100.506317138672"/>
    <s v="Yes"/>
    <m/>
  </r>
  <r>
    <x v="10"/>
    <x v="212"/>
    <x v="1"/>
    <s v="1 station, Residential Urban Background"/>
    <n v="48"/>
    <s v="Measured"/>
    <n v="26.697157908437202"/>
    <s v="Converted"/>
    <s v="Air Quality and Noise Management Bureau, Pollution Control Department"/>
    <n v="14.0375118255615"/>
    <n v="100.60512542724599"/>
    <s v="Yes"/>
    <m/>
  </r>
  <r>
    <x v="10"/>
    <x v="213"/>
    <x v="1"/>
    <s v="1 station, Residential Urban Background"/>
    <n v="41"/>
    <s v="Measured"/>
    <n v="22.8038223801234"/>
    <s v="Converted"/>
    <s v="Air Quality and Noise Management Bureau, Pollution Control Department"/>
    <n v="19.163862228393601"/>
    <n v="99.902717590332003"/>
    <s v="No"/>
    <m/>
  </r>
  <r>
    <x v="10"/>
    <x v="214"/>
    <x v="1"/>
    <s v="1 station, Residential Urban Background"/>
    <n v="55"/>
    <s v="Measured"/>
    <n v="30.590493436751"/>
    <s v="Converted"/>
    <s v="Air Quality and Noise Management Bureau, Pollution Control Department"/>
    <n v="14.352225303649901"/>
    <n v="100.565353393555"/>
    <s v="No"/>
    <m/>
  </r>
  <r>
    <x v="10"/>
    <x v="215"/>
    <x v="3"/>
    <s v="1 N.A."/>
    <n v="48.0991701809278"/>
    <s v="Measured"/>
    <n v="32.647872858654701"/>
    <s v="Converted"/>
    <s v="Pollution Control Department"/>
    <n v="18.126139999999999"/>
    <n v="100.16540000000001"/>
    <s v="Yes"/>
    <m/>
  </r>
  <r>
    <x v="10"/>
    <x v="216"/>
    <x v="1"/>
    <s v="1 station, Residential Urban Background"/>
    <n v="24"/>
    <s v="Measured"/>
    <n v="13.348578954218601"/>
    <s v="Converted"/>
    <s v="Air Quality and Noise Management Bureau, Pollution Control Department"/>
    <n v="7.8845081329345703"/>
    <n v="98.391319274902301"/>
    <s v="Yes"/>
    <m/>
  </r>
  <r>
    <x v="10"/>
    <x v="217"/>
    <x v="3"/>
    <s v="1 N.A."/>
    <n v="44.733259546209197"/>
    <s v="Measured"/>
    <n v="30.363221750485302"/>
    <s v="Converted"/>
    <s v="Pollution Control Department"/>
    <n v="13.532555"/>
    <n v="99.814873000000006"/>
    <s v="Yes"/>
    <m/>
  </r>
  <r>
    <x v="10"/>
    <x v="218"/>
    <x v="1"/>
    <s v="4 stations, Res/Com urban Background"/>
    <n v="41"/>
    <s v="Measured"/>
    <n v="22.8038223801234"/>
    <s v="Converted"/>
    <s v="Air Quality and Noise Management Bureau, Pollution Control Department"/>
    <n v="12.671521186828601"/>
    <n v="101.275871276855"/>
    <s v="Yes"/>
    <m/>
  </r>
  <r>
    <x v="10"/>
    <x v="219"/>
    <x v="3"/>
    <s v="1 N.A."/>
    <n v="33.658713692946101"/>
    <s v="Measured"/>
    <n v="22.846244563048501"/>
    <s v="Converted"/>
    <s v="Pollution Control Department"/>
    <n v="13.689028480765"/>
    <n v="102.50620686398"/>
    <s v="Yes"/>
    <m/>
  </r>
  <r>
    <x v="10"/>
    <x v="220"/>
    <x v="1"/>
    <s v="4 stations, Industrial Urban Background"/>
    <n v="50.75"/>
    <s v="Measured"/>
    <n v="28.226682580274801"/>
    <s v="Converted"/>
    <s v="Air Quality and Noise Management Bureau, Pollution Control Department"/>
    <n v="13.5991716384888"/>
    <n v="100.597328186035"/>
    <s v="Yes"/>
    <m/>
  </r>
  <r>
    <x v="10"/>
    <x v="221"/>
    <x v="3"/>
    <s v="1 N.A."/>
    <n v="46.946500479386401"/>
    <s v="Measured"/>
    <n v="31.865484852325501"/>
    <s v="Converted"/>
    <s v="Pollution Control Department"/>
    <n v="13.550478"/>
    <n v="100.26425399999999"/>
    <s v="Yes"/>
    <m/>
  </r>
  <r>
    <x v="10"/>
    <x v="222"/>
    <x v="3"/>
    <s v="2 N.A."/>
    <n v="76.431226312691706"/>
    <s v="Measured"/>
    <n v="51.878586464206002"/>
    <s v="Converted"/>
    <s v="Pollution Control Department"/>
    <n v="14.603310686105999"/>
    <n v="100.902155541185"/>
    <s v="Yes"/>
    <m/>
  </r>
  <r>
    <x v="10"/>
    <x v="223"/>
    <x v="3"/>
    <s v="1 N.A."/>
    <n v="41.5522573764664"/>
    <s v="Measured"/>
    <n v="28.204079419958202"/>
    <s v="Converted"/>
    <s v="Pollution Control Department"/>
    <n v="7.0100008000020004"/>
    <n v="100.29000030001001"/>
    <s v="Yes"/>
    <m/>
  </r>
  <r>
    <x v="10"/>
    <x v="224"/>
    <x v="3"/>
    <s v="1 N.A."/>
    <n v="34.040214477211798"/>
    <s v="Measured"/>
    <n v="23.105192670746199"/>
    <s v="Converted"/>
    <s v="Pollution Control Department"/>
    <n v="9.1368079509525"/>
    <n v="99.320715944922"/>
    <s v="Yes"/>
    <m/>
  </r>
  <r>
    <x v="10"/>
    <x v="225"/>
    <x v="3"/>
    <s v="1 N.A."/>
    <n v="32.139358600583101"/>
    <s v="Measured"/>
    <n v="21.8149645701499"/>
    <s v="Converted"/>
    <s v="Pollution Control Department"/>
    <n v="6.5499937928872001"/>
    <n v="101.27999862621"/>
    <s v="Yes"/>
    <m/>
  </r>
  <r>
    <x v="11"/>
    <x v="226"/>
    <x v="5"/>
    <s v="1 N.A."/>
    <n v="19"/>
    <s v="Measured"/>
    <n v="8.8940432261465201"/>
    <s v="Converted"/>
    <s v="Government of Viet Nam"/>
    <n v="16.054407000000001"/>
    <n v="108.202167"/>
    <s v="No"/>
    <m/>
  </r>
  <r>
    <x v="11"/>
    <x v="226"/>
    <x v="6"/>
    <s v="1 N.A."/>
    <n v="20"/>
    <s v="Measured"/>
    <n v="9.3621507643647597"/>
    <s v="Converted"/>
    <s v="Government of Viet Nam"/>
    <n v="16.054407000000001"/>
    <n v="108.202167"/>
    <s v="No"/>
    <m/>
  </r>
  <r>
    <x v="11"/>
    <x v="226"/>
    <x v="0"/>
    <s v="1 N.A."/>
    <n v="19.7"/>
    <s v="Measured"/>
    <n v="9.2217185028992894"/>
    <s v="Converted"/>
    <s v="Government of Viet Nam"/>
    <n v="16.054407000000001"/>
    <n v="108.202167"/>
    <s v="No"/>
    <m/>
  </r>
  <r>
    <x v="11"/>
    <x v="226"/>
    <x v="1"/>
    <s v="1 N.A."/>
    <n v="19.8"/>
    <s v="Measured"/>
    <n v="9.2685292567211093"/>
    <s v="Converted"/>
    <s v="Government of Viet Nam"/>
    <n v="16.054407000000001"/>
    <n v="108.202167"/>
    <s v="No"/>
    <m/>
  </r>
  <r>
    <x v="11"/>
    <x v="226"/>
    <x v="2"/>
    <s v="1 N.A."/>
    <n v="19.899999999999999"/>
    <s v="Measured"/>
    <n v="9.3153400105429292"/>
    <s v="Converted"/>
    <s v="Government of Viet Nam"/>
    <n v="16.054407000000001"/>
    <n v="108.202167"/>
    <s v="No"/>
    <m/>
  </r>
  <r>
    <x v="11"/>
    <x v="227"/>
    <x v="1"/>
    <s v="1 N.A."/>
    <n v="48"/>
    <s v="Measured"/>
    <n v="22.4691618344754"/>
    <s v="Converted"/>
    <s v="Government of Viet Nam"/>
    <n v="20.910050999999999"/>
    <n v="107.183902"/>
    <s v="No"/>
    <m/>
  </r>
  <r>
    <x v="11"/>
    <x v="227"/>
    <x v="2"/>
    <s v="1 N.A."/>
    <n v="47"/>
    <s v="Measured"/>
    <n v="22.001054296257202"/>
    <s v="Converted"/>
    <s v="Government of Viet Nam"/>
    <n v="20.910050999999999"/>
    <n v="107.183902"/>
    <s v="No"/>
    <m/>
  </r>
  <r>
    <x v="11"/>
    <x v="228"/>
    <x v="5"/>
    <s v="1 N.A."/>
    <n v="46"/>
    <s v="Measured"/>
    <n v="21.5329467580389"/>
    <s v="Converted"/>
    <s v="Government of Viet Nam"/>
    <n v="21.027764000000001"/>
    <n v="105.83416"/>
    <s v="Yes"/>
    <m/>
  </r>
  <r>
    <x v="11"/>
    <x v="228"/>
    <x v="6"/>
    <s v="1 N.A."/>
    <n v="47"/>
    <s v="Measured"/>
    <n v="22.001054296257202"/>
    <s v="Converted"/>
    <s v="Government of Viet Nam"/>
    <n v="21.027764000000001"/>
    <n v="105.83416"/>
    <s v="Yes"/>
    <m/>
  </r>
  <r>
    <x v="11"/>
    <x v="228"/>
    <x v="0"/>
    <s v="1 N.A."/>
    <n v="44"/>
    <s v="Measured"/>
    <n v="20.596731681602499"/>
    <s v="Converted"/>
    <s v="Government of Viet Nam"/>
    <n v="21.027764000000001"/>
    <n v="105.83416"/>
    <s v="Yes"/>
    <m/>
  </r>
  <r>
    <x v="11"/>
    <x v="228"/>
    <x v="1"/>
    <s v="1 N.A."/>
    <n v="51"/>
    <s v="Measured"/>
    <n v="23.8734844491301"/>
    <s v="Converted"/>
    <s v="Government of Viet Nam"/>
    <n v="21.027764000000001"/>
    <n v="105.83416"/>
    <s v="Yes"/>
    <m/>
  </r>
  <r>
    <x v="11"/>
    <x v="228"/>
    <x v="2"/>
    <s v="1 N.A."/>
    <n v="49"/>
    <s v="Measured"/>
    <n v="22.937269372693699"/>
    <s v="Converted"/>
    <s v="Government of Viet Nam"/>
    <n v="21.027764000000001"/>
    <n v="105.83416"/>
    <s v="Yes"/>
    <m/>
  </r>
  <r>
    <x v="11"/>
    <x v="228"/>
    <x v="3"/>
    <s v="1 Urban"/>
    <n v="102.34077063220801"/>
    <s v="Converted"/>
    <n v="47.906486200000003"/>
    <s v="Measured"/>
    <s v="AirNow DOS"/>
    <n v="21.021629999999998"/>
    <n v="105.818933"/>
    <s v="Yes"/>
    <m/>
  </r>
  <r>
    <x v="11"/>
    <x v="229"/>
    <x v="3"/>
    <s v="1 Urban"/>
    <n v="89.812629700484493"/>
    <s v="Converted"/>
    <n v="42.041968990000001"/>
    <s v="Measured"/>
    <s v="AirNow DOS"/>
    <n v="10.783360999999999"/>
    <n v="106.700866"/>
    <s v="Yes"/>
    <m/>
  </r>
  <r>
    <x v="11"/>
    <x v="230"/>
    <x v="0"/>
    <s v="1 N.A."/>
    <n v="21"/>
    <s v="Measured"/>
    <n v="9.8302583025829993"/>
    <s v="Converted"/>
    <s v="Government of Viet Nam"/>
    <n v="16.463712000000001"/>
    <n v="107.590863"/>
    <s v="No"/>
    <m/>
  </r>
  <r>
    <x v="11"/>
    <x v="230"/>
    <x v="1"/>
    <s v="1 N.A."/>
    <n v="16"/>
    <s v="Measured"/>
    <n v="7.4897206114918102"/>
    <s v="Converted"/>
    <s v="Government of Viet Nam"/>
    <n v="16.463712000000001"/>
    <n v="107.590863"/>
    <s v="No"/>
    <m/>
  </r>
  <r>
    <x v="11"/>
    <x v="230"/>
    <x v="2"/>
    <s v="1 N.A."/>
    <n v="15"/>
    <s v="Measured"/>
    <n v="7.0216130732735698"/>
    <s v="Converted"/>
    <s v="Government of Viet Nam"/>
    <n v="16.463712000000001"/>
    <n v="107.590863"/>
    <s v="No"/>
    <m/>
  </r>
  <r>
    <x v="11"/>
    <x v="231"/>
    <x v="6"/>
    <s v="1 N.A."/>
    <n v="13"/>
    <s v="Measured"/>
    <n v="6.0853979968370897"/>
    <s v="Converted"/>
    <s v="Government of Viet Nam"/>
    <n v="12.238791000000001"/>
    <n v="109.196749"/>
    <s v="No"/>
    <m/>
  </r>
  <r>
    <x v="11"/>
    <x v="231"/>
    <x v="0"/>
    <s v="1 N.A."/>
    <n v="30"/>
    <s v="Measured"/>
    <n v="14.0432261465471"/>
    <s v="Converted"/>
    <s v="Government of Viet Nam"/>
    <n v="12.238791000000001"/>
    <n v="109.196749"/>
    <s v="No"/>
    <m/>
  </r>
  <r>
    <x v="11"/>
    <x v="231"/>
    <x v="1"/>
    <s v="1 N.A."/>
    <n v="12"/>
    <s v="Measured"/>
    <n v="5.6172904586188599"/>
    <s v="Converted"/>
    <s v="Government of Viet Nam"/>
    <n v="12.238791000000001"/>
    <n v="109.196749"/>
    <s v="No"/>
    <m/>
  </r>
  <r>
    <x v="11"/>
    <x v="231"/>
    <x v="2"/>
    <s v="1 N.A."/>
    <n v="14"/>
    <s v="Measured"/>
    <n v="6.5535055350553302"/>
    <s v="Converted"/>
    <s v="Government of Viet Nam"/>
    <n v="12.238791000000001"/>
    <n v="109.196749"/>
    <s v="No"/>
    <m/>
  </r>
  <r>
    <x v="11"/>
    <x v="232"/>
    <x v="0"/>
    <s v="1 N.A."/>
    <n v="27"/>
    <s v="Measured"/>
    <n v="12.638903531892399"/>
    <s v="Converted"/>
    <s v="Government of Viet Nam"/>
    <n v="21.357009999999999"/>
    <n v="105.352633"/>
    <s v="No"/>
    <m/>
  </r>
  <r>
    <x v="11"/>
    <x v="232"/>
    <x v="1"/>
    <s v="1 N.A."/>
    <n v="22"/>
    <s v="Measured"/>
    <n v="10.2983658408012"/>
    <s v="Converted"/>
    <s v="Government of Viet Nam"/>
    <n v="21.357009999999999"/>
    <n v="105.352633"/>
    <s v="No"/>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
  <r>
    <s v="Dhaka"/>
    <x v="0"/>
    <x v="0"/>
    <x v="0"/>
    <s v="PMF"/>
    <s v="Begum"/>
    <n v="2005"/>
    <s v="2001/2002"/>
    <s v="year"/>
    <n v="1"/>
    <n v="10.199999999999999"/>
    <n v="19.399999999999999"/>
    <n v="47.56"/>
    <m/>
    <n v="9.9600000000000009"/>
    <n v="11.9"/>
    <m/>
    <m/>
    <m/>
    <s v="Begum BA, Biswas SK, Kim E, Hopke PK, Khaliquzzaman M. Investigation of sources of atmospheric aerosol at a hot spot area in Dhaka, Bangladesh. J Air Waste Manag Assoc 2005; 55: 227–40."/>
  </r>
  <r>
    <s v="Rajshahi"/>
    <x v="0"/>
    <x v="1"/>
    <x v="0"/>
    <s v="PMF"/>
    <s v="Begum"/>
    <n v="2005"/>
    <s v="2001/2002"/>
    <s v="year"/>
    <n v="14"/>
    <n v="1.9"/>
    <n v="5.29"/>
    <n v="28.5"/>
    <m/>
    <m/>
    <n v="50.4"/>
    <m/>
    <m/>
    <m/>
    <s v="Begum BA, Biswas SK, Kim E, Hopke PK, Khaliquzzaman M. Investigation of sources of atmospheric aerosol at a hot spot area in Dhaka, Bangladesh. J Air Waste Manag Assoc 2005; 55: 227–40."/>
  </r>
  <r>
    <s v="Dhaka"/>
    <x v="0"/>
    <x v="0"/>
    <x v="1"/>
    <s v="PMF"/>
    <s v="Begum"/>
    <n v="2005"/>
    <s v="2001/2002"/>
    <s v="year"/>
    <n v="4.45"/>
    <n v="43"/>
    <n v="7.3"/>
    <n v="43.980000000000004"/>
    <m/>
    <n v="1.21"/>
    <m/>
    <m/>
    <m/>
    <m/>
    <s v="Begum BA, Biswas SK, Kim E, Hopke PK, Khaliquzzaman M. Investigation of sources of atmospheric aerosol at a hot spot area in Dhaka, Bangladesh. J Air Waste Manag Assoc 2005; 55: 227–40."/>
  </r>
  <r>
    <s v="Rajshahi"/>
    <x v="0"/>
    <x v="1"/>
    <x v="1"/>
    <s v="PMF"/>
    <s v="Begum"/>
    <n v="2005"/>
    <s v="2001/2002"/>
    <s v="year"/>
    <n v="12.7"/>
    <n v="44.1"/>
    <n v="14.2"/>
    <n v="23.2"/>
    <n v="5.87"/>
    <m/>
    <m/>
    <m/>
    <m/>
    <m/>
    <s v="Begum BA, Biswas SK, Kim E, Hopke PK, Khaliquzzaman M. Investigation of sources of atmospheric aerosol at a hot spot area in Dhaka, Bangladesh. J Air Waste Manag Assoc 2005; 55: 227–40."/>
  </r>
  <r>
    <s v="Dhaka"/>
    <x v="0"/>
    <x v="1"/>
    <x v="1"/>
    <s v="PMF"/>
    <s v="Begum"/>
    <n v="2005"/>
    <s v="2001/2002"/>
    <s v="year"/>
    <n v="9.41"/>
    <n v="48.7"/>
    <m/>
    <n v="36.299999999999997"/>
    <n v="3.2"/>
    <n v="2.29"/>
    <m/>
    <m/>
    <m/>
    <m/>
    <s v="Begum BA, Biswas SK, Kim E, Hopke PK, Khaliquzzaman M. Investigation of sources of atmospheric aerosol at a hot spot area in Dhaka, Bangladesh. J Air Waste Manag Assoc 2005; 55: 227–40."/>
  </r>
  <r>
    <s v="Dhaka"/>
    <x v="0"/>
    <x v="1"/>
    <x v="1"/>
    <s v="ME"/>
    <s v="Begum"/>
    <n v="2005"/>
    <s v="2001/2002"/>
    <s v="year"/>
    <n v="3.6"/>
    <n v="51.2"/>
    <n v="19.600000000000001"/>
    <n v="18.809999999999999"/>
    <n v="4.3"/>
    <n v="2.4500000000000002"/>
    <m/>
    <m/>
    <m/>
    <m/>
    <s v="Begum BA, Biswas SK, Kim E, Hopke PK, Khaliquzzaman M. Investigation of sources of atmospheric aerosol at a hot spot area in Dhaka, Bangladesh. J Air Waste Manag Assoc 2005; 55: 227–40."/>
  </r>
  <r>
    <s v="Dhaka"/>
    <x v="0"/>
    <x v="1"/>
    <x v="0"/>
    <s v="PMF"/>
    <s v="Begum"/>
    <n v="2005"/>
    <s v="2001/2002"/>
    <s v="year"/>
    <m/>
    <n v="1"/>
    <m/>
    <n v="45.41"/>
    <m/>
    <n v="3.32"/>
    <n v="37.5"/>
    <m/>
    <m/>
    <n v="12.7"/>
    <s v="Begum BA, Biswas SK, Kim E, Hopke PK, Khaliquzzaman M. Investigation of sources of atmospheric aerosol at a hot spot area in Dhaka, Bangladesh. J Air Waste Manag Assoc 2005; 55: 227–40."/>
  </r>
  <r>
    <s v="Dhaka"/>
    <x v="0"/>
    <x v="1"/>
    <x v="0"/>
    <s v="ME"/>
    <s v="Begum"/>
    <n v="2005"/>
    <s v="2001/2002"/>
    <s v="year"/>
    <m/>
    <n v="1.82"/>
    <m/>
    <n v="49.69"/>
    <m/>
    <n v="4.0199999999999996"/>
    <n v="29.1"/>
    <m/>
    <m/>
    <n v="15.5"/>
    <s v="Begum BA, Biswas SK, Kim E, Hopke PK, Khaliquzzaman M. Investigation of sources of atmospheric aerosol at a hot spot area in Dhaka, Bangladesh. J Air Waste Manag Assoc 2005; 55: 227–40."/>
  </r>
  <r>
    <s v="Dhaka"/>
    <x v="0"/>
    <x v="0"/>
    <x v="1"/>
    <s v="PMF"/>
    <s v="Begum"/>
    <n v="2011"/>
    <s v="2005/2006"/>
    <s v="year"/>
    <n v="9.8699999999999992"/>
    <n v="48.9"/>
    <n v="12"/>
    <n v="28.330000000000002"/>
    <m/>
    <n v="0.89"/>
    <m/>
    <m/>
    <m/>
    <m/>
    <s v="Begum, B. A., Biswas, S. K., &amp; Hopke, P. K. (2011). Key issues in controlling air pollutants in Dhaka, Bangladesh. Atmospheric Environment, 45(40), 7705-7713. doi:10.1016/j.atmosenv.2010.10.022"/>
  </r>
  <r>
    <s v="Dhaka"/>
    <x v="0"/>
    <x v="0"/>
    <x v="1"/>
    <s v="PMF"/>
    <s v="Begum"/>
    <n v="2011"/>
    <s v="2001/2005"/>
    <s v="year"/>
    <n v="5.26"/>
    <n v="43.8"/>
    <n v="2.21"/>
    <n v="43.800000000000004"/>
    <m/>
    <m/>
    <n v="4.97"/>
    <m/>
    <m/>
    <m/>
    <s v="Begum, B. A., Biswas, S. K., &amp; Hopke, P. K. (2011). Key issues in controlling air pollutants in Dhaka, Bangladesh. Atmospheric Environment, 45(40), 7705-7713. doi:10.1016/j.atmosenv.2010.10.022"/>
  </r>
  <r>
    <s v="Dhaka"/>
    <x v="0"/>
    <x v="0"/>
    <x v="0"/>
    <s v="PMF"/>
    <s v="Begum"/>
    <n v="2011"/>
    <s v="2005/2006"/>
    <s v="year"/>
    <n v="2.0699999999999998"/>
    <n v="9.41"/>
    <n v="17.7"/>
    <n v="25.98"/>
    <m/>
    <n v="6.68"/>
    <n v="38.1"/>
    <m/>
    <m/>
    <m/>
    <s v="Begum, B. A., Biswas, S. K., &amp; Hopke, P. K. (2011). Key issues in controlling air pollutants in Dhaka, Bangladesh. Atmospheric Environment, 45(40), 7705-7713. doi:10.1016/j.atmosenv.2010.10.023"/>
  </r>
  <r>
    <s v="Dhaka"/>
    <x v="0"/>
    <x v="0"/>
    <x v="0"/>
    <s v="PMF"/>
    <s v="Begum"/>
    <n v="2011"/>
    <s v="2001/2005"/>
    <s v="year"/>
    <n v="4.34"/>
    <n v="14.8"/>
    <n v="3.56"/>
    <n v="57.93"/>
    <m/>
    <n v="0.7"/>
    <n v="18.7"/>
    <m/>
    <m/>
    <m/>
    <s v="Begum, B. A., Biswas, S. K., &amp; Hopke, P. K. (2011). Key issues in controlling air pollutants in Dhaka, Bangladesh. Atmospheric Environment, 45(40), 7705-7713. doi:10.1016/j.atmosenv.2010.10.024"/>
  </r>
  <r>
    <s v="Dhaka"/>
    <x v="0"/>
    <x v="0"/>
    <x v="1"/>
    <s v="PMF"/>
    <s v="Begum"/>
    <n v="2011"/>
    <s v="2005/2006"/>
    <s v="winter"/>
    <m/>
    <n v="50.3"/>
    <n v="9.31"/>
    <n v="15.08"/>
    <m/>
    <m/>
    <n v="25.3"/>
    <m/>
    <m/>
    <m/>
    <s v="Begum, B. A., Biswas, S. K., &amp; Hopke, P. K. (2011). Key issues in controlling air pollutants in Dhaka, Bangladesh. Atmospheric Environment, 45(40), 7705-7713. doi:10.1016/j.atmosenv.2010.10.024"/>
  </r>
  <r>
    <s v="Dhaka"/>
    <x v="0"/>
    <x v="0"/>
    <x v="1"/>
    <s v="PMF"/>
    <s v="Begum"/>
    <n v="2011"/>
    <s v="2005/2006"/>
    <s v="wet"/>
    <n v="12.7"/>
    <n v="31.8"/>
    <n v="1.2"/>
    <n v="51.900000000000006"/>
    <m/>
    <n v="2.46"/>
    <m/>
    <m/>
    <m/>
    <m/>
    <s v="Begum, B. A., Biswas, S. K., &amp; Hopke, P. K. (2011). Key issues in controlling air pollutants in Dhaka, Bangladesh. Atmospheric Environment, 45(40), 7705-7713. doi:10.1016/j.atmosenv.2010.10.024"/>
  </r>
  <r>
    <s v="Dhaka"/>
    <x v="0"/>
    <x v="0"/>
    <x v="0"/>
    <s v="PMF"/>
    <s v="Begum"/>
    <n v="2011"/>
    <s v="2005/2006"/>
    <s v="winter"/>
    <m/>
    <n v="13.7"/>
    <n v="14.5"/>
    <n v="41.96"/>
    <m/>
    <m/>
    <n v="29.9"/>
    <m/>
    <m/>
    <m/>
    <s v="Begum, B. A., Biswas, S. K., &amp; Hopke, P. K. (2011). Key issues in controlling air pollutants in Dhaka, Bangladesh. Atmospheric Environment, 45(40), 7705-7713. doi:10.1016/j.atmosenv.2010.10.023"/>
  </r>
  <r>
    <s v="Dhaka"/>
    <x v="0"/>
    <x v="0"/>
    <x v="0"/>
    <s v="PMF"/>
    <s v="Begum"/>
    <n v="2011"/>
    <s v="2005/2006"/>
    <s v="wet"/>
    <n v="10.6"/>
    <n v="16.2"/>
    <n v="15.6"/>
    <n v="42.7"/>
    <m/>
    <n v="14.9"/>
    <m/>
    <m/>
    <m/>
    <m/>
    <s v="Begum, B. A., Biswas, S. K., &amp; Hopke, P. K. (2011). Key issues in controlling air pollutants in Dhaka, Bangladesh. Atmospheric Environment, 45(40), 7705-7713. doi:10.1016/j.atmosenv.2010.10.023"/>
  </r>
  <r>
    <s v="Dhaka"/>
    <x v="0"/>
    <x v="0"/>
    <x v="2"/>
    <s v="PMF"/>
    <s v="Begum"/>
    <n v="2013"/>
    <s v="2001/2002"/>
    <s v="year"/>
    <m/>
    <m/>
    <n v="24.659606656580934"/>
    <n v="54.614220877458393"/>
    <m/>
    <m/>
    <n v="20.726172465960666"/>
    <m/>
    <m/>
    <m/>
    <s v="Begum, B. A., Hopke, P. K. &amp; Markwitz, A. (2013). Air pollution by fine particulate matter in Bangladesh. Atmospheric Pollution Research, 4(1), 75-86 https://doi.org/10.5094/APR.2013.008"/>
  </r>
  <r>
    <s v="Dhaka"/>
    <x v="0"/>
    <x v="0"/>
    <x v="2"/>
    <s v="PMF"/>
    <s v="Begum"/>
    <n v="2013"/>
    <s v="2005/2006"/>
    <s v="year"/>
    <m/>
    <n v="1.3698630136986303"/>
    <n v="13.698630136986301"/>
    <n v="17.80821917808219"/>
    <m/>
    <n v="6.8493150684931505"/>
    <n v="56.164383561643824"/>
    <m/>
    <m/>
    <n v="4.1095890410959157"/>
    <s v="Begum, B. A., Hopke, P. K. &amp; Markwitz, A. (2013). Air pollution by fine particulate matter in Bangladesh. Atmospheric Pollution Research, 4(1), 75-86 https://doi.org/10.5094/APR.2013.009"/>
  </r>
  <r>
    <s v="Dhaka"/>
    <x v="0"/>
    <x v="0"/>
    <x v="2"/>
    <s v="PMF"/>
    <s v="Begum"/>
    <n v="2013"/>
    <s v="2007/2009"/>
    <s v="year"/>
    <m/>
    <n v="0.24630541871921185"/>
    <n v="7.0197044334975365"/>
    <n v="7.8817733990147785"/>
    <m/>
    <n v="0.12315270935960593"/>
    <n v="91.256157635468"/>
    <m/>
    <m/>
    <m/>
    <s v="Begum, B. A., Hopke, P. K. &amp; Markwitz, A. (2013). Air pollution by fine particulate matter in Bangladesh. Atmospheric Pollution Research, 4(1), 75-86 https://doi.org/10.5094/APR.2013.010"/>
  </r>
  <r>
    <s v="Dhaka"/>
    <x v="0"/>
    <x v="0"/>
    <x v="0"/>
    <s v="PMF"/>
    <s v="Begum"/>
    <n v="2013"/>
    <s v="2007/2009"/>
    <s v="year"/>
    <n v="6.2908011869436207"/>
    <n v="9.525222551928783"/>
    <n v="14.747774480712165"/>
    <n v="40.326409495548958"/>
    <m/>
    <n v="6.5875370919881311"/>
    <n v="22.522255192878333"/>
    <m/>
    <m/>
    <m/>
    <s v="Begum, B. A., Hopke, P. K. &amp; Markwitz, A. (2013). Air pollution by fine particulate matter in Bangladesh. Atmospheric Pollution Research, 4(1), 75-86 https://doi.org/10.5094/APR.2013.011"/>
  </r>
  <r>
    <s v="Dhaka"/>
    <x v="0"/>
    <x v="0"/>
    <x v="0"/>
    <s v="PMF"/>
    <s v="Begum"/>
    <n v="2018"/>
    <s v="2010/2015"/>
    <s v="year"/>
    <n v="6.140350877192982"/>
    <n v="12.596491228070175"/>
    <m/>
    <n v="22.912280701754383"/>
    <m/>
    <n v="8.912280701754387"/>
    <n v="49.473684210526315"/>
    <m/>
    <m/>
    <m/>
    <s v="Begum, B. A., &amp; Hopke, P. K. (2018). Ambient Air Quality in Dhaka Bangladesh over Two Decades: Impacts of Policy on Air Quality. Aerosol and Air Quality Research,18(7), 1910-1920. doi:10.4209/aaqr.2017.11.0465"/>
  </r>
  <r>
    <s v="Dhaka"/>
    <x v="0"/>
    <x v="0"/>
    <x v="2"/>
    <s v="PMF"/>
    <s v="Begum"/>
    <n v="2018"/>
    <s v="2010/2015"/>
    <s v="year"/>
    <n v="2.6415094339622645"/>
    <n v="2.8301886792452833"/>
    <m/>
    <n v="8.8679245283018862"/>
    <m/>
    <n v="11.509433962264151"/>
    <n v="74.150943396226424"/>
    <m/>
    <m/>
    <m/>
    <s v="Begum, B. A., &amp; Hopke, P. K. (2018). Ambient Air Quality in Dhaka Bangladesh over Two Decades: Impacts of Policy on Air Quality. Aerosol and Air Quality Research,18(7), 1910-1920. doi:10.4209/aaqr.2017.11.0465"/>
  </r>
  <r>
    <m/>
    <x v="1"/>
    <x v="2"/>
    <x v="3"/>
    <m/>
    <m/>
    <m/>
    <m/>
    <m/>
    <m/>
    <m/>
    <m/>
    <m/>
    <m/>
    <m/>
    <m/>
    <m/>
    <m/>
    <m/>
    <m/>
  </r>
  <r>
    <s v="Mumbai"/>
    <x v="2"/>
    <x v="3"/>
    <x v="0"/>
    <s v="CMB"/>
    <s v="ESMAP report"/>
    <n v="2011"/>
    <n v="2001"/>
    <s v="year"/>
    <m/>
    <m/>
    <m/>
    <n v="50.6"/>
    <m/>
    <n v="2.5"/>
    <m/>
    <n v="22"/>
    <m/>
    <n v="24.9"/>
    <s v="ESMAP, Energy Sector Management Assistance Program. The World Bank, Annual Report 2011. 2012."/>
  </r>
  <r>
    <s v="Delhi"/>
    <x v="2"/>
    <x v="3"/>
    <x v="0"/>
    <s v="CMB"/>
    <s v="ESMAP report"/>
    <n v="2011"/>
    <n v="2001"/>
    <s v="year"/>
    <m/>
    <m/>
    <m/>
    <n v="41.5"/>
    <m/>
    <n v="3.5"/>
    <m/>
    <n v="18.3"/>
    <m/>
    <n v="36.799999999999997"/>
    <s v="ESMAP, Energy Sector Management Assistance Program. The World Bank, Annual Report 2011. 2012."/>
  </r>
  <r>
    <s v="Kolkata"/>
    <x v="2"/>
    <x v="3"/>
    <x v="0"/>
    <s v="CMB"/>
    <s v="ESMAP report"/>
    <n v="2011"/>
    <n v="2001"/>
    <s v="year"/>
    <m/>
    <m/>
    <m/>
    <n v="55"/>
    <m/>
    <n v="5.8"/>
    <m/>
    <n v="23"/>
    <m/>
    <n v="16.3"/>
    <s v="ESMAP, Energy Sector Management Assistance Program. The World Bank, Annual Report 2011. 2012."/>
  </r>
  <r>
    <s v="Hyderabad"/>
    <x v="2"/>
    <x v="1"/>
    <x v="0"/>
    <s v="CMB"/>
    <s v="Gummeneni"/>
    <n v="2011"/>
    <s v="2004/2005"/>
    <s v="year"/>
    <m/>
    <n v="26"/>
    <m/>
    <n v="31"/>
    <m/>
    <n v="22"/>
    <m/>
    <m/>
    <m/>
    <n v="21"/>
    <s v="Gummeneni S, Yusup YB, Chavali M, Samadi SZ. Source apportionment of particulate matter in the ambient air of Hyderabad city, India. Atmospheric Res 2011; 101: 752–64."/>
  </r>
  <r>
    <s v="Hyderabad"/>
    <x v="2"/>
    <x v="1"/>
    <x v="1"/>
    <s v="CMB"/>
    <s v="Gummeneni"/>
    <n v="2011"/>
    <s v="2004/2005"/>
    <s v="year"/>
    <m/>
    <n v="40"/>
    <m/>
    <n v="22"/>
    <m/>
    <n v="28"/>
    <m/>
    <m/>
    <m/>
    <n v="10"/>
    <s v="Gummeneni S, Yusup YB, Chavali M, Samadi SZ. Source apportionment of particulate matter in the ambient air of Hyderabad city, India. Atmospheric Res 2011; 101: 752–64."/>
  </r>
  <r>
    <s v="Hyderabad"/>
    <x v="2"/>
    <x v="1"/>
    <x v="0"/>
    <s v="CMB"/>
    <s v="Guttikunda"/>
    <n v="2012"/>
    <s v="2006/2010"/>
    <s v="year"/>
    <m/>
    <m/>
    <m/>
    <n v="58.1"/>
    <m/>
    <n v="17.3"/>
    <m/>
    <n v="13"/>
    <m/>
    <n v="11.6"/>
    <s v="Guttikunda SK, Kopakka RV, Dasari P, Gertler AW. Receptor model-based source apportionment of particulate pollution in Hyderabad, India. Environ Monit Assess 2013; 185: 5585–93."/>
  </r>
  <r>
    <s v="Hyderabad"/>
    <x v="2"/>
    <x v="1"/>
    <x v="1"/>
    <s v="CMB"/>
    <s v="Guttikunda"/>
    <n v="2012"/>
    <s v="2006/2010"/>
    <s v="year"/>
    <m/>
    <m/>
    <m/>
    <n v="77.099999999999994"/>
    <m/>
    <n v="10.5"/>
    <m/>
    <n v="6.2"/>
    <m/>
    <n v="6.2"/>
    <s v="Guttikunda SK, Kopakka RV, Dasari P, Gertler AW. Receptor model-based source apportionment of particulate pollution in Hyderabad, India. Environ Monit Assess 2013; 185: 5585–93."/>
  </r>
  <r>
    <s v="Kanpur"/>
    <x v="2"/>
    <x v="1"/>
    <x v="1"/>
    <s v="PMF"/>
    <s v="Mehta"/>
    <n v="2009"/>
    <n v="2004"/>
    <s v="winter"/>
    <n v="19"/>
    <n v="22.5"/>
    <m/>
    <m/>
    <m/>
    <m/>
    <m/>
    <n v="25"/>
    <m/>
    <n v="33.5"/>
    <s v="Mehta B, Venkataraman C, Bhushan M, Tripathi SN. Identification of sources affecting fog formation using receptor modeling approaches and inventory estimates of sectoral emissions. Atmos Environ 2009; 43: 1288–95."/>
  </r>
  <r>
    <s v="Nagpur"/>
    <x v="2"/>
    <x v="1"/>
    <x v="0"/>
    <s v="CMB"/>
    <s v="Pipalatkar"/>
    <n v="2014"/>
    <s v="2009/2010"/>
    <s v="fall"/>
    <m/>
    <n v="8.3000000000000007"/>
    <m/>
    <n v="64.3"/>
    <m/>
    <m/>
    <m/>
    <n v="11"/>
    <m/>
    <n v="16.399999999999999"/>
    <s v="Pipalatkar P, Khaparde VV, Gajghate DG, Bawase MA. Source apportionment of PM2.5 using a CMB model for a centrally located indian city. Aerosol Air Qual Res 2014; 14: 1089–99."/>
  </r>
  <r>
    <s v="Ahmedabad"/>
    <x v="2"/>
    <x v="1"/>
    <x v="0"/>
    <s v="PMF"/>
    <s v="Sudheer"/>
    <n v="2012"/>
    <s v="2006/2007"/>
    <s v="winter"/>
    <m/>
    <n v="10"/>
    <m/>
    <n v="15"/>
    <m/>
    <n v="42"/>
    <m/>
    <n v="33"/>
    <m/>
    <m/>
    <s v="Sudheer AK, Rengarajan R. Atmospheric mineral dust and trace metals over urban environment in western India during winter. Aerosol Air Qual Res 2012; 12: 923–33."/>
  </r>
  <r>
    <s v="Bangalore"/>
    <x v="2"/>
    <x v="4"/>
    <x v="1"/>
    <s v="CMB"/>
    <s v="Central Pollution Control Board"/>
    <n v="2010"/>
    <n v="2007"/>
    <s v="year"/>
    <m/>
    <m/>
    <n v="48.9"/>
    <n v="19.3"/>
    <m/>
    <m/>
    <m/>
    <m/>
    <n v="22.6"/>
    <n v="9.1999999999999993"/>
    <s v="India., Central Pollution Control Board. (2010). Air quality monitoring, emission, inventory, and source apportionment study for Indian cities: National summary report."/>
  </r>
  <r>
    <s v="Chennai"/>
    <x v="2"/>
    <x v="4"/>
    <x v="1"/>
    <s v="CMB"/>
    <s v="Central Pollution Control Board"/>
    <n v="2010"/>
    <n v="2007"/>
    <s v="year"/>
    <m/>
    <m/>
    <n v="6.3"/>
    <n v="48.3"/>
    <m/>
    <n v="3.5"/>
    <m/>
    <m/>
    <n v="41.9"/>
    <m/>
    <s v="India., Central Pollution Control Board. (2010). Air quality monitoring, emission, inventory, and source apportionment study for Indian cities: National summary report."/>
  </r>
  <r>
    <s v="Delhi"/>
    <x v="2"/>
    <x v="4"/>
    <x v="1"/>
    <s v="CMB"/>
    <s v="Central Pollution Control Board"/>
    <n v="2010"/>
    <n v="2007"/>
    <s v="year"/>
    <m/>
    <m/>
    <n v="14.5"/>
    <n v="20.5"/>
    <n v="22"/>
    <n v="6.3"/>
    <m/>
    <n v="15"/>
    <n v="36.700000000000003"/>
    <m/>
    <s v="India., Central Pollution Control Board. (2010). Air quality monitoring, emission, inventory, and source apportionment study for Indian cities: National summary report."/>
  </r>
  <r>
    <s v="Kanpur"/>
    <x v="2"/>
    <x v="4"/>
    <x v="1"/>
    <s v="CMB"/>
    <s v="Central Pollution Control Board"/>
    <n v="2010"/>
    <n v="2007"/>
    <s v="year"/>
    <m/>
    <m/>
    <n v="7.2"/>
    <n v="14.9"/>
    <m/>
    <n v="2.2999999999999998"/>
    <m/>
    <n v="26"/>
    <n v="57"/>
    <n v="18.7"/>
    <s v="India., Central Pollution Control Board. (2010). Air quality monitoring, emission, inventory, and source apportionment study for Indian cities: National summary report."/>
  </r>
  <r>
    <s v="Mumbai"/>
    <x v="2"/>
    <x v="4"/>
    <x v="1"/>
    <s v="CMB"/>
    <s v="Central Pollution Control Board"/>
    <n v="2010"/>
    <n v="2007"/>
    <s v="year"/>
    <n v="6"/>
    <n v="46.8"/>
    <m/>
    <n v="17.399999999999999"/>
    <m/>
    <m/>
    <m/>
    <n v="8.4"/>
    <m/>
    <n v="21.3"/>
    <s v="India., Central Pollution Control Board. (2010). Air quality monitoring, emission, inventory, and source apportionment study for Indian cities: National summary report."/>
  </r>
  <r>
    <s v="Pune"/>
    <x v="2"/>
    <x v="4"/>
    <x v="1"/>
    <s v="CMB"/>
    <s v="Central Pollution Control Board"/>
    <n v="2010"/>
    <n v="2007"/>
    <s v="year"/>
    <m/>
    <m/>
    <n v="57.4"/>
    <n v="9.8000000000000007"/>
    <m/>
    <m/>
    <n v="14.9"/>
    <n v="2.9"/>
    <n v="15"/>
    <m/>
    <s v="India., Central Pollution Control Board. (2010). Air quality monitoring, emission, inventory, and source apportionment study for Indian cities: National summary report."/>
  </r>
  <r>
    <s v="Bangalore"/>
    <x v="2"/>
    <x v="5"/>
    <x v="1"/>
    <s v="CMB"/>
    <s v="Central Pollution Control Board"/>
    <n v="2010"/>
    <n v="2007"/>
    <s v="year"/>
    <m/>
    <m/>
    <n v="55.6"/>
    <n v="22.6"/>
    <m/>
    <m/>
    <m/>
    <m/>
    <n v="10.6"/>
    <n v="11.1"/>
    <s v="India., Central Pollution Control Board. (2010). Air quality monitoring, emission, inventory, and source apportionment study for Indian cities: National summary report."/>
  </r>
  <r>
    <s v="Chennai"/>
    <x v="2"/>
    <x v="5"/>
    <x v="1"/>
    <s v="CMB"/>
    <s v="Central Pollution Control Board"/>
    <n v="2010"/>
    <n v="2007"/>
    <s v="year"/>
    <m/>
    <m/>
    <n v="27"/>
    <n v="35.1"/>
    <m/>
    <n v="5.4"/>
    <m/>
    <m/>
    <n v="32.6"/>
    <m/>
    <s v="India., Central Pollution Control Board. (2010). Air quality monitoring, emission, inventory, and source apportionment study for Indian cities: National summary report."/>
  </r>
  <r>
    <s v="Delhi"/>
    <x v="2"/>
    <x v="5"/>
    <x v="1"/>
    <s v="CMB"/>
    <s v="Central Pollution Control Board"/>
    <n v="2010"/>
    <n v="2007"/>
    <s v="year"/>
    <m/>
    <m/>
    <n v="29"/>
    <n v="12.1"/>
    <n v="23.1"/>
    <n v="9.3000000000000007"/>
    <m/>
    <n v="10.5"/>
    <n v="15.899999999999999"/>
    <m/>
    <s v="India., Central Pollution Control Board. (2010). Air quality monitoring, emission, inventory, and source apportionment study for Indian cities: National summary report."/>
  </r>
  <r>
    <s v="Kanpur"/>
    <x v="2"/>
    <x v="5"/>
    <x v="1"/>
    <s v="CMB"/>
    <s v="Central Pollution Control Board"/>
    <n v="2010"/>
    <n v="2007"/>
    <s v="year"/>
    <m/>
    <m/>
    <n v="8"/>
    <n v="16.8"/>
    <m/>
    <n v="3.1"/>
    <m/>
    <n v="30.2"/>
    <n v="53.800000000000004"/>
    <n v="18.2"/>
    <s v="India., Central Pollution Control Board. (2010). Air quality monitoring, emission, inventory, and source apportionment study for Indian cities: National summary report."/>
  </r>
  <r>
    <s v="Mumbai"/>
    <x v="2"/>
    <x v="5"/>
    <x v="1"/>
    <s v="CMB"/>
    <s v="Central Pollution Control Board"/>
    <n v="2010"/>
    <n v="2007"/>
    <s v="year"/>
    <n v="5.6"/>
    <n v="28.6"/>
    <m/>
    <n v="26"/>
    <m/>
    <n v="0.8"/>
    <m/>
    <m/>
    <n v="28.900000000000002"/>
    <n v="10.1"/>
    <s v="India., Central Pollution Control Board. (2010). Air quality monitoring, emission, inventory, and source apportionment study for Indian cities: National summary report."/>
  </r>
  <r>
    <s v="Pune"/>
    <x v="2"/>
    <x v="5"/>
    <x v="1"/>
    <s v="CMB"/>
    <s v="Central Pollution Control Board"/>
    <n v="2010"/>
    <n v="2007"/>
    <s v="year"/>
    <m/>
    <m/>
    <n v="64.5"/>
    <n v="8.5"/>
    <m/>
    <m/>
    <n v="6.5"/>
    <n v="4"/>
    <n v="16.5"/>
    <m/>
    <s v="India., Central Pollution Control Board. (2010). Air quality monitoring, emission, inventory, and source apportionment study for Indian cities: National summary report."/>
  </r>
  <r>
    <s v="Bangalore"/>
    <x v="2"/>
    <x v="1"/>
    <x v="1"/>
    <s v="CMB"/>
    <s v="Central Pollution Control Board"/>
    <n v="2010"/>
    <n v="2007"/>
    <s v="year"/>
    <m/>
    <m/>
    <n v="45.6"/>
    <n v="10.9"/>
    <m/>
    <n v="27.2"/>
    <m/>
    <m/>
    <n v="13.9"/>
    <n v="2.4"/>
    <s v="India., Central Pollution Control Board. (2010). Air quality monitoring, emission, inventory, and source apportionment study for Indian cities: National summary report."/>
  </r>
  <r>
    <s v="Chennai"/>
    <x v="2"/>
    <x v="1"/>
    <x v="1"/>
    <s v="CMB"/>
    <s v="Central Pollution Control Board"/>
    <n v="2010"/>
    <n v="2007"/>
    <s v="year"/>
    <m/>
    <m/>
    <n v="16.899999999999999"/>
    <n v="45.8"/>
    <m/>
    <n v="4.4000000000000004"/>
    <m/>
    <m/>
    <n v="32.9"/>
    <m/>
    <s v="India., Central Pollution Control Board. (2010). Air quality monitoring, emission, inventory, and source apportionment study for Indian cities: National summary report."/>
  </r>
  <r>
    <s v="Delhi"/>
    <x v="2"/>
    <x v="1"/>
    <x v="1"/>
    <s v="CMB"/>
    <s v="Central Pollution Control Board"/>
    <n v="2010"/>
    <n v="2007"/>
    <s v="year"/>
    <m/>
    <m/>
    <n v="25.1"/>
    <n v="8.6999999999999993"/>
    <n v="23.1"/>
    <n v="8.8000000000000007"/>
    <m/>
    <n v="24.4"/>
    <n v="9.9"/>
    <m/>
    <s v="India., Central Pollution Control Board. (2010). Air quality monitoring, emission, inventory, and source apportionment study for Indian cities: National summary report."/>
  </r>
  <r>
    <s v="Kanpur"/>
    <x v="2"/>
    <x v="1"/>
    <x v="1"/>
    <s v="CMB"/>
    <s v="Central Pollution Control Board"/>
    <n v="2010"/>
    <n v="2007"/>
    <s v="year"/>
    <m/>
    <m/>
    <n v="9.4"/>
    <n v="14.7"/>
    <m/>
    <n v="18.899999999999999"/>
    <m/>
    <n v="17.7"/>
    <n v="23.6"/>
    <n v="15.6"/>
    <s v="India., Central Pollution Control Board. (2010). Air quality monitoring, emission, inventory, and source apportionment study for Indian cities: National summary report."/>
  </r>
  <r>
    <s v="Mumbai"/>
    <x v="2"/>
    <x v="1"/>
    <x v="1"/>
    <s v="CMB"/>
    <s v="Central Pollution Control Board"/>
    <n v="2010"/>
    <n v="2007"/>
    <s v="year"/>
    <n v="1.7"/>
    <n v="30.1"/>
    <m/>
    <n v="7.8"/>
    <m/>
    <n v="6.1"/>
    <m/>
    <n v="23"/>
    <n v="18.100000000000001"/>
    <n v="13.3"/>
    <s v="India., Central Pollution Control Board. (2010). Air quality monitoring, emission, inventory, and source apportionment study for Indian cities: National summary report."/>
  </r>
  <r>
    <s v="Pune"/>
    <x v="2"/>
    <x v="1"/>
    <x v="1"/>
    <s v="CMB"/>
    <s v="Central Pollution Control Board"/>
    <n v="2010"/>
    <n v="2007"/>
    <s v="year"/>
    <m/>
    <m/>
    <n v="49.2"/>
    <n v="2"/>
    <m/>
    <m/>
    <n v="27.9"/>
    <n v="8.6"/>
    <n v="12.4"/>
    <m/>
    <s v="India., Central Pollution Control Board. (2010). Air quality monitoring, emission, inventory, and source apportionment study for Indian cities: National summary report."/>
  </r>
  <r>
    <s v="Bangalore"/>
    <x v="2"/>
    <x v="4"/>
    <x v="0"/>
    <s v="CMB"/>
    <s v="Central Pollution Control Board"/>
    <n v="2010"/>
    <n v="2007"/>
    <s v="year"/>
    <m/>
    <m/>
    <n v="4.4000000000000004"/>
    <n v="47.6"/>
    <m/>
    <m/>
    <m/>
    <m/>
    <n v="34.4"/>
    <n v="13.6"/>
    <s v="India., Central Pollution Control Board. (2010). Air quality monitoring, emission, inventory, and source apportionment study for Indian cities: National summary report."/>
  </r>
  <r>
    <s v="Chennai"/>
    <x v="2"/>
    <x v="4"/>
    <x v="0"/>
    <s v="CMB"/>
    <s v="Central Pollution Control Board"/>
    <n v="2010"/>
    <n v="2007"/>
    <s v="year"/>
    <m/>
    <m/>
    <n v="24.4"/>
    <n v="27.3"/>
    <m/>
    <m/>
    <m/>
    <m/>
    <n v="48.3"/>
    <m/>
    <s v="India., Central Pollution Control Board. (2010). Air quality monitoring, emission, inventory, and source apportionment study for Indian cities: National summary report."/>
  </r>
  <r>
    <s v="Delhi"/>
    <x v="2"/>
    <x v="4"/>
    <x v="0"/>
    <s v="CMB"/>
    <s v="Central Pollution Control Board"/>
    <n v="2010"/>
    <n v="2007"/>
    <s v="year"/>
    <m/>
    <m/>
    <n v="4.9000000000000004"/>
    <n v="22.4"/>
    <m/>
    <n v="2.8"/>
    <m/>
    <m/>
    <n v="69.900000000000006"/>
    <m/>
    <s v="India., Central Pollution Control Board. (2010). Air quality monitoring, emission, inventory, and source apportionment study for Indian cities: National summary report."/>
  </r>
  <r>
    <s v="Kanpur"/>
    <x v="2"/>
    <x v="4"/>
    <x v="0"/>
    <s v="CMB"/>
    <s v="Central Pollution Control Board"/>
    <n v="2010"/>
    <n v="2007"/>
    <s v="year"/>
    <m/>
    <m/>
    <n v="4.9000000000000004"/>
    <n v="23.6"/>
    <m/>
    <n v="1.9"/>
    <m/>
    <m/>
    <n v="45.3"/>
    <n v="24.3"/>
    <s v="India., Central Pollution Control Board. (2010). Air quality monitoring, emission, inventory, and source apportionment study for Indian cities: National summary report."/>
  </r>
  <r>
    <s v="Pune"/>
    <x v="2"/>
    <x v="4"/>
    <x v="0"/>
    <s v="CMB"/>
    <s v="Central Pollution Control Board"/>
    <n v="2010"/>
    <n v="2007"/>
    <s v="year"/>
    <m/>
    <m/>
    <n v="3.5"/>
    <n v="33.9"/>
    <m/>
    <m/>
    <m/>
    <m/>
    <n v="16.3"/>
    <n v="46.3"/>
    <s v="India., Central Pollution Control Board. (2010). Air quality monitoring, emission, inventory, and source apportionment study for Indian cities: National summary report."/>
  </r>
  <r>
    <s v="Bangalore"/>
    <x v="2"/>
    <x v="5"/>
    <x v="0"/>
    <s v="CMB"/>
    <s v="Central Pollution Control Board"/>
    <n v="2010"/>
    <n v="2007"/>
    <s v="year"/>
    <m/>
    <m/>
    <n v="2.8"/>
    <n v="60.6"/>
    <m/>
    <m/>
    <m/>
    <m/>
    <n v="25.599999999999998"/>
    <n v="11"/>
    <s v="India., Central Pollution Control Board. (2010). Air quality monitoring, emission, inventory, and source apportionment study for Indian cities: National summary report."/>
  </r>
  <r>
    <s v="Chennai"/>
    <x v="2"/>
    <x v="5"/>
    <x v="0"/>
    <s v="CMB"/>
    <s v="Central Pollution Control Board"/>
    <n v="2010"/>
    <n v="2007"/>
    <s v="year"/>
    <m/>
    <m/>
    <n v="27.9"/>
    <n v="45.7"/>
    <m/>
    <m/>
    <m/>
    <m/>
    <n v="26.4"/>
    <m/>
    <s v="India., Central Pollution Control Board. (2010). Air quality monitoring, emission, inventory, and source apportionment study for Indian cities: National summary report."/>
  </r>
  <r>
    <s v="Delhi"/>
    <x v="2"/>
    <x v="5"/>
    <x v="0"/>
    <s v="CMB"/>
    <s v="Central Pollution Control Board"/>
    <n v="2010"/>
    <n v="2007"/>
    <s v="year"/>
    <m/>
    <m/>
    <n v="5.4"/>
    <n v="7"/>
    <m/>
    <n v="7.1"/>
    <m/>
    <n v="14"/>
    <n v="66.599999999999994"/>
    <m/>
    <s v="India., Central Pollution Control Board. (2010). Air quality monitoring, emission, inventory, and source apportionment study for Indian cities: National summary report."/>
  </r>
  <r>
    <s v="Kanpur"/>
    <x v="2"/>
    <x v="5"/>
    <x v="0"/>
    <s v="CMB"/>
    <s v="Central Pollution Control Board"/>
    <n v="2010"/>
    <n v="2007"/>
    <s v="year"/>
    <m/>
    <m/>
    <n v="7.7"/>
    <n v="31.9"/>
    <m/>
    <n v="2.7"/>
    <m/>
    <m/>
    <n v="36.5"/>
    <n v="21.2"/>
    <s v="India., Central Pollution Control Board. (2010). Air quality monitoring, emission, inventory, and source apportionment study for Indian cities: National summary report."/>
  </r>
  <r>
    <s v="Pune"/>
    <x v="2"/>
    <x v="5"/>
    <x v="0"/>
    <s v="CMB"/>
    <s v="Central Pollution Control Board"/>
    <n v="2010"/>
    <n v="2007"/>
    <s v="year"/>
    <m/>
    <m/>
    <n v="3.1"/>
    <n v="24.7"/>
    <m/>
    <m/>
    <m/>
    <m/>
    <n v="14.3"/>
    <n v="57.9"/>
    <s v="India., Central Pollution Control Board. (2010). Air quality monitoring, emission, inventory, and source apportionment study for Indian cities: National summary report."/>
  </r>
  <r>
    <s v="Bangalore"/>
    <x v="2"/>
    <x v="1"/>
    <x v="0"/>
    <s v="CMB"/>
    <s v="Central Pollution Control Board"/>
    <n v="2010"/>
    <n v="2007"/>
    <s v="year"/>
    <m/>
    <m/>
    <n v="2.6"/>
    <n v="35.1"/>
    <m/>
    <n v="21"/>
    <m/>
    <m/>
    <n v="28.299999999999997"/>
    <n v="13.1"/>
    <s v="India., Central Pollution Control Board. (2010). Air quality monitoring, emission, inventory, and source apportionment study for Indian cities: National summary report."/>
  </r>
  <r>
    <s v="Chennai"/>
    <x v="2"/>
    <x v="1"/>
    <x v="0"/>
    <s v="CMB"/>
    <s v="Central Pollution Control Board"/>
    <n v="2010"/>
    <n v="2007"/>
    <s v="year"/>
    <m/>
    <m/>
    <n v="22.8"/>
    <n v="19.600000000000001"/>
    <m/>
    <n v="0.7"/>
    <m/>
    <m/>
    <n v="56.9"/>
    <m/>
    <s v="India., Central Pollution Control Board. (2010). Air quality monitoring, emission, inventory, and source apportionment study for Indian cities: National summary report."/>
  </r>
  <r>
    <s v="Delhi"/>
    <x v="2"/>
    <x v="1"/>
    <x v="0"/>
    <s v="CMB"/>
    <s v="Central Pollution Control Board"/>
    <n v="2010"/>
    <n v="2007"/>
    <s v="year"/>
    <m/>
    <m/>
    <n v="6.4"/>
    <n v="6"/>
    <m/>
    <n v="0.3"/>
    <m/>
    <m/>
    <n v="87.399999999999991"/>
    <m/>
    <s v="India., Central Pollution Control Board. (2010). Air quality monitoring, emission, inventory, and source apportionment study for Indian cities: National summary report."/>
  </r>
  <r>
    <s v="Kanpur"/>
    <x v="2"/>
    <x v="1"/>
    <x v="0"/>
    <s v="CMB"/>
    <s v="Central Pollution Control Board"/>
    <n v="2010"/>
    <n v="2007"/>
    <s v="year"/>
    <m/>
    <m/>
    <n v="5.6"/>
    <n v="27.9"/>
    <m/>
    <n v="16.8"/>
    <m/>
    <m/>
    <n v="28.5"/>
    <n v="21.3"/>
    <s v="India., Central Pollution Control Board. (2010). Air quality monitoring, emission, inventory, and source apportionment study for Indian cities: National summary report."/>
  </r>
  <r>
    <s v="Pune"/>
    <x v="2"/>
    <x v="1"/>
    <x v="0"/>
    <s v="CMB"/>
    <s v="Central Pollution Control Board"/>
    <n v="2010"/>
    <n v="2007"/>
    <s v="year"/>
    <m/>
    <m/>
    <n v="4.7"/>
    <n v="20.9"/>
    <m/>
    <m/>
    <m/>
    <m/>
    <n v="16.8"/>
    <n v="57.5"/>
    <s v="India., Central Pollution Control Board. (2010). Air quality monitoring, emission, inventory, and source apportionment study for Indian cities: National summary report."/>
  </r>
  <r>
    <s v="Delhi"/>
    <x v="2"/>
    <x v="1"/>
    <x v="1"/>
    <s v="EI"/>
    <s v="Gargava"/>
    <n v="2014"/>
    <n v="2007"/>
    <s v="year"/>
    <m/>
    <m/>
    <n v="55"/>
    <n v="6.9"/>
    <m/>
    <n v="19.2"/>
    <m/>
    <n v="8.3000000000000007"/>
    <m/>
    <m/>
    <s v="Gargava, P., Chow, J. C., Watson, J. G., &amp; Lowenthal, D. H. (2014). Speciated PM10 Emission Inventory for Delhi, India. Aerosol and Air Quality Research,14(5), 1515-1526. doi:10.4209/aaqr.2013.02.0047"/>
  </r>
  <r>
    <s v="Delhi"/>
    <x v="2"/>
    <x v="1"/>
    <x v="0"/>
    <s v="EI"/>
    <s v="Gargava"/>
    <n v="2014"/>
    <n v="2010"/>
    <s v="year"/>
    <m/>
    <m/>
    <n v="66"/>
    <n v="15.2"/>
    <m/>
    <n v="9.6"/>
    <m/>
    <m/>
    <n v="9.3000000000000007"/>
    <m/>
    <s v="Gargava, P., Chow, J. C., Watson, J. G., &amp; Lowenthal, D. H. (2014). Speciated PM10 Emission Inventory for Delhi, India. Aerosol and Air Quality Research,14(5), 1515-1526. doi:10.4209/aaqr.2013.02.0048"/>
  </r>
  <r>
    <s v="Delhi"/>
    <x v="2"/>
    <x v="1"/>
    <x v="1"/>
    <s v="EI"/>
    <s v="Gargava"/>
    <n v="2014"/>
    <n v="2010"/>
    <s v="year"/>
    <m/>
    <m/>
    <n v="56"/>
    <n v="12.7"/>
    <m/>
    <n v="16.100000000000001"/>
    <m/>
    <m/>
    <n v="15.3"/>
    <m/>
    <s v="Gargava, P., Chow, J. C., Watson, J. G., &amp; Lowenthal, D. H. (2014). Speciated PM10 Emission Inventory for Delhi, India. Aerosol and Air Quality Research,14(5), 1515-1526. doi:10.4209/aaqr.2013.02.0049"/>
  </r>
  <r>
    <m/>
    <x v="3"/>
    <x v="2"/>
    <x v="3"/>
    <m/>
    <m/>
    <m/>
    <m/>
    <m/>
    <m/>
    <m/>
    <m/>
    <m/>
    <m/>
    <m/>
    <m/>
    <m/>
    <m/>
    <m/>
    <m/>
  </r>
  <r>
    <m/>
    <x v="3"/>
    <x v="2"/>
    <x v="3"/>
    <m/>
    <m/>
    <m/>
    <m/>
    <m/>
    <m/>
    <m/>
    <m/>
    <m/>
    <m/>
    <m/>
    <m/>
    <m/>
    <m/>
    <m/>
    <m/>
  </r>
  <r>
    <m/>
    <x v="3"/>
    <x v="2"/>
    <x v="3"/>
    <m/>
    <m/>
    <m/>
    <m/>
    <m/>
    <m/>
    <m/>
    <m/>
    <m/>
    <m/>
    <m/>
    <m/>
    <m/>
    <m/>
    <m/>
    <m/>
  </r>
  <r>
    <m/>
    <x v="3"/>
    <x v="2"/>
    <x v="3"/>
    <m/>
    <m/>
    <m/>
    <m/>
    <m/>
    <m/>
    <m/>
    <m/>
    <m/>
    <m/>
    <m/>
    <m/>
    <m/>
    <m/>
    <m/>
    <m/>
  </r>
  <r>
    <m/>
    <x v="3"/>
    <x v="2"/>
    <x v="3"/>
    <m/>
    <m/>
    <m/>
    <m/>
    <m/>
    <m/>
    <m/>
    <m/>
    <m/>
    <m/>
    <m/>
    <m/>
    <m/>
    <m/>
    <m/>
    <m/>
  </r>
  <r>
    <m/>
    <x v="3"/>
    <x v="2"/>
    <x v="3"/>
    <m/>
    <m/>
    <m/>
    <m/>
    <m/>
    <m/>
    <m/>
    <m/>
    <m/>
    <m/>
    <m/>
    <m/>
    <m/>
    <m/>
    <m/>
    <m/>
  </r>
  <r>
    <m/>
    <x v="3"/>
    <x v="2"/>
    <x v="3"/>
    <m/>
    <m/>
    <m/>
    <m/>
    <m/>
    <m/>
    <m/>
    <m/>
    <m/>
    <m/>
    <m/>
    <m/>
    <m/>
    <m/>
    <m/>
    <m/>
  </r>
  <r>
    <m/>
    <x v="3"/>
    <x v="2"/>
    <x v="3"/>
    <m/>
    <m/>
    <m/>
    <m/>
    <m/>
    <m/>
    <m/>
    <m/>
    <m/>
    <m/>
    <m/>
    <m/>
    <m/>
    <m/>
    <m/>
    <m/>
  </r>
  <r>
    <m/>
    <x v="3"/>
    <x v="2"/>
    <x v="3"/>
    <m/>
    <m/>
    <m/>
    <m/>
    <m/>
    <m/>
    <m/>
    <m/>
    <m/>
    <m/>
    <m/>
    <m/>
    <m/>
    <m/>
    <m/>
    <m/>
  </r>
  <r>
    <m/>
    <x v="3"/>
    <x v="2"/>
    <x v="3"/>
    <m/>
    <m/>
    <m/>
    <m/>
    <m/>
    <m/>
    <m/>
    <m/>
    <m/>
    <m/>
    <m/>
    <m/>
    <m/>
    <m/>
    <m/>
    <m/>
  </r>
  <r>
    <s v="Bandung"/>
    <x v="4"/>
    <x v="1"/>
    <x v="0"/>
    <s v="PMF"/>
    <s v="Lestari"/>
    <n v="2009"/>
    <s v="2001/2007"/>
    <s v="year"/>
    <n v="13"/>
    <m/>
    <m/>
    <n v="28.5"/>
    <m/>
    <n v="15"/>
    <m/>
    <n v="14.5"/>
    <m/>
    <n v="29"/>
    <s v="Lestari P, Mauliadi YD. Source apportionment of particulate matter at urban mixed site in Indonesia using PMF. Atmos Environ 2009; 43: 1760–70."/>
  </r>
  <r>
    <s v="Bandung"/>
    <x v="4"/>
    <x v="1"/>
    <x v="0"/>
    <s v="PMF"/>
    <s v="Lestari"/>
    <n v="2009"/>
    <s v="2001/2007"/>
    <s v="wet"/>
    <m/>
    <n v="10"/>
    <m/>
    <n v="35"/>
    <m/>
    <n v="16"/>
    <m/>
    <n v="13"/>
    <m/>
    <n v="26"/>
    <s v="Lestari P, Mauliadi YD. Source apportionment of particulate matter at urban mixed site in Indonesia using PMF. Atmos Environ 2009; 43: 1760–70."/>
  </r>
  <r>
    <s v="Bandung"/>
    <x v="4"/>
    <x v="1"/>
    <x v="1"/>
    <s v="PMF"/>
    <s v="Lestari"/>
    <n v="2009"/>
    <s v="2001/2007"/>
    <s v="wet"/>
    <m/>
    <n v="24"/>
    <m/>
    <m/>
    <n v="15"/>
    <n v="51"/>
    <m/>
    <m/>
    <m/>
    <m/>
    <s v="Lestari P, Mauliadi YD. Source apportionment of particulate matter at urban mixed site in Indonesia using PMF. Atmos Environ 2009; 43: 1760–70."/>
  </r>
  <r>
    <s v="Bandung"/>
    <x v="4"/>
    <x v="1"/>
    <x v="0"/>
    <s v="PMF"/>
    <s v="Lestari"/>
    <n v="2009"/>
    <s v="2001/2007"/>
    <s v="dry"/>
    <n v="13"/>
    <m/>
    <m/>
    <n v="22"/>
    <m/>
    <n v="24"/>
    <m/>
    <n v="16"/>
    <m/>
    <n v="25"/>
    <s v="Lestari P, Mauliadi YD. Source apportionment of particulate matter at urban mixed site in Indonesia using PMF. Atmos Environ 2009; 43: 1760–70."/>
  </r>
  <r>
    <s v="Bandung"/>
    <x v="4"/>
    <x v="1"/>
    <x v="1"/>
    <s v="PMF"/>
    <s v="Lestari"/>
    <n v="2009"/>
    <s v="2001/2007"/>
    <s v="dry"/>
    <n v="23"/>
    <n v="19"/>
    <m/>
    <m/>
    <m/>
    <n v="58"/>
    <m/>
    <m/>
    <m/>
    <m/>
    <s v="Lestari P, Mauliadi YD. Source apportionment of particulate matter at urban mixed site in Indonesia using PMF. Atmos Environ 2009; 43: 1760–70."/>
  </r>
  <r>
    <s v="Jakarta"/>
    <x v="4"/>
    <x v="1"/>
    <x v="0"/>
    <s v="PMF"/>
    <s v="Santoso"/>
    <n v="2013"/>
    <s v="2008/2009"/>
    <s v="year"/>
    <m/>
    <n v="9.1999999999999993"/>
    <m/>
    <n v="31.5"/>
    <n v="20.9"/>
    <n v="7.5"/>
    <m/>
    <n v="30.9"/>
    <m/>
    <m/>
    <s v="Santoso M, Lestiani DD, Markwitz A. Characterization of airborne particulate matter collected at Jakarta roadside of an arterial road. J Radioanal Nucl Chem 2013; 297: 165–9."/>
  </r>
  <r>
    <s v="Pekanbaru"/>
    <x v="4"/>
    <x v="1"/>
    <x v="0"/>
    <s v="CMB"/>
    <s v="See"/>
    <n v="2007"/>
    <n v="2005"/>
    <s v="spring"/>
    <m/>
    <n v="40.6"/>
    <m/>
    <n v="27.5"/>
    <m/>
    <n v="6.6"/>
    <m/>
    <n v="18.100000000000001"/>
    <m/>
    <n v="7.2"/>
    <s v="See SW, Balasubramanian R, Rianawati E, Karthikeyan S, Streets DG. Characterization and source apportionment of particulate matter &lt; or = 2.5 micrometer in Sumatra, Indonesia, during a recent peat fire episode. Environ Sci Technol 2007; 41: 3488–94."/>
  </r>
  <r>
    <s v="Belakang"/>
    <x v="4"/>
    <x v="6"/>
    <x v="0"/>
    <s v="CMB"/>
    <s v="See"/>
    <n v="2007"/>
    <n v="2005"/>
    <s v="spring"/>
    <m/>
    <n v="18.399999999999999"/>
    <m/>
    <n v="25"/>
    <m/>
    <n v="2.7"/>
    <m/>
    <n v="51"/>
    <m/>
    <n v="2.9"/>
    <s v="See SW, Balasubramanian R, Rianawati E, Karthikeyan S, Streets DG. Characterization and source apportionment of particulate matter &lt; or = 2.5 micrometer in Sumatra, Indonesia, during a recent peat fire episode. Environ Sci Technol 2007; 41: 3488–94."/>
  </r>
  <r>
    <s v="Serpong"/>
    <x v="4"/>
    <x v="3"/>
    <x v="0"/>
    <s v="PMF"/>
    <s v="Santoso"/>
    <n v="2011"/>
    <n v="2008"/>
    <s v="dry"/>
    <m/>
    <m/>
    <m/>
    <n v="47"/>
    <m/>
    <n v="38"/>
    <m/>
    <n v="15"/>
    <m/>
    <m/>
    <s v="Santoso, M., Lestiani, D. D., Mukhtar, R., Hamonangan, E., Syafrul, H., Markwitz, A., &amp; Hopke, P. K. (2011). Preliminary study of the sources of ambient air pollution in Serpong, Indonesia. Atmospheric Pollution Research, 2(2), 190-196. doi:10.5094/apr.2011.024"/>
  </r>
  <r>
    <s v="Bandung"/>
    <x v="4"/>
    <x v="1"/>
    <x v="0"/>
    <s v="PMF"/>
    <s v="Santoso"/>
    <n v="2008"/>
    <s v="2002/2004"/>
    <s v="year"/>
    <m/>
    <m/>
    <m/>
    <m/>
    <m/>
    <m/>
    <m/>
    <n v="20"/>
    <m/>
    <n v="80"/>
    <s v="Santoso, M., Hopke, P. K., Hidayat, A., &amp; L., D. D. (2008). Sources identification of the atmospheric aerosol at urban and suburban sites in Indonesia by positive matrix factorization. Science of the Total Environment,397(1), 3rd ser., 229-237. doi:https://doi.org/10.1016/j.scitotenv.2008.01.057"/>
  </r>
  <r>
    <s v="Bandung"/>
    <x v="4"/>
    <x v="1"/>
    <x v="1"/>
    <s v="PMF"/>
    <s v="Santoso"/>
    <n v="2008"/>
    <s v="2002/2004"/>
    <s v="year"/>
    <m/>
    <n v="50"/>
    <m/>
    <m/>
    <m/>
    <m/>
    <m/>
    <m/>
    <m/>
    <n v="50"/>
    <s v="Santoso, M., Hopke, P. K., Hidayat, A., &amp; L., D. D. (2008). Sources identification of the atmospheric aerosol at urban and suburban sites in Indonesia by positive matrix factorization. Science of the Total Environment,397(1), 3rd ser., 229-237. doi:https://doi.org/10.1016/j.scitotenv.2008.01.058"/>
  </r>
  <r>
    <s v="Lembang"/>
    <x v="4"/>
    <x v="7"/>
    <x v="0"/>
    <s v="PMF"/>
    <s v="Santoso"/>
    <n v="2008"/>
    <s v="2002/2004"/>
    <s v="year"/>
    <m/>
    <m/>
    <m/>
    <m/>
    <m/>
    <m/>
    <m/>
    <n v="40"/>
    <m/>
    <n v="60"/>
    <s v="Santoso, M., Hopke, P. K., Hidayat, A., &amp; L., D. D. (2008). Sources identification of the atmospheric aerosol at urban and suburban sites in Indonesia by positive matrix factorization. Science of the Total Environment,397(1), 3rd ser., 229-237. doi:https://doi.org/10.1016/j.scitotenv.2008.01.059"/>
  </r>
  <r>
    <s v="Lembang"/>
    <x v="4"/>
    <x v="7"/>
    <x v="1"/>
    <s v="PMF"/>
    <s v="Santoso"/>
    <n v="2008"/>
    <s v="2002/2004"/>
    <s v="year"/>
    <m/>
    <n v="60"/>
    <m/>
    <m/>
    <m/>
    <m/>
    <m/>
    <m/>
    <m/>
    <n v="40"/>
    <s v="Santoso, M., Hopke, P. K., Hidayat, A., &amp; L., D. D. (2008). Sources identification of the atmospheric aerosol at urban and suburban sites in Indonesia by positive matrix factorization. Science of the Total Environment,397(1), 3rd ser., 229-237. doi:https://doi.org/10.1016/j.scitotenv.2008.01.060"/>
  </r>
  <r>
    <s v="Kuala Terengganu"/>
    <x v="5"/>
    <x v="1"/>
    <x v="0"/>
    <s v="PCA"/>
    <s v="Tahir"/>
    <n v="2013"/>
    <s v="2006/2007"/>
    <s v="year"/>
    <n v="9.0500000000000007"/>
    <n v="33.78"/>
    <m/>
    <n v="17.54"/>
    <m/>
    <m/>
    <m/>
    <n v="4.8899999999999997"/>
    <m/>
    <n v="34.74"/>
    <s v="Tahir NM, Suratman S, Fong FT, Hamzah MS, Latif MT. Temporal distribution and chemical characterization of atmospheric particulate matter in the eastern coast of Peninsular Malaysia. Aerosol Air Qual Res 2013; 13: 584–95."/>
  </r>
  <r>
    <s v="Kuala Terengganu"/>
    <x v="5"/>
    <x v="1"/>
    <x v="1"/>
    <s v="PCA"/>
    <s v="Tahir"/>
    <n v="2013"/>
    <s v="2006/2007"/>
    <s v="year"/>
    <n v="18.27"/>
    <n v="32.46"/>
    <m/>
    <n v="17.990000000000002"/>
    <m/>
    <m/>
    <m/>
    <n v="5.1100000000000003"/>
    <m/>
    <n v="26.17"/>
    <s v="Tahir NM, Suratman S, Fong FT, Hamzah MS, Latif MT. Temporal distribution and chemical characterization of atmospheric particulate matter in the eastern coast of Peninsular Malaysia. Aerosol Air Qual Res 2013; 13: 584–95."/>
  </r>
  <r>
    <s v="Kuala Lumpur"/>
    <x v="5"/>
    <x v="1"/>
    <x v="0"/>
    <s v="PMF"/>
    <s v="Rahman"/>
    <n v="2011"/>
    <s v="2004/2008"/>
    <s v="year"/>
    <m/>
    <m/>
    <m/>
    <n v="65.900000000000006"/>
    <m/>
    <n v="16.7"/>
    <m/>
    <m/>
    <m/>
    <n v="17.399999999999999"/>
    <s v="Abdul Rahman S, Mohd Suhaimi H, Abdul Khalik W, et al. Sources apportionment of fine and coarse aerosol in Klang Valley, Kuala Lumpur using positive matrix factorization. Atmospheric Pollut Res 2011; 2: 197–206."/>
  </r>
  <r>
    <s v="Kuala Lumpur"/>
    <x v="5"/>
    <x v="1"/>
    <x v="0"/>
    <s v="PMF"/>
    <s v="Sulong"/>
    <n v="2017"/>
    <n v="2015"/>
    <s v="summer"/>
    <n v="11.9"/>
    <n v="25.8"/>
    <n v="32.4"/>
    <n v="13.75"/>
    <m/>
    <n v="2.2999999999999998"/>
    <m/>
    <n v="13.75"/>
    <m/>
    <m/>
    <s v="Sulong, N. A., Latif, M. T., Khan, M. F., Amil, N., Ashfold, M. J., Wahab, M. I., . . . Sahani, M. (2017). Source apportionment and health risk assessment among specific age groups during haze and non-haze episodes in Kuala Lumpur, Malaysia. Science of The Total Environment,601-602, 556-570. doi:10.1016/j.scitotenv.2017.05.153"/>
  </r>
  <r>
    <s v="Kuala Lumpur"/>
    <x v="5"/>
    <x v="1"/>
    <x v="0"/>
    <s v="PMF"/>
    <s v="Sulong"/>
    <n v="2017"/>
    <n v="2015"/>
    <s v="fall"/>
    <n v="1.8"/>
    <n v="22.3"/>
    <m/>
    <n v="17.8"/>
    <m/>
    <n v="25.4"/>
    <m/>
    <n v="32.799999999999997"/>
    <m/>
    <m/>
    <s v="Sulong, N. A., Latif, M. T., Khan, M. F., Amil, N., Ashfold, M. J., Wahab, M. I., . . . Sahani, M. (2017). Source apportionment and health risk assessment among specific age groups during haze and non-haze episodes in Kuala Lumpur, Malaysia. Science of The Total Environment,601-602, 556-570. doi:10.1016/j.scitotenv.2017.05.153"/>
  </r>
  <r>
    <s v="Kuala Lumpur"/>
    <x v="5"/>
    <x v="1"/>
    <x v="0"/>
    <s v="PMF"/>
    <s v="Sulong"/>
    <n v="2017"/>
    <n v="2015"/>
    <s v="fall"/>
    <m/>
    <n v="31.1"/>
    <m/>
    <n v="31.4"/>
    <m/>
    <n v="29.6"/>
    <m/>
    <n v="7.9"/>
    <m/>
    <n v="15"/>
    <s v="Sulong, N. A., Latif, M. T., Khan, M. F., Amil, N., Ashfold, M. J., Wahab, M. I., . . . Sahani, M. (2017). Source apportionment and health risk assessment among specific age groups during haze and non-haze episodes in Kuala Lumpur, Malaysia. Science of The Total Environment,601-602, 556-570. doi:10.1016/j.scitotenv.2017.05.153"/>
  </r>
  <r>
    <s v="Kuala Lumpur"/>
    <x v="5"/>
    <x v="1"/>
    <x v="0"/>
    <s v="PMF"/>
    <s v="Sulong"/>
    <n v="2017"/>
    <n v="2015"/>
    <s v="fall"/>
    <n v="18.600000000000001"/>
    <n v="4.7"/>
    <m/>
    <n v="22.4"/>
    <m/>
    <n v="15.9"/>
    <m/>
    <n v="38.5"/>
    <m/>
    <m/>
    <s v="Sulong, N. A., Latif, M. T., Khan, M. F., Amil, N., Ashfold, M. J., Wahab, M. I., . . . Sahani, M. (2017). Source apportionment and health risk assessment among specific age groups during haze and non-haze episodes in Kuala Lumpur, Malaysia. Science of The Total Environment,601-602, 556-570. doi:10.1016/j.scitotenv.2017.05.153"/>
  </r>
  <r>
    <s v="Kuala Lumpur"/>
    <x v="5"/>
    <x v="7"/>
    <x v="0"/>
    <s v="PMF"/>
    <s v="Khan"/>
    <n v="2016"/>
    <s v="2013/2014"/>
    <s v="year"/>
    <n v="20"/>
    <m/>
    <n v="13"/>
    <n v="32.5"/>
    <m/>
    <n v="19"/>
    <m/>
    <n v="15.5"/>
    <m/>
    <m/>
    <s v="Khan, M. F., Latif, M. T., Saw, W. H., Amil, N., Nadzir, M. S., Sahani, M., . . . Chung, J. X. (2016). Fine particulate matter in the tropical environment: Monsoonal effects, source apportionment, and health risk assessment. Atmospheric Chemistry and Physics,16(2), 597-617. doi:10.5194/acp-16-597-2016"/>
  </r>
  <r>
    <s v="Kuala Lumpur"/>
    <x v="5"/>
    <x v="7"/>
    <x v="0"/>
    <s v="PMF"/>
    <s v="Khan"/>
    <n v="2016"/>
    <n v="2014"/>
    <s v="summer"/>
    <m/>
    <n v="8"/>
    <n v="7"/>
    <n v="24"/>
    <m/>
    <n v="30"/>
    <m/>
    <n v="7"/>
    <m/>
    <n v="23"/>
    <s v="Khan, M. F., et al. (2016), Comprehensive assessment of PM2.5 physicochemical properties during the Southeast Asia dry season (southwest monsoon), J. Geophys. Res. Atmos., 121, 14,589–14,611, doi:10.1002/ 2016JD025894."/>
  </r>
  <r>
    <s v="Klang Valley"/>
    <x v="5"/>
    <x v="1"/>
    <x v="0"/>
    <s v="PMF"/>
    <s v="Amil"/>
    <n v="2016"/>
    <s v="2011/2012"/>
    <s v="year"/>
    <n v="17"/>
    <n v="14"/>
    <m/>
    <n v="22"/>
    <m/>
    <n v="5"/>
    <m/>
    <n v="42"/>
    <m/>
    <m/>
    <s v="Amil, N., Latif, M. T., Khan, M. F., &amp; Mohamad, M. (2016). Seasonal variability of PM&lt;sub&gt;2.5&lt;/sub&gt; composition and sources in the Klang Valley urban-industrial environment. Atmospheric Chemistry and Physics,16(8), 5357-5381. doi:10.5194/acp-16-5357-2016"/>
  </r>
  <r>
    <s v="Klang Valley"/>
    <x v="5"/>
    <x v="1"/>
    <x v="0"/>
    <s v="PMF"/>
    <s v="Rahman"/>
    <n v="2015"/>
    <s v="2002/2011"/>
    <s v="year"/>
    <m/>
    <n v="3.1"/>
    <m/>
    <n v="39.799999999999997"/>
    <m/>
    <n v="47.8"/>
    <m/>
    <n v="9.3000000000000007"/>
    <m/>
    <m/>
    <s v="Rahman, S. A., Hamzah, M. S., Elias, M. S., Salim, N. A., Hashim, A., Shukor, S., . . . Wood, A. K. (2015). A Long Term Study on Characterization and Source Apportionment of Particulate Pollution in Klang Valley, Kuala Lumpur. Aerosol and Air Quality Research,15(6), 2291-2304. doi:10.4209/aaqr.2015.03.0188"/>
  </r>
  <r>
    <s v="Kuala Lumpur"/>
    <x v="5"/>
    <x v="1"/>
    <x v="0"/>
    <s v="PCA"/>
    <s v="Ee-Ling"/>
    <n v="2015"/>
    <n v="2013"/>
    <s v="winter"/>
    <n v="38"/>
    <n v="1"/>
    <m/>
    <n v="61"/>
    <m/>
    <m/>
    <m/>
    <m/>
    <m/>
    <m/>
    <s v="Ee-Ling, O., Mustaffa, N. I., Amil, N., Khan, M. F., &amp; Latif, M. T. (2015). Source Contribution of PM2.5 at Different Locations on the Malaysian Peninsula. Bulletin of Environmental Contamination and Toxicology,94(4), 537-542. doi:10.1007/s00128-015-1477-9"/>
  </r>
  <r>
    <s v="Bangi"/>
    <x v="5"/>
    <x v="7"/>
    <x v="0"/>
    <s v="PCA"/>
    <s v="Ee-Ling"/>
    <n v="2015"/>
    <n v="2013"/>
    <s v="winter"/>
    <m/>
    <m/>
    <m/>
    <m/>
    <m/>
    <n v="7"/>
    <m/>
    <n v="56"/>
    <m/>
    <n v="37"/>
    <s v="Ee-Ling, O., Mustaffa, N. I., Amil, N., Khan, M. F., &amp; Latif, M. T. (2015). Source Contribution of PM2.5 at Different Locations on the Malaysian Peninsula. Bulletin of Environmental Contamination and Toxicology,94(4), 537-542. doi:10.1007/s00128-015-1477-9"/>
  </r>
  <r>
    <s v="Tasik Chini"/>
    <x v="5"/>
    <x v="6"/>
    <x v="0"/>
    <s v="PCA"/>
    <s v="Ee-Ling"/>
    <n v="2015"/>
    <n v="2013"/>
    <s v="winter"/>
    <n v="2"/>
    <m/>
    <m/>
    <m/>
    <m/>
    <n v="11"/>
    <m/>
    <n v="87"/>
    <m/>
    <m/>
    <s v="Ee-Ling, O., Mustaffa, N. I., Amil, N., Khan, M. F., &amp; Latif, M. T. (2015). Source Contribution of PM2.5 at Different Locations on the Malaysian Peninsula. Bulletin of Environmental Contamination and Toxicology,94(4), 537-542. doi:10.1007/s00128-015-1477-9"/>
  </r>
  <r>
    <m/>
    <x v="6"/>
    <x v="2"/>
    <x v="3"/>
    <m/>
    <m/>
    <m/>
    <m/>
    <m/>
    <m/>
    <m/>
    <m/>
    <m/>
    <m/>
    <m/>
    <m/>
    <m/>
    <m/>
    <m/>
    <m/>
  </r>
  <r>
    <m/>
    <x v="7"/>
    <x v="2"/>
    <x v="3"/>
    <m/>
    <m/>
    <m/>
    <m/>
    <m/>
    <m/>
    <m/>
    <m/>
    <m/>
    <m/>
    <m/>
    <m/>
    <m/>
    <m/>
    <m/>
    <m/>
  </r>
  <r>
    <m/>
    <x v="8"/>
    <x v="2"/>
    <x v="3"/>
    <m/>
    <m/>
    <m/>
    <m/>
    <m/>
    <m/>
    <m/>
    <m/>
    <m/>
    <m/>
    <m/>
    <m/>
    <m/>
    <m/>
    <m/>
    <m/>
  </r>
  <r>
    <s v="Manila"/>
    <x v="9"/>
    <x v="1"/>
    <x v="0"/>
    <s v="PMF"/>
    <s v="Cohen"/>
    <n v="2008"/>
    <s v="2001/2007"/>
    <s v="year"/>
    <n v="2"/>
    <n v="4"/>
    <m/>
    <n v="69"/>
    <m/>
    <m/>
    <m/>
    <n v="2"/>
    <m/>
    <n v="23"/>
    <s v="Cohen DD, Stelcer E, Santos FL, Prior M, Thompson C, Pabroa PCB. Fingerprinting and source apportionment of fine particle pollution in Manila by IBA and PMF techniques: A 7-year study. X-Ray Spectrom 2009; 38: 18–25._x000a_Cohen DD, Crawford J, Stelcer E, Bac VT. Characterisation and source apportionment of fine particulate sources at Hanoi from 2001 to 2008. Atmos Environ 2010; 44: 320–8. "/>
  </r>
  <r>
    <s v="Valenzuela"/>
    <x v="9"/>
    <x v="1"/>
    <x v="0"/>
    <s v="PMF"/>
    <s v="Pabroa"/>
    <n v="2011"/>
    <n v="2005"/>
    <s v="year"/>
    <m/>
    <n v="3.2"/>
    <m/>
    <n v="53"/>
    <m/>
    <n v="43.7"/>
    <m/>
    <m/>
    <m/>
    <n v="0.1"/>
    <s v="Preciosa Corazon B. Pabroa FLS. Receptor modeling studies for the characterization of air particulate lead pollution sources in Valenzuela sampling site (Philippines). Atmospheric Pollut Res 2011; : 213–8."/>
  </r>
  <r>
    <s v="Singapore"/>
    <x v="10"/>
    <x v="1"/>
    <x v="0"/>
    <s v="factor analysis"/>
    <s v="Balasubramanian"/>
    <n v="2004"/>
    <n v="2000"/>
    <s v="year"/>
    <m/>
    <m/>
    <m/>
    <n v="11"/>
    <n v="12.5"/>
    <n v="51.5"/>
    <m/>
    <m/>
    <m/>
    <n v="25"/>
    <s v="Balasubramanian, R., &amp; Qian, W. (2004). Characterization and source identification of airborne trace metals in Singapore. Journal of Environmental Monitoring,6(10), 813. doi:10.1039/b407523d"/>
  </r>
  <r>
    <s v="Singapore"/>
    <x v="10"/>
    <x v="1"/>
    <x v="0"/>
    <s v="PCA"/>
    <s v="Balasubramanian"/>
    <n v="2003"/>
    <n v="2000"/>
    <s v="year "/>
    <n v="11"/>
    <m/>
    <m/>
    <m/>
    <n v="31.5"/>
    <n v="23.5"/>
    <m/>
    <n v="13.7"/>
    <m/>
    <n v="20.299999999999997"/>
    <s v="Balasubramanian, R., Qian, W. B., Decesari, S., Facchini, M. C., &amp; Fuzzi, S. (2003). Comprehensive characterization of PM2.5 aerosols in Singapore. Journal of Geophysical Research: Atmospheres,108(D16). doi:https://doi.org/10.1029/2002JD002517"/>
  </r>
  <r>
    <s v="Singapore"/>
    <x v="10"/>
    <x v="1"/>
    <x v="0"/>
    <s v="PMF"/>
    <s v="Zong"/>
    <n v="2019"/>
    <n v="2017"/>
    <s v="wet"/>
    <n v="4"/>
    <m/>
    <m/>
    <n v="48"/>
    <m/>
    <n v="35"/>
    <m/>
    <m/>
    <m/>
    <n v="13"/>
    <s v="Zong, Y., Botero, M. L., Yu, L. E., &amp; Kraft, M. (2019). Size spectra and source apportionment of fine particulates in tropical urban environment during southwest monsoon season. Environmental Pollution,244, 477-485. doi:10.1016/j.envpol.2018.09.124"/>
  </r>
  <r>
    <s v="Colombo"/>
    <x v="11"/>
    <x v="1"/>
    <x v="0"/>
    <s v="PMF"/>
    <s v="Seneviratne"/>
    <n v="2011"/>
    <s v="2000/2005"/>
    <s v="year"/>
    <n v="4"/>
    <m/>
    <m/>
    <n v="75"/>
    <m/>
    <m/>
    <m/>
    <n v="21"/>
    <m/>
    <m/>
    <s v="Seneviratne MCS, Vajira AW, Hadagiripathira L, et al. Characterization and source apportionment of particulate pollution in Colombo, Sri Lanka. Atmospheric Pollut Res 2011; 2: 207–12."/>
  </r>
  <r>
    <s v="Pathumthani"/>
    <x v="12"/>
    <x v="7"/>
    <x v="0"/>
    <s v="PMF"/>
    <s v="Wimolwattanapun"/>
    <n v="2011"/>
    <s v="2003/2007"/>
    <s v="year"/>
    <n v="1.3"/>
    <n v="7.3"/>
    <m/>
    <n v="43"/>
    <m/>
    <m/>
    <m/>
    <n v="32"/>
    <m/>
    <n v="16.399999999999999"/>
    <s v="Wimolwattanapun W, Hopke PK, Pongkiatkul P. Source apportionment and potential source locations of PM2.5 and PM2.5-10 at residential sites in metropolitan Bangkok. Atmospheric Pollut Res 2011; 2: 172–81."/>
  </r>
  <r>
    <s v="Chatuchak Bankok"/>
    <x v="12"/>
    <x v="3"/>
    <x v="0"/>
    <s v="PMF"/>
    <s v="Wimolwattanapun"/>
    <n v="2011"/>
    <s v="2003/2007"/>
    <s v="year"/>
    <n v="25"/>
    <n v="9.5"/>
    <m/>
    <n v="36.700000000000003"/>
    <m/>
    <m/>
    <m/>
    <n v="19"/>
    <m/>
    <n v="9.8000000000000007"/>
    <s v="Wimolwattanapun W, Hopke PK, Pongkiatkul P. Source apportionment and potential source locations of PM2.5 and PM2.5-10 at residential sites in metropolitan Bangkok. Atmospheric Pollut Res 2011; 2: 172–81."/>
  </r>
  <r>
    <s v="Hanoi"/>
    <x v="13"/>
    <x v="1"/>
    <x v="0"/>
    <s v="PMF"/>
    <s v="Cohen"/>
    <n v="2010"/>
    <s v="2001/2008"/>
    <s v="year"/>
    <m/>
    <n v="3.4"/>
    <m/>
    <n v="40"/>
    <m/>
    <n v="36"/>
    <m/>
    <n v="13"/>
    <m/>
    <n v="7.6"/>
    <s v="Cohen DD, Stelcer E, Santos FL, Prior M, Thompson C, Pabroa PCB. Fingerprinting and source apportionment of fine particle pollution in Manila by IBA and PMF techniques: A 7-year study. X-Ray Spectrom 2009; 38: 18–25._x000a_Cohen DD, Crawford J, Stelcer E, Bac VT. Characterisation and source apportionment of fine particulate sources at Hanoi from 2001 to 2008. Atmos Environ 2010; 44: 320–8. "/>
  </r>
  <r>
    <s v="Hanoi"/>
    <x v="13"/>
    <x v="1"/>
    <x v="0"/>
    <s v="PMF"/>
    <s v="Hai"/>
    <n v="2013"/>
    <n v="2007"/>
    <s v="winter"/>
    <n v="11"/>
    <m/>
    <m/>
    <n v="10"/>
    <m/>
    <n v="46"/>
    <m/>
    <n v="16"/>
    <m/>
    <n v="17"/>
    <s v="Hai CD, Kim Oanh NT. Effects of local, regional meteorology and emission sources on mass and compositions of particulate matter in Hanoi. Atmos Environ 2013; 78: 105–12."/>
  </r>
  <r>
    <s v="Cam Hai Dong"/>
    <x v="13"/>
    <x v="6"/>
    <x v="0"/>
    <s v="PMF"/>
    <s v="Hang"/>
    <n v="2014"/>
    <s v="2009/2010"/>
    <s v="year"/>
    <m/>
    <m/>
    <m/>
    <n v="36"/>
    <m/>
    <m/>
    <m/>
    <n v="16"/>
    <m/>
    <n v="48"/>
    <s v="Hang NT, Kim Oanh NT. Chemical characterization and sources apportionment of fine particulate pollution in a mining town of Vietnam. Atmospheric Res 2014; 145-146: 214–25."/>
  </r>
  <r>
    <s v="Mong Duong"/>
    <x v="13"/>
    <x v="8"/>
    <x v="0"/>
    <s v="PMF"/>
    <s v="Hang"/>
    <n v="2014"/>
    <s v="2009/2010"/>
    <s v="year"/>
    <m/>
    <m/>
    <m/>
    <n v="37"/>
    <m/>
    <m/>
    <m/>
    <n v="25"/>
    <m/>
    <n v="38"/>
    <s v="Hang NT, Kim Oanh NT. Chemical characterization and sources apportionment of fine particulate pollution in a mining town of Vietnam. Atmospheric Res 2014; 145-146: 214–2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04">
  <r>
    <x v="0"/>
    <x v="0"/>
    <x v="0"/>
    <s v="Lower respiratory infections"/>
    <x v="0"/>
    <x v="0"/>
    <n v="5851.2610000000004"/>
    <n v="3234.7170000000001"/>
    <n v="9586.8549999999996"/>
    <s v="per 100,000"/>
    <s v="be clear about the year"/>
    <m/>
  </r>
  <r>
    <x v="0"/>
    <x v="1"/>
    <x v="0"/>
    <s v="Lower respiratory infections"/>
    <x v="0"/>
    <x v="0"/>
    <n v="5871.9480000000003"/>
    <n v="3410.9430000000002"/>
    <n v="9219.384"/>
    <s v="per 100,000"/>
    <m/>
    <m/>
  </r>
  <r>
    <x v="0"/>
    <x v="2"/>
    <x v="0"/>
    <s v="Lower respiratory infections"/>
    <x v="0"/>
    <x v="0"/>
    <n v="5673.4279999999999"/>
    <n v="3435.2249999999999"/>
    <n v="8592.8559999999998"/>
    <s v="per 100,000"/>
    <m/>
    <m/>
  </r>
  <r>
    <x v="0"/>
    <x v="3"/>
    <x v="0"/>
    <s v="Lower respiratory infections"/>
    <x v="0"/>
    <x v="0"/>
    <n v="5539.2910000000002"/>
    <n v="3323.8580000000002"/>
    <n v="8375.634"/>
    <s v="per 100,000"/>
    <m/>
    <m/>
  </r>
  <r>
    <x v="0"/>
    <x v="4"/>
    <x v="0"/>
    <s v="Lower respiratory infections"/>
    <x v="0"/>
    <x v="0"/>
    <n v="5433.9719999999998"/>
    <n v="3240.8"/>
    <n v="8264.2939999999999"/>
    <s v="per 100,000"/>
    <m/>
    <m/>
  </r>
  <r>
    <x v="0"/>
    <x v="5"/>
    <x v="0"/>
    <s v="Lower respiratory infections"/>
    <x v="0"/>
    <x v="0"/>
    <n v="5313.384"/>
    <n v="3007.46"/>
    <n v="8290.7749999999996"/>
    <s v="per 100,000"/>
    <m/>
    <m/>
  </r>
  <r>
    <x v="0"/>
    <x v="6"/>
    <x v="0"/>
    <s v="Lower respiratory infections"/>
    <x v="0"/>
    <x v="0"/>
    <n v="5310.7370000000001"/>
    <n v="3181.6909999999998"/>
    <n v="7978.4369999999999"/>
    <s v="per 100,000"/>
    <m/>
    <m/>
  </r>
  <r>
    <x v="0"/>
    <x v="7"/>
    <x v="0"/>
    <s v="Lower respiratory infections"/>
    <x v="0"/>
    <x v="0"/>
    <n v="5320.6589999999997"/>
    <n v="3275.375"/>
    <n v="7981.3590000000004"/>
    <s v="per 100,000"/>
    <m/>
    <m/>
  </r>
  <r>
    <x v="0"/>
    <x v="8"/>
    <x v="0"/>
    <s v="Lower respiratory infections"/>
    <x v="0"/>
    <x v="0"/>
    <n v="5272.5010000000002"/>
    <n v="3187.4279999999999"/>
    <n v="7922.4769999999999"/>
    <s v="per 100,000"/>
    <m/>
    <m/>
  </r>
  <r>
    <x v="0"/>
    <x v="9"/>
    <x v="0"/>
    <s v="Lower respiratory infections"/>
    <x v="0"/>
    <x v="0"/>
    <n v="5280.8789999999999"/>
    <n v="3160.5990000000002"/>
    <n v="7804.2809999999999"/>
    <s v="per 100,000"/>
    <m/>
    <m/>
  </r>
  <r>
    <x v="0"/>
    <x v="10"/>
    <x v="0"/>
    <s v="Lower respiratory infections"/>
    <x v="0"/>
    <x v="0"/>
    <n v="5262.7439999999997"/>
    <n v="3077.4050000000002"/>
    <n v="8172.8810000000003"/>
    <s v="per 100,000"/>
    <m/>
    <m/>
  </r>
  <r>
    <x v="0"/>
    <x v="11"/>
    <x v="0"/>
    <s v="Lower respiratory infections"/>
    <x v="0"/>
    <x v="0"/>
    <n v="5247.9129999999996"/>
    <n v="3197.3780000000002"/>
    <n v="7770.9459999999999"/>
    <s v="per 100,000"/>
    <m/>
    <m/>
  </r>
  <r>
    <x v="0"/>
    <x v="12"/>
    <x v="0"/>
    <s v="Lower respiratory infections"/>
    <x v="0"/>
    <x v="0"/>
    <n v="5214.5259999999998"/>
    <n v="3315.2689999999998"/>
    <n v="7575.7719999999999"/>
    <s v="per 100,000"/>
    <m/>
    <m/>
  </r>
  <r>
    <x v="0"/>
    <x v="13"/>
    <x v="0"/>
    <s v="Lower respiratory infections"/>
    <x v="0"/>
    <x v="0"/>
    <n v="5130.2280000000001"/>
    <n v="3135.308"/>
    <n v="7596.1270000000004"/>
    <s v="per 100,000"/>
    <m/>
    <m/>
  </r>
  <r>
    <x v="0"/>
    <x v="14"/>
    <x v="0"/>
    <s v="Lower respiratory infections"/>
    <x v="0"/>
    <x v="0"/>
    <n v="4913.7929999999997"/>
    <n v="3034.1190000000001"/>
    <n v="7247.2870000000003"/>
    <s v="per 100,000"/>
    <m/>
    <m/>
  </r>
  <r>
    <x v="0"/>
    <x v="15"/>
    <x v="0"/>
    <s v="Lower respiratory infections"/>
    <x v="0"/>
    <x v="0"/>
    <n v="4642.0129999999999"/>
    <n v="2749.82"/>
    <n v="6932.808"/>
    <s v="per 100,000"/>
    <m/>
    <m/>
  </r>
  <r>
    <x v="0"/>
    <x v="16"/>
    <x v="0"/>
    <s v="Lower respiratory infections"/>
    <x v="0"/>
    <x v="0"/>
    <n v="4338.2"/>
    <n v="2621.2779999999998"/>
    <n v="6435.9650000000001"/>
    <s v="per 100,000"/>
    <m/>
    <m/>
  </r>
  <r>
    <x v="0"/>
    <x v="17"/>
    <x v="0"/>
    <s v="Lower respiratory infections"/>
    <x v="0"/>
    <x v="0"/>
    <n v="4100.7160000000003"/>
    <n v="2494.634"/>
    <n v="5943.8289999999997"/>
    <s v="per 100,000"/>
    <m/>
    <m/>
  </r>
  <r>
    <x v="0"/>
    <x v="18"/>
    <x v="0"/>
    <s v="Lower respiratory infections"/>
    <x v="0"/>
    <x v="0"/>
    <n v="3819.442"/>
    <n v="2383.1219999999998"/>
    <n v="5576.5550000000003"/>
    <s v="per 100,000"/>
    <m/>
    <m/>
  </r>
  <r>
    <x v="0"/>
    <x v="19"/>
    <x v="0"/>
    <s v="Lower respiratory infections"/>
    <x v="0"/>
    <x v="0"/>
    <n v="3572.6680000000001"/>
    <n v="2164.6149999999998"/>
    <n v="5250.2470000000003"/>
    <s v="per 100,000"/>
    <m/>
    <m/>
  </r>
  <r>
    <x v="0"/>
    <x v="20"/>
    <x v="0"/>
    <s v="Lower respiratory infections"/>
    <x v="0"/>
    <x v="0"/>
    <n v="3357.2559999999999"/>
    <n v="1993.9670000000001"/>
    <n v="4984.8509999999997"/>
    <s v="per 100,000"/>
    <m/>
    <m/>
  </r>
  <r>
    <x v="0"/>
    <x v="21"/>
    <x v="0"/>
    <s v="Lower respiratory infections"/>
    <x v="0"/>
    <x v="0"/>
    <n v="3223.1170000000002"/>
    <n v="1968.2570000000001"/>
    <n v="4863.0460000000003"/>
    <s v="per 100,000"/>
    <m/>
    <m/>
  </r>
  <r>
    <x v="0"/>
    <x v="22"/>
    <x v="0"/>
    <s v="Lower respiratory infections"/>
    <x v="0"/>
    <x v="0"/>
    <n v="3070.864"/>
    <n v="1862.4369999999999"/>
    <n v="4442.4719999999998"/>
    <s v="per 100,000"/>
    <m/>
    <m/>
  </r>
  <r>
    <x v="0"/>
    <x v="23"/>
    <x v="0"/>
    <s v="Lower respiratory infections"/>
    <x v="0"/>
    <x v="0"/>
    <n v="2747.6080000000002"/>
    <n v="1658.6610000000001"/>
    <n v="4035.7820000000002"/>
    <s v="per 100,000"/>
    <m/>
    <m/>
  </r>
  <r>
    <x v="0"/>
    <x v="24"/>
    <x v="0"/>
    <s v="Lower respiratory infections"/>
    <x v="0"/>
    <x v="0"/>
    <n v="2696.32"/>
    <n v="1560.4490000000001"/>
    <n v="4063.9250000000002"/>
    <s v="per 100,000"/>
    <m/>
    <m/>
  </r>
  <r>
    <x v="0"/>
    <x v="25"/>
    <x v="0"/>
    <s v="Lower respiratory infections"/>
    <x v="0"/>
    <x v="0"/>
    <n v="2503.6889999999999"/>
    <n v="1494.1410000000001"/>
    <n v="3733.9780000000001"/>
    <s v="per 100,000"/>
    <m/>
    <m/>
  </r>
  <r>
    <x v="0"/>
    <x v="26"/>
    <x v="0"/>
    <s v="Lower respiratory infections"/>
    <x v="0"/>
    <x v="0"/>
    <n v="2206.386"/>
    <n v="1258.7639999999999"/>
    <n v="3340.4450000000002"/>
    <s v="per 100,000"/>
    <m/>
    <m/>
  </r>
  <r>
    <x v="0"/>
    <x v="27"/>
    <x v="0"/>
    <s v="Lower respiratory infections"/>
    <x v="0"/>
    <x v="0"/>
    <n v="2092.6689999999999"/>
    <n v="1206.7660000000001"/>
    <n v="3288.7220000000002"/>
    <s v="per 100,000"/>
    <m/>
    <m/>
  </r>
  <r>
    <x v="0"/>
    <x v="0"/>
    <x v="0"/>
    <s v="Lower respiratory infections"/>
    <x v="0"/>
    <x v="1"/>
    <n v="67.162850000000006"/>
    <n v="37.054360000000003"/>
    <n v="110.053"/>
    <s v="per 100,000"/>
    <m/>
    <m/>
  </r>
  <r>
    <x v="0"/>
    <x v="1"/>
    <x v="0"/>
    <s v="Lower respiratory infections"/>
    <x v="0"/>
    <x v="1"/>
    <n v="67.399429999999995"/>
    <n v="39.120469999999997"/>
    <n v="105.7462"/>
    <s v="per 100,000"/>
    <m/>
    <m/>
  </r>
  <r>
    <x v="0"/>
    <x v="2"/>
    <x v="0"/>
    <s v="Lower respiratory infections"/>
    <x v="0"/>
    <x v="1"/>
    <n v="65.097499999999997"/>
    <n v="39.419240000000002"/>
    <n v="98.558880000000002"/>
    <s v="per 100,000"/>
    <m/>
    <m/>
  </r>
  <r>
    <x v="0"/>
    <x v="3"/>
    <x v="0"/>
    <s v="Lower respiratory infections"/>
    <x v="0"/>
    <x v="1"/>
    <n v="63.543999999999997"/>
    <n v="38.140790000000003"/>
    <n v="96.094009999999997"/>
    <s v="per 100,000"/>
    <m/>
    <m/>
  </r>
  <r>
    <x v="0"/>
    <x v="4"/>
    <x v="0"/>
    <s v="Lower respiratory infections"/>
    <x v="0"/>
    <x v="1"/>
    <n v="62.319600000000001"/>
    <n v="37.164180000000002"/>
    <n v="94.832689999999999"/>
    <s v="per 100,000"/>
    <m/>
    <m/>
  </r>
  <r>
    <x v="0"/>
    <x v="5"/>
    <x v="0"/>
    <s v="Lower respiratory infections"/>
    <x v="0"/>
    <x v="1"/>
    <n v="60.922789999999999"/>
    <n v="34.50855"/>
    <n v="95.035749999999993"/>
    <s v="per 100,000"/>
    <m/>
    <m/>
  </r>
  <r>
    <x v="0"/>
    <x v="6"/>
    <x v="0"/>
    <s v="Lower respiratory infections"/>
    <x v="0"/>
    <x v="1"/>
    <n v="60.878700000000002"/>
    <n v="36.511130000000001"/>
    <n v="91.326040000000006"/>
    <s v="per 100,000"/>
    <m/>
    <m/>
  </r>
  <r>
    <x v="0"/>
    <x v="7"/>
    <x v="0"/>
    <s v="Lower respiratory infections"/>
    <x v="0"/>
    <x v="1"/>
    <n v="60.979660000000003"/>
    <n v="37.514609999999998"/>
    <n v="91.498919999999998"/>
    <s v="per 100,000"/>
    <m/>
    <m/>
  </r>
  <r>
    <x v="0"/>
    <x v="8"/>
    <x v="0"/>
    <s v="Lower respiratory infections"/>
    <x v="0"/>
    <x v="1"/>
    <n v="60.414580000000001"/>
    <n v="36.516550000000002"/>
    <n v="90.759190000000004"/>
    <s v="per 100,000"/>
    <m/>
    <m/>
  </r>
  <r>
    <x v="0"/>
    <x v="9"/>
    <x v="0"/>
    <s v="Lower respiratory infections"/>
    <x v="0"/>
    <x v="1"/>
    <n v="60.499369999999999"/>
    <n v="36.194699999999997"/>
    <n v="89.379390000000001"/>
    <s v="per 100,000"/>
    <m/>
    <m/>
  </r>
  <r>
    <x v="0"/>
    <x v="10"/>
    <x v="0"/>
    <s v="Lower respiratory infections"/>
    <x v="0"/>
    <x v="1"/>
    <n v="60.28228"/>
    <n v="35.249519999999997"/>
    <n v="93.743960000000001"/>
    <s v="per 100,000"/>
    <m/>
    <m/>
  </r>
  <r>
    <x v="0"/>
    <x v="11"/>
    <x v="0"/>
    <s v="Lower respiratory infections"/>
    <x v="0"/>
    <x v="1"/>
    <n v="60.103819999999999"/>
    <n v="36.62744"/>
    <n v="89.055580000000006"/>
    <s v="per 100,000"/>
    <m/>
    <m/>
  </r>
  <r>
    <x v="0"/>
    <x v="12"/>
    <x v="0"/>
    <s v="Lower respiratory infections"/>
    <x v="0"/>
    <x v="1"/>
    <n v="59.717149999999997"/>
    <n v="37.930979999999998"/>
    <n v="86.742469999999997"/>
    <s v="per 100,000"/>
    <m/>
    <m/>
  </r>
  <r>
    <x v="0"/>
    <x v="13"/>
    <x v="0"/>
    <s v="Lower respiratory infections"/>
    <x v="0"/>
    <x v="1"/>
    <n v="58.750599999999999"/>
    <n v="35.957940000000001"/>
    <n v="86.974329999999995"/>
    <s v="per 100,000"/>
    <m/>
    <m/>
  </r>
  <r>
    <x v="0"/>
    <x v="14"/>
    <x v="0"/>
    <s v="Lower respiratory infections"/>
    <x v="0"/>
    <x v="1"/>
    <n v="56.272559999999999"/>
    <n v="34.746279999999999"/>
    <n v="83.041250000000005"/>
    <s v="per 100,000"/>
    <m/>
    <m/>
  </r>
  <r>
    <x v="0"/>
    <x v="15"/>
    <x v="0"/>
    <s v="Lower respiratory infections"/>
    <x v="0"/>
    <x v="1"/>
    <n v="53.155439999999999"/>
    <n v="31.502120000000001"/>
    <n v="79.460400000000007"/>
    <s v="per 100,000"/>
    <m/>
    <m/>
  </r>
  <r>
    <x v="0"/>
    <x v="16"/>
    <x v="0"/>
    <s v="Lower respiratory infections"/>
    <x v="0"/>
    <x v="1"/>
    <n v="49.673220000000001"/>
    <n v="29.99635"/>
    <n v="73.698139999999995"/>
    <s v="per 100,000"/>
    <m/>
    <m/>
  </r>
  <r>
    <x v="0"/>
    <x v="17"/>
    <x v="0"/>
    <s v="Lower respiratory infections"/>
    <x v="0"/>
    <x v="1"/>
    <n v="46.961039999999997"/>
    <n v="28.58032"/>
    <n v="68.084500000000006"/>
    <s v="per 100,000"/>
    <m/>
    <m/>
  </r>
  <r>
    <x v="0"/>
    <x v="18"/>
    <x v="0"/>
    <s v="Lower respiratory infections"/>
    <x v="0"/>
    <x v="1"/>
    <n v="43.736449999999998"/>
    <n v="27.30528"/>
    <n v="63.865600000000001"/>
    <s v="per 100,000"/>
    <m/>
    <m/>
  </r>
  <r>
    <x v="0"/>
    <x v="19"/>
    <x v="0"/>
    <s v="Lower respiratory infections"/>
    <x v="0"/>
    <x v="1"/>
    <n v="40.904249999999998"/>
    <n v="24.780830000000002"/>
    <n v="60.153880000000001"/>
    <s v="per 100,000"/>
    <m/>
    <m/>
  </r>
  <r>
    <x v="0"/>
    <x v="20"/>
    <x v="0"/>
    <s v="Lower respiratory infections"/>
    <x v="0"/>
    <x v="1"/>
    <n v="38.431199999999997"/>
    <n v="22.829609999999999"/>
    <n v="57.037390000000002"/>
    <s v="per 100,000"/>
    <m/>
    <m/>
  </r>
  <r>
    <x v="0"/>
    <x v="21"/>
    <x v="0"/>
    <s v="Lower respiratory infections"/>
    <x v="0"/>
    <x v="1"/>
    <n v="36.890129999999999"/>
    <n v="22.512149999999998"/>
    <n v="55.669589999999999"/>
    <s v="per 100,000"/>
    <m/>
    <m/>
  </r>
  <r>
    <x v="0"/>
    <x v="22"/>
    <x v="0"/>
    <s v="Lower respiratory infections"/>
    <x v="0"/>
    <x v="1"/>
    <n v="35.140239999999999"/>
    <n v="21.312539999999998"/>
    <n v="50.865740000000002"/>
    <s v="per 100,000"/>
    <m/>
    <m/>
  </r>
  <r>
    <x v="0"/>
    <x v="23"/>
    <x v="0"/>
    <s v="Lower respiratory infections"/>
    <x v="0"/>
    <x v="1"/>
    <n v="31.43656"/>
    <n v="18.96247"/>
    <n v="46.188580000000002"/>
    <s v="per 100,000"/>
    <m/>
    <m/>
  </r>
  <r>
    <x v="0"/>
    <x v="24"/>
    <x v="0"/>
    <s v="Lower respiratory infections"/>
    <x v="0"/>
    <x v="1"/>
    <n v="30.844819999999999"/>
    <n v="17.851959999999998"/>
    <n v="46.484200000000001"/>
    <s v="per 100,000"/>
    <m/>
    <m/>
  </r>
  <r>
    <x v="0"/>
    <x v="25"/>
    <x v="0"/>
    <s v="Lower respiratory infections"/>
    <x v="0"/>
    <x v="1"/>
    <n v="28.63974"/>
    <n v="17.08953"/>
    <n v="42.692100000000003"/>
    <s v="per 100,000"/>
    <m/>
    <m/>
  </r>
  <r>
    <x v="0"/>
    <x v="26"/>
    <x v="0"/>
    <s v="Lower respiratory infections"/>
    <x v="0"/>
    <x v="1"/>
    <n v="25.235910000000001"/>
    <n v="14.37706"/>
    <n v="38.250889999999998"/>
    <s v="per 100,000"/>
    <m/>
    <m/>
  </r>
  <r>
    <x v="0"/>
    <x v="27"/>
    <x v="0"/>
    <s v="Lower respiratory infections"/>
    <x v="0"/>
    <x v="1"/>
    <n v="23.932749999999999"/>
    <n v="13.79827"/>
    <n v="37.607190000000003"/>
    <s v="per 100,000"/>
    <m/>
    <m/>
  </r>
  <r>
    <x v="0"/>
    <x v="0"/>
    <x v="1"/>
    <s v="Chronic obstructive pulmonary disease"/>
    <x v="0"/>
    <x v="0"/>
    <n v="108.1671"/>
    <n v="59.73348"/>
    <n v="182.10409999999999"/>
    <s v="per 100,000"/>
    <m/>
    <m/>
  </r>
  <r>
    <x v="0"/>
    <x v="1"/>
    <x v="1"/>
    <s v="Chronic obstructive pulmonary disease"/>
    <x v="0"/>
    <x v="0"/>
    <n v="103.423"/>
    <n v="58.271349999999998"/>
    <n v="165.5164"/>
    <s v="per 100,000"/>
    <m/>
    <m/>
  </r>
  <r>
    <x v="0"/>
    <x v="2"/>
    <x v="1"/>
    <s v="Chronic obstructive pulmonary disease"/>
    <x v="0"/>
    <x v="0"/>
    <n v="104.8318"/>
    <n v="64.79701"/>
    <n v="168.42740000000001"/>
    <s v="per 100,000"/>
    <m/>
    <m/>
  </r>
  <r>
    <x v="0"/>
    <x v="3"/>
    <x v="1"/>
    <s v="Chronic obstructive pulmonary disease"/>
    <x v="0"/>
    <x v="0"/>
    <n v="104.5564"/>
    <n v="63.359160000000003"/>
    <n v="159.9"/>
    <s v="per 100,000"/>
    <m/>
    <m/>
  </r>
  <r>
    <x v="0"/>
    <x v="4"/>
    <x v="1"/>
    <s v="Chronic obstructive pulmonary disease"/>
    <x v="0"/>
    <x v="0"/>
    <n v="104.04649999999999"/>
    <n v="61.155090000000001"/>
    <n v="162.1841"/>
    <s v="per 100,000"/>
    <m/>
    <m/>
  </r>
  <r>
    <x v="0"/>
    <x v="5"/>
    <x v="1"/>
    <s v="Chronic obstructive pulmonary disease"/>
    <x v="0"/>
    <x v="0"/>
    <n v="105.26479999999999"/>
    <n v="60.128610000000002"/>
    <n v="165.33519999999999"/>
    <s v="per 100,000"/>
    <m/>
    <m/>
  </r>
  <r>
    <x v="0"/>
    <x v="6"/>
    <x v="1"/>
    <s v="Chronic obstructive pulmonary disease"/>
    <x v="0"/>
    <x v="0"/>
    <n v="105.3297"/>
    <n v="61.910069999999997"/>
    <n v="161.166"/>
    <s v="per 100,000"/>
    <m/>
    <m/>
  </r>
  <r>
    <x v="0"/>
    <x v="7"/>
    <x v="1"/>
    <s v="Chronic obstructive pulmonary disease"/>
    <x v="0"/>
    <x v="0"/>
    <n v="104.66419999999999"/>
    <n v="61.431780000000003"/>
    <n v="157.328"/>
    <s v="per 100,000"/>
    <m/>
    <m/>
  </r>
  <r>
    <x v="0"/>
    <x v="8"/>
    <x v="1"/>
    <s v="Chronic obstructive pulmonary disease"/>
    <x v="0"/>
    <x v="0"/>
    <n v="105.3511"/>
    <n v="62.795789999999997"/>
    <n v="160.29519999999999"/>
    <s v="per 100,000"/>
    <m/>
    <m/>
  </r>
  <r>
    <x v="0"/>
    <x v="9"/>
    <x v="1"/>
    <s v="Chronic obstructive pulmonary disease"/>
    <x v="0"/>
    <x v="0"/>
    <n v="107.5955"/>
    <n v="63.319119999999998"/>
    <n v="160.70859999999999"/>
    <s v="per 100,000"/>
    <m/>
    <m/>
  </r>
  <r>
    <x v="0"/>
    <x v="10"/>
    <x v="1"/>
    <s v="Chronic obstructive pulmonary disease"/>
    <x v="0"/>
    <x v="0"/>
    <n v="109.9924"/>
    <n v="63.200780000000002"/>
    <n v="165.8622"/>
    <s v="per 100,000"/>
    <m/>
    <m/>
  </r>
  <r>
    <x v="0"/>
    <x v="11"/>
    <x v="1"/>
    <s v="Chronic obstructive pulmonary disease"/>
    <x v="0"/>
    <x v="0"/>
    <n v="112.4828"/>
    <n v="68.786349999999999"/>
    <n v="165.85380000000001"/>
    <s v="per 100,000"/>
    <m/>
    <m/>
  </r>
  <r>
    <x v="0"/>
    <x v="12"/>
    <x v="1"/>
    <s v="Chronic obstructive pulmonary disease"/>
    <x v="0"/>
    <x v="0"/>
    <n v="116.25749999999999"/>
    <n v="73.752319999999997"/>
    <n v="170.1258"/>
    <s v="per 100,000"/>
    <m/>
    <m/>
  </r>
  <r>
    <x v="0"/>
    <x v="13"/>
    <x v="1"/>
    <s v="Chronic obstructive pulmonary disease"/>
    <x v="0"/>
    <x v="0"/>
    <n v="121.0759"/>
    <n v="75.550610000000006"/>
    <n v="178.11750000000001"/>
    <s v="per 100,000"/>
    <m/>
    <m/>
  </r>
  <r>
    <x v="0"/>
    <x v="14"/>
    <x v="1"/>
    <s v="Chronic obstructive pulmonary disease"/>
    <x v="0"/>
    <x v="0"/>
    <n v="123.4434"/>
    <n v="76.166219999999996"/>
    <n v="179.21010000000001"/>
    <s v="per 100,000"/>
    <m/>
    <m/>
  </r>
  <r>
    <x v="0"/>
    <x v="15"/>
    <x v="1"/>
    <s v="Chronic obstructive pulmonary disease"/>
    <x v="0"/>
    <x v="0"/>
    <n v="127.57989999999999"/>
    <n v="76.451269999999994"/>
    <n v="187.97640000000001"/>
    <s v="per 100,000"/>
    <m/>
    <m/>
  </r>
  <r>
    <x v="0"/>
    <x v="16"/>
    <x v="1"/>
    <s v="Chronic obstructive pulmonary disease"/>
    <x v="0"/>
    <x v="0"/>
    <n v="134.2758"/>
    <n v="82.5839"/>
    <n v="188.76150000000001"/>
    <s v="per 100,000"/>
    <m/>
    <m/>
  </r>
  <r>
    <x v="0"/>
    <x v="17"/>
    <x v="1"/>
    <s v="Chronic obstructive pulmonary disease"/>
    <x v="0"/>
    <x v="0"/>
    <n v="141.87950000000001"/>
    <n v="91.31071"/>
    <n v="198.54179999999999"/>
    <s v="per 100,000"/>
    <m/>
    <m/>
  </r>
  <r>
    <x v="0"/>
    <x v="18"/>
    <x v="1"/>
    <s v="Chronic obstructive pulmonary disease"/>
    <x v="0"/>
    <x v="0"/>
    <n v="147.80889999999999"/>
    <n v="95.488159999999993"/>
    <n v="203.1456"/>
    <s v="per 100,000"/>
    <m/>
    <m/>
  </r>
  <r>
    <x v="0"/>
    <x v="19"/>
    <x v="1"/>
    <s v="Chronic obstructive pulmonary disease"/>
    <x v="0"/>
    <x v="0"/>
    <n v="152.69990000000001"/>
    <n v="97.647030000000001"/>
    <n v="216.4734"/>
    <s v="per 100,000"/>
    <m/>
    <m/>
  </r>
  <r>
    <x v="0"/>
    <x v="20"/>
    <x v="1"/>
    <s v="Chronic obstructive pulmonary disease"/>
    <x v="0"/>
    <x v="0"/>
    <n v="156.5727"/>
    <n v="96.863339999999994"/>
    <n v="228.20060000000001"/>
    <s v="per 100,000"/>
    <m/>
    <m/>
  </r>
  <r>
    <x v="0"/>
    <x v="21"/>
    <x v="1"/>
    <s v="Chronic obstructive pulmonary disease"/>
    <x v="0"/>
    <x v="0"/>
    <n v="157.5205"/>
    <n v="94.538430000000005"/>
    <n v="227.17230000000001"/>
    <s v="per 100,000"/>
    <m/>
    <m/>
  </r>
  <r>
    <x v="0"/>
    <x v="22"/>
    <x v="1"/>
    <s v="Chronic obstructive pulmonary disease"/>
    <x v="0"/>
    <x v="0"/>
    <n v="161.83430000000001"/>
    <n v="97.909170000000003"/>
    <n v="231.99180000000001"/>
    <s v="per 100,000"/>
    <m/>
    <m/>
  </r>
  <r>
    <x v="0"/>
    <x v="23"/>
    <x v="1"/>
    <s v="Chronic obstructive pulmonary disease"/>
    <x v="0"/>
    <x v="0"/>
    <n v="158.83580000000001"/>
    <n v="96.189210000000003"/>
    <n v="226.16499999999999"/>
    <s v="per 100,000"/>
    <m/>
    <m/>
  </r>
  <r>
    <x v="0"/>
    <x v="24"/>
    <x v="1"/>
    <s v="Chronic obstructive pulmonary disease"/>
    <x v="0"/>
    <x v="0"/>
    <n v="172.6096"/>
    <n v="103.7959"/>
    <n v="252.6567"/>
    <s v="per 100,000"/>
    <m/>
    <m/>
  </r>
  <r>
    <x v="0"/>
    <x v="25"/>
    <x v="1"/>
    <s v="Chronic obstructive pulmonary disease"/>
    <x v="0"/>
    <x v="0"/>
    <n v="176.19929999999999"/>
    <n v="108.0093"/>
    <n v="252.50649999999999"/>
    <s v="per 100,000"/>
    <m/>
    <m/>
  </r>
  <r>
    <x v="0"/>
    <x v="26"/>
    <x v="1"/>
    <s v="Chronic obstructive pulmonary disease"/>
    <x v="0"/>
    <x v="0"/>
    <n v="170.9682"/>
    <n v="102.2841"/>
    <n v="249.17310000000001"/>
    <s v="per 100,000"/>
    <m/>
    <m/>
  </r>
  <r>
    <x v="0"/>
    <x v="27"/>
    <x v="1"/>
    <s v="Chronic obstructive pulmonary disease"/>
    <x v="0"/>
    <x v="0"/>
    <n v="179.57910000000001"/>
    <n v="107.2153"/>
    <n v="261.40649999999999"/>
    <s v="per 100,000"/>
    <m/>
    <m/>
  </r>
  <r>
    <x v="0"/>
    <x v="0"/>
    <x v="1"/>
    <s v="Chronic obstructive pulmonary disease"/>
    <x v="0"/>
    <x v="1"/>
    <n v="4.2875379999999996"/>
    <n v="2.3337029999999999"/>
    <n v="7.1289300000000004"/>
    <s v="per 100,000"/>
    <m/>
    <m/>
  </r>
  <r>
    <x v="0"/>
    <x v="1"/>
    <x v="1"/>
    <s v="Chronic obstructive pulmonary disease"/>
    <x v="0"/>
    <x v="1"/>
    <n v="4.0469850000000003"/>
    <n v="2.20913"/>
    <n v="6.5867149999999999"/>
    <s v="per 100,000"/>
    <m/>
    <m/>
  </r>
  <r>
    <x v="0"/>
    <x v="2"/>
    <x v="1"/>
    <s v="Chronic obstructive pulmonary disease"/>
    <x v="0"/>
    <x v="1"/>
    <n v="4.1101320000000001"/>
    <n v="2.4494690000000001"/>
    <n v="6.6577599999999997"/>
    <s v="per 100,000"/>
    <m/>
    <m/>
  </r>
  <r>
    <x v="0"/>
    <x v="3"/>
    <x v="1"/>
    <s v="Chronic obstructive pulmonary disease"/>
    <x v="0"/>
    <x v="1"/>
    <n v="4.0870170000000003"/>
    <n v="2.401977"/>
    <n v="6.29521"/>
    <s v="per 100,000"/>
    <m/>
    <m/>
  </r>
  <r>
    <x v="0"/>
    <x v="4"/>
    <x v="1"/>
    <s v="Chronic obstructive pulmonary disease"/>
    <x v="0"/>
    <x v="1"/>
    <n v="4.0473980000000003"/>
    <n v="2.315032"/>
    <n v="6.3595420000000003"/>
    <s v="per 100,000"/>
    <m/>
    <m/>
  </r>
  <r>
    <x v="0"/>
    <x v="5"/>
    <x v="1"/>
    <s v="Chronic obstructive pulmonary disease"/>
    <x v="0"/>
    <x v="1"/>
    <n v="4.0878709999999998"/>
    <n v="2.3183929999999999"/>
    <n v="6.4302149999999996"/>
    <s v="per 100,000"/>
    <m/>
    <m/>
  </r>
  <r>
    <x v="0"/>
    <x v="6"/>
    <x v="1"/>
    <s v="Chronic obstructive pulmonary disease"/>
    <x v="0"/>
    <x v="1"/>
    <n v="4.0689609999999998"/>
    <n v="2.3330120000000001"/>
    <n v="6.2265160000000002"/>
    <s v="per 100,000"/>
    <m/>
    <m/>
  </r>
  <r>
    <x v="0"/>
    <x v="7"/>
    <x v="1"/>
    <s v="Chronic obstructive pulmonary disease"/>
    <x v="0"/>
    <x v="1"/>
    <n v="4.0340109999999996"/>
    <n v="2.3923589999999999"/>
    <n v="6.0832350000000002"/>
    <s v="per 100,000"/>
    <m/>
    <m/>
  </r>
  <r>
    <x v="0"/>
    <x v="8"/>
    <x v="1"/>
    <s v="Chronic obstructive pulmonary disease"/>
    <x v="0"/>
    <x v="1"/>
    <n v="4.048629"/>
    <n v="2.4092519999999999"/>
    <n v="6.1235929999999996"/>
    <s v="per 100,000"/>
    <m/>
    <m/>
  </r>
  <r>
    <x v="0"/>
    <x v="9"/>
    <x v="1"/>
    <s v="Chronic obstructive pulmonary disease"/>
    <x v="0"/>
    <x v="1"/>
    <n v="4.1252659999999999"/>
    <n v="2.4510689999999999"/>
    <n v="6.1425080000000003"/>
    <s v="per 100,000"/>
    <m/>
    <m/>
  </r>
  <r>
    <x v="0"/>
    <x v="10"/>
    <x v="1"/>
    <s v="Chronic obstructive pulmonary disease"/>
    <x v="0"/>
    <x v="1"/>
    <n v="4.2058160000000004"/>
    <n v="2.4185690000000002"/>
    <n v="6.308942"/>
    <s v="per 100,000"/>
    <m/>
    <m/>
  </r>
  <r>
    <x v="0"/>
    <x v="11"/>
    <x v="1"/>
    <s v="Chronic obstructive pulmonary disease"/>
    <x v="0"/>
    <x v="1"/>
    <n v="4.2533839999999996"/>
    <n v="2.564546"/>
    <n v="6.2418820000000004"/>
    <s v="per 100,000"/>
    <m/>
    <m/>
  </r>
  <r>
    <x v="0"/>
    <x v="12"/>
    <x v="1"/>
    <s v="Chronic obstructive pulmonary disease"/>
    <x v="0"/>
    <x v="1"/>
    <n v="4.3280719999999997"/>
    <n v="2.7067019999999999"/>
    <n v="6.4032939999999998"/>
    <s v="per 100,000"/>
    <m/>
    <m/>
  </r>
  <r>
    <x v="0"/>
    <x v="13"/>
    <x v="1"/>
    <s v="Chronic obstructive pulmonary disease"/>
    <x v="0"/>
    <x v="1"/>
    <n v="4.4229219999999998"/>
    <n v="2.720278"/>
    <n v="6.5139909999999999"/>
    <s v="per 100,000"/>
    <m/>
    <m/>
  </r>
  <r>
    <x v="0"/>
    <x v="14"/>
    <x v="1"/>
    <s v="Chronic obstructive pulmonary disease"/>
    <x v="0"/>
    <x v="1"/>
    <n v="4.4487779999999999"/>
    <n v="2.7029960000000002"/>
    <n v="6.4277639999999998"/>
    <s v="per 100,000"/>
    <m/>
    <m/>
  </r>
  <r>
    <x v="0"/>
    <x v="15"/>
    <x v="1"/>
    <s v="Chronic obstructive pulmonary disease"/>
    <x v="0"/>
    <x v="1"/>
    <n v="4.5546749999999996"/>
    <n v="2.709381"/>
    <n v="6.8429000000000002"/>
    <s v="per 100,000"/>
    <m/>
    <m/>
  </r>
  <r>
    <x v="0"/>
    <x v="16"/>
    <x v="1"/>
    <s v="Chronic obstructive pulmonary disease"/>
    <x v="0"/>
    <x v="1"/>
    <n v="4.7853969999999997"/>
    <n v="2.9644059999999999"/>
    <n v="6.7334990000000001"/>
    <s v="per 100,000"/>
    <m/>
    <m/>
  </r>
  <r>
    <x v="0"/>
    <x v="17"/>
    <x v="1"/>
    <s v="Chronic obstructive pulmonary disease"/>
    <x v="0"/>
    <x v="1"/>
    <n v="5.091037"/>
    <n v="3.2705829999999998"/>
    <n v="7.1359919999999999"/>
    <s v="per 100,000"/>
    <m/>
    <m/>
  </r>
  <r>
    <x v="0"/>
    <x v="18"/>
    <x v="1"/>
    <s v="Chronic obstructive pulmonary disease"/>
    <x v="0"/>
    <x v="1"/>
    <n v="5.3114369999999997"/>
    <n v="3.4476520000000002"/>
    <n v="7.4012070000000003"/>
    <s v="per 100,000"/>
    <m/>
    <m/>
  </r>
  <r>
    <x v="0"/>
    <x v="19"/>
    <x v="1"/>
    <s v="Chronic obstructive pulmonary disease"/>
    <x v="0"/>
    <x v="1"/>
    <n v="5.4910920000000001"/>
    <n v="3.4878179999999999"/>
    <n v="7.7922209999999996"/>
    <s v="per 100,000"/>
    <m/>
    <m/>
  </r>
  <r>
    <x v="0"/>
    <x v="20"/>
    <x v="1"/>
    <s v="Chronic obstructive pulmonary disease"/>
    <x v="0"/>
    <x v="1"/>
    <n v="5.6539849999999996"/>
    <n v="3.4999030000000002"/>
    <n v="8.3820460000000008"/>
    <s v="per 100,000"/>
    <m/>
    <m/>
  </r>
  <r>
    <x v="0"/>
    <x v="21"/>
    <x v="1"/>
    <s v="Chronic obstructive pulmonary disease"/>
    <x v="0"/>
    <x v="1"/>
    <n v="5.5917940000000002"/>
    <n v="3.4227259999999999"/>
    <n v="8.0131689999999995"/>
    <s v="per 100,000"/>
    <m/>
    <m/>
  </r>
  <r>
    <x v="0"/>
    <x v="22"/>
    <x v="1"/>
    <s v="Chronic obstructive pulmonary disease"/>
    <x v="0"/>
    <x v="1"/>
    <n v="5.6580550000000001"/>
    <n v="3.477268"/>
    <n v="8.0341830000000005"/>
    <s v="per 100,000"/>
    <m/>
    <m/>
  </r>
  <r>
    <x v="0"/>
    <x v="23"/>
    <x v="1"/>
    <s v="Chronic obstructive pulmonary disease"/>
    <x v="0"/>
    <x v="1"/>
    <n v="5.608155"/>
    <n v="3.3950429999999998"/>
    <n v="8.0246060000000003"/>
    <s v="per 100,000"/>
    <m/>
    <m/>
  </r>
  <r>
    <x v="0"/>
    <x v="24"/>
    <x v="1"/>
    <s v="Chronic obstructive pulmonary disease"/>
    <x v="0"/>
    <x v="1"/>
    <n v="6.2328659999999996"/>
    <n v="3.7084839999999999"/>
    <n v="9.0968239999999998"/>
    <s v="per 100,000"/>
    <m/>
    <m/>
  </r>
  <r>
    <x v="0"/>
    <x v="25"/>
    <x v="1"/>
    <s v="Chronic obstructive pulmonary disease"/>
    <x v="0"/>
    <x v="1"/>
    <n v="6.4341169999999996"/>
    <n v="3.8869470000000002"/>
    <n v="9.2993059999999996"/>
    <s v="per 100,000"/>
    <m/>
    <m/>
  </r>
  <r>
    <x v="0"/>
    <x v="26"/>
    <x v="1"/>
    <s v="Chronic obstructive pulmonary disease"/>
    <x v="0"/>
    <x v="1"/>
    <n v="6.3581349999999999"/>
    <n v="3.870514"/>
    <n v="9.3217920000000003"/>
    <s v="per 100,000"/>
    <m/>
    <m/>
  </r>
  <r>
    <x v="0"/>
    <x v="27"/>
    <x v="1"/>
    <s v="Chronic obstructive pulmonary disease"/>
    <x v="0"/>
    <x v="1"/>
    <n v="6.8487999999999998"/>
    <n v="4.0408580000000001"/>
    <n v="10.012969999999999"/>
    <s v="per 100,000"/>
    <m/>
    <m/>
  </r>
  <r>
    <x v="0"/>
    <x v="0"/>
    <x v="1"/>
    <s v="Ischemic heart disease"/>
    <x v="0"/>
    <x v="0"/>
    <n v="43.337879999999998"/>
    <n v="25.485309999999998"/>
    <n v="66.547520000000006"/>
    <s v="per 100,000"/>
    <m/>
    <m/>
  </r>
  <r>
    <x v="0"/>
    <x v="1"/>
    <x v="1"/>
    <s v="Ischemic heart disease"/>
    <x v="0"/>
    <x v="0"/>
    <n v="41.867420000000003"/>
    <n v="25.747969999999999"/>
    <n v="62.692"/>
    <s v="per 100,000"/>
    <m/>
    <m/>
  </r>
  <r>
    <x v="0"/>
    <x v="2"/>
    <x v="1"/>
    <s v="Ischemic heart disease"/>
    <x v="0"/>
    <x v="0"/>
    <n v="43.29813"/>
    <n v="28.634070000000001"/>
    <n v="63.62171"/>
    <s v="per 100,000"/>
    <m/>
    <m/>
  </r>
  <r>
    <x v="0"/>
    <x v="3"/>
    <x v="1"/>
    <s v="Ischemic heart disease"/>
    <x v="0"/>
    <x v="0"/>
    <n v="43.925739999999998"/>
    <n v="28.570720000000001"/>
    <n v="63.231650000000002"/>
    <s v="per 100,000"/>
    <m/>
    <m/>
  </r>
  <r>
    <x v="0"/>
    <x v="4"/>
    <x v="1"/>
    <s v="Ischemic heart disease"/>
    <x v="0"/>
    <x v="0"/>
    <n v="45.008859999999999"/>
    <n v="28.847570000000001"/>
    <n v="64.564009999999996"/>
    <s v="per 100,000"/>
    <m/>
    <m/>
  </r>
  <r>
    <x v="0"/>
    <x v="5"/>
    <x v="1"/>
    <s v="Ischemic heart disease"/>
    <x v="0"/>
    <x v="0"/>
    <n v="47.14282"/>
    <n v="29.386620000000001"/>
    <n v="68.169470000000004"/>
    <s v="per 100,000"/>
    <m/>
    <m/>
  </r>
  <r>
    <x v="0"/>
    <x v="6"/>
    <x v="1"/>
    <s v="Ischemic heart disease"/>
    <x v="0"/>
    <x v="0"/>
    <n v="48.357399999999998"/>
    <n v="31.60463"/>
    <n v="68.312250000000006"/>
    <s v="per 100,000"/>
    <m/>
    <m/>
  </r>
  <r>
    <x v="0"/>
    <x v="7"/>
    <x v="1"/>
    <s v="Ischemic heart disease"/>
    <x v="0"/>
    <x v="0"/>
    <n v="50.253219999999999"/>
    <n v="33.043889999999998"/>
    <n v="69.517300000000006"/>
    <s v="per 100,000"/>
    <m/>
    <m/>
  </r>
  <r>
    <x v="0"/>
    <x v="8"/>
    <x v="1"/>
    <s v="Ischemic heart disease"/>
    <x v="0"/>
    <x v="0"/>
    <n v="52.390329999999999"/>
    <n v="34.272329999999997"/>
    <n v="73.783699999999996"/>
    <s v="per 100,000"/>
    <m/>
    <m/>
  </r>
  <r>
    <x v="0"/>
    <x v="9"/>
    <x v="1"/>
    <s v="Ischemic heart disease"/>
    <x v="0"/>
    <x v="0"/>
    <n v="56.99729"/>
    <n v="37.040149999999997"/>
    <n v="81.506050000000002"/>
    <s v="per 100,000"/>
    <m/>
    <m/>
  </r>
  <r>
    <x v="0"/>
    <x v="10"/>
    <x v="1"/>
    <s v="Ischemic heart disease"/>
    <x v="0"/>
    <x v="0"/>
    <n v="66.028599999999997"/>
    <n v="41.792009999999998"/>
    <n v="95.894289999999998"/>
    <s v="per 100,000"/>
    <m/>
    <m/>
  </r>
  <r>
    <x v="0"/>
    <x v="11"/>
    <x v="1"/>
    <s v="Ischemic heart disease"/>
    <x v="0"/>
    <x v="0"/>
    <n v="73.309899999999999"/>
    <n v="48.883069999999996"/>
    <n v="102.8163"/>
    <s v="per 100,000"/>
    <m/>
    <m/>
  </r>
  <r>
    <x v="0"/>
    <x v="12"/>
    <x v="1"/>
    <s v="Ischemic heart disease"/>
    <x v="0"/>
    <x v="0"/>
    <n v="84.598849999999999"/>
    <n v="58.424230000000001"/>
    <n v="118.4978"/>
    <s v="per 100,000"/>
    <m/>
    <m/>
  </r>
  <r>
    <x v="0"/>
    <x v="13"/>
    <x v="1"/>
    <s v="Ischemic heart disease"/>
    <x v="0"/>
    <x v="0"/>
    <n v="103.123"/>
    <n v="71.571190000000001"/>
    <n v="139.5598"/>
    <s v="per 100,000"/>
    <m/>
    <m/>
  </r>
  <r>
    <x v="0"/>
    <x v="14"/>
    <x v="1"/>
    <s v="Ischemic heart disease"/>
    <x v="0"/>
    <x v="0"/>
    <n v="117.1575"/>
    <n v="78.023539999999997"/>
    <n v="160.7217"/>
    <s v="per 100,000"/>
    <m/>
    <m/>
  </r>
  <r>
    <x v="0"/>
    <x v="15"/>
    <x v="1"/>
    <s v="Ischemic heart disease"/>
    <x v="0"/>
    <x v="0"/>
    <n v="131.2518"/>
    <n v="86.560839999999999"/>
    <n v="184.7304"/>
    <s v="per 100,000"/>
    <m/>
    <m/>
  </r>
  <r>
    <x v="0"/>
    <x v="16"/>
    <x v="1"/>
    <s v="Ischemic heart disease"/>
    <x v="0"/>
    <x v="0"/>
    <n v="148.55770000000001"/>
    <n v="100.71429999999999"/>
    <n v="202.6036"/>
    <s v="per 100,000"/>
    <m/>
    <m/>
  </r>
  <r>
    <x v="0"/>
    <x v="17"/>
    <x v="1"/>
    <s v="Ischemic heart disease"/>
    <x v="0"/>
    <x v="0"/>
    <n v="165.74549999999999"/>
    <n v="117.369"/>
    <n v="223.49709999999999"/>
    <s v="per 100,000"/>
    <m/>
    <m/>
  </r>
  <r>
    <x v="0"/>
    <x v="18"/>
    <x v="1"/>
    <s v="Ischemic heart disease"/>
    <x v="0"/>
    <x v="0"/>
    <n v="179.3784"/>
    <n v="126.6313"/>
    <n v="240.0386"/>
    <s v="per 100,000"/>
    <m/>
    <m/>
  </r>
  <r>
    <x v="0"/>
    <x v="19"/>
    <x v="1"/>
    <s v="Ischemic heart disease"/>
    <x v="0"/>
    <x v="0"/>
    <n v="189.32830000000001"/>
    <n v="132.76730000000001"/>
    <n v="254.2216"/>
    <s v="per 100,000"/>
    <m/>
    <m/>
  </r>
  <r>
    <x v="0"/>
    <x v="20"/>
    <x v="1"/>
    <s v="Ischemic heart disease"/>
    <x v="0"/>
    <x v="0"/>
    <n v="198.19399999999999"/>
    <n v="132.3939"/>
    <n v="272.84129999999999"/>
    <s v="per 100,000"/>
    <m/>
    <m/>
  </r>
  <r>
    <x v="0"/>
    <x v="21"/>
    <x v="1"/>
    <s v="Ischemic heart disease"/>
    <x v="0"/>
    <x v="0"/>
    <n v="199.86779999999999"/>
    <n v="132.17320000000001"/>
    <n v="274.30470000000003"/>
    <s v="per 100,000"/>
    <m/>
    <m/>
  </r>
  <r>
    <x v="0"/>
    <x v="22"/>
    <x v="1"/>
    <s v="Ischemic heart disease"/>
    <x v="0"/>
    <x v="0"/>
    <n v="206.3535"/>
    <n v="141.9494"/>
    <n v="279.43970000000002"/>
    <s v="per 100,000"/>
    <m/>
    <m/>
  </r>
  <r>
    <x v="0"/>
    <x v="23"/>
    <x v="1"/>
    <s v="Ischemic heart disease"/>
    <x v="0"/>
    <x v="0"/>
    <n v="198.56800000000001"/>
    <n v="133.90289999999999"/>
    <n v="269.04109999999997"/>
    <s v="per 100,000"/>
    <m/>
    <m/>
  </r>
  <r>
    <x v="0"/>
    <x v="24"/>
    <x v="1"/>
    <s v="Ischemic heart disease"/>
    <x v="0"/>
    <x v="0"/>
    <n v="210.9101"/>
    <n v="137.8545"/>
    <n v="289.41829999999999"/>
    <s v="per 100,000"/>
    <m/>
    <m/>
  </r>
  <r>
    <x v="0"/>
    <x v="25"/>
    <x v="1"/>
    <s v="Ischemic heart disease"/>
    <x v="0"/>
    <x v="0"/>
    <n v="213.67769999999999"/>
    <n v="146.29069999999999"/>
    <n v="291.19389999999999"/>
    <s v="per 100,000"/>
    <m/>
    <m/>
  </r>
  <r>
    <x v="0"/>
    <x v="26"/>
    <x v="1"/>
    <s v="Ischemic heart disease"/>
    <x v="0"/>
    <x v="0"/>
    <n v="206.13849999999999"/>
    <n v="136.60550000000001"/>
    <n v="287.92579999999998"/>
    <s v="per 100,000"/>
    <m/>
    <m/>
  </r>
  <r>
    <x v="0"/>
    <x v="27"/>
    <x v="1"/>
    <s v="Ischemic heart disease"/>
    <x v="0"/>
    <x v="0"/>
    <n v="214.19540000000001"/>
    <n v="140.6353"/>
    <n v="294.86360000000002"/>
    <s v="per 100,000"/>
    <m/>
    <m/>
  </r>
  <r>
    <x v="0"/>
    <x v="0"/>
    <x v="1"/>
    <s v="Ischemic heart disease"/>
    <x v="0"/>
    <x v="1"/>
    <n v="1.648685"/>
    <n v="0.97259200000000001"/>
    <n v="2.518923"/>
    <s v="per 100,000"/>
    <m/>
    <m/>
  </r>
  <r>
    <x v="0"/>
    <x v="1"/>
    <x v="1"/>
    <s v="Ischemic heart disease"/>
    <x v="0"/>
    <x v="1"/>
    <n v="1.566986"/>
    <n v="0.974549"/>
    <n v="2.3479260000000002"/>
    <s v="per 100,000"/>
    <m/>
    <m/>
  </r>
  <r>
    <x v="0"/>
    <x v="2"/>
    <x v="1"/>
    <s v="Ischemic heart disease"/>
    <x v="0"/>
    <x v="1"/>
    <n v="1.6040760000000001"/>
    <n v="1.063747"/>
    <n v="2.3232539999999999"/>
    <s v="per 100,000"/>
    <m/>
    <m/>
  </r>
  <r>
    <x v="0"/>
    <x v="3"/>
    <x v="1"/>
    <s v="Ischemic heart disease"/>
    <x v="0"/>
    <x v="1"/>
    <n v="1.618536"/>
    <n v="1.047804"/>
    <n v="2.309812"/>
    <s v="per 100,000"/>
    <m/>
    <m/>
  </r>
  <r>
    <x v="0"/>
    <x v="4"/>
    <x v="1"/>
    <s v="Ischemic heart disease"/>
    <x v="0"/>
    <x v="1"/>
    <n v="1.6482680000000001"/>
    <n v="1.0634300000000001"/>
    <n v="2.3793959999999998"/>
    <s v="per 100,000"/>
    <m/>
    <m/>
  </r>
  <r>
    <x v="0"/>
    <x v="5"/>
    <x v="1"/>
    <s v="Ischemic heart disease"/>
    <x v="0"/>
    <x v="1"/>
    <n v="1.712596"/>
    <n v="1.069105"/>
    <n v="2.473967"/>
    <s v="per 100,000"/>
    <m/>
    <m/>
  </r>
  <r>
    <x v="0"/>
    <x v="6"/>
    <x v="1"/>
    <s v="Ischemic heart disease"/>
    <x v="0"/>
    <x v="1"/>
    <n v="1.7448490000000001"/>
    <n v="1.1356919999999999"/>
    <n v="2.451559"/>
    <s v="per 100,000"/>
    <m/>
    <m/>
  </r>
  <r>
    <x v="0"/>
    <x v="7"/>
    <x v="1"/>
    <s v="Ischemic heart disease"/>
    <x v="0"/>
    <x v="1"/>
    <n v="1.803096"/>
    <n v="1.192788"/>
    <n v="2.4880399999999998"/>
    <s v="per 100,000"/>
    <m/>
    <m/>
  </r>
  <r>
    <x v="0"/>
    <x v="8"/>
    <x v="1"/>
    <s v="Ischemic heart disease"/>
    <x v="0"/>
    <x v="1"/>
    <n v="1.873067"/>
    <n v="1.236199"/>
    <n v="2.5980560000000001"/>
    <s v="per 100,000"/>
    <m/>
    <m/>
  </r>
  <r>
    <x v="0"/>
    <x v="9"/>
    <x v="1"/>
    <s v="Ischemic heart disease"/>
    <x v="0"/>
    <x v="1"/>
    <n v="2.0292979999999998"/>
    <n v="1.305714"/>
    <n v="2.8886980000000002"/>
    <s v="per 100,000"/>
    <m/>
    <m/>
  </r>
  <r>
    <x v="0"/>
    <x v="10"/>
    <x v="1"/>
    <s v="Ischemic heart disease"/>
    <x v="0"/>
    <x v="1"/>
    <n v="2.3345229999999999"/>
    <n v="1.4793019999999999"/>
    <n v="3.4015439999999999"/>
    <s v="per 100,000"/>
    <m/>
    <m/>
  </r>
  <r>
    <x v="0"/>
    <x v="11"/>
    <x v="1"/>
    <s v="Ischemic heart disease"/>
    <x v="0"/>
    <x v="1"/>
    <n v="2.582163"/>
    <n v="1.734175"/>
    <n v="3.6149269999999998"/>
    <s v="per 100,000"/>
    <m/>
    <m/>
  </r>
  <r>
    <x v="0"/>
    <x v="12"/>
    <x v="1"/>
    <s v="Ischemic heart disease"/>
    <x v="0"/>
    <x v="1"/>
    <n v="2.971085"/>
    <n v="2.0409229999999998"/>
    <n v="4.1361400000000001"/>
    <s v="per 100,000"/>
    <m/>
    <m/>
  </r>
  <r>
    <x v="0"/>
    <x v="13"/>
    <x v="1"/>
    <s v="Ischemic heart disease"/>
    <x v="0"/>
    <x v="1"/>
    <n v="3.617372"/>
    <n v="2.5166249999999999"/>
    <n v="4.8982190000000001"/>
    <s v="per 100,000"/>
    <m/>
    <m/>
  </r>
  <r>
    <x v="0"/>
    <x v="14"/>
    <x v="1"/>
    <s v="Ischemic heart disease"/>
    <x v="0"/>
    <x v="1"/>
    <n v="4.1190100000000003"/>
    <n v="2.7802720000000001"/>
    <n v="5.6327530000000001"/>
    <s v="per 100,000"/>
    <m/>
    <m/>
  </r>
  <r>
    <x v="0"/>
    <x v="15"/>
    <x v="1"/>
    <s v="Ischemic heart disease"/>
    <x v="0"/>
    <x v="1"/>
    <n v="4.6249250000000002"/>
    <n v="3.0322049999999998"/>
    <n v="6.459854"/>
    <s v="per 100,000"/>
    <m/>
    <m/>
  </r>
  <r>
    <x v="0"/>
    <x v="16"/>
    <x v="1"/>
    <s v="Ischemic heart disease"/>
    <x v="0"/>
    <x v="1"/>
    <n v="5.235735"/>
    <n v="3.5624630000000002"/>
    <n v="7.0936440000000003"/>
    <s v="per 100,000"/>
    <m/>
    <m/>
  </r>
  <r>
    <x v="0"/>
    <x v="17"/>
    <x v="1"/>
    <s v="Ischemic heart disease"/>
    <x v="0"/>
    <x v="1"/>
    <n v="5.8800819999999998"/>
    <n v="4.1184130000000003"/>
    <n v="7.903041"/>
    <s v="per 100,000"/>
    <m/>
    <m/>
  </r>
  <r>
    <x v="0"/>
    <x v="18"/>
    <x v="1"/>
    <s v="Ischemic heart disease"/>
    <x v="0"/>
    <x v="1"/>
    <n v="6.4284780000000001"/>
    <n v="4.4933649999999998"/>
    <n v="8.5990389999999994"/>
    <s v="per 100,000"/>
    <m/>
    <m/>
  </r>
  <r>
    <x v="0"/>
    <x v="19"/>
    <x v="1"/>
    <s v="Ischemic heart disease"/>
    <x v="0"/>
    <x v="1"/>
    <n v="6.8330929999999999"/>
    <n v="4.8379859999999999"/>
    <n v="9.2016729999999995"/>
    <s v="per 100,000"/>
    <m/>
    <m/>
  </r>
  <r>
    <x v="0"/>
    <x v="20"/>
    <x v="1"/>
    <s v="Ischemic heart disease"/>
    <x v="0"/>
    <x v="1"/>
    <n v="7.2104049999999997"/>
    <n v="4.8266270000000002"/>
    <n v="9.8148730000000004"/>
    <s v="per 100,000"/>
    <m/>
    <m/>
  </r>
  <r>
    <x v="0"/>
    <x v="21"/>
    <x v="1"/>
    <s v="Ischemic heart disease"/>
    <x v="0"/>
    <x v="1"/>
    <n v="7.2654759999999996"/>
    <n v="4.7970959999999998"/>
    <n v="9.9794739999999997"/>
    <s v="per 100,000"/>
    <m/>
    <m/>
  </r>
  <r>
    <x v="0"/>
    <x v="22"/>
    <x v="1"/>
    <s v="Ischemic heart disease"/>
    <x v="0"/>
    <x v="1"/>
    <n v="7.4833889999999998"/>
    <n v="5.1302989999999999"/>
    <n v="10.062329999999999"/>
    <s v="per 100,000"/>
    <m/>
    <m/>
  </r>
  <r>
    <x v="0"/>
    <x v="23"/>
    <x v="1"/>
    <s v="Ischemic heart disease"/>
    <x v="0"/>
    <x v="1"/>
    <n v="7.2600800000000003"/>
    <n v="4.8738070000000002"/>
    <n v="9.754016"/>
    <s v="per 100,000"/>
    <m/>
    <m/>
  </r>
  <r>
    <x v="0"/>
    <x v="24"/>
    <x v="1"/>
    <s v="Ischemic heart disease"/>
    <x v="0"/>
    <x v="1"/>
    <n v="7.8054990000000002"/>
    <n v="5.1596909999999996"/>
    <n v="10.66577"/>
    <s v="per 100,000"/>
    <m/>
    <m/>
  </r>
  <r>
    <x v="0"/>
    <x v="25"/>
    <x v="1"/>
    <s v="Ischemic heart disease"/>
    <x v="0"/>
    <x v="1"/>
    <n v="7.9622169999999999"/>
    <n v="5.4088820000000002"/>
    <n v="10.829129999999999"/>
    <s v="per 100,000"/>
    <m/>
    <m/>
  </r>
  <r>
    <x v="0"/>
    <x v="26"/>
    <x v="1"/>
    <s v="Ischemic heart disease"/>
    <x v="0"/>
    <x v="1"/>
    <n v="7.7341160000000002"/>
    <n v="5.1312420000000003"/>
    <n v="10.715159999999999"/>
    <s v="per 100,000"/>
    <m/>
    <m/>
  </r>
  <r>
    <x v="0"/>
    <x v="27"/>
    <x v="1"/>
    <s v="Ischemic heart disease"/>
    <x v="0"/>
    <x v="1"/>
    <n v="8.1374060000000004"/>
    <n v="5.3622389999999998"/>
    <n v="11.199920000000001"/>
    <s v="per 100,000"/>
    <m/>
    <m/>
  </r>
  <r>
    <x v="0"/>
    <x v="0"/>
    <x v="1"/>
    <s v="Ischemic stroke"/>
    <x v="0"/>
    <x v="0"/>
    <n v="16.594519999999999"/>
    <n v="9.1537220000000001"/>
    <n v="27.897480000000002"/>
    <s v="per 100,000"/>
    <m/>
    <m/>
  </r>
  <r>
    <x v="0"/>
    <x v="1"/>
    <x v="1"/>
    <s v="Ischemic stroke"/>
    <x v="0"/>
    <x v="0"/>
    <n v="15.94088"/>
    <n v="9.1747789999999991"/>
    <n v="25.721340000000001"/>
    <s v="per 100,000"/>
    <m/>
    <m/>
  </r>
  <r>
    <x v="0"/>
    <x v="2"/>
    <x v="1"/>
    <s v="Ischemic stroke"/>
    <x v="0"/>
    <x v="0"/>
    <n v="16.390830000000001"/>
    <n v="9.6052359999999997"/>
    <n v="25.858499999999999"/>
    <s v="per 100,000"/>
    <m/>
    <m/>
  </r>
  <r>
    <x v="0"/>
    <x v="3"/>
    <x v="1"/>
    <s v="Ischemic stroke"/>
    <x v="0"/>
    <x v="0"/>
    <n v="16.661020000000001"/>
    <n v="10.09796"/>
    <n v="25.51953"/>
    <s v="per 100,000"/>
    <m/>
    <m/>
  </r>
  <r>
    <x v="0"/>
    <x v="4"/>
    <x v="1"/>
    <s v="Ischemic stroke"/>
    <x v="0"/>
    <x v="0"/>
    <n v="16.97485"/>
    <n v="10.099539999999999"/>
    <n v="25.78304"/>
    <s v="per 100,000"/>
    <m/>
    <m/>
  </r>
  <r>
    <x v="0"/>
    <x v="5"/>
    <x v="1"/>
    <s v="Ischemic stroke"/>
    <x v="0"/>
    <x v="0"/>
    <n v="17.688220000000001"/>
    <n v="10.17703"/>
    <n v="27.621829999999999"/>
    <s v="per 100,000"/>
    <m/>
    <m/>
  </r>
  <r>
    <x v="0"/>
    <x v="6"/>
    <x v="1"/>
    <s v="Ischemic stroke"/>
    <x v="0"/>
    <x v="0"/>
    <n v="18.431170000000002"/>
    <n v="10.911199999999999"/>
    <n v="28.23105"/>
    <s v="per 100,000"/>
    <m/>
    <m/>
  </r>
  <r>
    <x v="0"/>
    <x v="7"/>
    <x v="1"/>
    <s v="Ischemic stroke"/>
    <x v="0"/>
    <x v="0"/>
    <n v="19.350159999999999"/>
    <n v="11.61487"/>
    <n v="28.80734"/>
    <s v="per 100,000"/>
    <m/>
    <m/>
  </r>
  <r>
    <x v="0"/>
    <x v="8"/>
    <x v="1"/>
    <s v="Ischemic stroke"/>
    <x v="0"/>
    <x v="0"/>
    <n v="20.136089999999999"/>
    <n v="12.44049"/>
    <n v="30.87689"/>
    <s v="per 100,000"/>
    <m/>
    <m/>
  </r>
  <r>
    <x v="0"/>
    <x v="9"/>
    <x v="1"/>
    <s v="Ischemic stroke"/>
    <x v="0"/>
    <x v="0"/>
    <n v="21.460920000000002"/>
    <n v="12.6578"/>
    <n v="32.911470000000001"/>
    <s v="per 100,000"/>
    <m/>
    <m/>
  </r>
  <r>
    <x v="0"/>
    <x v="10"/>
    <x v="1"/>
    <s v="Ischemic stroke"/>
    <x v="0"/>
    <x v="0"/>
    <n v="23.256499999999999"/>
    <n v="13.72537"/>
    <n v="36.760089999999998"/>
    <s v="per 100,000"/>
    <m/>
    <m/>
  </r>
  <r>
    <x v="0"/>
    <x v="11"/>
    <x v="1"/>
    <s v="Ischemic stroke"/>
    <x v="0"/>
    <x v="0"/>
    <n v="25.0535"/>
    <n v="15.32512"/>
    <n v="38.45252"/>
    <s v="per 100,000"/>
    <m/>
    <m/>
  </r>
  <r>
    <x v="0"/>
    <x v="12"/>
    <x v="1"/>
    <s v="Ischemic stroke"/>
    <x v="0"/>
    <x v="0"/>
    <n v="26.918759999999999"/>
    <n v="16.483350000000002"/>
    <n v="40.008989999999997"/>
    <s v="per 100,000"/>
    <m/>
    <m/>
  </r>
  <r>
    <x v="0"/>
    <x v="13"/>
    <x v="1"/>
    <s v="Ischemic stroke"/>
    <x v="0"/>
    <x v="0"/>
    <n v="29.234660000000002"/>
    <n v="17.904260000000001"/>
    <n v="43.070369999999997"/>
    <s v="per 100,000"/>
    <m/>
    <m/>
  </r>
  <r>
    <x v="0"/>
    <x v="14"/>
    <x v="1"/>
    <s v="Ischemic stroke"/>
    <x v="0"/>
    <x v="0"/>
    <n v="31.708600000000001"/>
    <n v="19.181550000000001"/>
    <n v="48.280279999999998"/>
    <s v="per 100,000"/>
    <m/>
    <m/>
  </r>
  <r>
    <x v="0"/>
    <x v="15"/>
    <x v="1"/>
    <s v="Ischemic stroke"/>
    <x v="0"/>
    <x v="0"/>
    <n v="35.21669"/>
    <n v="20.747060000000001"/>
    <n v="54.36063"/>
    <s v="per 100,000"/>
    <m/>
    <m/>
  </r>
  <r>
    <x v="0"/>
    <x v="16"/>
    <x v="1"/>
    <s v="Ischemic stroke"/>
    <x v="0"/>
    <x v="0"/>
    <n v="38.306519999999999"/>
    <n v="23.740600000000001"/>
    <n v="57.469499999999996"/>
    <s v="per 100,000"/>
    <m/>
    <m/>
  </r>
  <r>
    <x v="0"/>
    <x v="17"/>
    <x v="1"/>
    <s v="Ischemic stroke"/>
    <x v="0"/>
    <x v="0"/>
    <n v="41.44605"/>
    <n v="25.895250000000001"/>
    <n v="60.282110000000003"/>
    <s v="per 100,000"/>
    <m/>
    <m/>
  </r>
  <r>
    <x v="0"/>
    <x v="18"/>
    <x v="1"/>
    <s v="Ischemic stroke"/>
    <x v="0"/>
    <x v="0"/>
    <n v="44.169629999999998"/>
    <n v="28.64115"/>
    <n v="65.721959999999996"/>
    <s v="per 100,000"/>
    <m/>
    <m/>
  </r>
  <r>
    <x v="0"/>
    <x v="19"/>
    <x v="1"/>
    <s v="Ischemic stroke"/>
    <x v="0"/>
    <x v="0"/>
    <n v="45.959229999999998"/>
    <n v="28.434360000000002"/>
    <n v="67.939359999999994"/>
    <s v="per 100,000"/>
    <m/>
    <m/>
  </r>
  <r>
    <x v="0"/>
    <x v="20"/>
    <x v="1"/>
    <s v="Ischemic stroke"/>
    <x v="0"/>
    <x v="0"/>
    <n v="47.88935"/>
    <n v="28.567920000000001"/>
    <n v="71.674520000000001"/>
    <s v="per 100,000"/>
    <m/>
    <m/>
  </r>
  <r>
    <x v="0"/>
    <x v="21"/>
    <x v="1"/>
    <s v="Ischemic stroke"/>
    <x v="0"/>
    <x v="0"/>
    <n v="47.667969999999997"/>
    <n v="28.98443"/>
    <n v="71.756209999999996"/>
    <s v="per 100,000"/>
    <m/>
    <m/>
  </r>
  <r>
    <x v="0"/>
    <x v="22"/>
    <x v="1"/>
    <s v="Ischemic stroke"/>
    <x v="0"/>
    <x v="0"/>
    <n v="48.274279999999997"/>
    <n v="29.237400000000001"/>
    <n v="72.412610000000001"/>
    <s v="per 100,000"/>
    <m/>
    <m/>
  </r>
  <r>
    <x v="0"/>
    <x v="23"/>
    <x v="1"/>
    <s v="Ischemic stroke"/>
    <x v="0"/>
    <x v="0"/>
    <n v="45.950510000000001"/>
    <n v="28.491849999999999"/>
    <n v="68.949680000000001"/>
    <s v="per 100,000"/>
    <m/>
    <m/>
  </r>
  <r>
    <x v="0"/>
    <x v="24"/>
    <x v="1"/>
    <s v="Ischemic stroke"/>
    <x v="0"/>
    <x v="0"/>
    <n v="48.19867"/>
    <n v="29.202169999999999"/>
    <n v="74.961849999999998"/>
    <s v="per 100,000"/>
    <m/>
    <m/>
  </r>
  <r>
    <x v="0"/>
    <x v="25"/>
    <x v="1"/>
    <s v="Ischemic stroke"/>
    <x v="0"/>
    <x v="0"/>
    <n v="48.235680000000002"/>
    <n v="30.813839999999999"/>
    <n v="71.585610000000003"/>
    <s v="per 100,000"/>
    <m/>
    <m/>
  </r>
  <r>
    <x v="0"/>
    <x v="26"/>
    <x v="1"/>
    <s v="Ischemic stroke"/>
    <x v="0"/>
    <x v="0"/>
    <n v="46.814169999999997"/>
    <n v="29.201779999999999"/>
    <n v="72.239490000000004"/>
    <s v="per 100,000"/>
    <m/>
    <m/>
  </r>
  <r>
    <x v="0"/>
    <x v="27"/>
    <x v="1"/>
    <s v="Ischemic stroke"/>
    <x v="0"/>
    <x v="0"/>
    <n v="48.96799"/>
    <n v="30.103000000000002"/>
    <n v="74.040599999999998"/>
    <s v="per 100,000"/>
    <m/>
    <m/>
  </r>
  <r>
    <x v="0"/>
    <x v="0"/>
    <x v="1"/>
    <s v="Ischemic stroke"/>
    <x v="0"/>
    <x v="1"/>
    <n v="0.79188599999999998"/>
    <n v="0.42640499999999998"/>
    <n v="1.3498000000000001"/>
    <s v="per 100,000"/>
    <m/>
    <m/>
  </r>
  <r>
    <x v="0"/>
    <x v="1"/>
    <x v="1"/>
    <s v="Ischemic stroke"/>
    <x v="0"/>
    <x v="1"/>
    <n v="0.75357700000000005"/>
    <n v="0.42669000000000001"/>
    <n v="1.2318469999999999"/>
    <s v="per 100,000"/>
    <m/>
    <m/>
  </r>
  <r>
    <x v="0"/>
    <x v="2"/>
    <x v="1"/>
    <s v="Ischemic stroke"/>
    <x v="0"/>
    <x v="1"/>
    <n v="0.77262600000000003"/>
    <n v="0.45310699999999998"/>
    <n v="1.214062"/>
    <s v="per 100,000"/>
    <m/>
    <m/>
  </r>
  <r>
    <x v="0"/>
    <x v="3"/>
    <x v="1"/>
    <s v="Ischemic stroke"/>
    <x v="0"/>
    <x v="1"/>
    <n v="0.78588999999999998"/>
    <n v="0.47303400000000001"/>
    <n v="1.2123200000000001"/>
    <s v="per 100,000"/>
    <m/>
    <m/>
  </r>
  <r>
    <x v="0"/>
    <x v="4"/>
    <x v="1"/>
    <s v="Ischemic stroke"/>
    <x v="0"/>
    <x v="1"/>
    <n v="0.80296999999999996"/>
    <n v="0.472327"/>
    <n v="1.2179180000000001"/>
    <s v="per 100,000"/>
    <m/>
    <m/>
  </r>
  <r>
    <x v="0"/>
    <x v="5"/>
    <x v="1"/>
    <s v="Ischemic stroke"/>
    <x v="0"/>
    <x v="1"/>
    <n v="0.83729600000000004"/>
    <n v="0.48606100000000002"/>
    <n v="1.312889"/>
    <s v="per 100,000"/>
    <m/>
    <m/>
  </r>
  <r>
    <x v="0"/>
    <x v="6"/>
    <x v="1"/>
    <s v="Ischemic stroke"/>
    <x v="0"/>
    <x v="1"/>
    <n v="0.87319999999999998"/>
    <n v="0.51809300000000003"/>
    <n v="1.291677"/>
    <s v="per 100,000"/>
    <m/>
    <m/>
  </r>
  <r>
    <x v="0"/>
    <x v="7"/>
    <x v="1"/>
    <s v="Ischemic stroke"/>
    <x v="0"/>
    <x v="1"/>
    <n v="0.91690899999999997"/>
    <n v="0.55716100000000002"/>
    <n v="1.350608"/>
    <s v="per 100,000"/>
    <m/>
    <m/>
  </r>
  <r>
    <x v="0"/>
    <x v="8"/>
    <x v="1"/>
    <s v="Ischemic stroke"/>
    <x v="0"/>
    <x v="1"/>
    <n v="0.95546600000000004"/>
    <n v="0.59092999999999996"/>
    <n v="1.450256"/>
    <s v="per 100,000"/>
    <m/>
    <m/>
  </r>
  <r>
    <x v="0"/>
    <x v="9"/>
    <x v="1"/>
    <s v="Ischemic stroke"/>
    <x v="0"/>
    <x v="1"/>
    <n v="1.0186820000000001"/>
    <n v="0.60345400000000005"/>
    <n v="1.5325660000000001"/>
    <s v="per 100,000"/>
    <m/>
    <m/>
  </r>
  <r>
    <x v="0"/>
    <x v="10"/>
    <x v="1"/>
    <s v="Ischemic stroke"/>
    <x v="0"/>
    <x v="1"/>
    <n v="1.1019939999999999"/>
    <n v="0.64374100000000001"/>
    <n v="1.7205820000000001"/>
    <s v="per 100,000"/>
    <m/>
    <m/>
  </r>
  <r>
    <x v="0"/>
    <x v="11"/>
    <x v="1"/>
    <s v="Ischemic stroke"/>
    <x v="0"/>
    <x v="1"/>
    <n v="1.195219"/>
    <n v="0.73023800000000005"/>
    <n v="1.825204"/>
    <s v="per 100,000"/>
    <m/>
    <m/>
  </r>
  <r>
    <x v="0"/>
    <x v="12"/>
    <x v="1"/>
    <s v="Ischemic stroke"/>
    <x v="0"/>
    <x v="1"/>
    <n v="1.2848219999999999"/>
    <n v="0.78884900000000002"/>
    <n v="1.9013800000000001"/>
    <s v="per 100,000"/>
    <m/>
    <m/>
  </r>
  <r>
    <x v="0"/>
    <x v="13"/>
    <x v="1"/>
    <s v="Ischemic stroke"/>
    <x v="0"/>
    <x v="1"/>
    <n v="1.3966780000000001"/>
    <n v="0.87346599999999996"/>
    <n v="2.037436"/>
    <s v="per 100,000"/>
    <m/>
    <m/>
  </r>
  <r>
    <x v="0"/>
    <x v="14"/>
    <x v="1"/>
    <s v="Ischemic stroke"/>
    <x v="0"/>
    <x v="1"/>
    <n v="1.5206059999999999"/>
    <n v="0.92791999999999997"/>
    <n v="2.2837399999999999"/>
    <s v="per 100,000"/>
    <m/>
    <m/>
  </r>
  <r>
    <x v="0"/>
    <x v="15"/>
    <x v="1"/>
    <s v="Ischemic stroke"/>
    <x v="0"/>
    <x v="1"/>
    <n v="1.69299"/>
    <n v="1.0009380000000001"/>
    <n v="2.6136910000000002"/>
    <s v="per 100,000"/>
    <m/>
    <m/>
  </r>
  <r>
    <x v="0"/>
    <x v="16"/>
    <x v="1"/>
    <s v="Ischemic stroke"/>
    <x v="0"/>
    <x v="1"/>
    <n v="1.8349549999999999"/>
    <n v="1.143284"/>
    <n v="2.7226140000000001"/>
    <s v="per 100,000"/>
    <m/>
    <m/>
  </r>
  <r>
    <x v="0"/>
    <x v="17"/>
    <x v="1"/>
    <s v="Ischemic stroke"/>
    <x v="0"/>
    <x v="1"/>
    <n v="1.985565"/>
    <n v="1.2451000000000001"/>
    <n v="2.8814739999999999"/>
    <s v="per 100,000"/>
    <m/>
    <m/>
  </r>
  <r>
    <x v="0"/>
    <x v="18"/>
    <x v="1"/>
    <s v="Ischemic stroke"/>
    <x v="0"/>
    <x v="1"/>
    <n v="2.1273749999999998"/>
    <n v="1.3967099999999999"/>
    <n v="3.1035300000000001"/>
    <s v="per 100,000"/>
    <m/>
    <m/>
  </r>
  <r>
    <x v="0"/>
    <x v="19"/>
    <x v="1"/>
    <s v="Ischemic stroke"/>
    <x v="0"/>
    <x v="1"/>
    <n v="2.2259929999999999"/>
    <n v="1.389645"/>
    <n v="3.2279490000000002"/>
    <s v="per 100,000"/>
    <m/>
    <m/>
  </r>
  <r>
    <x v="0"/>
    <x v="20"/>
    <x v="1"/>
    <s v="Ischemic stroke"/>
    <x v="0"/>
    <x v="1"/>
    <n v="2.3286310000000001"/>
    <n v="1.405068"/>
    <n v="3.4134280000000001"/>
    <s v="per 100,000"/>
    <m/>
    <m/>
  </r>
  <r>
    <x v="0"/>
    <x v="21"/>
    <x v="1"/>
    <s v="Ischemic stroke"/>
    <x v="0"/>
    <x v="1"/>
    <n v="2.2962690000000001"/>
    <n v="1.398855"/>
    <n v="3.4494859999999998"/>
    <s v="per 100,000"/>
    <m/>
    <m/>
  </r>
  <r>
    <x v="0"/>
    <x v="22"/>
    <x v="1"/>
    <s v="Ischemic stroke"/>
    <x v="0"/>
    <x v="1"/>
    <n v="2.2974700000000001"/>
    <n v="1.4055029999999999"/>
    <n v="3.387035"/>
    <s v="per 100,000"/>
    <m/>
    <m/>
  </r>
  <r>
    <x v="0"/>
    <x v="23"/>
    <x v="1"/>
    <s v="Ischemic stroke"/>
    <x v="0"/>
    <x v="1"/>
    <n v="2.1860710000000001"/>
    <n v="1.351666"/>
    <n v="3.2618299999999998"/>
    <s v="per 100,000"/>
    <m/>
    <m/>
  </r>
  <r>
    <x v="0"/>
    <x v="24"/>
    <x v="1"/>
    <s v="Ischemic stroke"/>
    <x v="0"/>
    <x v="1"/>
    <n v="2.2931059999999999"/>
    <n v="1.387146"/>
    <n v="3.5091450000000002"/>
    <s v="per 100,000"/>
    <m/>
    <m/>
  </r>
  <r>
    <x v="0"/>
    <x v="25"/>
    <x v="1"/>
    <s v="Ischemic stroke"/>
    <x v="0"/>
    <x v="1"/>
    <n v="2.291255"/>
    <n v="1.4815780000000001"/>
    <n v="3.4772020000000001"/>
    <s v="per 100,000"/>
    <m/>
    <m/>
  </r>
  <r>
    <x v="0"/>
    <x v="26"/>
    <x v="1"/>
    <s v="Ischemic stroke"/>
    <x v="0"/>
    <x v="1"/>
    <n v="2.238607"/>
    <n v="1.411173"/>
    <n v="3.3641480000000001"/>
    <s v="per 100,000"/>
    <m/>
    <m/>
  </r>
  <r>
    <x v="0"/>
    <x v="27"/>
    <x v="1"/>
    <s v="Ischemic stroke"/>
    <x v="0"/>
    <x v="1"/>
    <n v="2.361605"/>
    <n v="1.460874"/>
    <n v="3.5197799999999999"/>
    <s v="per 100,000"/>
    <m/>
    <m/>
  </r>
  <r>
    <x v="0"/>
    <x v="0"/>
    <x v="1"/>
    <s v="Tracheal, bronchus, and lung cancer"/>
    <x v="0"/>
    <x v="0"/>
    <n v="28.344439999999999"/>
    <n v="16.280429999999999"/>
    <n v="43.657330000000002"/>
    <s v="per 100,000"/>
    <m/>
    <m/>
  </r>
  <r>
    <x v="0"/>
    <x v="1"/>
    <x v="1"/>
    <s v="Tracheal, bronchus, and lung cancer"/>
    <x v="0"/>
    <x v="0"/>
    <n v="27.078289999999999"/>
    <n v="16.90663"/>
    <n v="42.344709999999999"/>
    <s v="per 100,000"/>
    <m/>
    <m/>
  </r>
  <r>
    <x v="0"/>
    <x v="2"/>
    <x v="1"/>
    <s v="Tracheal, bronchus, and lung cancer"/>
    <x v="0"/>
    <x v="0"/>
    <n v="27.241240000000001"/>
    <n v="17.694030000000001"/>
    <n v="40.483370000000001"/>
    <s v="per 100,000"/>
    <m/>
    <m/>
  </r>
  <r>
    <x v="0"/>
    <x v="3"/>
    <x v="1"/>
    <s v="Tracheal, bronchus, and lung cancer"/>
    <x v="0"/>
    <x v="0"/>
    <n v="27.438140000000001"/>
    <n v="17.469989999999999"/>
    <n v="40.827930000000002"/>
    <s v="per 100,000"/>
    <m/>
    <m/>
  </r>
  <r>
    <x v="0"/>
    <x v="4"/>
    <x v="1"/>
    <s v="Tracheal, bronchus, and lung cancer"/>
    <x v="0"/>
    <x v="0"/>
    <n v="27.581869999999999"/>
    <n v="18.13926"/>
    <n v="40.83164"/>
    <s v="per 100,000"/>
    <m/>
    <m/>
  </r>
  <r>
    <x v="0"/>
    <x v="5"/>
    <x v="1"/>
    <s v="Tracheal, bronchus, and lung cancer"/>
    <x v="0"/>
    <x v="0"/>
    <n v="28.233239999999999"/>
    <n v="17.67747"/>
    <n v="42.767919999999997"/>
    <s v="per 100,000"/>
    <m/>
    <m/>
  </r>
  <r>
    <x v="0"/>
    <x v="6"/>
    <x v="1"/>
    <s v="Tracheal, bronchus, and lung cancer"/>
    <x v="0"/>
    <x v="0"/>
    <n v="28.556519999999999"/>
    <n v="18.31767"/>
    <n v="41.626130000000003"/>
    <s v="per 100,000"/>
    <m/>
    <m/>
  </r>
  <r>
    <x v="0"/>
    <x v="7"/>
    <x v="1"/>
    <s v="Tracheal, bronchus, and lung cancer"/>
    <x v="0"/>
    <x v="0"/>
    <n v="28.81439"/>
    <n v="19.20309"/>
    <n v="41.087060000000001"/>
    <s v="per 100,000"/>
    <m/>
    <m/>
  </r>
  <r>
    <x v="0"/>
    <x v="8"/>
    <x v="1"/>
    <s v="Tracheal, bronchus, and lung cancer"/>
    <x v="0"/>
    <x v="0"/>
    <n v="29.238420000000001"/>
    <n v="19.113029999999998"/>
    <n v="41.12818"/>
    <s v="per 100,000"/>
    <m/>
    <m/>
  </r>
  <r>
    <x v="0"/>
    <x v="9"/>
    <x v="1"/>
    <s v="Tracheal, bronchus, and lung cancer"/>
    <x v="0"/>
    <x v="0"/>
    <n v="29.78058"/>
    <n v="19.053450000000002"/>
    <n v="43.070259999999998"/>
    <s v="per 100,000"/>
    <m/>
    <m/>
  </r>
  <r>
    <x v="0"/>
    <x v="10"/>
    <x v="1"/>
    <s v="Tracheal, bronchus, and lung cancer"/>
    <x v="0"/>
    <x v="0"/>
    <n v="31.12107"/>
    <n v="19.136990000000001"/>
    <n v="47.44903"/>
    <s v="per 100,000"/>
    <m/>
    <m/>
  </r>
  <r>
    <x v="0"/>
    <x v="11"/>
    <x v="1"/>
    <s v="Tracheal, bronchus, and lung cancer"/>
    <x v="0"/>
    <x v="0"/>
    <n v="31.041429999999998"/>
    <n v="20.150739999999999"/>
    <n v="44.504629999999999"/>
    <s v="per 100,000"/>
    <m/>
    <m/>
  </r>
  <r>
    <x v="0"/>
    <x v="12"/>
    <x v="1"/>
    <s v="Tracheal, bronchus, and lung cancer"/>
    <x v="0"/>
    <x v="0"/>
    <n v="31.709620000000001"/>
    <n v="21.624490000000002"/>
    <n v="45.632640000000002"/>
    <s v="per 100,000"/>
    <m/>
    <m/>
  </r>
  <r>
    <x v="0"/>
    <x v="13"/>
    <x v="1"/>
    <s v="Tracheal, bronchus, and lung cancer"/>
    <x v="0"/>
    <x v="0"/>
    <n v="33.19285"/>
    <n v="22.970870000000001"/>
    <n v="46.241720000000001"/>
    <s v="per 100,000"/>
    <m/>
    <m/>
  </r>
  <r>
    <x v="0"/>
    <x v="14"/>
    <x v="1"/>
    <s v="Tracheal, bronchus, and lung cancer"/>
    <x v="0"/>
    <x v="0"/>
    <n v="35.317779999999999"/>
    <n v="23.45187"/>
    <n v="49.360390000000002"/>
    <s v="per 100,000"/>
    <m/>
    <m/>
  </r>
  <r>
    <x v="0"/>
    <x v="15"/>
    <x v="1"/>
    <s v="Tracheal, bronchus, and lung cancer"/>
    <x v="0"/>
    <x v="0"/>
    <n v="37.722619999999999"/>
    <n v="24.022110000000001"/>
    <n v="54.01305"/>
    <s v="per 100,000"/>
    <m/>
    <m/>
  </r>
  <r>
    <x v="0"/>
    <x v="16"/>
    <x v="1"/>
    <s v="Tracheal, bronchus, and lung cancer"/>
    <x v="0"/>
    <x v="0"/>
    <n v="40.693640000000002"/>
    <n v="27.534079999999999"/>
    <n v="56.58229"/>
    <s v="per 100,000"/>
    <m/>
    <m/>
  </r>
  <r>
    <x v="0"/>
    <x v="17"/>
    <x v="1"/>
    <s v="Tracheal, bronchus, and lung cancer"/>
    <x v="0"/>
    <x v="0"/>
    <n v="44.088329999999999"/>
    <n v="30.728200000000001"/>
    <n v="60.431429999999999"/>
    <s v="per 100,000"/>
    <m/>
    <m/>
  </r>
  <r>
    <x v="0"/>
    <x v="18"/>
    <x v="1"/>
    <s v="Tracheal, bronchus, and lung cancer"/>
    <x v="0"/>
    <x v="0"/>
    <n v="45.342129999999997"/>
    <n v="30.933"/>
    <n v="62.010170000000002"/>
    <s v="per 100,000"/>
    <m/>
    <m/>
  </r>
  <r>
    <x v="0"/>
    <x v="19"/>
    <x v="1"/>
    <s v="Tracheal, bronchus, and lung cancer"/>
    <x v="0"/>
    <x v="0"/>
    <n v="46.360979999999998"/>
    <n v="31.201280000000001"/>
    <n v="63.810070000000003"/>
    <s v="per 100,000"/>
    <m/>
    <m/>
  </r>
  <r>
    <x v="0"/>
    <x v="20"/>
    <x v="1"/>
    <s v="Tracheal, bronchus, and lung cancer"/>
    <x v="0"/>
    <x v="0"/>
    <n v="47.864789999999999"/>
    <n v="30.805420000000002"/>
    <n v="67.948840000000004"/>
    <s v="per 100,000"/>
    <m/>
    <m/>
  </r>
  <r>
    <x v="0"/>
    <x v="21"/>
    <x v="1"/>
    <s v="Tracheal, bronchus, and lung cancer"/>
    <x v="0"/>
    <x v="0"/>
    <n v="48.646180000000001"/>
    <n v="30.752960000000002"/>
    <n v="68.671310000000005"/>
    <s v="per 100,000"/>
    <m/>
    <m/>
  </r>
  <r>
    <x v="0"/>
    <x v="22"/>
    <x v="1"/>
    <s v="Tracheal, bronchus, and lung cancer"/>
    <x v="0"/>
    <x v="0"/>
    <n v="50.639009999999999"/>
    <n v="33.32479"/>
    <n v="70.062259999999995"/>
    <s v="per 100,000"/>
    <m/>
    <m/>
  </r>
  <r>
    <x v="0"/>
    <x v="23"/>
    <x v="1"/>
    <s v="Tracheal, bronchus, and lung cancer"/>
    <x v="0"/>
    <x v="0"/>
    <n v="50.796950000000002"/>
    <n v="32.166469999999997"/>
    <n v="72.548959999999994"/>
    <s v="per 100,000"/>
    <m/>
    <m/>
  </r>
  <r>
    <x v="0"/>
    <x v="24"/>
    <x v="1"/>
    <s v="Tracheal, bronchus, and lung cancer"/>
    <x v="0"/>
    <x v="0"/>
    <n v="57.829940000000001"/>
    <n v="36.525790000000001"/>
    <n v="82.065309999999997"/>
    <s v="per 100,000"/>
    <m/>
    <m/>
  </r>
  <r>
    <x v="0"/>
    <x v="25"/>
    <x v="1"/>
    <s v="Tracheal, bronchus, and lung cancer"/>
    <x v="0"/>
    <x v="0"/>
    <n v="59.610950000000003"/>
    <n v="38.464269999999999"/>
    <n v="83.765270000000001"/>
    <s v="per 100,000"/>
    <m/>
    <m/>
  </r>
  <r>
    <x v="0"/>
    <x v="26"/>
    <x v="1"/>
    <s v="Tracheal, bronchus, and lung cancer"/>
    <x v="0"/>
    <x v="0"/>
    <n v="56.603090000000002"/>
    <n v="35.465179999999997"/>
    <n v="81.038619999999995"/>
    <s v="per 100,000"/>
    <m/>
    <m/>
  </r>
  <r>
    <x v="0"/>
    <x v="27"/>
    <x v="1"/>
    <s v="Tracheal, bronchus, and lung cancer"/>
    <x v="0"/>
    <x v="0"/>
    <n v="59.827260000000003"/>
    <n v="37.722200000000001"/>
    <n v="85.931619999999995"/>
    <s v="per 100,000"/>
    <m/>
    <m/>
  </r>
  <r>
    <x v="0"/>
    <x v="0"/>
    <x v="1"/>
    <s v="Tracheal, bronchus, and lung cancer"/>
    <x v="0"/>
    <x v="1"/>
    <n v="1.0444169999999999"/>
    <n v="0.60671399999999998"/>
    <n v="1.607944"/>
    <s v="per 100,000"/>
    <m/>
    <m/>
  </r>
  <r>
    <x v="0"/>
    <x v="1"/>
    <x v="1"/>
    <s v="Tracheal, bronchus, and lung cancer"/>
    <x v="0"/>
    <x v="1"/>
    <n v="0.99268500000000004"/>
    <n v="0.62110500000000002"/>
    <n v="1.5236730000000001"/>
    <s v="per 100,000"/>
    <m/>
    <m/>
  </r>
  <r>
    <x v="0"/>
    <x v="2"/>
    <x v="1"/>
    <s v="Tracheal, bronchus, and lung cancer"/>
    <x v="0"/>
    <x v="1"/>
    <n v="0.99646999999999997"/>
    <n v="0.64971100000000004"/>
    <n v="1.4743850000000001"/>
    <s v="per 100,000"/>
    <m/>
    <m/>
  </r>
  <r>
    <x v="0"/>
    <x v="3"/>
    <x v="1"/>
    <s v="Tracheal, bronchus, and lung cancer"/>
    <x v="0"/>
    <x v="1"/>
    <n v="1.0023070000000001"/>
    <n v="0.64673099999999994"/>
    <n v="1.479581"/>
    <s v="per 100,000"/>
    <m/>
    <m/>
  </r>
  <r>
    <x v="0"/>
    <x v="4"/>
    <x v="1"/>
    <s v="Tracheal, bronchus, and lung cancer"/>
    <x v="0"/>
    <x v="1"/>
    <n v="1.0070509999999999"/>
    <n v="0.661829"/>
    <n v="1.492653"/>
    <s v="per 100,000"/>
    <m/>
    <m/>
  </r>
  <r>
    <x v="0"/>
    <x v="5"/>
    <x v="1"/>
    <s v="Tracheal, bronchus, and lung cancer"/>
    <x v="0"/>
    <x v="1"/>
    <n v="1.0288330000000001"/>
    <n v="0.65515900000000005"/>
    <n v="1.5576490000000001"/>
    <s v="per 100,000"/>
    <m/>
    <m/>
  </r>
  <r>
    <x v="0"/>
    <x v="6"/>
    <x v="1"/>
    <s v="Tracheal, bronchus, and lung cancer"/>
    <x v="0"/>
    <x v="1"/>
    <n v="1.0407029999999999"/>
    <n v="0.66422499999999995"/>
    <n v="1.5157369999999999"/>
    <s v="per 100,000"/>
    <m/>
    <m/>
  </r>
  <r>
    <x v="0"/>
    <x v="7"/>
    <x v="1"/>
    <s v="Tracheal, bronchus, and lung cancer"/>
    <x v="0"/>
    <x v="1"/>
    <n v="1.0498179999999999"/>
    <n v="0.69933599999999996"/>
    <n v="1.506456"/>
    <s v="per 100,000"/>
    <m/>
    <m/>
  </r>
  <r>
    <x v="0"/>
    <x v="8"/>
    <x v="1"/>
    <s v="Tracheal, bronchus, and lung cancer"/>
    <x v="0"/>
    <x v="1"/>
    <n v="1.065564"/>
    <n v="0.70300099999999999"/>
    <n v="1.4877899999999999"/>
    <s v="per 100,000"/>
    <m/>
    <m/>
  </r>
  <r>
    <x v="0"/>
    <x v="9"/>
    <x v="1"/>
    <s v="Tracheal, bronchus, and lung cancer"/>
    <x v="0"/>
    <x v="1"/>
    <n v="1.083745"/>
    <n v="0.69153699999999996"/>
    <n v="1.5714520000000001"/>
    <s v="per 100,000"/>
    <m/>
    <m/>
  </r>
  <r>
    <x v="0"/>
    <x v="10"/>
    <x v="1"/>
    <s v="Tracheal, bronchus, and lung cancer"/>
    <x v="0"/>
    <x v="1"/>
    <n v="1.1343559999999999"/>
    <n v="0.69539300000000004"/>
    <n v="1.7064429999999999"/>
    <s v="per 100,000"/>
    <m/>
    <m/>
  </r>
  <r>
    <x v="0"/>
    <x v="11"/>
    <x v="1"/>
    <s v="Tracheal, bronchus, and lung cancer"/>
    <x v="0"/>
    <x v="1"/>
    <n v="1.1221179999999999"/>
    <n v="0.72311800000000004"/>
    <n v="1.604636"/>
    <s v="per 100,000"/>
    <m/>
    <m/>
  </r>
  <r>
    <x v="0"/>
    <x v="12"/>
    <x v="1"/>
    <s v="Tracheal, bronchus, and lung cancer"/>
    <x v="0"/>
    <x v="1"/>
    <n v="1.1453709999999999"/>
    <n v="0.78093000000000001"/>
    <n v="1.6501859999999999"/>
    <s v="per 100,000"/>
    <m/>
    <m/>
  </r>
  <r>
    <x v="0"/>
    <x v="13"/>
    <x v="1"/>
    <s v="Tracheal, bronchus, and lung cancer"/>
    <x v="0"/>
    <x v="1"/>
    <n v="1.2006559999999999"/>
    <n v="0.82357800000000003"/>
    <n v="1.6778979999999999"/>
    <s v="per 100,000"/>
    <m/>
    <m/>
  </r>
  <r>
    <x v="0"/>
    <x v="14"/>
    <x v="1"/>
    <s v="Tracheal, bronchus, and lung cancer"/>
    <x v="0"/>
    <x v="1"/>
    <n v="1.2863770000000001"/>
    <n v="0.86268500000000004"/>
    <n v="1.7957700000000001"/>
    <s v="per 100,000"/>
    <m/>
    <m/>
  </r>
  <r>
    <x v="0"/>
    <x v="15"/>
    <x v="1"/>
    <s v="Tracheal, bronchus, and lung cancer"/>
    <x v="0"/>
    <x v="1"/>
    <n v="1.3848039999999999"/>
    <n v="0.88986900000000002"/>
    <n v="1.9920949999999999"/>
    <s v="per 100,000"/>
    <m/>
    <m/>
  </r>
  <r>
    <x v="0"/>
    <x v="16"/>
    <x v="1"/>
    <s v="Tracheal, bronchus, and lung cancer"/>
    <x v="0"/>
    <x v="1"/>
    <n v="1.4997199999999999"/>
    <n v="1.0095179999999999"/>
    <n v="2.0923430000000001"/>
    <s v="per 100,000"/>
    <m/>
    <m/>
  </r>
  <r>
    <x v="0"/>
    <x v="17"/>
    <x v="1"/>
    <s v="Tracheal, bronchus, and lung cancer"/>
    <x v="0"/>
    <x v="1"/>
    <n v="1.6374979999999999"/>
    <n v="1.1348339999999999"/>
    <n v="2.2560310000000001"/>
    <s v="per 100,000"/>
    <m/>
    <m/>
  </r>
  <r>
    <x v="0"/>
    <x v="18"/>
    <x v="1"/>
    <s v="Tracheal, bronchus, and lung cancer"/>
    <x v="0"/>
    <x v="1"/>
    <n v="1.7067840000000001"/>
    <n v="1.1629389999999999"/>
    <n v="2.327906"/>
    <s v="per 100,000"/>
    <m/>
    <m/>
  </r>
  <r>
    <x v="0"/>
    <x v="19"/>
    <x v="1"/>
    <s v="Tracheal, bronchus, and lung cancer"/>
    <x v="0"/>
    <x v="1"/>
    <n v="1.774724"/>
    <n v="1.1876119999999999"/>
    <n v="2.4494259999999999"/>
    <s v="per 100,000"/>
    <m/>
    <m/>
  </r>
  <r>
    <x v="0"/>
    <x v="20"/>
    <x v="1"/>
    <s v="Tracheal, bronchus, and lung cancer"/>
    <x v="0"/>
    <x v="1"/>
    <n v="1.8661909999999999"/>
    <n v="1.1886239999999999"/>
    <n v="2.6782499999999998"/>
    <s v="per 100,000"/>
    <m/>
    <m/>
  </r>
  <r>
    <x v="0"/>
    <x v="21"/>
    <x v="1"/>
    <s v="Tracheal, bronchus, and lung cancer"/>
    <x v="0"/>
    <x v="1"/>
    <n v="1.9086920000000001"/>
    <n v="1.196493"/>
    <n v="2.6980599999999999"/>
    <s v="per 100,000"/>
    <m/>
    <m/>
  </r>
  <r>
    <x v="0"/>
    <x v="22"/>
    <x v="1"/>
    <s v="Tracheal, bronchus, and lung cancer"/>
    <x v="0"/>
    <x v="1"/>
    <n v="1.9933940000000001"/>
    <n v="1.3061929999999999"/>
    <n v="2.7560340000000001"/>
    <s v="per 100,000"/>
    <m/>
    <m/>
  </r>
  <r>
    <x v="0"/>
    <x v="23"/>
    <x v="1"/>
    <s v="Tracheal, bronchus, and lung cancer"/>
    <x v="0"/>
    <x v="1"/>
    <n v="2.035323"/>
    <n v="1.2940020000000001"/>
    <n v="2.9138510000000002"/>
    <s v="per 100,000"/>
    <m/>
    <m/>
  </r>
  <r>
    <x v="0"/>
    <x v="24"/>
    <x v="1"/>
    <s v="Tracheal, bronchus, and lung cancer"/>
    <x v="0"/>
    <x v="1"/>
    <n v="2.37493"/>
    <n v="1.5020770000000001"/>
    <n v="3.3874140000000001"/>
    <s v="per 100,000"/>
    <m/>
    <m/>
  </r>
  <r>
    <x v="0"/>
    <x v="25"/>
    <x v="1"/>
    <s v="Tracheal, bronchus, and lung cancer"/>
    <x v="0"/>
    <x v="1"/>
    <n v="2.4694310000000002"/>
    <n v="1.5761829999999999"/>
    <n v="3.44041"/>
    <s v="per 100,000"/>
    <m/>
    <m/>
  </r>
  <r>
    <x v="0"/>
    <x v="26"/>
    <x v="1"/>
    <s v="Tracheal, bronchus, and lung cancer"/>
    <x v="0"/>
    <x v="1"/>
    <n v="2.3581470000000002"/>
    <n v="1.4742470000000001"/>
    <n v="3.3882080000000001"/>
    <s v="per 100,000"/>
    <m/>
    <m/>
  </r>
  <r>
    <x v="0"/>
    <x v="27"/>
    <x v="1"/>
    <s v="Tracheal, bronchus, and lung cancer"/>
    <x v="0"/>
    <x v="1"/>
    <n v="2.5195319999999999"/>
    <n v="1.6068039999999999"/>
    <n v="3.6141399999999999"/>
    <s v="per 100,000"/>
    <m/>
    <m/>
  </r>
  <r>
    <x v="0"/>
    <x v="0"/>
    <x v="1"/>
    <s v="Lower respiratory infections"/>
    <x v="0"/>
    <x v="0"/>
    <n v="1077.614"/>
    <n v="597.37559999999996"/>
    <n v="1763.2460000000001"/>
    <s v="per 100,000"/>
    <m/>
    <m/>
  </r>
  <r>
    <x v="0"/>
    <x v="1"/>
    <x v="1"/>
    <s v="Lower respiratory infections"/>
    <x v="0"/>
    <x v="0"/>
    <n v="1070.431"/>
    <n v="618.32129999999995"/>
    <n v="1673.364"/>
    <s v="per 100,000"/>
    <m/>
    <m/>
  </r>
  <r>
    <x v="0"/>
    <x v="2"/>
    <x v="1"/>
    <s v="Lower respiratory infections"/>
    <x v="0"/>
    <x v="0"/>
    <n v="1023.033"/>
    <n v="622.17229999999995"/>
    <n v="1548.41"/>
    <s v="per 100,000"/>
    <m/>
    <m/>
  </r>
  <r>
    <x v="0"/>
    <x v="3"/>
    <x v="1"/>
    <s v="Lower respiratory infections"/>
    <x v="0"/>
    <x v="0"/>
    <n v="983.96349999999995"/>
    <n v="596.73599999999999"/>
    <n v="1486.827"/>
    <s v="per 100,000"/>
    <m/>
    <m/>
  </r>
  <r>
    <x v="0"/>
    <x v="4"/>
    <x v="1"/>
    <s v="Lower respiratory infections"/>
    <x v="0"/>
    <x v="0"/>
    <n v="947.44600000000003"/>
    <n v="568.86929999999995"/>
    <n v="1431.7850000000001"/>
    <s v="per 100,000"/>
    <m/>
    <m/>
  </r>
  <r>
    <x v="0"/>
    <x v="5"/>
    <x v="1"/>
    <s v="Lower respiratory infections"/>
    <x v="0"/>
    <x v="0"/>
    <n v="908.83730000000003"/>
    <n v="524.7047"/>
    <n v="1405.0640000000001"/>
    <s v="per 100,000"/>
    <m/>
    <m/>
  </r>
  <r>
    <x v="0"/>
    <x v="6"/>
    <x v="1"/>
    <s v="Lower respiratory infections"/>
    <x v="0"/>
    <x v="0"/>
    <n v="888.76319999999998"/>
    <n v="534.0992"/>
    <n v="1332.261"/>
    <s v="per 100,000"/>
    <m/>
    <m/>
  </r>
  <r>
    <x v="0"/>
    <x v="7"/>
    <x v="1"/>
    <s v="Lower respiratory infections"/>
    <x v="0"/>
    <x v="0"/>
    <n v="871.1105"/>
    <n v="543.63969999999995"/>
    <n v="1307.6659999999999"/>
    <s v="per 100,000"/>
    <m/>
    <m/>
  </r>
  <r>
    <x v="0"/>
    <x v="8"/>
    <x v="1"/>
    <s v="Lower respiratory infections"/>
    <x v="0"/>
    <x v="0"/>
    <n v="845.28949999999998"/>
    <n v="513.39110000000005"/>
    <n v="1269.3150000000001"/>
    <s v="per 100,000"/>
    <m/>
    <m/>
  </r>
  <r>
    <x v="0"/>
    <x v="9"/>
    <x v="1"/>
    <s v="Lower respiratory infections"/>
    <x v="0"/>
    <x v="0"/>
    <n v="827.95420000000001"/>
    <n v="502.08159999999998"/>
    <n v="1222.1120000000001"/>
    <s v="per 100,000"/>
    <m/>
    <m/>
  </r>
  <r>
    <x v="0"/>
    <x v="10"/>
    <x v="1"/>
    <s v="Lower respiratory infections"/>
    <x v="0"/>
    <x v="0"/>
    <n v="807.84820000000002"/>
    <n v="475.93669999999997"/>
    <n v="1251.547"/>
    <s v="per 100,000"/>
    <m/>
    <m/>
  </r>
  <r>
    <x v="0"/>
    <x v="11"/>
    <x v="1"/>
    <s v="Lower respiratory infections"/>
    <x v="0"/>
    <x v="0"/>
    <n v="788.96969999999999"/>
    <n v="480.8288"/>
    <n v="1157.1559999999999"/>
    <s v="per 100,000"/>
    <m/>
    <m/>
  </r>
  <r>
    <x v="0"/>
    <x v="12"/>
    <x v="1"/>
    <s v="Lower respiratory infections"/>
    <x v="0"/>
    <x v="0"/>
    <n v="768.17"/>
    <n v="491.47289999999998"/>
    <n v="1112.193"/>
    <s v="per 100,000"/>
    <m/>
    <m/>
  </r>
  <r>
    <x v="0"/>
    <x v="13"/>
    <x v="1"/>
    <s v="Lower respiratory infections"/>
    <x v="0"/>
    <x v="0"/>
    <n v="743.13239999999996"/>
    <n v="456.63679999999999"/>
    <n v="1091.452"/>
    <s v="per 100,000"/>
    <m/>
    <m/>
  </r>
  <r>
    <x v="0"/>
    <x v="14"/>
    <x v="1"/>
    <s v="Lower respiratory infections"/>
    <x v="0"/>
    <x v="0"/>
    <n v="703.03740000000005"/>
    <n v="433.10599999999999"/>
    <n v="1029.2529999999999"/>
    <s v="per 100,000"/>
    <m/>
    <m/>
  </r>
  <r>
    <x v="0"/>
    <x v="15"/>
    <x v="1"/>
    <s v="Lower respiratory infections"/>
    <x v="0"/>
    <x v="0"/>
    <n v="658.07650000000001"/>
    <n v="393.39330000000001"/>
    <n v="969.34960000000001"/>
    <s v="per 100,000"/>
    <m/>
    <m/>
  </r>
  <r>
    <x v="0"/>
    <x v="16"/>
    <x v="1"/>
    <s v="Lower respiratory infections"/>
    <x v="0"/>
    <x v="0"/>
    <n v="609.36220000000003"/>
    <n v="374.24400000000003"/>
    <n v="892.2242"/>
    <s v="per 100,000"/>
    <m/>
    <m/>
  </r>
  <r>
    <x v="0"/>
    <x v="17"/>
    <x v="1"/>
    <s v="Lower respiratory infections"/>
    <x v="0"/>
    <x v="0"/>
    <n v="571.32330000000002"/>
    <n v="352.81580000000002"/>
    <n v="825.98530000000005"/>
    <s v="per 100,000"/>
    <m/>
    <m/>
  </r>
  <r>
    <x v="0"/>
    <x v="18"/>
    <x v="1"/>
    <s v="Lower respiratory infections"/>
    <x v="0"/>
    <x v="0"/>
    <n v="528.46960000000001"/>
    <n v="337.23559999999998"/>
    <n v="760.68650000000002"/>
    <s v="per 100,000"/>
    <m/>
    <m/>
  </r>
  <r>
    <x v="0"/>
    <x v="19"/>
    <x v="1"/>
    <s v="Lower respiratory infections"/>
    <x v="0"/>
    <x v="0"/>
    <n v="487.18329999999997"/>
    <n v="299.24560000000002"/>
    <n v="704.56870000000004"/>
    <s v="per 100,000"/>
    <m/>
    <m/>
  </r>
  <r>
    <x v="0"/>
    <x v="20"/>
    <x v="1"/>
    <s v="Lower respiratory infections"/>
    <x v="0"/>
    <x v="0"/>
    <n v="448.81529999999998"/>
    <n v="270.86270000000002"/>
    <n v="660.15099999999995"/>
    <s v="per 100,000"/>
    <m/>
    <m/>
  </r>
  <r>
    <x v="0"/>
    <x v="21"/>
    <x v="1"/>
    <s v="Lower respiratory infections"/>
    <x v="0"/>
    <x v="0"/>
    <n v="419.84800000000001"/>
    <n v="259.14139999999998"/>
    <n v="627.4991"/>
    <s v="per 100,000"/>
    <m/>
    <m/>
  </r>
  <r>
    <x v="0"/>
    <x v="22"/>
    <x v="1"/>
    <s v="Lower respiratory infections"/>
    <x v="0"/>
    <x v="0"/>
    <n v="391.35759999999999"/>
    <n v="243.67869999999999"/>
    <n v="563.46910000000003"/>
    <s v="per 100,000"/>
    <m/>
    <m/>
  </r>
  <r>
    <x v="0"/>
    <x v="23"/>
    <x v="1"/>
    <s v="Lower respiratory infections"/>
    <x v="0"/>
    <x v="0"/>
    <n v="343.24310000000003"/>
    <n v="211.97980000000001"/>
    <n v="498.86160000000001"/>
    <s v="per 100,000"/>
    <m/>
    <m/>
  </r>
  <r>
    <x v="0"/>
    <x v="24"/>
    <x v="1"/>
    <s v="Lower respiratory infections"/>
    <x v="0"/>
    <x v="0"/>
    <n v="331.42779999999999"/>
    <n v="195.6371"/>
    <n v="494.8931"/>
    <s v="per 100,000"/>
    <m/>
    <m/>
  </r>
  <r>
    <x v="0"/>
    <x v="25"/>
    <x v="1"/>
    <s v="Lower respiratory infections"/>
    <x v="0"/>
    <x v="0"/>
    <n v="303.25940000000003"/>
    <n v="184.38679999999999"/>
    <n v="441.75439999999998"/>
    <s v="per 100,000"/>
    <m/>
    <m/>
  </r>
  <r>
    <x v="0"/>
    <x v="26"/>
    <x v="1"/>
    <s v="Lower respiratory infections"/>
    <x v="0"/>
    <x v="0"/>
    <n v="264.7559"/>
    <n v="153.79179999999999"/>
    <n v="390.46440000000001"/>
    <s v="per 100,000"/>
    <m/>
    <m/>
  </r>
  <r>
    <x v="0"/>
    <x v="27"/>
    <x v="1"/>
    <s v="Lower respiratory infections"/>
    <x v="0"/>
    <x v="0"/>
    <n v="250.24600000000001"/>
    <n v="150.19220000000001"/>
    <n v="379.27780000000001"/>
    <s v="per 100,000"/>
    <m/>
    <m/>
  </r>
  <r>
    <x v="0"/>
    <x v="0"/>
    <x v="1"/>
    <s v="Lower respiratory infections"/>
    <x v="0"/>
    <x v="1"/>
    <n v="13.443479999999999"/>
    <n v="7.598687"/>
    <n v="21.84318"/>
    <s v="per 100,000"/>
    <m/>
    <m/>
  </r>
  <r>
    <x v="0"/>
    <x v="1"/>
    <x v="1"/>
    <s v="Lower respiratory infections"/>
    <x v="0"/>
    <x v="1"/>
    <n v="13.312480000000001"/>
    <n v="7.6766909999999999"/>
    <n v="20.892980000000001"/>
    <s v="per 100,000"/>
    <m/>
    <m/>
  </r>
  <r>
    <x v="0"/>
    <x v="2"/>
    <x v="1"/>
    <s v="Lower respiratory infections"/>
    <x v="0"/>
    <x v="1"/>
    <n v="12.78482"/>
    <n v="7.7899669999999999"/>
    <n v="19.184840000000001"/>
    <s v="per 100,000"/>
    <m/>
    <m/>
  </r>
  <r>
    <x v="0"/>
    <x v="3"/>
    <x v="1"/>
    <s v="Lower respiratory infections"/>
    <x v="0"/>
    <x v="1"/>
    <n v="12.355309999999999"/>
    <n v="7.5824759999999998"/>
    <n v="18.39893"/>
    <s v="per 100,000"/>
    <m/>
    <m/>
  </r>
  <r>
    <x v="0"/>
    <x v="4"/>
    <x v="1"/>
    <s v="Lower respiratory infections"/>
    <x v="0"/>
    <x v="1"/>
    <n v="11.955920000000001"/>
    <n v="7.2305609999999998"/>
    <n v="17.875330000000002"/>
    <s v="per 100,000"/>
    <m/>
    <m/>
  </r>
  <r>
    <x v="0"/>
    <x v="5"/>
    <x v="1"/>
    <s v="Lower respiratory infections"/>
    <x v="0"/>
    <x v="1"/>
    <n v="11.55157"/>
    <n v="6.7769690000000002"/>
    <n v="17.624870000000001"/>
    <s v="per 100,000"/>
    <m/>
    <m/>
  </r>
  <r>
    <x v="0"/>
    <x v="6"/>
    <x v="1"/>
    <s v="Lower respiratory infections"/>
    <x v="0"/>
    <x v="1"/>
    <n v="11.34591"/>
    <n v="6.8369369999999998"/>
    <n v="16.962820000000001"/>
    <s v="per 100,000"/>
    <m/>
    <m/>
  </r>
  <r>
    <x v="0"/>
    <x v="7"/>
    <x v="1"/>
    <s v="Lower respiratory infections"/>
    <x v="0"/>
    <x v="1"/>
    <n v="11.16902"/>
    <n v="7.0053049999999999"/>
    <n v="16.652180000000001"/>
    <s v="per 100,000"/>
    <m/>
    <m/>
  </r>
  <r>
    <x v="0"/>
    <x v="8"/>
    <x v="1"/>
    <s v="Lower respiratory infections"/>
    <x v="0"/>
    <x v="1"/>
    <n v="10.895250000000001"/>
    <n v="6.7262320000000004"/>
    <n v="16.257390000000001"/>
    <s v="per 100,000"/>
    <m/>
    <m/>
  </r>
  <r>
    <x v="0"/>
    <x v="9"/>
    <x v="1"/>
    <s v="Lower respiratory infections"/>
    <x v="0"/>
    <x v="1"/>
    <n v="10.703469999999999"/>
    <n v="6.4314660000000003"/>
    <n v="15.79"/>
    <s v="per 100,000"/>
    <m/>
    <m/>
  </r>
  <r>
    <x v="0"/>
    <x v="10"/>
    <x v="1"/>
    <s v="Lower respiratory infections"/>
    <x v="0"/>
    <x v="1"/>
    <n v="10.475720000000001"/>
    <n v="6.235214"/>
    <n v="15.998609999999999"/>
    <s v="per 100,000"/>
    <m/>
    <m/>
  </r>
  <r>
    <x v="0"/>
    <x v="11"/>
    <x v="1"/>
    <s v="Lower respiratory infections"/>
    <x v="0"/>
    <x v="1"/>
    <n v="10.26271"/>
    <n v="6.3511990000000003"/>
    <n v="14.926780000000001"/>
    <s v="per 100,000"/>
    <m/>
    <m/>
  </r>
  <r>
    <x v="0"/>
    <x v="12"/>
    <x v="1"/>
    <s v="Lower respiratory infections"/>
    <x v="0"/>
    <x v="1"/>
    <n v="10.019209999999999"/>
    <n v="6.5094960000000004"/>
    <n v="14.545970000000001"/>
    <s v="per 100,000"/>
    <m/>
    <m/>
  </r>
  <r>
    <x v="0"/>
    <x v="13"/>
    <x v="1"/>
    <s v="Lower respiratory infections"/>
    <x v="0"/>
    <x v="1"/>
    <n v="9.7594320000000003"/>
    <n v="6.1677499999999998"/>
    <n v="14.3391"/>
    <s v="per 100,000"/>
    <m/>
    <m/>
  </r>
  <r>
    <x v="0"/>
    <x v="14"/>
    <x v="1"/>
    <s v="Lower respiratory infections"/>
    <x v="0"/>
    <x v="1"/>
    <n v="9.3100539999999992"/>
    <n v="5.794403"/>
    <n v="13.490320000000001"/>
    <s v="per 100,000"/>
    <m/>
    <m/>
  </r>
  <r>
    <x v="0"/>
    <x v="15"/>
    <x v="1"/>
    <s v="Lower respiratory infections"/>
    <x v="0"/>
    <x v="1"/>
    <n v="8.8264379999999996"/>
    <n v="5.2608139999999999"/>
    <n v="12.85159"/>
    <s v="per 100,000"/>
    <m/>
    <m/>
  </r>
  <r>
    <x v="0"/>
    <x v="16"/>
    <x v="1"/>
    <s v="Lower respiratory infections"/>
    <x v="0"/>
    <x v="1"/>
    <n v="8.3004069999999999"/>
    <n v="5.1765920000000003"/>
    <n v="11.95044"/>
    <s v="per 100,000"/>
    <m/>
    <m/>
  </r>
  <r>
    <x v="0"/>
    <x v="17"/>
    <x v="1"/>
    <s v="Lower respiratory infections"/>
    <x v="0"/>
    <x v="1"/>
    <n v="7.9098930000000003"/>
    <n v="5.0121900000000004"/>
    <n v="11.37439"/>
    <s v="per 100,000"/>
    <m/>
    <m/>
  </r>
  <r>
    <x v="0"/>
    <x v="18"/>
    <x v="1"/>
    <s v="Lower respiratory infections"/>
    <x v="0"/>
    <x v="1"/>
    <n v="7.4677579999999999"/>
    <n v="4.8339040000000004"/>
    <n v="10.617190000000001"/>
    <s v="per 100,000"/>
    <m/>
    <m/>
  </r>
  <r>
    <x v="0"/>
    <x v="19"/>
    <x v="1"/>
    <s v="Lower respiratory infections"/>
    <x v="0"/>
    <x v="1"/>
    <n v="7.0242589999999998"/>
    <n v="4.4632050000000003"/>
    <n v="9.9688639999999999"/>
    <s v="per 100,000"/>
    <m/>
    <m/>
  </r>
  <r>
    <x v="0"/>
    <x v="20"/>
    <x v="1"/>
    <s v="Lower respiratory infections"/>
    <x v="0"/>
    <x v="1"/>
    <n v="6.6191639999999996"/>
    <n v="4.0764089999999999"/>
    <n v="9.6571459999999991"/>
    <s v="per 100,000"/>
    <m/>
    <m/>
  </r>
  <r>
    <x v="0"/>
    <x v="21"/>
    <x v="1"/>
    <s v="Lower respiratory infections"/>
    <x v="0"/>
    <x v="1"/>
    <n v="6.2495760000000002"/>
    <n v="3.8812129999999998"/>
    <n v="9.2135580000000008"/>
    <s v="per 100,000"/>
    <m/>
    <m/>
  </r>
  <r>
    <x v="0"/>
    <x v="22"/>
    <x v="1"/>
    <s v="Lower respiratory infections"/>
    <x v="0"/>
    <x v="1"/>
    <n v="5.9144220000000001"/>
    <n v="3.7549800000000002"/>
    <n v="8.4538460000000004"/>
    <s v="per 100,000"/>
    <m/>
    <m/>
  </r>
  <r>
    <x v="0"/>
    <x v="23"/>
    <x v="1"/>
    <s v="Lower respiratory infections"/>
    <x v="0"/>
    <x v="1"/>
    <n v="5.3139529999999997"/>
    <n v="3.3312719999999998"/>
    <n v="7.6875489999999997"/>
    <s v="per 100,000"/>
    <m/>
    <m/>
  </r>
  <r>
    <x v="0"/>
    <x v="24"/>
    <x v="1"/>
    <s v="Lower respiratory infections"/>
    <x v="0"/>
    <x v="1"/>
    <n v="5.2794879999999997"/>
    <n v="3.2252619999999999"/>
    <n v="7.7577449999999999"/>
    <s v="per 100,000"/>
    <m/>
    <m/>
  </r>
  <r>
    <x v="0"/>
    <x v="25"/>
    <x v="1"/>
    <s v="Lower respiratory infections"/>
    <x v="0"/>
    <x v="1"/>
    <n v="4.9736229999999999"/>
    <n v="3.0712649999999999"/>
    <n v="7.0381320000000001"/>
    <s v="per 100,000"/>
    <m/>
    <m/>
  </r>
  <r>
    <x v="0"/>
    <x v="26"/>
    <x v="1"/>
    <s v="Lower respiratory infections"/>
    <x v="0"/>
    <x v="1"/>
    <n v="4.5073619999999996"/>
    <n v="2.6869260000000001"/>
    <n v="6.5442169999999997"/>
    <s v="per 100,000"/>
    <m/>
    <m/>
  </r>
  <r>
    <x v="0"/>
    <x v="27"/>
    <x v="1"/>
    <s v="Lower respiratory infections"/>
    <x v="0"/>
    <x v="1"/>
    <n v="4.4555179999999996"/>
    <n v="2.729333"/>
    <n v="6.535965"/>
    <s v="per 100,000"/>
    <m/>
    <m/>
  </r>
  <r>
    <x v="1"/>
    <x v="0"/>
    <x v="0"/>
    <s v="Lower respiratory infections"/>
    <x v="0"/>
    <x v="0"/>
    <n v="4245.491"/>
    <n v="1733.558"/>
    <n v="8156.2920000000004"/>
    <s v="per 100,000"/>
    <m/>
    <m/>
  </r>
  <r>
    <x v="1"/>
    <x v="1"/>
    <x v="0"/>
    <s v="Lower respiratory infections"/>
    <x v="0"/>
    <x v="0"/>
    <n v="4248.05"/>
    <n v="2074.5639999999999"/>
    <n v="7245.2759999999998"/>
    <s v="per 100,000"/>
    <m/>
    <m/>
  </r>
  <r>
    <x v="1"/>
    <x v="2"/>
    <x v="0"/>
    <s v="Lower respiratory infections"/>
    <x v="0"/>
    <x v="0"/>
    <n v="4277.6149999999998"/>
    <n v="2206.6480000000001"/>
    <n v="7352.4250000000002"/>
    <s v="per 100,000"/>
    <m/>
    <m/>
  </r>
  <r>
    <x v="1"/>
    <x v="3"/>
    <x v="0"/>
    <s v="Lower respiratory infections"/>
    <x v="0"/>
    <x v="0"/>
    <n v="4323.5129999999999"/>
    <n v="2254.2440000000001"/>
    <n v="7284.3969999999999"/>
    <s v="per 100,000"/>
    <m/>
    <m/>
  </r>
  <r>
    <x v="1"/>
    <x v="4"/>
    <x v="0"/>
    <s v="Lower respiratory infections"/>
    <x v="0"/>
    <x v="0"/>
    <n v="4295.1899999999996"/>
    <n v="2175.5650000000001"/>
    <n v="7397.8109999999997"/>
    <s v="per 100,000"/>
    <m/>
    <m/>
  </r>
  <r>
    <x v="1"/>
    <x v="5"/>
    <x v="0"/>
    <s v="Lower respiratory infections"/>
    <x v="0"/>
    <x v="0"/>
    <n v="4274.8159999999998"/>
    <n v="1918.2829999999999"/>
    <n v="7676.8090000000002"/>
    <s v="per 100,000"/>
    <m/>
    <m/>
  </r>
  <r>
    <x v="1"/>
    <x v="6"/>
    <x v="0"/>
    <s v="Lower respiratory infections"/>
    <x v="0"/>
    <x v="0"/>
    <n v="4268.6130000000003"/>
    <n v="2164.5709999999999"/>
    <n v="7302.0829999999996"/>
    <s v="per 100,000"/>
    <m/>
    <m/>
  </r>
  <r>
    <x v="1"/>
    <x v="7"/>
    <x v="0"/>
    <s v="Lower respiratory infections"/>
    <x v="0"/>
    <x v="0"/>
    <n v="4188.6170000000002"/>
    <n v="2221.6930000000002"/>
    <n v="6966.8720000000003"/>
    <s v="per 100,000"/>
    <m/>
    <m/>
  </r>
  <r>
    <x v="1"/>
    <x v="8"/>
    <x v="0"/>
    <s v="Lower respiratory infections"/>
    <x v="0"/>
    <x v="0"/>
    <n v="4146.8590000000004"/>
    <n v="2194.154"/>
    <n v="7138.9679999999998"/>
    <s v="per 100,000"/>
    <m/>
    <m/>
  </r>
  <r>
    <x v="1"/>
    <x v="9"/>
    <x v="0"/>
    <s v="Lower respiratory infections"/>
    <x v="0"/>
    <x v="0"/>
    <n v="4040.511"/>
    <n v="2108.27"/>
    <n v="6880.9340000000002"/>
    <s v="per 100,000"/>
    <m/>
    <m/>
  </r>
  <r>
    <x v="1"/>
    <x v="10"/>
    <x v="0"/>
    <s v="Lower respiratory infections"/>
    <x v="0"/>
    <x v="0"/>
    <n v="3919.002"/>
    <n v="1898.1489999999999"/>
    <n v="7255.3819999999996"/>
    <s v="per 100,000"/>
    <m/>
    <m/>
  </r>
  <r>
    <x v="1"/>
    <x v="11"/>
    <x v="0"/>
    <s v="Lower respiratory infections"/>
    <x v="0"/>
    <x v="0"/>
    <n v="3767.8490000000002"/>
    <n v="1981.6590000000001"/>
    <n v="6630.7870000000003"/>
    <s v="per 100,000"/>
    <m/>
    <m/>
  </r>
  <r>
    <x v="1"/>
    <x v="12"/>
    <x v="0"/>
    <s v="Lower respiratory infections"/>
    <x v="0"/>
    <x v="0"/>
    <n v="3747.78"/>
    <n v="2122.4920000000002"/>
    <n v="6449.2929999999997"/>
    <s v="per 100,000"/>
    <m/>
    <m/>
  </r>
  <r>
    <x v="1"/>
    <x v="13"/>
    <x v="0"/>
    <s v="Lower respiratory infections"/>
    <x v="0"/>
    <x v="0"/>
    <n v="3568.5050000000001"/>
    <n v="1939.424"/>
    <n v="5855.2719999999999"/>
    <s v="per 100,000"/>
    <m/>
    <m/>
  </r>
  <r>
    <x v="1"/>
    <x v="14"/>
    <x v="0"/>
    <s v="Lower respiratory infections"/>
    <x v="0"/>
    <x v="0"/>
    <n v="3368.9209999999998"/>
    <n v="1853.646"/>
    <n v="5845.9669999999996"/>
    <s v="per 100,000"/>
    <m/>
    <m/>
  </r>
  <r>
    <x v="1"/>
    <x v="15"/>
    <x v="0"/>
    <s v="Lower respiratory infections"/>
    <x v="0"/>
    <x v="0"/>
    <n v="3170.3609999999999"/>
    <n v="1496.989"/>
    <n v="5904.2690000000002"/>
    <s v="per 100,000"/>
    <m/>
    <m/>
  </r>
  <r>
    <x v="1"/>
    <x v="16"/>
    <x v="0"/>
    <s v="Lower respiratory infections"/>
    <x v="0"/>
    <x v="0"/>
    <n v="2967.5230000000001"/>
    <n v="1605.8340000000001"/>
    <n v="4970.8500000000004"/>
    <s v="per 100,000"/>
    <m/>
    <m/>
  </r>
  <r>
    <x v="1"/>
    <x v="17"/>
    <x v="0"/>
    <s v="Lower respiratory infections"/>
    <x v="0"/>
    <x v="0"/>
    <n v="2776.527"/>
    <n v="1575.49"/>
    <n v="4511.8130000000001"/>
    <s v="per 100,000"/>
    <m/>
    <m/>
  </r>
  <r>
    <x v="1"/>
    <x v="18"/>
    <x v="0"/>
    <s v="Lower respiratory infections"/>
    <x v="0"/>
    <x v="0"/>
    <n v="2584.1390000000001"/>
    <n v="1462.7339999999999"/>
    <n v="4247.3869999999997"/>
    <s v="per 100,000"/>
    <m/>
    <m/>
  </r>
  <r>
    <x v="1"/>
    <x v="19"/>
    <x v="0"/>
    <s v="Lower respiratory infections"/>
    <x v="0"/>
    <x v="0"/>
    <n v="2385.0410000000002"/>
    <n v="1312.2139999999999"/>
    <n v="3991.8159999999998"/>
    <s v="per 100,000"/>
    <m/>
    <m/>
  </r>
  <r>
    <x v="1"/>
    <x v="20"/>
    <x v="0"/>
    <s v="Lower respiratory infections"/>
    <x v="0"/>
    <x v="0"/>
    <n v="2223.2600000000002"/>
    <n v="1123.3130000000001"/>
    <n v="3885.473"/>
    <s v="per 100,000"/>
    <m/>
    <m/>
  </r>
  <r>
    <x v="1"/>
    <x v="21"/>
    <x v="0"/>
    <s v="Lower respiratory infections"/>
    <x v="0"/>
    <x v="0"/>
    <n v="2047.6310000000001"/>
    <n v="1053.3309999999999"/>
    <n v="3473.1779999999999"/>
    <s v="per 100,000"/>
    <m/>
    <m/>
  </r>
  <r>
    <x v="1"/>
    <x v="22"/>
    <x v="0"/>
    <s v="Lower respiratory infections"/>
    <x v="0"/>
    <x v="0"/>
    <n v="1978.954"/>
    <n v="959.49509999999998"/>
    <n v="3543.28"/>
    <s v="per 100,000"/>
    <m/>
    <m/>
  </r>
  <r>
    <x v="1"/>
    <x v="23"/>
    <x v="0"/>
    <s v="Lower respiratory infections"/>
    <x v="0"/>
    <x v="0"/>
    <n v="1822.259"/>
    <n v="940.18179999999995"/>
    <n v="3088.123"/>
    <s v="per 100,000"/>
    <m/>
    <m/>
  </r>
  <r>
    <x v="1"/>
    <x v="24"/>
    <x v="0"/>
    <s v="Lower respiratory infections"/>
    <x v="0"/>
    <x v="0"/>
    <n v="1668.5419999999999"/>
    <n v="779.26869999999997"/>
    <n v="2893.7739999999999"/>
    <s v="per 100,000"/>
    <m/>
    <m/>
  </r>
  <r>
    <x v="1"/>
    <x v="25"/>
    <x v="0"/>
    <s v="Lower respiratory infections"/>
    <x v="0"/>
    <x v="0"/>
    <n v="1493.5550000000001"/>
    <n v="767.3202"/>
    <n v="2689.1480000000001"/>
    <s v="per 100,000"/>
    <m/>
    <m/>
  </r>
  <r>
    <x v="1"/>
    <x v="26"/>
    <x v="0"/>
    <s v="Lower respiratory infections"/>
    <x v="0"/>
    <x v="0"/>
    <n v="1350.029"/>
    <n v="630.49620000000004"/>
    <n v="2406.1320000000001"/>
    <s v="per 100,000"/>
    <m/>
    <m/>
  </r>
  <r>
    <x v="1"/>
    <x v="27"/>
    <x v="0"/>
    <s v="Lower respiratory infections"/>
    <x v="0"/>
    <x v="0"/>
    <n v="1295.107"/>
    <n v="614.72760000000005"/>
    <n v="2392.4189999999999"/>
    <s v="per 100,000"/>
    <m/>
    <m/>
  </r>
  <r>
    <x v="1"/>
    <x v="0"/>
    <x v="0"/>
    <s v="Lower respiratory infections"/>
    <x v="0"/>
    <x v="1"/>
    <n v="48.706119999999999"/>
    <n v="19.900279999999999"/>
    <n v="93.582070000000002"/>
    <s v="per 100,000"/>
    <m/>
    <m/>
  </r>
  <r>
    <x v="1"/>
    <x v="1"/>
    <x v="0"/>
    <s v="Lower respiratory infections"/>
    <x v="0"/>
    <x v="1"/>
    <n v="48.727249999999998"/>
    <n v="23.771930000000001"/>
    <n v="83.075630000000004"/>
    <s v="per 100,000"/>
    <m/>
    <m/>
  </r>
  <r>
    <x v="1"/>
    <x v="2"/>
    <x v="0"/>
    <s v="Lower respiratory infections"/>
    <x v="0"/>
    <x v="1"/>
    <n v="49.057049999999997"/>
    <n v="25.304600000000001"/>
    <n v="84.367930000000001"/>
    <s v="per 100,000"/>
    <m/>
    <m/>
  </r>
  <r>
    <x v="1"/>
    <x v="3"/>
    <x v="0"/>
    <s v="Lower respiratory infections"/>
    <x v="0"/>
    <x v="1"/>
    <n v="49.574339999999999"/>
    <n v="25.840219999999999"/>
    <n v="83.546970000000002"/>
    <s v="per 100,000"/>
    <m/>
    <m/>
  </r>
  <r>
    <x v="1"/>
    <x v="4"/>
    <x v="0"/>
    <s v="Lower respiratory infections"/>
    <x v="0"/>
    <x v="1"/>
    <n v="49.243870000000001"/>
    <n v="24.941469999999999"/>
    <n v="84.824669999999998"/>
    <s v="per 100,000"/>
    <m/>
    <m/>
  </r>
  <r>
    <x v="1"/>
    <x v="5"/>
    <x v="0"/>
    <s v="Lower respiratory infections"/>
    <x v="0"/>
    <x v="1"/>
    <n v="49.003630000000001"/>
    <n v="21.98828"/>
    <n v="87.996420000000001"/>
    <s v="per 100,000"/>
    <m/>
    <m/>
  </r>
  <r>
    <x v="1"/>
    <x v="6"/>
    <x v="0"/>
    <s v="Lower respiratory infections"/>
    <x v="0"/>
    <x v="1"/>
    <n v="48.926009999999998"/>
    <n v="24.79494"/>
    <n v="83.698549999999997"/>
    <s v="per 100,000"/>
    <m/>
    <m/>
  </r>
  <r>
    <x v="1"/>
    <x v="7"/>
    <x v="0"/>
    <s v="Lower respiratory infections"/>
    <x v="0"/>
    <x v="1"/>
    <n v="48.001719999999999"/>
    <n v="25.451930000000001"/>
    <n v="79.810199999999995"/>
    <s v="per 100,000"/>
    <m/>
    <m/>
  </r>
  <r>
    <x v="1"/>
    <x v="8"/>
    <x v="0"/>
    <s v="Lower respiratory infections"/>
    <x v="0"/>
    <x v="1"/>
    <n v="47.517829999999996"/>
    <n v="25.147780000000001"/>
    <n v="81.778319999999994"/>
    <s v="per 100,000"/>
    <m/>
    <m/>
  </r>
  <r>
    <x v="1"/>
    <x v="9"/>
    <x v="0"/>
    <s v="Lower respiratory infections"/>
    <x v="0"/>
    <x v="1"/>
    <n v="46.295729999999999"/>
    <n v="24.166450000000001"/>
    <n v="78.860590000000002"/>
    <s v="per 100,000"/>
    <m/>
    <m/>
  </r>
  <r>
    <x v="1"/>
    <x v="10"/>
    <x v="0"/>
    <s v="Lower respiratory infections"/>
    <x v="0"/>
    <x v="1"/>
    <n v="44.902560000000001"/>
    <n v="21.728490000000001"/>
    <n v="83.108829999999998"/>
    <s v="per 100,000"/>
    <m/>
    <m/>
  </r>
  <r>
    <x v="1"/>
    <x v="11"/>
    <x v="0"/>
    <s v="Lower respiratory infections"/>
    <x v="0"/>
    <x v="1"/>
    <n v="43.169240000000002"/>
    <n v="22.709679999999999"/>
    <n v="75.995810000000006"/>
    <s v="per 100,000"/>
    <m/>
    <m/>
  </r>
  <r>
    <x v="1"/>
    <x v="12"/>
    <x v="0"/>
    <s v="Lower respiratory infections"/>
    <x v="0"/>
    <x v="1"/>
    <n v="42.947580000000002"/>
    <n v="24.329360000000001"/>
    <n v="73.899600000000007"/>
    <s v="per 100,000"/>
    <m/>
    <m/>
  </r>
  <r>
    <x v="1"/>
    <x v="13"/>
    <x v="0"/>
    <s v="Lower respiratory infections"/>
    <x v="0"/>
    <x v="1"/>
    <n v="40.893979999999999"/>
    <n v="22.236709999999999"/>
    <n v="67.089889999999997"/>
    <s v="per 100,000"/>
    <m/>
    <m/>
  </r>
  <r>
    <x v="1"/>
    <x v="14"/>
    <x v="0"/>
    <s v="Lower respiratory infections"/>
    <x v="0"/>
    <x v="1"/>
    <n v="38.604379999999999"/>
    <n v="21.224329999999998"/>
    <n v="67.020110000000003"/>
    <s v="per 100,000"/>
    <m/>
    <m/>
  </r>
  <r>
    <x v="1"/>
    <x v="15"/>
    <x v="0"/>
    <s v="Lower respiratory infections"/>
    <x v="0"/>
    <x v="1"/>
    <n v="36.325159999999997"/>
    <n v="17.143509999999999"/>
    <n v="67.648769999999999"/>
    <s v="per 100,000"/>
    <m/>
    <m/>
  </r>
  <r>
    <x v="1"/>
    <x v="16"/>
    <x v="0"/>
    <s v="Lower respiratory infections"/>
    <x v="0"/>
    <x v="1"/>
    <n v="33.997280000000003"/>
    <n v="18.391120000000001"/>
    <n v="56.958469999999998"/>
    <s v="per 100,000"/>
    <m/>
    <m/>
  </r>
  <r>
    <x v="1"/>
    <x v="17"/>
    <x v="0"/>
    <s v="Lower respiratory infections"/>
    <x v="0"/>
    <x v="1"/>
    <n v="31.803750000000001"/>
    <n v="18.045269999999999"/>
    <n v="51.699649999999998"/>
    <s v="per 100,000"/>
    <m/>
    <m/>
  </r>
  <r>
    <x v="1"/>
    <x v="18"/>
    <x v="0"/>
    <s v="Lower respiratory infections"/>
    <x v="0"/>
    <x v="1"/>
    <n v="29.594889999999999"/>
    <n v="16.75168"/>
    <n v="48.634070000000001"/>
    <s v="per 100,000"/>
    <m/>
    <m/>
  </r>
  <r>
    <x v="1"/>
    <x v="19"/>
    <x v="0"/>
    <s v="Lower respiratory infections"/>
    <x v="0"/>
    <x v="1"/>
    <n v="27.309729999999998"/>
    <n v="15.019729999999999"/>
    <n v="45.653869999999998"/>
    <s v="per 100,000"/>
    <m/>
    <m/>
  </r>
  <r>
    <x v="1"/>
    <x v="20"/>
    <x v="0"/>
    <s v="Lower respiratory infections"/>
    <x v="0"/>
    <x v="1"/>
    <n v="25.454000000000001"/>
    <n v="12.86881"/>
    <n v="44.48254"/>
    <s v="per 100,000"/>
    <m/>
    <m/>
  </r>
  <r>
    <x v="1"/>
    <x v="21"/>
    <x v="0"/>
    <s v="Lower respiratory infections"/>
    <x v="0"/>
    <x v="1"/>
    <n v="23.439540000000001"/>
    <n v="12.05842"/>
    <n v="39.756659999999997"/>
    <s v="per 100,000"/>
    <m/>
    <m/>
  </r>
  <r>
    <x v="1"/>
    <x v="22"/>
    <x v="0"/>
    <s v="Lower respiratory infections"/>
    <x v="0"/>
    <x v="1"/>
    <n v="22.65465"/>
    <n v="10.988849999999999"/>
    <n v="40.587510000000002"/>
    <s v="per 100,000"/>
    <m/>
    <m/>
  </r>
  <r>
    <x v="1"/>
    <x v="23"/>
    <x v="0"/>
    <s v="Lower respiratory infections"/>
    <x v="0"/>
    <x v="1"/>
    <n v="20.857890000000001"/>
    <n v="10.75817"/>
    <n v="35.352040000000002"/>
    <s v="per 100,000"/>
    <m/>
    <m/>
  </r>
  <r>
    <x v="1"/>
    <x v="24"/>
    <x v="0"/>
    <s v="Lower respiratory infections"/>
    <x v="0"/>
    <x v="1"/>
    <n v="19.099049999999998"/>
    <n v="8.9118139999999997"/>
    <n v="33.088810000000002"/>
    <s v="per 100,000"/>
    <m/>
    <m/>
  </r>
  <r>
    <x v="1"/>
    <x v="25"/>
    <x v="0"/>
    <s v="Lower respiratory infections"/>
    <x v="0"/>
    <x v="1"/>
    <n v="17.0944"/>
    <n v="8.7822479999999992"/>
    <n v="30.772849999999998"/>
    <s v="per 100,000"/>
    <m/>
    <m/>
  </r>
  <r>
    <x v="1"/>
    <x v="26"/>
    <x v="0"/>
    <s v="Lower respiratory infections"/>
    <x v="0"/>
    <x v="1"/>
    <n v="15.44988"/>
    <n v="7.2213229999999999"/>
    <n v="27.56636"/>
    <s v="per 100,000"/>
    <m/>
    <m/>
  </r>
  <r>
    <x v="1"/>
    <x v="27"/>
    <x v="0"/>
    <s v="Lower respiratory infections"/>
    <x v="0"/>
    <x v="1"/>
    <n v="14.81912"/>
    <n v="7.0387060000000004"/>
    <n v="27.3841"/>
    <s v="per 100,000"/>
    <m/>
    <m/>
  </r>
  <r>
    <x v="1"/>
    <x v="0"/>
    <x v="1"/>
    <s v="Chronic obstructive pulmonary disease"/>
    <x v="0"/>
    <x v="0"/>
    <n v="24.651260000000001"/>
    <n v="11.07029"/>
    <n v="47.335729999999998"/>
    <s v="per 100,000"/>
    <m/>
    <m/>
  </r>
  <r>
    <x v="1"/>
    <x v="1"/>
    <x v="1"/>
    <s v="Chronic obstructive pulmonary disease"/>
    <x v="0"/>
    <x v="0"/>
    <n v="25.042940000000002"/>
    <n v="12.422459999999999"/>
    <n v="45.560540000000003"/>
    <s v="per 100,000"/>
    <m/>
    <m/>
  </r>
  <r>
    <x v="1"/>
    <x v="2"/>
    <x v="1"/>
    <s v="Chronic obstructive pulmonary disease"/>
    <x v="0"/>
    <x v="0"/>
    <n v="25.525210000000001"/>
    <n v="13.27342"/>
    <n v="44.63785"/>
    <s v="per 100,000"/>
    <m/>
    <m/>
  </r>
  <r>
    <x v="1"/>
    <x v="3"/>
    <x v="1"/>
    <s v="Chronic obstructive pulmonary disease"/>
    <x v="0"/>
    <x v="0"/>
    <n v="26.152270000000001"/>
    <n v="13.73677"/>
    <n v="44.724820000000001"/>
    <s v="per 100,000"/>
    <m/>
    <m/>
  </r>
  <r>
    <x v="1"/>
    <x v="4"/>
    <x v="1"/>
    <s v="Chronic obstructive pulmonary disease"/>
    <x v="0"/>
    <x v="0"/>
    <n v="26.593119999999999"/>
    <n v="12.93633"/>
    <n v="46.632489999999997"/>
    <s v="per 100,000"/>
    <m/>
    <m/>
  </r>
  <r>
    <x v="1"/>
    <x v="5"/>
    <x v="1"/>
    <s v="Chronic obstructive pulmonary disease"/>
    <x v="0"/>
    <x v="0"/>
    <n v="27.243819999999999"/>
    <n v="12.721410000000001"/>
    <n v="50.465319999999998"/>
    <s v="per 100,000"/>
    <m/>
    <m/>
  </r>
  <r>
    <x v="1"/>
    <x v="6"/>
    <x v="1"/>
    <s v="Chronic obstructive pulmonary disease"/>
    <x v="0"/>
    <x v="0"/>
    <n v="27.906939999999999"/>
    <n v="14.54318"/>
    <n v="48.940480000000001"/>
    <s v="per 100,000"/>
    <m/>
    <m/>
  </r>
  <r>
    <x v="1"/>
    <x v="7"/>
    <x v="1"/>
    <s v="Chronic obstructive pulmonary disease"/>
    <x v="0"/>
    <x v="0"/>
    <n v="28.276389999999999"/>
    <n v="15.037100000000001"/>
    <n v="47.24953"/>
    <s v="per 100,000"/>
    <m/>
    <m/>
  </r>
  <r>
    <x v="1"/>
    <x v="8"/>
    <x v="1"/>
    <s v="Chronic obstructive pulmonary disease"/>
    <x v="0"/>
    <x v="0"/>
    <n v="28.99128"/>
    <n v="15.188029999999999"/>
    <n v="49.981720000000003"/>
    <s v="per 100,000"/>
    <m/>
    <m/>
  </r>
  <r>
    <x v="1"/>
    <x v="9"/>
    <x v="1"/>
    <s v="Chronic obstructive pulmonary disease"/>
    <x v="0"/>
    <x v="0"/>
    <n v="29.614350000000002"/>
    <n v="15.27669"/>
    <n v="51.094650000000001"/>
    <s v="per 100,000"/>
    <m/>
    <m/>
  </r>
  <r>
    <x v="1"/>
    <x v="10"/>
    <x v="1"/>
    <s v="Chronic obstructive pulmonary disease"/>
    <x v="0"/>
    <x v="0"/>
    <n v="30.65391"/>
    <n v="14.835179999999999"/>
    <n v="56.399749999999997"/>
    <s v="per 100,000"/>
    <m/>
    <m/>
  </r>
  <r>
    <x v="1"/>
    <x v="11"/>
    <x v="1"/>
    <s v="Chronic obstructive pulmonary disease"/>
    <x v="0"/>
    <x v="0"/>
    <n v="31.886310000000002"/>
    <n v="16.271899999999999"/>
    <n v="55.122480000000003"/>
    <s v="per 100,000"/>
    <m/>
    <m/>
  </r>
  <r>
    <x v="1"/>
    <x v="12"/>
    <x v="1"/>
    <s v="Chronic obstructive pulmonary disease"/>
    <x v="0"/>
    <x v="0"/>
    <n v="33.909390000000002"/>
    <n v="18.29749"/>
    <n v="57.494320000000002"/>
    <s v="per 100,000"/>
    <m/>
    <m/>
  </r>
  <r>
    <x v="1"/>
    <x v="13"/>
    <x v="1"/>
    <s v="Chronic obstructive pulmonary disease"/>
    <x v="0"/>
    <x v="0"/>
    <n v="35.46311"/>
    <n v="19.567350000000001"/>
    <n v="57.742809999999999"/>
    <s v="per 100,000"/>
    <m/>
    <m/>
  </r>
  <r>
    <x v="1"/>
    <x v="14"/>
    <x v="1"/>
    <s v="Chronic obstructive pulmonary disease"/>
    <x v="0"/>
    <x v="0"/>
    <n v="36.990589999999997"/>
    <n v="19.192599999999999"/>
    <n v="61.155239999999999"/>
    <s v="per 100,000"/>
    <m/>
    <m/>
  </r>
  <r>
    <x v="1"/>
    <x v="15"/>
    <x v="1"/>
    <s v="Chronic obstructive pulmonary disease"/>
    <x v="0"/>
    <x v="0"/>
    <n v="38.772779999999997"/>
    <n v="18.057510000000001"/>
    <n v="67.55462"/>
    <s v="per 100,000"/>
    <m/>
    <m/>
  </r>
  <r>
    <x v="1"/>
    <x v="16"/>
    <x v="1"/>
    <s v="Chronic obstructive pulmonary disease"/>
    <x v="0"/>
    <x v="0"/>
    <n v="40.288530000000002"/>
    <n v="21.495280000000001"/>
    <n v="66.088700000000003"/>
    <s v="per 100,000"/>
    <m/>
    <m/>
  </r>
  <r>
    <x v="1"/>
    <x v="17"/>
    <x v="1"/>
    <s v="Chronic obstructive pulmonary disease"/>
    <x v="0"/>
    <x v="0"/>
    <n v="42.180579999999999"/>
    <n v="22.719719999999999"/>
    <n v="66.85427"/>
    <s v="per 100,000"/>
    <m/>
    <m/>
  </r>
  <r>
    <x v="1"/>
    <x v="18"/>
    <x v="1"/>
    <s v="Chronic obstructive pulmonary disease"/>
    <x v="0"/>
    <x v="0"/>
    <n v="43.936309999999999"/>
    <n v="23.986260000000001"/>
    <n v="70.097570000000005"/>
    <s v="per 100,000"/>
    <m/>
    <m/>
  </r>
  <r>
    <x v="1"/>
    <x v="19"/>
    <x v="1"/>
    <s v="Chronic obstructive pulmonary disease"/>
    <x v="0"/>
    <x v="0"/>
    <n v="45.364820000000002"/>
    <n v="23.672190000000001"/>
    <n v="75.539850000000001"/>
    <s v="per 100,000"/>
    <m/>
    <m/>
  </r>
  <r>
    <x v="1"/>
    <x v="20"/>
    <x v="1"/>
    <s v="Chronic obstructive pulmonary disease"/>
    <x v="0"/>
    <x v="0"/>
    <n v="46.920659999999998"/>
    <n v="22.530059999999999"/>
    <n v="82.200770000000006"/>
    <s v="per 100,000"/>
    <m/>
    <m/>
  </r>
  <r>
    <x v="1"/>
    <x v="21"/>
    <x v="1"/>
    <s v="Chronic obstructive pulmonary disease"/>
    <x v="0"/>
    <x v="0"/>
    <n v="48.475270000000002"/>
    <n v="24.254059999999999"/>
    <n v="83.677369999999996"/>
    <s v="per 100,000"/>
    <m/>
    <m/>
  </r>
  <r>
    <x v="1"/>
    <x v="22"/>
    <x v="1"/>
    <s v="Chronic obstructive pulmonary disease"/>
    <x v="0"/>
    <x v="0"/>
    <n v="51.165689999999998"/>
    <n v="23.04738"/>
    <n v="90.085970000000003"/>
    <s v="per 100,000"/>
    <m/>
    <m/>
  </r>
  <r>
    <x v="1"/>
    <x v="23"/>
    <x v="1"/>
    <s v="Chronic obstructive pulmonary disease"/>
    <x v="0"/>
    <x v="0"/>
    <n v="52.066079999999999"/>
    <n v="26.25038"/>
    <n v="88.015280000000004"/>
    <s v="per 100,000"/>
    <m/>
    <m/>
  </r>
  <r>
    <x v="1"/>
    <x v="24"/>
    <x v="1"/>
    <s v="Chronic obstructive pulmonary disease"/>
    <x v="0"/>
    <x v="0"/>
    <n v="51.586950000000002"/>
    <n v="24.51153"/>
    <n v="87.614260000000002"/>
    <s v="per 100,000"/>
    <m/>
    <m/>
  </r>
  <r>
    <x v="1"/>
    <x v="25"/>
    <x v="1"/>
    <s v="Chronic obstructive pulmonary disease"/>
    <x v="0"/>
    <x v="0"/>
    <n v="51.213160000000002"/>
    <n v="25.445699999999999"/>
    <n v="93.581209999999999"/>
    <s v="per 100,000"/>
    <m/>
    <m/>
  </r>
  <r>
    <x v="1"/>
    <x v="26"/>
    <x v="1"/>
    <s v="Chronic obstructive pulmonary disease"/>
    <x v="0"/>
    <x v="0"/>
    <n v="51.13841"/>
    <n v="24.148520000000001"/>
    <n v="89.703959999999995"/>
    <s v="per 100,000"/>
    <m/>
    <m/>
  </r>
  <r>
    <x v="1"/>
    <x v="27"/>
    <x v="1"/>
    <s v="Chronic obstructive pulmonary disease"/>
    <x v="0"/>
    <x v="0"/>
    <n v="53.750729999999997"/>
    <n v="26.252369999999999"/>
    <n v="95.905959999999993"/>
    <s v="per 100,000"/>
    <m/>
    <m/>
  </r>
  <r>
    <x v="1"/>
    <x v="0"/>
    <x v="1"/>
    <s v="Chronic obstructive pulmonary disease"/>
    <x v="0"/>
    <x v="1"/>
    <n v="0.69087699999999996"/>
    <n v="0.28917500000000002"/>
    <n v="1.359329"/>
    <s v="per 100,000"/>
    <m/>
    <m/>
  </r>
  <r>
    <x v="1"/>
    <x v="1"/>
    <x v="1"/>
    <s v="Chronic obstructive pulmonary disease"/>
    <x v="0"/>
    <x v="1"/>
    <n v="0.70135999999999998"/>
    <n v="0.32932400000000001"/>
    <n v="1.341845"/>
    <s v="per 100,000"/>
    <m/>
    <m/>
  </r>
  <r>
    <x v="1"/>
    <x v="2"/>
    <x v="1"/>
    <s v="Chronic obstructive pulmonary disease"/>
    <x v="0"/>
    <x v="1"/>
    <n v="0.71426100000000003"/>
    <n v="0.34024300000000002"/>
    <n v="1.2935479999999999"/>
    <s v="per 100,000"/>
    <m/>
    <m/>
  </r>
  <r>
    <x v="1"/>
    <x v="3"/>
    <x v="1"/>
    <s v="Chronic obstructive pulmonary disease"/>
    <x v="0"/>
    <x v="1"/>
    <n v="0.73235600000000001"/>
    <n v="0.36307099999999998"/>
    <n v="1.3101750000000001"/>
    <s v="per 100,000"/>
    <m/>
    <m/>
  </r>
  <r>
    <x v="1"/>
    <x v="4"/>
    <x v="1"/>
    <s v="Chronic obstructive pulmonary disease"/>
    <x v="0"/>
    <x v="1"/>
    <n v="0.74656999999999996"/>
    <n v="0.34521200000000002"/>
    <n v="1.3433470000000001"/>
    <s v="per 100,000"/>
    <m/>
    <m/>
  </r>
  <r>
    <x v="1"/>
    <x v="5"/>
    <x v="1"/>
    <s v="Chronic obstructive pulmonary disease"/>
    <x v="0"/>
    <x v="1"/>
    <n v="0.76794700000000005"/>
    <n v="0.34660299999999999"/>
    <n v="1.4636070000000001"/>
    <s v="per 100,000"/>
    <m/>
    <m/>
  </r>
  <r>
    <x v="1"/>
    <x v="6"/>
    <x v="1"/>
    <s v="Chronic obstructive pulmonary disease"/>
    <x v="0"/>
    <x v="1"/>
    <n v="0.78794399999999998"/>
    <n v="0.39165899999999998"/>
    <n v="1.4193070000000001"/>
    <s v="per 100,000"/>
    <m/>
    <m/>
  </r>
  <r>
    <x v="1"/>
    <x v="7"/>
    <x v="1"/>
    <s v="Chronic obstructive pulmonary disease"/>
    <x v="0"/>
    <x v="1"/>
    <n v="0.80109900000000001"/>
    <n v="0.40341300000000002"/>
    <n v="1.3978569999999999"/>
    <s v="per 100,000"/>
    <m/>
    <m/>
  </r>
  <r>
    <x v="1"/>
    <x v="8"/>
    <x v="1"/>
    <s v="Chronic obstructive pulmonary disease"/>
    <x v="0"/>
    <x v="1"/>
    <n v="0.82398300000000002"/>
    <n v="0.400395"/>
    <n v="1.4685189999999999"/>
    <s v="per 100,000"/>
    <m/>
    <m/>
  </r>
  <r>
    <x v="1"/>
    <x v="9"/>
    <x v="1"/>
    <s v="Chronic obstructive pulmonary disease"/>
    <x v="0"/>
    <x v="1"/>
    <n v="0.84528400000000004"/>
    <n v="0.40546500000000002"/>
    <n v="1.51997"/>
    <s v="per 100,000"/>
    <m/>
    <m/>
  </r>
  <r>
    <x v="1"/>
    <x v="10"/>
    <x v="1"/>
    <s v="Chronic obstructive pulmonary disease"/>
    <x v="0"/>
    <x v="1"/>
    <n v="0.87878599999999996"/>
    <n v="0.396706"/>
    <n v="1.6552180000000001"/>
    <s v="per 100,000"/>
    <m/>
    <m/>
  </r>
  <r>
    <x v="1"/>
    <x v="11"/>
    <x v="1"/>
    <s v="Chronic obstructive pulmonary disease"/>
    <x v="0"/>
    <x v="1"/>
    <n v="0.91689799999999999"/>
    <n v="0.45264900000000002"/>
    <n v="1.668358"/>
    <s v="per 100,000"/>
    <m/>
    <m/>
  </r>
  <r>
    <x v="1"/>
    <x v="12"/>
    <x v="1"/>
    <s v="Chronic obstructive pulmonary disease"/>
    <x v="0"/>
    <x v="1"/>
    <n v="0.97574300000000003"/>
    <n v="0.49843900000000002"/>
    <n v="1.686739"/>
    <s v="per 100,000"/>
    <m/>
    <m/>
  </r>
  <r>
    <x v="1"/>
    <x v="13"/>
    <x v="1"/>
    <s v="Chronic obstructive pulmonary disease"/>
    <x v="0"/>
    <x v="1"/>
    <n v="1.021331"/>
    <n v="0.53143700000000005"/>
    <n v="1.719128"/>
    <s v="per 100,000"/>
    <m/>
    <m/>
  </r>
  <r>
    <x v="1"/>
    <x v="14"/>
    <x v="1"/>
    <s v="Chronic obstructive pulmonary disease"/>
    <x v="0"/>
    <x v="1"/>
    <n v="1.065801"/>
    <n v="0.53225"/>
    <n v="1.8045580000000001"/>
    <s v="per 100,000"/>
    <m/>
    <m/>
  </r>
  <r>
    <x v="1"/>
    <x v="15"/>
    <x v="1"/>
    <s v="Chronic obstructive pulmonary disease"/>
    <x v="0"/>
    <x v="1"/>
    <n v="1.1164499999999999"/>
    <n v="0.50412500000000005"/>
    <n v="2.0138829999999999"/>
    <s v="per 100,000"/>
    <m/>
    <m/>
  </r>
  <r>
    <x v="1"/>
    <x v="16"/>
    <x v="1"/>
    <s v="Chronic obstructive pulmonary disease"/>
    <x v="0"/>
    <x v="1"/>
    <n v="1.1591849999999999"/>
    <n v="0.58480100000000002"/>
    <n v="1.961978"/>
    <s v="per 100,000"/>
    <m/>
    <m/>
  </r>
  <r>
    <x v="1"/>
    <x v="17"/>
    <x v="1"/>
    <s v="Chronic obstructive pulmonary disease"/>
    <x v="0"/>
    <x v="1"/>
    <n v="1.212818"/>
    <n v="0.63278299999999998"/>
    <n v="1.9452640000000001"/>
    <s v="per 100,000"/>
    <m/>
    <m/>
  </r>
  <r>
    <x v="1"/>
    <x v="18"/>
    <x v="1"/>
    <s v="Chronic obstructive pulmonary disease"/>
    <x v="0"/>
    <x v="1"/>
    <n v="1.2607600000000001"/>
    <n v="0.66427899999999995"/>
    <n v="2.0536490000000001"/>
    <s v="per 100,000"/>
    <m/>
    <m/>
  </r>
  <r>
    <x v="1"/>
    <x v="19"/>
    <x v="1"/>
    <s v="Chronic obstructive pulmonary disease"/>
    <x v="0"/>
    <x v="1"/>
    <n v="1.29863"/>
    <n v="0.66761499999999996"/>
    <n v="2.1993330000000002"/>
    <s v="per 100,000"/>
    <m/>
    <m/>
  </r>
  <r>
    <x v="1"/>
    <x v="20"/>
    <x v="1"/>
    <s v="Chronic obstructive pulmonary disease"/>
    <x v="0"/>
    <x v="1"/>
    <n v="1.3421810000000001"/>
    <n v="0.63744299999999998"/>
    <n v="2.3474979999999999"/>
    <s v="per 100,000"/>
    <m/>
    <m/>
  </r>
  <r>
    <x v="1"/>
    <x v="21"/>
    <x v="1"/>
    <s v="Chronic obstructive pulmonary disease"/>
    <x v="0"/>
    <x v="1"/>
    <n v="1.3887609999999999"/>
    <n v="0.67737199999999997"/>
    <n v="2.4175930000000001"/>
    <s v="per 100,000"/>
    <m/>
    <m/>
  </r>
  <r>
    <x v="1"/>
    <x v="22"/>
    <x v="1"/>
    <s v="Chronic obstructive pulmonary disease"/>
    <x v="0"/>
    <x v="1"/>
    <n v="1.4653590000000001"/>
    <n v="0.67351099999999997"/>
    <n v="2.5473129999999999"/>
    <s v="per 100,000"/>
    <m/>
    <m/>
  </r>
  <r>
    <x v="1"/>
    <x v="23"/>
    <x v="1"/>
    <s v="Chronic obstructive pulmonary disease"/>
    <x v="0"/>
    <x v="1"/>
    <n v="1.4948440000000001"/>
    <n v="0.74788299999999996"/>
    <n v="2.542818"/>
    <s v="per 100,000"/>
    <m/>
    <m/>
  </r>
  <r>
    <x v="1"/>
    <x v="24"/>
    <x v="1"/>
    <s v="Chronic obstructive pulmonary disease"/>
    <x v="0"/>
    <x v="1"/>
    <n v="1.4860709999999999"/>
    <n v="0.70453299999999996"/>
    <n v="2.527129"/>
    <s v="per 100,000"/>
    <m/>
    <m/>
  </r>
  <r>
    <x v="1"/>
    <x v="25"/>
    <x v="1"/>
    <s v="Chronic obstructive pulmonary disease"/>
    <x v="0"/>
    <x v="1"/>
    <n v="1.480599"/>
    <n v="0.73690100000000003"/>
    <n v="2.7244449999999998"/>
    <s v="per 100,000"/>
    <m/>
    <m/>
  </r>
  <r>
    <x v="1"/>
    <x v="26"/>
    <x v="1"/>
    <s v="Chronic obstructive pulmonary disease"/>
    <x v="0"/>
    <x v="1"/>
    <n v="1.4843090000000001"/>
    <n v="0.67680700000000005"/>
    <n v="2.568972"/>
    <s v="per 100,000"/>
    <m/>
    <m/>
  </r>
  <r>
    <x v="1"/>
    <x v="27"/>
    <x v="1"/>
    <s v="Chronic obstructive pulmonary disease"/>
    <x v="0"/>
    <x v="1"/>
    <n v="1.5615889999999999"/>
    <n v="0.77194200000000002"/>
    <n v="2.8240340000000002"/>
    <s v="per 100,000"/>
    <m/>
    <m/>
  </r>
  <r>
    <x v="1"/>
    <x v="0"/>
    <x v="1"/>
    <s v="Ischemic heart disease"/>
    <x v="0"/>
    <x v="0"/>
    <n v="44.611989999999999"/>
    <n v="21.314250000000001"/>
    <n v="82.333100000000002"/>
    <s v="per 100,000"/>
    <m/>
    <m/>
  </r>
  <r>
    <x v="1"/>
    <x v="1"/>
    <x v="1"/>
    <s v="Ischemic heart disease"/>
    <x v="0"/>
    <x v="0"/>
    <n v="45.141550000000002"/>
    <n v="22.83633"/>
    <n v="76.866290000000006"/>
    <s v="per 100,000"/>
    <m/>
    <m/>
  </r>
  <r>
    <x v="1"/>
    <x v="2"/>
    <x v="1"/>
    <s v="Ischemic heart disease"/>
    <x v="0"/>
    <x v="0"/>
    <n v="45.888100000000001"/>
    <n v="24.401330000000002"/>
    <n v="77.192149999999998"/>
    <s v="per 100,000"/>
    <m/>
    <m/>
  </r>
  <r>
    <x v="1"/>
    <x v="3"/>
    <x v="1"/>
    <s v="Ischemic heart disease"/>
    <x v="0"/>
    <x v="0"/>
    <n v="47.013489999999997"/>
    <n v="25.771550000000001"/>
    <n v="78.949510000000004"/>
    <s v="per 100,000"/>
    <m/>
    <m/>
  </r>
  <r>
    <x v="1"/>
    <x v="4"/>
    <x v="1"/>
    <s v="Ischemic heart disease"/>
    <x v="0"/>
    <x v="0"/>
    <n v="47.593699999999998"/>
    <n v="25.532699999999998"/>
    <n v="78.121020000000001"/>
    <s v="per 100,000"/>
    <m/>
    <m/>
  </r>
  <r>
    <x v="1"/>
    <x v="5"/>
    <x v="1"/>
    <s v="Ischemic heart disease"/>
    <x v="0"/>
    <x v="0"/>
    <n v="48.386609999999997"/>
    <n v="23.371459999999999"/>
    <n v="82.309730000000002"/>
    <s v="per 100,000"/>
    <m/>
    <m/>
  </r>
  <r>
    <x v="1"/>
    <x v="6"/>
    <x v="1"/>
    <s v="Ischemic heart disease"/>
    <x v="0"/>
    <x v="0"/>
    <n v="48.932510000000001"/>
    <n v="26.407520000000002"/>
    <n v="84.577340000000007"/>
    <s v="per 100,000"/>
    <m/>
    <m/>
  </r>
  <r>
    <x v="1"/>
    <x v="7"/>
    <x v="1"/>
    <s v="Ischemic heart disease"/>
    <x v="0"/>
    <x v="0"/>
    <n v="48.886029999999998"/>
    <n v="27.461099999999998"/>
    <n v="79.390230000000003"/>
    <s v="per 100,000"/>
    <m/>
    <m/>
  </r>
  <r>
    <x v="1"/>
    <x v="8"/>
    <x v="1"/>
    <s v="Ischemic heart disease"/>
    <x v="0"/>
    <x v="0"/>
    <n v="49.390389999999996"/>
    <n v="28.888529999999999"/>
    <n v="82.74727"/>
    <s v="per 100,000"/>
    <m/>
    <m/>
  </r>
  <r>
    <x v="1"/>
    <x v="9"/>
    <x v="1"/>
    <s v="Ischemic heart disease"/>
    <x v="0"/>
    <x v="0"/>
    <n v="49.330399999999997"/>
    <n v="27.272870000000001"/>
    <n v="80.464330000000004"/>
    <s v="per 100,000"/>
    <m/>
    <m/>
  </r>
  <r>
    <x v="1"/>
    <x v="10"/>
    <x v="1"/>
    <s v="Ischemic heart disease"/>
    <x v="0"/>
    <x v="0"/>
    <n v="49.842149999999997"/>
    <n v="25.793690000000002"/>
    <n v="87.055760000000006"/>
    <s v="per 100,000"/>
    <m/>
    <m/>
  </r>
  <r>
    <x v="1"/>
    <x v="11"/>
    <x v="1"/>
    <s v="Ischemic heart disease"/>
    <x v="0"/>
    <x v="0"/>
    <n v="50.175400000000003"/>
    <n v="28.134029999999999"/>
    <n v="83.793819999999997"/>
    <s v="per 100,000"/>
    <m/>
    <m/>
  </r>
  <r>
    <x v="1"/>
    <x v="12"/>
    <x v="1"/>
    <s v="Ischemic heart disease"/>
    <x v="0"/>
    <x v="0"/>
    <n v="51.716479999999997"/>
    <n v="30.009450000000001"/>
    <n v="84.208560000000006"/>
    <s v="per 100,000"/>
    <m/>
    <m/>
  </r>
  <r>
    <x v="1"/>
    <x v="13"/>
    <x v="1"/>
    <s v="Ischemic heart disease"/>
    <x v="0"/>
    <x v="0"/>
    <n v="52.409590000000001"/>
    <n v="30.790900000000001"/>
    <n v="82.849739999999997"/>
    <s v="per 100,000"/>
    <m/>
    <m/>
  </r>
  <r>
    <x v="1"/>
    <x v="14"/>
    <x v="1"/>
    <s v="Ischemic heart disease"/>
    <x v="0"/>
    <x v="0"/>
    <n v="53.068300000000001"/>
    <n v="29.572859999999999"/>
    <n v="88.587519999999998"/>
    <s v="per 100,000"/>
    <m/>
    <m/>
  </r>
  <r>
    <x v="1"/>
    <x v="15"/>
    <x v="1"/>
    <s v="Ischemic heart disease"/>
    <x v="0"/>
    <x v="0"/>
    <n v="53.983960000000003"/>
    <n v="27.036519999999999"/>
    <n v="95.827169999999995"/>
    <s v="per 100,000"/>
    <m/>
    <m/>
  </r>
  <r>
    <x v="1"/>
    <x v="16"/>
    <x v="1"/>
    <s v="Ischemic heart disease"/>
    <x v="0"/>
    <x v="0"/>
    <n v="54.168500000000002"/>
    <n v="31.029599999999999"/>
    <n v="88.821269999999998"/>
    <s v="per 100,000"/>
    <m/>
    <m/>
  </r>
  <r>
    <x v="1"/>
    <x v="17"/>
    <x v="1"/>
    <s v="Ischemic heart disease"/>
    <x v="0"/>
    <x v="0"/>
    <n v="55.056959999999997"/>
    <n v="32.077559999999998"/>
    <n v="86.269900000000007"/>
    <s v="per 100,000"/>
    <m/>
    <m/>
  </r>
  <r>
    <x v="1"/>
    <x v="18"/>
    <x v="1"/>
    <s v="Ischemic heart disease"/>
    <x v="0"/>
    <x v="0"/>
    <n v="55.67633"/>
    <n v="32.502209999999998"/>
    <n v="86.703400000000002"/>
    <s v="per 100,000"/>
    <m/>
    <m/>
  </r>
  <r>
    <x v="1"/>
    <x v="19"/>
    <x v="1"/>
    <s v="Ischemic heart disease"/>
    <x v="0"/>
    <x v="0"/>
    <n v="56.211469999999998"/>
    <n v="31.249919999999999"/>
    <n v="90.178780000000003"/>
    <s v="per 100,000"/>
    <m/>
    <m/>
  </r>
  <r>
    <x v="1"/>
    <x v="20"/>
    <x v="1"/>
    <s v="Ischemic heart disease"/>
    <x v="0"/>
    <x v="0"/>
    <n v="56.997480000000003"/>
    <n v="30.788060000000002"/>
    <n v="93.979079999999996"/>
    <s v="per 100,000"/>
    <m/>
    <m/>
  </r>
  <r>
    <x v="1"/>
    <x v="21"/>
    <x v="1"/>
    <s v="Ischemic heart disease"/>
    <x v="0"/>
    <x v="0"/>
    <n v="57.939529999999998"/>
    <n v="31.028120000000001"/>
    <n v="96.864900000000006"/>
    <s v="per 100,000"/>
    <m/>
    <m/>
  </r>
  <r>
    <x v="1"/>
    <x v="22"/>
    <x v="1"/>
    <s v="Ischemic heart disease"/>
    <x v="0"/>
    <x v="0"/>
    <n v="60.037399999999998"/>
    <n v="30.520219999999998"/>
    <n v="101.37869999999999"/>
    <s v="per 100,000"/>
    <m/>
    <m/>
  </r>
  <r>
    <x v="1"/>
    <x v="23"/>
    <x v="1"/>
    <s v="Ischemic heart disease"/>
    <x v="0"/>
    <x v="0"/>
    <n v="60.29363"/>
    <n v="32.317610000000002"/>
    <n v="97.590270000000004"/>
    <s v="per 100,000"/>
    <m/>
    <m/>
  </r>
  <r>
    <x v="1"/>
    <x v="24"/>
    <x v="1"/>
    <s v="Ischemic heart disease"/>
    <x v="0"/>
    <x v="0"/>
    <n v="59.122239999999998"/>
    <n v="29.806619999999999"/>
    <n v="99.183009999999996"/>
    <s v="per 100,000"/>
    <m/>
    <m/>
  </r>
  <r>
    <x v="1"/>
    <x v="25"/>
    <x v="1"/>
    <s v="Ischemic heart disease"/>
    <x v="0"/>
    <x v="0"/>
    <n v="57.860410000000002"/>
    <n v="31.40382"/>
    <n v="99.636279999999999"/>
    <s v="per 100,000"/>
    <m/>
    <m/>
  </r>
  <r>
    <x v="1"/>
    <x v="26"/>
    <x v="1"/>
    <s v="Ischemic heart disease"/>
    <x v="0"/>
    <x v="0"/>
    <n v="57.133879999999998"/>
    <n v="29.77984"/>
    <n v="97.330209999999994"/>
    <s v="per 100,000"/>
    <m/>
    <m/>
  </r>
  <r>
    <x v="1"/>
    <x v="27"/>
    <x v="1"/>
    <s v="Ischemic heart disease"/>
    <x v="0"/>
    <x v="0"/>
    <n v="59.279000000000003"/>
    <n v="30.53436"/>
    <n v="102.9312"/>
    <s v="per 100,000"/>
    <m/>
    <m/>
  </r>
  <r>
    <x v="1"/>
    <x v="0"/>
    <x v="1"/>
    <s v="Ischemic heart disease"/>
    <x v="0"/>
    <x v="1"/>
    <n v="1.59735"/>
    <n v="0.75971299999999997"/>
    <n v="2.9204720000000002"/>
    <s v="per 100,000"/>
    <m/>
    <m/>
  </r>
  <r>
    <x v="1"/>
    <x v="1"/>
    <x v="1"/>
    <s v="Ischemic heart disease"/>
    <x v="0"/>
    <x v="1"/>
    <n v="1.6189929999999999"/>
    <n v="0.82409500000000002"/>
    <n v="2.7695129999999999"/>
    <s v="per 100,000"/>
    <m/>
    <m/>
  </r>
  <r>
    <x v="1"/>
    <x v="2"/>
    <x v="1"/>
    <s v="Ischemic heart disease"/>
    <x v="0"/>
    <x v="1"/>
    <n v="1.6472659999999999"/>
    <n v="0.89160700000000004"/>
    <n v="2.7541609999999999"/>
    <s v="per 100,000"/>
    <m/>
    <m/>
  </r>
  <r>
    <x v="1"/>
    <x v="3"/>
    <x v="1"/>
    <s v="Ischemic heart disease"/>
    <x v="0"/>
    <x v="1"/>
    <n v="1.687827"/>
    <n v="0.93610099999999996"/>
    <n v="2.7830569999999999"/>
    <s v="per 100,000"/>
    <m/>
    <m/>
  </r>
  <r>
    <x v="1"/>
    <x v="4"/>
    <x v="1"/>
    <s v="Ischemic heart disease"/>
    <x v="0"/>
    <x v="1"/>
    <n v="1.709945"/>
    <n v="0.910825"/>
    <n v="2.8243119999999999"/>
    <s v="per 100,000"/>
    <m/>
    <m/>
  </r>
  <r>
    <x v="1"/>
    <x v="5"/>
    <x v="1"/>
    <s v="Ischemic heart disease"/>
    <x v="0"/>
    <x v="1"/>
    <n v="1.7399530000000001"/>
    <n v="0.84179099999999996"/>
    <n v="2.9259439999999999"/>
    <s v="per 100,000"/>
    <m/>
    <m/>
  </r>
  <r>
    <x v="1"/>
    <x v="6"/>
    <x v="1"/>
    <s v="Ischemic heart disease"/>
    <x v="0"/>
    <x v="1"/>
    <n v="1.7627390000000001"/>
    <n v="0.94065799999999999"/>
    <n v="3.0381390000000001"/>
    <s v="per 100,000"/>
    <m/>
    <m/>
  </r>
  <r>
    <x v="1"/>
    <x v="7"/>
    <x v="1"/>
    <s v="Ischemic heart disease"/>
    <x v="0"/>
    <x v="1"/>
    <n v="1.7643979999999999"/>
    <n v="0.99438300000000002"/>
    <n v="2.8820830000000002"/>
    <s v="per 100,000"/>
    <m/>
    <m/>
  </r>
  <r>
    <x v="1"/>
    <x v="8"/>
    <x v="1"/>
    <s v="Ischemic heart disease"/>
    <x v="0"/>
    <x v="1"/>
    <n v="1.7849809999999999"/>
    <n v="1.0465"/>
    <n v="2.978415"/>
    <s v="per 100,000"/>
    <m/>
    <m/>
  </r>
  <r>
    <x v="1"/>
    <x v="9"/>
    <x v="1"/>
    <s v="Ischemic heart disease"/>
    <x v="0"/>
    <x v="1"/>
    <n v="1.785677"/>
    <n v="0.98868599999999995"/>
    <n v="2.9134869999999999"/>
    <s v="per 100,000"/>
    <m/>
    <m/>
  </r>
  <r>
    <x v="1"/>
    <x v="10"/>
    <x v="1"/>
    <s v="Ischemic heart disease"/>
    <x v="0"/>
    <x v="1"/>
    <n v="1.8049280000000001"/>
    <n v="0.93626600000000004"/>
    <n v="3.1511339999999999"/>
    <s v="per 100,000"/>
    <m/>
    <m/>
  </r>
  <r>
    <x v="1"/>
    <x v="11"/>
    <x v="1"/>
    <s v="Ischemic heart disease"/>
    <x v="0"/>
    <x v="1"/>
    <n v="1.818589"/>
    <n v="1.022106"/>
    <n v="3.0138590000000001"/>
    <s v="per 100,000"/>
    <m/>
    <m/>
  </r>
  <r>
    <x v="1"/>
    <x v="12"/>
    <x v="1"/>
    <s v="Ischemic heart disease"/>
    <x v="0"/>
    <x v="1"/>
    <n v="1.8762259999999999"/>
    <n v="1.0908150000000001"/>
    <n v="3.0235650000000001"/>
    <s v="per 100,000"/>
    <m/>
    <m/>
  </r>
  <r>
    <x v="1"/>
    <x v="13"/>
    <x v="1"/>
    <s v="Ischemic heart disease"/>
    <x v="0"/>
    <x v="1"/>
    <n v="1.90449"/>
    <n v="1.1332009999999999"/>
    <n v="3.0345659999999999"/>
    <s v="per 100,000"/>
    <m/>
    <m/>
  </r>
  <r>
    <x v="1"/>
    <x v="14"/>
    <x v="1"/>
    <s v="Ischemic heart disease"/>
    <x v="0"/>
    <x v="1"/>
    <n v="1.930858"/>
    <n v="1.070978"/>
    <n v="3.1829160000000001"/>
    <s v="per 100,000"/>
    <m/>
    <m/>
  </r>
  <r>
    <x v="1"/>
    <x v="15"/>
    <x v="1"/>
    <s v="Ischemic heart disease"/>
    <x v="0"/>
    <x v="1"/>
    <n v="1.967851"/>
    <n v="0.99382099999999995"/>
    <n v="3.5159500000000001"/>
    <s v="per 100,000"/>
    <m/>
    <m/>
  </r>
  <r>
    <x v="1"/>
    <x v="16"/>
    <x v="1"/>
    <s v="Ischemic heart disease"/>
    <x v="0"/>
    <x v="1"/>
    <n v="1.9835970000000001"/>
    <n v="1.1480999999999999"/>
    <n v="3.2988900000000001"/>
    <s v="per 100,000"/>
    <m/>
    <m/>
  </r>
  <r>
    <x v="1"/>
    <x v="17"/>
    <x v="1"/>
    <s v="Ischemic heart disease"/>
    <x v="0"/>
    <x v="1"/>
    <n v="2.024778"/>
    <n v="1.195125"/>
    <n v="3.196682"/>
    <s v="per 100,000"/>
    <m/>
    <m/>
  </r>
  <r>
    <x v="1"/>
    <x v="18"/>
    <x v="1"/>
    <s v="Ischemic heart disease"/>
    <x v="0"/>
    <x v="1"/>
    <n v="2.058138"/>
    <n v="1.2194929999999999"/>
    <n v="3.1939009999999999"/>
    <s v="per 100,000"/>
    <m/>
    <m/>
  </r>
  <r>
    <x v="1"/>
    <x v="19"/>
    <x v="1"/>
    <s v="Ischemic heart disease"/>
    <x v="0"/>
    <x v="1"/>
    <n v="2.0843790000000002"/>
    <n v="1.147805"/>
    <n v="3.3017089999999998"/>
    <s v="per 100,000"/>
    <m/>
    <m/>
  </r>
  <r>
    <x v="1"/>
    <x v="20"/>
    <x v="1"/>
    <s v="Ischemic heart disease"/>
    <x v="0"/>
    <x v="1"/>
    <n v="2.121353"/>
    <n v="1.1592169999999999"/>
    <n v="3.483422"/>
    <s v="per 100,000"/>
    <m/>
    <m/>
  </r>
  <r>
    <x v="1"/>
    <x v="21"/>
    <x v="1"/>
    <s v="Ischemic heart disease"/>
    <x v="0"/>
    <x v="1"/>
    <n v="2.163916"/>
    <n v="1.1638269999999999"/>
    <n v="3.6141800000000002"/>
    <s v="per 100,000"/>
    <m/>
    <m/>
  </r>
  <r>
    <x v="1"/>
    <x v="22"/>
    <x v="1"/>
    <s v="Ischemic heart disease"/>
    <x v="0"/>
    <x v="1"/>
    <n v="2.251776"/>
    <n v="1.1595930000000001"/>
    <n v="3.8784139999999998"/>
    <s v="per 100,000"/>
    <m/>
    <m/>
  </r>
  <r>
    <x v="1"/>
    <x v="23"/>
    <x v="1"/>
    <s v="Ischemic heart disease"/>
    <x v="0"/>
    <x v="1"/>
    <n v="2.2732269999999999"/>
    <n v="1.223689"/>
    <n v="3.6675849999999999"/>
    <s v="per 100,000"/>
    <m/>
    <m/>
  </r>
  <r>
    <x v="1"/>
    <x v="24"/>
    <x v="1"/>
    <s v="Ischemic heart disease"/>
    <x v="0"/>
    <x v="1"/>
    <n v="2.238375"/>
    <n v="1.145429"/>
    <n v="3.7736290000000001"/>
    <s v="per 100,000"/>
    <m/>
    <m/>
  </r>
  <r>
    <x v="1"/>
    <x v="25"/>
    <x v="1"/>
    <s v="Ischemic heart disease"/>
    <x v="0"/>
    <x v="1"/>
    <n v="2.2004359999999998"/>
    <n v="1.2088920000000001"/>
    <n v="3.7593749999999999"/>
    <s v="per 100,000"/>
    <m/>
    <m/>
  </r>
  <r>
    <x v="1"/>
    <x v="26"/>
    <x v="1"/>
    <s v="Ischemic heart disease"/>
    <x v="0"/>
    <x v="1"/>
    <n v="2.1844380000000001"/>
    <n v="1.1434089999999999"/>
    <n v="3.676294"/>
    <s v="per 100,000"/>
    <m/>
    <m/>
  </r>
  <r>
    <x v="1"/>
    <x v="27"/>
    <x v="1"/>
    <s v="Ischemic heart disease"/>
    <x v="0"/>
    <x v="1"/>
    <n v="2.282451"/>
    <n v="1.18763"/>
    <n v="3.9685260000000002"/>
    <s v="per 100,000"/>
    <m/>
    <m/>
  </r>
  <r>
    <x v="1"/>
    <x v="0"/>
    <x v="1"/>
    <s v="Ischemic stroke"/>
    <x v="0"/>
    <x v="0"/>
    <n v="10.57639"/>
    <n v="4.788691"/>
    <n v="19.746469999999999"/>
    <s v="per 100,000"/>
    <m/>
    <m/>
  </r>
  <r>
    <x v="1"/>
    <x v="1"/>
    <x v="1"/>
    <s v="Ischemic stroke"/>
    <x v="0"/>
    <x v="0"/>
    <n v="10.717879999999999"/>
    <n v="5.4692350000000003"/>
    <n v="18.27243"/>
    <s v="per 100,000"/>
    <m/>
    <m/>
  </r>
  <r>
    <x v="1"/>
    <x v="2"/>
    <x v="1"/>
    <s v="Ischemic stroke"/>
    <x v="0"/>
    <x v="0"/>
    <n v="10.909050000000001"/>
    <n v="5.6900700000000004"/>
    <n v="18.030889999999999"/>
    <s v="per 100,000"/>
    <m/>
    <m/>
  </r>
  <r>
    <x v="1"/>
    <x v="3"/>
    <x v="1"/>
    <s v="Ischemic stroke"/>
    <x v="0"/>
    <x v="0"/>
    <n v="11.19463"/>
    <n v="6.1389760000000004"/>
    <n v="18.340810000000001"/>
    <s v="per 100,000"/>
    <m/>
    <m/>
  </r>
  <r>
    <x v="1"/>
    <x v="4"/>
    <x v="1"/>
    <s v="Ischemic stroke"/>
    <x v="0"/>
    <x v="0"/>
    <n v="11.38096"/>
    <n v="5.9835140000000004"/>
    <n v="19.21556"/>
    <s v="per 100,000"/>
    <m/>
    <m/>
  </r>
  <r>
    <x v="1"/>
    <x v="5"/>
    <x v="1"/>
    <s v="Ischemic stroke"/>
    <x v="0"/>
    <x v="0"/>
    <n v="11.61347"/>
    <n v="5.5542800000000003"/>
    <n v="20.687840000000001"/>
    <s v="per 100,000"/>
    <m/>
    <m/>
  </r>
  <r>
    <x v="1"/>
    <x v="6"/>
    <x v="1"/>
    <s v="Ischemic stroke"/>
    <x v="0"/>
    <x v="0"/>
    <n v="11.82926"/>
    <n v="6.1670280000000002"/>
    <n v="20.551210000000001"/>
    <s v="per 100,000"/>
    <m/>
    <m/>
  </r>
  <r>
    <x v="1"/>
    <x v="7"/>
    <x v="1"/>
    <s v="Ischemic stroke"/>
    <x v="0"/>
    <x v="0"/>
    <n v="11.968059999999999"/>
    <n v="6.5099330000000002"/>
    <n v="19.5928"/>
    <s v="per 100,000"/>
    <m/>
    <m/>
  </r>
  <r>
    <x v="1"/>
    <x v="8"/>
    <x v="1"/>
    <s v="Ischemic stroke"/>
    <x v="0"/>
    <x v="0"/>
    <n v="12.23808"/>
    <n v="6.7149099999999997"/>
    <n v="20.676120000000001"/>
    <s v="per 100,000"/>
    <m/>
    <m/>
  </r>
  <r>
    <x v="1"/>
    <x v="9"/>
    <x v="1"/>
    <s v="Ischemic stroke"/>
    <x v="0"/>
    <x v="0"/>
    <n v="12.51019"/>
    <n v="6.8951440000000002"/>
    <n v="21.93364"/>
    <s v="per 100,000"/>
    <m/>
    <m/>
  </r>
  <r>
    <x v="1"/>
    <x v="10"/>
    <x v="1"/>
    <s v="Ischemic stroke"/>
    <x v="0"/>
    <x v="0"/>
    <n v="13.00545"/>
    <n v="6.5642149999999999"/>
    <n v="23.871259999999999"/>
    <s v="per 100,000"/>
    <m/>
    <m/>
  </r>
  <r>
    <x v="1"/>
    <x v="11"/>
    <x v="1"/>
    <s v="Ischemic stroke"/>
    <x v="0"/>
    <x v="0"/>
    <n v="13.36116"/>
    <n v="7.4361480000000002"/>
    <n v="22.42333"/>
    <s v="per 100,000"/>
    <m/>
    <m/>
  </r>
  <r>
    <x v="1"/>
    <x v="12"/>
    <x v="1"/>
    <s v="Ischemic stroke"/>
    <x v="0"/>
    <x v="0"/>
    <n v="14.02562"/>
    <n v="8.0227760000000004"/>
    <n v="22.630510000000001"/>
    <s v="per 100,000"/>
    <m/>
    <m/>
  </r>
  <r>
    <x v="1"/>
    <x v="13"/>
    <x v="1"/>
    <s v="Ischemic stroke"/>
    <x v="0"/>
    <x v="0"/>
    <n v="14.431419999999999"/>
    <n v="8.2962349999999994"/>
    <n v="22.74465"/>
    <s v="per 100,000"/>
    <m/>
    <m/>
  </r>
  <r>
    <x v="1"/>
    <x v="14"/>
    <x v="1"/>
    <s v="Ischemic stroke"/>
    <x v="0"/>
    <x v="0"/>
    <n v="14.821109999999999"/>
    <n v="8.1297420000000002"/>
    <n v="24.679369999999999"/>
    <s v="per 100,000"/>
    <m/>
    <m/>
  </r>
  <r>
    <x v="1"/>
    <x v="15"/>
    <x v="1"/>
    <s v="Ischemic stroke"/>
    <x v="0"/>
    <x v="0"/>
    <n v="15.29745"/>
    <n v="7.5795159999999999"/>
    <n v="27.359739999999999"/>
    <s v="per 100,000"/>
    <m/>
    <m/>
  </r>
  <r>
    <x v="1"/>
    <x v="16"/>
    <x v="1"/>
    <s v="Ischemic stroke"/>
    <x v="0"/>
    <x v="0"/>
    <n v="15.610950000000001"/>
    <n v="8.8524700000000003"/>
    <n v="25.370100000000001"/>
    <s v="per 100,000"/>
    <m/>
    <m/>
  </r>
  <r>
    <x v="1"/>
    <x v="17"/>
    <x v="1"/>
    <s v="Ischemic stroke"/>
    <x v="0"/>
    <x v="0"/>
    <n v="16.12209"/>
    <n v="9.0261790000000008"/>
    <n v="25.53884"/>
    <s v="per 100,000"/>
    <m/>
    <m/>
  </r>
  <r>
    <x v="1"/>
    <x v="18"/>
    <x v="1"/>
    <s v="Ischemic stroke"/>
    <x v="0"/>
    <x v="0"/>
    <n v="16.636679999999998"/>
    <n v="9.6552220000000002"/>
    <n v="25.621289999999998"/>
    <s v="per 100,000"/>
    <m/>
    <m/>
  </r>
  <r>
    <x v="1"/>
    <x v="19"/>
    <x v="1"/>
    <s v="Ischemic stroke"/>
    <x v="0"/>
    <x v="0"/>
    <n v="17.025169999999999"/>
    <n v="9.1611159999999998"/>
    <n v="27.685839999999999"/>
    <s v="per 100,000"/>
    <m/>
    <m/>
  </r>
  <r>
    <x v="1"/>
    <x v="20"/>
    <x v="1"/>
    <s v="Ischemic stroke"/>
    <x v="0"/>
    <x v="0"/>
    <n v="17.473109999999998"/>
    <n v="9.0953199999999992"/>
    <n v="29.692769999999999"/>
    <s v="per 100,000"/>
    <m/>
    <m/>
  </r>
  <r>
    <x v="1"/>
    <x v="21"/>
    <x v="1"/>
    <s v="Ischemic stroke"/>
    <x v="0"/>
    <x v="0"/>
    <n v="17.841000000000001"/>
    <n v="9.3860170000000007"/>
    <n v="30.969449999999998"/>
    <s v="per 100,000"/>
    <m/>
    <m/>
  </r>
  <r>
    <x v="1"/>
    <x v="22"/>
    <x v="1"/>
    <s v="Ischemic stroke"/>
    <x v="0"/>
    <x v="0"/>
    <n v="18.54729"/>
    <n v="8.821885"/>
    <n v="31.548020000000001"/>
    <s v="per 100,000"/>
    <m/>
    <m/>
  </r>
  <r>
    <x v="1"/>
    <x v="23"/>
    <x v="1"/>
    <s v="Ischemic stroke"/>
    <x v="0"/>
    <x v="0"/>
    <n v="18.645600000000002"/>
    <n v="9.638719"/>
    <n v="31.170559999999998"/>
    <s v="per 100,000"/>
    <m/>
    <m/>
  </r>
  <r>
    <x v="1"/>
    <x v="24"/>
    <x v="1"/>
    <s v="Ischemic stroke"/>
    <x v="0"/>
    <x v="0"/>
    <n v="18.311389999999999"/>
    <n v="9.0586800000000007"/>
    <n v="31.432200000000002"/>
    <s v="per 100,000"/>
    <m/>
    <m/>
  </r>
  <r>
    <x v="1"/>
    <x v="25"/>
    <x v="1"/>
    <s v="Ischemic stroke"/>
    <x v="0"/>
    <x v="0"/>
    <n v="17.915620000000001"/>
    <n v="9.3589719999999996"/>
    <n v="33.390929999999997"/>
    <s v="per 100,000"/>
    <m/>
    <m/>
  </r>
  <r>
    <x v="1"/>
    <x v="26"/>
    <x v="1"/>
    <s v="Ischemic stroke"/>
    <x v="0"/>
    <x v="0"/>
    <n v="17.69201"/>
    <n v="9.1026969999999992"/>
    <n v="29.844919999999998"/>
    <s v="per 100,000"/>
    <m/>
    <m/>
  </r>
  <r>
    <x v="1"/>
    <x v="27"/>
    <x v="1"/>
    <s v="Ischemic stroke"/>
    <x v="0"/>
    <x v="0"/>
    <n v="18.47803"/>
    <n v="9.2756539999999994"/>
    <n v="31.82103"/>
    <s v="per 100,000"/>
    <m/>
    <m/>
  </r>
  <r>
    <x v="1"/>
    <x v="0"/>
    <x v="1"/>
    <s v="Ischemic stroke"/>
    <x v="0"/>
    <x v="1"/>
    <n v="0.46263100000000001"/>
    <n v="0.21237"/>
    <n v="0.85933899999999996"/>
    <s v="per 100,000"/>
    <m/>
    <m/>
  </r>
  <r>
    <x v="1"/>
    <x v="1"/>
    <x v="1"/>
    <s v="Ischemic stroke"/>
    <x v="0"/>
    <x v="1"/>
    <n v="0.47001399999999999"/>
    <n v="0.23953099999999999"/>
    <n v="0.801871"/>
    <s v="per 100,000"/>
    <m/>
    <m/>
  </r>
  <r>
    <x v="1"/>
    <x v="2"/>
    <x v="1"/>
    <s v="Ischemic stroke"/>
    <x v="0"/>
    <x v="1"/>
    <n v="0.47939999999999999"/>
    <n v="0.247311"/>
    <n v="0.80791400000000002"/>
    <s v="per 100,000"/>
    <m/>
    <m/>
  </r>
  <r>
    <x v="1"/>
    <x v="3"/>
    <x v="1"/>
    <s v="Ischemic stroke"/>
    <x v="0"/>
    <x v="1"/>
    <n v="0.49257099999999998"/>
    <n v="0.27063999999999999"/>
    <n v="0.820913"/>
    <s v="per 100,000"/>
    <m/>
    <m/>
  </r>
  <r>
    <x v="1"/>
    <x v="4"/>
    <x v="1"/>
    <s v="Ischemic stroke"/>
    <x v="0"/>
    <x v="1"/>
    <n v="0.50172600000000001"/>
    <n v="0.26300000000000001"/>
    <n v="0.83797200000000005"/>
    <s v="per 100,000"/>
    <m/>
    <m/>
  </r>
  <r>
    <x v="1"/>
    <x v="5"/>
    <x v="1"/>
    <s v="Ischemic stroke"/>
    <x v="0"/>
    <x v="1"/>
    <n v="0.51286699999999996"/>
    <n v="0.24467"/>
    <n v="0.90781400000000001"/>
    <s v="per 100,000"/>
    <m/>
    <m/>
  </r>
  <r>
    <x v="1"/>
    <x v="6"/>
    <x v="1"/>
    <s v="Ischemic stroke"/>
    <x v="0"/>
    <x v="1"/>
    <n v="0.52354199999999995"/>
    <n v="0.27162599999999998"/>
    <n v="0.908107"/>
    <s v="per 100,000"/>
    <m/>
    <m/>
  </r>
  <r>
    <x v="1"/>
    <x v="7"/>
    <x v="1"/>
    <s v="Ischemic stroke"/>
    <x v="0"/>
    <x v="1"/>
    <n v="0.53066599999999997"/>
    <n v="0.29159499999999999"/>
    <n v="0.87185000000000001"/>
    <s v="per 100,000"/>
    <m/>
    <m/>
  </r>
  <r>
    <x v="1"/>
    <x v="8"/>
    <x v="1"/>
    <s v="Ischemic stroke"/>
    <x v="0"/>
    <x v="1"/>
    <n v="0.54328900000000002"/>
    <n v="0.29866900000000002"/>
    <n v="0.936948"/>
    <s v="per 100,000"/>
    <m/>
    <m/>
  </r>
  <r>
    <x v="1"/>
    <x v="9"/>
    <x v="1"/>
    <s v="Ischemic stroke"/>
    <x v="0"/>
    <x v="1"/>
    <n v="0.55619700000000005"/>
    <n v="0.30535299999999999"/>
    <n v="0.96496899999999997"/>
    <s v="per 100,000"/>
    <m/>
    <m/>
  </r>
  <r>
    <x v="1"/>
    <x v="10"/>
    <x v="1"/>
    <s v="Ischemic stroke"/>
    <x v="0"/>
    <x v="1"/>
    <n v="0.57935899999999996"/>
    <n v="0.28928199999999998"/>
    <n v="1.0475369999999999"/>
    <s v="per 100,000"/>
    <m/>
    <m/>
  </r>
  <r>
    <x v="1"/>
    <x v="11"/>
    <x v="1"/>
    <s v="Ischemic stroke"/>
    <x v="0"/>
    <x v="1"/>
    <n v="0.59630300000000003"/>
    <n v="0.33353899999999997"/>
    <n v="1.003787"/>
    <s v="per 100,000"/>
    <m/>
    <m/>
  </r>
  <r>
    <x v="1"/>
    <x v="12"/>
    <x v="1"/>
    <s v="Ischemic stroke"/>
    <x v="0"/>
    <x v="1"/>
    <n v="0.62737299999999996"/>
    <n v="0.352045"/>
    <n v="1.0119199999999999"/>
    <s v="per 100,000"/>
    <m/>
    <m/>
  </r>
  <r>
    <x v="1"/>
    <x v="13"/>
    <x v="1"/>
    <s v="Ischemic stroke"/>
    <x v="0"/>
    <x v="1"/>
    <n v="0.64712000000000003"/>
    <n v="0.37209500000000001"/>
    <n v="1.0375529999999999"/>
    <s v="per 100,000"/>
    <m/>
    <m/>
  </r>
  <r>
    <x v="1"/>
    <x v="14"/>
    <x v="1"/>
    <s v="Ischemic stroke"/>
    <x v="0"/>
    <x v="1"/>
    <n v="0.66622199999999998"/>
    <n v="0.36329400000000001"/>
    <n v="1.1223609999999999"/>
    <s v="per 100,000"/>
    <m/>
    <m/>
  </r>
  <r>
    <x v="1"/>
    <x v="15"/>
    <x v="1"/>
    <s v="Ischemic stroke"/>
    <x v="0"/>
    <x v="1"/>
    <n v="0.68948699999999996"/>
    <n v="0.341891"/>
    <n v="1.239404"/>
    <s v="per 100,000"/>
    <m/>
    <m/>
  </r>
  <r>
    <x v="1"/>
    <x v="16"/>
    <x v="1"/>
    <s v="Ischemic stroke"/>
    <x v="0"/>
    <x v="1"/>
    <n v="0.70618000000000003"/>
    <n v="0.39923199999999998"/>
    <n v="1.142887"/>
    <s v="per 100,000"/>
    <m/>
    <m/>
  </r>
  <r>
    <x v="1"/>
    <x v="17"/>
    <x v="1"/>
    <s v="Ischemic stroke"/>
    <x v="0"/>
    <x v="1"/>
    <n v="0.73216700000000001"/>
    <n v="0.412574"/>
    <n v="1.1601159999999999"/>
    <s v="per 100,000"/>
    <m/>
    <m/>
  </r>
  <r>
    <x v="1"/>
    <x v="18"/>
    <x v="1"/>
    <s v="Ischemic stroke"/>
    <x v="0"/>
    <x v="1"/>
    <n v="0.75774699999999995"/>
    <n v="0.42598599999999998"/>
    <n v="1.171748"/>
    <s v="per 100,000"/>
    <m/>
    <m/>
  </r>
  <r>
    <x v="1"/>
    <x v="19"/>
    <x v="1"/>
    <s v="Ischemic stroke"/>
    <x v="0"/>
    <x v="1"/>
    <n v="0.77692499999999998"/>
    <n v="0.41753400000000002"/>
    <n v="1.2542770000000001"/>
    <s v="per 100,000"/>
    <m/>
    <m/>
  </r>
  <r>
    <x v="1"/>
    <x v="20"/>
    <x v="1"/>
    <s v="Ischemic stroke"/>
    <x v="0"/>
    <x v="1"/>
    <n v="0.79931700000000006"/>
    <n v="0.41296500000000003"/>
    <n v="1.343038"/>
    <s v="per 100,000"/>
    <m/>
    <m/>
  </r>
  <r>
    <x v="1"/>
    <x v="21"/>
    <x v="1"/>
    <s v="Ischemic stroke"/>
    <x v="0"/>
    <x v="1"/>
    <n v="0.817303"/>
    <n v="0.42329600000000001"/>
    <n v="1.386064"/>
    <s v="per 100,000"/>
    <m/>
    <m/>
  </r>
  <r>
    <x v="1"/>
    <x v="22"/>
    <x v="1"/>
    <s v="Ischemic stroke"/>
    <x v="0"/>
    <x v="1"/>
    <n v="0.85224599999999995"/>
    <n v="0.40263399999999999"/>
    <n v="1.455168"/>
    <s v="per 100,000"/>
    <m/>
    <m/>
  </r>
  <r>
    <x v="1"/>
    <x v="23"/>
    <x v="1"/>
    <s v="Ischemic stroke"/>
    <x v="0"/>
    <x v="1"/>
    <n v="0.85900500000000002"/>
    <n v="0.438253"/>
    <n v="1.4255100000000001"/>
    <s v="per 100,000"/>
    <m/>
    <m/>
  </r>
  <r>
    <x v="1"/>
    <x v="24"/>
    <x v="1"/>
    <s v="Ischemic stroke"/>
    <x v="0"/>
    <x v="1"/>
    <n v="0.84651900000000002"/>
    <n v="0.41392099999999998"/>
    <n v="1.4455039999999999"/>
    <s v="per 100,000"/>
    <m/>
    <m/>
  </r>
  <r>
    <x v="1"/>
    <x v="25"/>
    <x v="1"/>
    <s v="Ischemic stroke"/>
    <x v="0"/>
    <x v="1"/>
    <n v="0.83020099999999997"/>
    <n v="0.44175900000000001"/>
    <n v="1.5401279999999999"/>
    <s v="per 100,000"/>
    <m/>
    <m/>
  </r>
  <r>
    <x v="1"/>
    <x v="26"/>
    <x v="1"/>
    <s v="Ischemic stroke"/>
    <x v="0"/>
    <x v="1"/>
    <n v="0.8226"/>
    <n v="0.413995"/>
    <n v="1.398811"/>
    <s v="per 100,000"/>
    <m/>
    <m/>
  </r>
  <r>
    <x v="1"/>
    <x v="27"/>
    <x v="1"/>
    <s v="Ischemic stroke"/>
    <x v="0"/>
    <x v="1"/>
    <n v="0.86334299999999997"/>
    <n v="0.44104599999999999"/>
    <n v="1.513412"/>
    <s v="per 100,000"/>
    <m/>
    <m/>
  </r>
  <r>
    <x v="1"/>
    <x v="0"/>
    <x v="1"/>
    <s v="Tracheal, bronchus, and lung cancer"/>
    <x v="0"/>
    <x v="0"/>
    <n v="15.20621"/>
    <n v="7.179513"/>
    <n v="29.313179999999999"/>
    <s v="per 100,000"/>
    <m/>
    <m/>
  </r>
  <r>
    <x v="1"/>
    <x v="1"/>
    <x v="1"/>
    <s v="Tracheal, bronchus, and lung cancer"/>
    <x v="0"/>
    <x v="0"/>
    <n v="15.24291"/>
    <n v="7.7590659999999998"/>
    <n v="27.791599999999999"/>
    <s v="per 100,000"/>
    <m/>
    <m/>
  </r>
  <r>
    <x v="1"/>
    <x v="2"/>
    <x v="1"/>
    <s v="Tracheal, bronchus, and lung cancer"/>
    <x v="0"/>
    <x v="0"/>
    <n v="15.338279999999999"/>
    <n v="8.0001929999999994"/>
    <n v="26.787559999999999"/>
    <s v="per 100,000"/>
    <m/>
    <m/>
  </r>
  <r>
    <x v="1"/>
    <x v="3"/>
    <x v="1"/>
    <s v="Tracheal, bronchus, and lung cancer"/>
    <x v="0"/>
    <x v="0"/>
    <n v="15.523070000000001"/>
    <n v="8.2794530000000002"/>
    <n v="26.86993"/>
    <s v="per 100,000"/>
    <m/>
    <m/>
  </r>
  <r>
    <x v="1"/>
    <x v="4"/>
    <x v="1"/>
    <s v="Tracheal, bronchus, and lung cancer"/>
    <x v="0"/>
    <x v="0"/>
    <n v="15.596869999999999"/>
    <n v="8.0934109999999997"/>
    <n v="27.730160000000001"/>
    <s v="per 100,000"/>
    <m/>
    <m/>
  </r>
  <r>
    <x v="1"/>
    <x v="5"/>
    <x v="1"/>
    <s v="Tracheal, bronchus, and lung cancer"/>
    <x v="0"/>
    <x v="0"/>
    <n v="15.8003"/>
    <n v="7.4854070000000004"/>
    <n v="29.137609999999999"/>
    <s v="per 100,000"/>
    <m/>
    <m/>
  </r>
  <r>
    <x v="1"/>
    <x v="6"/>
    <x v="1"/>
    <s v="Tracheal, bronchus, and lung cancer"/>
    <x v="0"/>
    <x v="0"/>
    <n v="15.89495"/>
    <n v="8.3913890000000002"/>
    <n v="28.03359"/>
    <s v="per 100,000"/>
    <m/>
    <m/>
  </r>
  <r>
    <x v="1"/>
    <x v="7"/>
    <x v="1"/>
    <s v="Tracheal, bronchus, and lung cancer"/>
    <x v="0"/>
    <x v="0"/>
    <n v="15.893840000000001"/>
    <n v="8.5286460000000002"/>
    <n v="27.59721"/>
    <s v="per 100,000"/>
    <m/>
    <m/>
  </r>
  <r>
    <x v="1"/>
    <x v="8"/>
    <x v="1"/>
    <s v="Tracheal, bronchus, and lung cancer"/>
    <x v="0"/>
    <x v="0"/>
    <n v="15.981070000000001"/>
    <n v="8.775957"/>
    <n v="27.03687"/>
    <s v="per 100,000"/>
    <m/>
    <m/>
  </r>
  <r>
    <x v="1"/>
    <x v="9"/>
    <x v="1"/>
    <s v="Tracheal, bronchus, and lung cancer"/>
    <x v="0"/>
    <x v="0"/>
    <n v="16.050329999999999"/>
    <n v="8.753247"/>
    <n v="27.691590000000001"/>
    <s v="per 100,000"/>
    <m/>
    <m/>
  </r>
  <r>
    <x v="1"/>
    <x v="10"/>
    <x v="1"/>
    <s v="Tracheal, bronchus, and lung cancer"/>
    <x v="0"/>
    <x v="0"/>
    <n v="16.302980000000002"/>
    <n v="8.4146850000000004"/>
    <n v="28.489059999999998"/>
    <s v="per 100,000"/>
    <m/>
    <m/>
  </r>
  <r>
    <x v="1"/>
    <x v="11"/>
    <x v="1"/>
    <s v="Tracheal, bronchus, and lung cancer"/>
    <x v="0"/>
    <x v="0"/>
    <n v="16.689119999999999"/>
    <n v="9.3271529999999991"/>
    <n v="28.227609999999999"/>
    <s v="per 100,000"/>
    <m/>
    <m/>
  </r>
  <r>
    <x v="1"/>
    <x v="12"/>
    <x v="1"/>
    <s v="Tracheal, bronchus, and lung cancer"/>
    <x v="0"/>
    <x v="0"/>
    <n v="17.46125"/>
    <n v="9.9296469999999992"/>
    <n v="29.05508"/>
    <s v="per 100,000"/>
    <m/>
    <m/>
  </r>
  <r>
    <x v="1"/>
    <x v="13"/>
    <x v="1"/>
    <s v="Tracheal, bronchus, and lung cancer"/>
    <x v="0"/>
    <x v="0"/>
    <n v="18.143940000000001"/>
    <n v="10.26084"/>
    <n v="30.070830000000001"/>
    <s v="per 100,000"/>
    <m/>
    <m/>
  </r>
  <r>
    <x v="1"/>
    <x v="14"/>
    <x v="1"/>
    <s v="Tracheal, bronchus, and lung cancer"/>
    <x v="0"/>
    <x v="0"/>
    <n v="18.847339999999999"/>
    <n v="9.7675789999999996"/>
    <n v="31.08013"/>
    <s v="per 100,000"/>
    <m/>
    <m/>
  </r>
  <r>
    <x v="1"/>
    <x v="15"/>
    <x v="1"/>
    <s v="Tracheal, bronchus, and lung cancer"/>
    <x v="0"/>
    <x v="0"/>
    <n v="19.659890000000001"/>
    <n v="9.5345960000000005"/>
    <n v="34.974290000000003"/>
    <s v="per 100,000"/>
    <m/>
    <m/>
  </r>
  <r>
    <x v="1"/>
    <x v="16"/>
    <x v="1"/>
    <s v="Tracheal, bronchus, and lung cancer"/>
    <x v="0"/>
    <x v="0"/>
    <n v="20.459340000000001"/>
    <n v="10.736980000000001"/>
    <n v="34.342019999999998"/>
    <s v="per 100,000"/>
    <m/>
    <m/>
  </r>
  <r>
    <x v="1"/>
    <x v="17"/>
    <x v="1"/>
    <s v="Tracheal, bronchus, and lung cancer"/>
    <x v="0"/>
    <x v="0"/>
    <n v="21.45214"/>
    <n v="11.954050000000001"/>
    <n v="34.575749999999999"/>
    <s v="per 100,000"/>
    <m/>
    <m/>
  </r>
  <r>
    <x v="1"/>
    <x v="18"/>
    <x v="1"/>
    <s v="Tracheal, bronchus, and lung cancer"/>
    <x v="0"/>
    <x v="0"/>
    <n v="22.35679"/>
    <n v="12.572749999999999"/>
    <n v="36.32799"/>
    <s v="per 100,000"/>
    <m/>
    <m/>
  </r>
  <r>
    <x v="1"/>
    <x v="19"/>
    <x v="1"/>
    <s v="Tracheal, bronchus, and lung cancer"/>
    <x v="0"/>
    <x v="0"/>
    <n v="23.120519999999999"/>
    <n v="12.53772"/>
    <n v="38.753259999999997"/>
    <s v="per 100,000"/>
    <m/>
    <m/>
  </r>
  <r>
    <x v="1"/>
    <x v="20"/>
    <x v="1"/>
    <s v="Tracheal, bronchus, and lung cancer"/>
    <x v="0"/>
    <x v="0"/>
    <n v="23.885020000000001"/>
    <n v="12.29466"/>
    <n v="41.345579999999998"/>
    <s v="per 100,000"/>
    <m/>
    <m/>
  </r>
  <r>
    <x v="1"/>
    <x v="21"/>
    <x v="1"/>
    <s v="Tracheal, bronchus, and lung cancer"/>
    <x v="0"/>
    <x v="0"/>
    <n v="24.52975"/>
    <n v="12.549099999999999"/>
    <n v="42.297069999999998"/>
    <s v="per 100,000"/>
    <m/>
    <m/>
  </r>
  <r>
    <x v="1"/>
    <x v="22"/>
    <x v="1"/>
    <s v="Tracheal, bronchus, and lung cancer"/>
    <x v="0"/>
    <x v="0"/>
    <n v="25.70112"/>
    <n v="12.501150000000001"/>
    <n v="46.33567"/>
    <s v="per 100,000"/>
    <m/>
    <m/>
  </r>
  <r>
    <x v="1"/>
    <x v="23"/>
    <x v="1"/>
    <s v="Tracheal, bronchus, and lung cancer"/>
    <x v="0"/>
    <x v="0"/>
    <n v="26.042349999999999"/>
    <n v="13.00151"/>
    <n v="45.455289999999998"/>
    <s v="per 100,000"/>
    <m/>
    <m/>
  </r>
  <r>
    <x v="1"/>
    <x v="24"/>
    <x v="1"/>
    <s v="Tracheal, bronchus, and lung cancer"/>
    <x v="0"/>
    <x v="0"/>
    <n v="25.607500000000002"/>
    <n v="12.743230000000001"/>
    <n v="44.607190000000003"/>
    <s v="per 100,000"/>
    <m/>
    <m/>
  </r>
  <r>
    <x v="1"/>
    <x v="25"/>
    <x v="1"/>
    <s v="Tracheal, bronchus, and lung cancer"/>
    <x v="0"/>
    <x v="0"/>
    <n v="25.185759999999998"/>
    <n v="12.85101"/>
    <n v="45.009219999999999"/>
    <s v="per 100,000"/>
    <m/>
    <m/>
  </r>
  <r>
    <x v="1"/>
    <x v="26"/>
    <x v="1"/>
    <s v="Tracheal, bronchus, and lung cancer"/>
    <x v="0"/>
    <x v="0"/>
    <n v="24.933"/>
    <n v="12.30382"/>
    <n v="44.233960000000003"/>
    <s v="per 100,000"/>
    <m/>
    <m/>
  </r>
  <r>
    <x v="1"/>
    <x v="27"/>
    <x v="1"/>
    <s v="Tracheal, bronchus, and lung cancer"/>
    <x v="0"/>
    <x v="0"/>
    <n v="26.122959999999999"/>
    <n v="13.052630000000001"/>
    <n v="46.985109999999999"/>
    <s v="per 100,000"/>
    <m/>
    <m/>
  </r>
  <r>
    <x v="1"/>
    <x v="0"/>
    <x v="1"/>
    <s v="Tracheal, bronchus, and lung cancer"/>
    <x v="0"/>
    <x v="1"/>
    <n v="0.56915800000000005"/>
    <n v="0.27040700000000001"/>
    <n v="1.085852"/>
    <s v="per 100,000"/>
    <m/>
    <m/>
  </r>
  <r>
    <x v="1"/>
    <x v="1"/>
    <x v="1"/>
    <s v="Tracheal, bronchus, and lung cancer"/>
    <x v="0"/>
    <x v="1"/>
    <n v="0.57231699999999996"/>
    <n v="0.28740500000000002"/>
    <n v="1.03626"/>
    <s v="per 100,000"/>
    <m/>
    <m/>
  </r>
  <r>
    <x v="1"/>
    <x v="2"/>
    <x v="1"/>
    <s v="Tracheal, bronchus, and lung cancer"/>
    <x v="0"/>
    <x v="1"/>
    <n v="0.577407"/>
    <n v="0.30340800000000001"/>
    <n v="1.0064310000000001"/>
    <s v="per 100,000"/>
    <m/>
    <m/>
  </r>
  <r>
    <x v="1"/>
    <x v="3"/>
    <x v="1"/>
    <s v="Tracheal, bronchus, and lung cancer"/>
    <x v="0"/>
    <x v="1"/>
    <n v="0.58549399999999996"/>
    <n v="0.31465900000000002"/>
    <n v="1.0281419999999999"/>
    <s v="per 100,000"/>
    <m/>
    <m/>
  </r>
  <r>
    <x v="1"/>
    <x v="4"/>
    <x v="1"/>
    <s v="Tracheal, bronchus, and lung cancer"/>
    <x v="0"/>
    <x v="1"/>
    <n v="0.58963299999999996"/>
    <n v="0.30491400000000002"/>
    <n v="1.0454049999999999"/>
    <s v="per 100,000"/>
    <m/>
    <m/>
  </r>
  <r>
    <x v="1"/>
    <x v="5"/>
    <x v="1"/>
    <s v="Tracheal, bronchus, and lung cancer"/>
    <x v="0"/>
    <x v="1"/>
    <n v="0.59877400000000003"/>
    <n v="0.28197"/>
    <n v="1.099818"/>
    <s v="per 100,000"/>
    <m/>
    <m/>
  </r>
  <r>
    <x v="1"/>
    <x v="6"/>
    <x v="1"/>
    <s v="Tracheal, bronchus, and lung cancer"/>
    <x v="0"/>
    <x v="1"/>
    <n v="0.60396499999999997"/>
    <n v="0.32167200000000001"/>
    <n v="1.070684"/>
    <s v="per 100,000"/>
    <m/>
    <m/>
  </r>
  <r>
    <x v="1"/>
    <x v="7"/>
    <x v="1"/>
    <s v="Tracheal, bronchus, and lung cancer"/>
    <x v="0"/>
    <x v="1"/>
    <n v="0.60569200000000001"/>
    <n v="0.32818799999999998"/>
    <n v="1.0537030000000001"/>
    <s v="per 100,000"/>
    <m/>
    <m/>
  </r>
  <r>
    <x v="1"/>
    <x v="8"/>
    <x v="1"/>
    <s v="Tracheal, bronchus, and lung cancer"/>
    <x v="0"/>
    <x v="1"/>
    <n v="0.61045000000000005"/>
    <n v="0.33863399999999999"/>
    <n v="1.028435"/>
    <s v="per 100,000"/>
    <m/>
    <m/>
  </r>
  <r>
    <x v="1"/>
    <x v="9"/>
    <x v="1"/>
    <s v="Tracheal, bronchus, and lung cancer"/>
    <x v="0"/>
    <x v="1"/>
    <n v="0.61500900000000003"/>
    <n v="0.33245400000000003"/>
    <n v="1.0805739999999999"/>
    <s v="per 100,000"/>
    <m/>
    <m/>
  </r>
  <r>
    <x v="1"/>
    <x v="10"/>
    <x v="1"/>
    <s v="Tracheal, bronchus, and lung cancer"/>
    <x v="0"/>
    <x v="1"/>
    <n v="0.62646800000000002"/>
    <n v="0.32234000000000002"/>
    <n v="1.093836"/>
    <s v="per 100,000"/>
    <m/>
    <m/>
  </r>
  <r>
    <x v="1"/>
    <x v="11"/>
    <x v="1"/>
    <s v="Tracheal, bronchus, and lung cancer"/>
    <x v="0"/>
    <x v="1"/>
    <n v="0.64290400000000003"/>
    <n v="0.35953600000000002"/>
    <n v="1.086692"/>
    <s v="per 100,000"/>
    <m/>
    <m/>
  </r>
  <r>
    <x v="1"/>
    <x v="12"/>
    <x v="1"/>
    <s v="Tracheal, bronchus, and lung cancer"/>
    <x v="0"/>
    <x v="1"/>
    <n v="0.67406200000000005"/>
    <n v="0.38043100000000002"/>
    <n v="1.118841"/>
    <s v="per 100,000"/>
    <m/>
    <m/>
  </r>
  <r>
    <x v="1"/>
    <x v="13"/>
    <x v="1"/>
    <s v="Tracheal, bronchus, and lung cancer"/>
    <x v="0"/>
    <x v="1"/>
    <n v="0.70174000000000003"/>
    <n v="0.39381500000000003"/>
    <n v="1.162247"/>
    <s v="per 100,000"/>
    <m/>
    <m/>
  </r>
  <r>
    <x v="1"/>
    <x v="14"/>
    <x v="1"/>
    <s v="Tracheal, bronchus, and lung cancer"/>
    <x v="0"/>
    <x v="1"/>
    <n v="0.73010200000000003"/>
    <n v="0.38213399999999997"/>
    <n v="1.2052419999999999"/>
    <s v="per 100,000"/>
    <m/>
    <m/>
  </r>
  <r>
    <x v="1"/>
    <x v="15"/>
    <x v="1"/>
    <s v="Tracheal, bronchus, and lung cancer"/>
    <x v="0"/>
    <x v="1"/>
    <n v="0.76293800000000001"/>
    <n v="0.37227199999999999"/>
    <n v="1.3493980000000001"/>
    <s v="per 100,000"/>
    <m/>
    <m/>
  </r>
  <r>
    <x v="1"/>
    <x v="16"/>
    <x v="1"/>
    <s v="Tracheal, bronchus, and lung cancer"/>
    <x v="0"/>
    <x v="1"/>
    <n v="0.79598599999999997"/>
    <n v="0.41638500000000001"/>
    <n v="1.334999"/>
    <s v="per 100,000"/>
    <m/>
    <m/>
  </r>
  <r>
    <x v="1"/>
    <x v="17"/>
    <x v="1"/>
    <s v="Tracheal, bronchus, and lung cancer"/>
    <x v="0"/>
    <x v="1"/>
    <n v="0.83665500000000004"/>
    <n v="0.47065699999999999"/>
    <n v="1.326762"/>
    <s v="per 100,000"/>
    <m/>
    <m/>
  </r>
  <r>
    <x v="1"/>
    <x v="18"/>
    <x v="1"/>
    <s v="Tracheal, bronchus, and lung cancer"/>
    <x v="0"/>
    <x v="1"/>
    <n v="0.87457499999999999"/>
    <n v="0.50214199999999998"/>
    <n v="1.411535"/>
    <s v="per 100,000"/>
    <m/>
    <m/>
  </r>
  <r>
    <x v="1"/>
    <x v="19"/>
    <x v="1"/>
    <s v="Tracheal, bronchus, and lung cancer"/>
    <x v="0"/>
    <x v="1"/>
    <n v="0.90559299999999998"/>
    <n v="0.497558"/>
    <n v="1.5341260000000001"/>
    <s v="per 100,000"/>
    <m/>
    <m/>
  </r>
  <r>
    <x v="1"/>
    <x v="20"/>
    <x v="1"/>
    <s v="Tracheal, bronchus, and lung cancer"/>
    <x v="0"/>
    <x v="1"/>
    <n v="0.93706500000000004"/>
    <n v="0.48275800000000002"/>
    <n v="1.6054109999999999"/>
    <s v="per 100,000"/>
    <m/>
    <m/>
  </r>
  <r>
    <x v="1"/>
    <x v="21"/>
    <x v="1"/>
    <s v="Tracheal, bronchus, and lung cancer"/>
    <x v="0"/>
    <x v="1"/>
    <n v="0.96403799999999995"/>
    <n v="0.49684699999999998"/>
    <n v="1.6664950000000001"/>
    <s v="per 100,000"/>
    <m/>
    <m/>
  </r>
  <r>
    <x v="1"/>
    <x v="22"/>
    <x v="1"/>
    <s v="Tracheal, bronchus, and lung cancer"/>
    <x v="0"/>
    <x v="1"/>
    <n v="1.0125789999999999"/>
    <n v="0.493811"/>
    <n v="1.79789"/>
    <s v="per 100,000"/>
    <m/>
    <m/>
  </r>
  <r>
    <x v="1"/>
    <x v="23"/>
    <x v="1"/>
    <s v="Tracheal, bronchus, and lung cancer"/>
    <x v="0"/>
    <x v="1"/>
    <n v="1.02966"/>
    <n v="0.52247900000000003"/>
    <n v="1.7989059999999999"/>
    <s v="per 100,000"/>
    <m/>
    <m/>
  </r>
  <r>
    <x v="1"/>
    <x v="24"/>
    <x v="1"/>
    <s v="Tracheal, bronchus, and lung cancer"/>
    <x v="0"/>
    <x v="1"/>
    <n v="1.01474"/>
    <n v="0.51231199999999999"/>
    <n v="1.7564169999999999"/>
    <s v="per 100,000"/>
    <m/>
    <m/>
  </r>
  <r>
    <x v="1"/>
    <x v="25"/>
    <x v="1"/>
    <s v="Tracheal, bronchus, and lung cancer"/>
    <x v="0"/>
    <x v="1"/>
    <n v="1.0007999999999999"/>
    <n v="0.51673199999999997"/>
    <n v="1.8060879999999999"/>
    <s v="per 100,000"/>
    <m/>
    <m/>
  </r>
  <r>
    <x v="1"/>
    <x v="26"/>
    <x v="1"/>
    <s v="Tracheal, bronchus, and lung cancer"/>
    <x v="0"/>
    <x v="1"/>
    <n v="0.993753"/>
    <n v="0.49520700000000001"/>
    <n v="1.7829200000000001"/>
    <s v="per 100,000"/>
    <m/>
    <m/>
  </r>
  <r>
    <x v="1"/>
    <x v="27"/>
    <x v="1"/>
    <s v="Tracheal, bronchus, and lung cancer"/>
    <x v="0"/>
    <x v="1"/>
    <n v="1.0447139999999999"/>
    <n v="0.52310299999999998"/>
    <n v="1.8660870000000001"/>
    <s v="per 100,000"/>
    <m/>
    <m/>
  </r>
  <r>
    <x v="1"/>
    <x v="0"/>
    <x v="1"/>
    <s v="Lower respiratory infections"/>
    <x v="0"/>
    <x v="0"/>
    <n v="852.96709999999996"/>
    <n v="350.0847"/>
    <n v="1638.6220000000001"/>
    <s v="per 100,000"/>
    <m/>
    <m/>
  </r>
  <r>
    <x v="1"/>
    <x v="1"/>
    <x v="1"/>
    <s v="Lower respiratory infections"/>
    <x v="0"/>
    <x v="0"/>
    <n v="843.04539999999997"/>
    <n v="416.74740000000003"/>
    <n v="1429.7760000000001"/>
    <s v="per 100,000"/>
    <m/>
    <m/>
  </r>
  <r>
    <x v="1"/>
    <x v="2"/>
    <x v="1"/>
    <s v="Lower respiratory infections"/>
    <x v="0"/>
    <x v="0"/>
    <n v="836.61649999999997"/>
    <n v="436.85899999999998"/>
    <n v="1438.27"/>
    <s v="per 100,000"/>
    <m/>
    <m/>
  </r>
  <r>
    <x v="1"/>
    <x v="3"/>
    <x v="1"/>
    <s v="Lower respiratory infections"/>
    <x v="0"/>
    <x v="0"/>
    <n v="831.50480000000005"/>
    <n v="435.74310000000003"/>
    <n v="1393.009"/>
    <s v="per 100,000"/>
    <m/>
    <m/>
  </r>
  <r>
    <x v="1"/>
    <x v="4"/>
    <x v="1"/>
    <s v="Lower respiratory infections"/>
    <x v="0"/>
    <x v="0"/>
    <n v="809.99"/>
    <n v="413.12920000000003"/>
    <n v="1390.115"/>
    <s v="per 100,000"/>
    <m/>
    <m/>
  </r>
  <r>
    <x v="1"/>
    <x v="5"/>
    <x v="1"/>
    <s v="Lower respiratory infections"/>
    <x v="0"/>
    <x v="0"/>
    <n v="788.68989999999997"/>
    <n v="354.5027"/>
    <n v="1408.8019999999999"/>
    <s v="per 100,000"/>
    <m/>
    <m/>
  </r>
  <r>
    <x v="1"/>
    <x v="6"/>
    <x v="1"/>
    <s v="Lower respiratory infections"/>
    <x v="0"/>
    <x v="0"/>
    <n v="767.88819999999998"/>
    <n v="392.76240000000001"/>
    <n v="1308.8630000000001"/>
    <s v="per 100,000"/>
    <m/>
    <m/>
  </r>
  <r>
    <x v="1"/>
    <x v="7"/>
    <x v="1"/>
    <s v="Lower respiratory infections"/>
    <x v="0"/>
    <x v="0"/>
    <n v="733.2"/>
    <n v="392.66359999999997"/>
    <n v="1213.1189999999999"/>
    <s v="per 100,000"/>
    <m/>
    <m/>
  </r>
  <r>
    <x v="1"/>
    <x v="8"/>
    <x v="1"/>
    <s v="Lower respiratory infections"/>
    <x v="0"/>
    <x v="0"/>
    <n v="705.39790000000005"/>
    <n v="374.61160000000001"/>
    <n v="1207.75"/>
    <s v="per 100,000"/>
    <m/>
    <m/>
  </r>
  <r>
    <x v="1"/>
    <x v="9"/>
    <x v="1"/>
    <s v="Lower respiratory infections"/>
    <x v="0"/>
    <x v="0"/>
    <n v="668.59169999999995"/>
    <n v="349.08629999999999"/>
    <n v="1129.585"/>
    <s v="per 100,000"/>
    <m/>
    <m/>
  </r>
  <r>
    <x v="1"/>
    <x v="10"/>
    <x v="1"/>
    <s v="Lower respiratory infections"/>
    <x v="0"/>
    <x v="0"/>
    <n v="632.67719999999997"/>
    <n v="308.31020000000001"/>
    <n v="1158.287"/>
    <s v="per 100,000"/>
    <m/>
    <m/>
  </r>
  <r>
    <x v="1"/>
    <x v="11"/>
    <x v="1"/>
    <s v="Lower respiratory infections"/>
    <x v="0"/>
    <x v="0"/>
    <n v="595.69359999999995"/>
    <n v="313.59780000000001"/>
    <n v="1033.6179999999999"/>
    <s v="per 100,000"/>
    <m/>
    <m/>
  </r>
  <r>
    <x v="1"/>
    <x v="12"/>
    <x v="1"/>
    <s v="Lower respiratory infections"/>
    <x v="0"/>
    <x v="0"/>
    <n v="581.923"/>
    <n v="330.60750000000002"/>
    <n v="989.66030000000001"/>
    <s v="per 100,000"/>
    <m/>
    <m/>
  </r>
  <r>
    <x v="1"/>
    <x v="13"/>
    <x v="1"/>
    <s v="Lower respiratory infections"/>
    <x v="0"/>
    <x v="0"/>
    <n v="547.67430000000002"/>
    <n v="301.25790000000001"/>
    <n v="893.81389999999999"/>
    <s v="per 100,000"/>
    <m/>
    <m/>
  </r>
  <r>
    <x v="1"/>
    <x v="14"/>
    <x v="1"/>
    <s v="Lower respiratory infections"/>
    <x v="0"/>
    <x v="0"/>
    <n v="513.72349999999994"/>
    <n v="285.57499999999999"/>
    <n v="880.94820000000004"/>
    <s v="per 100,000"/>
    <m/>
    <m/>
  </r>
  <r>
    <x v="1"/>
    <x v="15"/>
    <x v="1"/>
    <s v="Lower respiratory infections"/>
    <x v="0"/>
    <x v="0"/>
    <n v="482.93349999999998"/>
    <n v="229.01660000000001"/>
    <n v="888.44290000000001"/>
    <s v="per 100,000"/>
    <m/>
    <m/>
  </r>
  <r>
    <x v="1"/>
    <x v="16"/>
    <x v="1"/>
    <s v="Lower respiratory infections"/>
    <x v="0"/>
    <x v="0"/>
    <n v="453.13799999999998"/>
    <n v="248.8683"/>
    <n v="754.03179999999998"/>
    <s v="per 100,000"/>
    <m/>
    <m/>
  </r>
  <r>
    <x v="1"/>
    <x v="17"/>
    <x v="1"/>
    <s v="Lower respiratory infections"/>
    <x v="0"/>
    <x v="0"/>
    <n v="427.55630000000002"/>
    <n v="242.0214"/>
    <n v="685.9076"/>
    <s v="per 100,000"/>
    <m/>
    <m/>
  </r>
  <r>
    <x v="1"/>
    <x v="18"/>
    <x v="1"/>
    <s v="Lower respiratory infections"/>
    <x v="0"/>
    <x v="0"/>
    <n v="402.86009999999999"/>
    <n v="230.4187"/>
    <n v="644.17340000000002"/>
    <s v="per 100,000"/>
    <m/>
    <m/>
  </r>
  <r>
    <x v="1"/>
    <x v="19"/>
    <x v="1"/>
    <s v="Lower respiratory infections"/>
    <x v="0"/>
    <x v="0"/>
    <n v="377.66149999999999"/>
    <n v="205.65880000000001"/>
    <n v="634.11699999999996"/>
    <s v="per 100,000"/>
    <m/>
    <m/>
  </r>
  <r>
    <x v="1"/>
    <x v="20"/>
    <x v="1"/>
    <s v="Lower respiratory infections"/>
    <x v="0"/>
    <x v="0"/>
    <n v="357.55990000000003"/>
    <n v="185.0831"/>
    <n v="615.26300000000003"/>
    <s v="per 100,000"/>
    <m/>
    <m/>
  </r>
  <r>
    <x v="1"/>
    <x v="21"/>
    <x v="1"/>
    <s v="Lower respiratory infections"/>
    <x v="0"/>
    <x v="0"/>
    <n v="335.87900000000002"/>
    <n v="172.81970000000001"/>
    <n v="555.46050000000002"/>
    <s v="per 100,000"/>
    <m/>
    <m/>
  </r>
  <r>
    <x v="1"/>
    <x v="22"/>
    <x v="1"/>
    <s v="Lower respiratory infections"/>
    <x v="0"/>
    <x v="0"/>
    <n v="328.50689999999997"/>
    <n v="163.1601"/>
    <n v="572.39790000000005"/>
    <s v="per 100,000"/>
    <m/>
    <m/>
  </r>
  <r>
    <x v="1"/>
    <x v="23"/>
    <x v="1"/>
    <s v="Lower respiratory infections"/>
    <x v="0"/>
    <x v="0"/>
    <n v="307.80700000000002"/>
    <n v="161.96420000000001"/>
    <n v="506.58300000000003"/>
    <s v="per 100,000"/>
    <m/>
    <m/>
  </r>
  <r>
    <x v="1"/>
    <x v="24"/>
    <x v="1"/>
    <s v="Lower respiratory infections"/>
    <x v="0"/>
    <x v="0"/>
    <n v="285.45030000000003"/>
    <n v="137.25030000000001"/>
    <n v="486.66669999999999"/>
    <s v="per 100,000"/>
    <m/>
    <m/>
  </r>
  <r>
    <x v="1"/>
    <x v="25"/>
    <x v="1"/>
    <s v="Lower respiratory infections"/>
    <x v="0"/>
    <x v="0"/>
    <n v="260.05579999999998"/>
    <n v="138.0916"/>
    <n v="460.17809999999997"/>
    <s v="per 100,000"/>
    <m/>
    <m/>
  </r>
  <r>
    <x v="1"/>
    <x v="26"/>
    <x v="1"/>
    <s v="Lower respiratory infections"/>
    <x v="0"/>
    <x v="0"/>
    <n v="239.56010000000001"/>
    <n v="118.7397"/>
    <n v="412.51769999999999"/>
    <s v="per 100,000"/>
    <m/>
    <m/>
  </r>
  <r>
    <x v="1"/>
    <x v="27"/>
    <x v="1"/>
    <s v="Lower respiratory infections"/>
    <x v="0"/>
    <x v="0"/>
    <n v="233.88650000000001"/>
    <n v="114.0967"/>
    <n v="424.4203"/>
    <s v="per 100,000"/>
    <m/>
    <m/>
  </r>
  <r>
    <x v="1"/>
    <x v="0"/>
    <x v="1"/>
    <s v="Lower respiratory infections"/>
    <x v="0"/>
    <x v="1"/>
    <n v="11.23677"/>
    <n v="4.7267010000000003"/>
    <n v="21.269729999999999"/>
    <s v="per 100,000"/>
    <m/>
    <m/>
  </r>
  <r>
    <x v="1"/>
    <x v="1"/>
    <x v="1"/>
    <s v="Lower respiratory infections"/>
    <x v="0"/>
    <x v="1"/>
    <n v="11.144209999999999"/>
    <n v="5.495584"/>
    <n v="18.898969999999998"/>
    <s v="per 100,000"/>
    <m/>
    <m/>
  </r>
  <r>
    <x v="1"/>
    <x v="2"/>
    <x v="1"/>
    <s v="Lower respiratory infections"/>
    <x v="0"/>
    <x v="1"/>
    <n v="11.1015"/>
    <n v="5.7422659999999999"/>
    <n v="19.017309999999998"/>
    <s v="per 100,000"/>
    <m/>
    <m/>
  </r>
  <r>
    <x v="1"/>
    <x v="3"/>
    <x v="1"/>
    <s v="Lower respiratory infections"/>
    <x v="0"/>
    <x v="1"/>
    <n v="11.08276"/>
    <n v="5.8312489999999997"/>
    <n v="18.44631"/>
    <s v="per 100,000"/>
    <m/>
    <m/>
  </r>
  <r>
    <x v="1"/>
    <x v="4"/>
    <x v="1"/>
    <s v="Lower respiratory infections"/>
    <x v="0"/>
    <x v="1"/>
    <n v="10.85956"/>
    <n v="5.558846"/>
    <n v="18.492360000000001"/>
    <s v="per 100,000"/>
    <m/>
    <m/>
  </r>
  <r>
    <x v="1"/>
    <x v="5"/>
    <x v="1"/>
    <s v="Lower respiratory infections"/>
    <x v="0"/>
    <x v="1"/>
    <n v="10.655329999999999"/>
    <n v="4.8854389999999999"/>
    <n v="18.832999999999998"/>
    <s v="per 100,000"/>
    <m/>
    <m/>
  </r>
  <r>
    <x v="1"/>
    <x v="6"/>
    <x v="1"/>
    <s v="Lower respiratory infections"/>
    <x v="0"/>
    <x v="1"/>
    <n v="10.45703"/>
    <n v="5.3926080000000001"/>
    <n v="17.887889999999999"/>
    <s v="per 100,000"/>
    <m/>
    <m/>
  </r>
  <r>
    <x v="1"/>
    <x v="7"/>
    <x v="1"/>
    <s v="Lower respiratory infections"/>
    <x v="0"/>
    <x v="1"/>
    <n v="10.08466"/>
    <n v="5.4383100000000004"/>
    <n v="16.792719999999999"/>
    <s v="per 100,000"/>
    <m/>
    <m/>
  </r>
  <r>
    <x v="1"/>
    <x v="8"/>
    <x v="1"/>
    <s v="Lower respiratory infections"/>
    <x v="0"/>
    <x v="1"/>
    <n v="9.8108509999999995"/>
    <n v="5.264494"/>
    <n v="16.536249999999999"/>
    <s v="per 100,000"/>
    <m/>
    <m/>
  </r>
  <r>
    <x v="1"/>
    <x v="9"/>
    <x v="1"/>
    <s v="Lower respiratory infections"/>
    <x v="0"/>
    <x v="1"/>
    <n v="9.4256770000000003"/>
    <n v="4.9947020000000002"/>
    <n v="15.963559999999999"/>
    <s v="per 100,000"/>
    <m/>
    <m/>
  </r>
  <r>
    <x v="1"/>
    <x v="10"/>
    <x v="1"/>
    <s v="Lower respiratory infections"/>
    <x v="0"/>
    <x v="1"/>
    <n v="9.0677369999999993"/>
    <n v="4.4396319999999996"/>
    <n v="16.437439999999999"/>
    <s v="per 100,000"/>
    <m/>
    <m/>
  </r>
  <r>
    <x v="1"/>
    <x v="11"/>
    <x v="1"/>
    <s v="Lower respiratory infections"/>
    <x v="0"/>
    <x v="1"/>
    <n v="8.6974689999999999"/>
    <n v="4.6239759999999999"/>
    <n v="15.047079999999999"/>
    <s v="per 100,000"/>
    <m/>
    <m/>
  </r>
  <r>
    <x v="1"/>
    <x v="12"/>
    <x v="1"/>
    <s v="Lower respiratory infections"/>
    <x v="0"/>
    <x v="1"/>
    <n v="8.6430500000000006"/>
    <n v="4.9337799999999996"/>
    <n v="14.3819"/>
    <s v="per 100,000"/>
    <m/>
    <m/>
  </r>
  <r>
    <x v="1"/>
    <x v="13"/>
    <x v="1"/>
    <s v="Lower respiratory infections"/>
    <x v="0"/>
    <x v="1"/>
    <n v="8.3156590000000001"/>
    <n v="4.574929"/>
    <n v="13.437329999999999"/>
    <s v="per 100,000"/>
    <m/>
    <m/>
  </r>
  <r>
    <x v="1"/>
    <x v="14"/>
    <x v="1"/>
    <s v="Lower respiratory infections"/>
    <x v="0"/>
    <x v="1"/>
    <n v="7.992991"/>
    <n v="4.4935640000000001"/>
    <n v="13.51562"/>
    <s v="per 100,000"/>
    <m/>
    <m/>
  </r>
  <r>
    <x v="1"/>
    <x v="15"/>
    <x v="1"/>
    <s v="Lower respiratory infections"/>
    <x v="0"/>
    <x v="1"/>
    <n v="7.7206089999999996"/>
    <n v="3.7137730000000002"/>
    <n v="14.146240000000001"/>
    <s v="per 100,000"/>
    <m/>
    <m/>
  </r>
  <r>
    <x v="1"/>
    <x v="16"/>
    <x v="1"/>
    <s v="Lower respiratory infections"/>
    <x v="0"/>
    <x v="1"/>
    <n v="7.4492649999999996"/>
    <n v="4.1265210000000003"/>
    <n v="12.33845"/>
    <s v="per 100,000"/>
    <m/>
    <m/>
  </r>
  <r>
    <x v="1"/>
    <x v="17"/>
    <x v="1"/>
    <s v="Lower respiratory infections"/>
    <x v="0"/>
    <x v="1"/>
    <n v="7.2501049999999996"/>
    <n v="4.1348739999999999"/>
    <n v="11.60608"/>
    <s v="per 100,000"/>
    <m/>
    <m/>
  </r>
  <r>
    <x v="1"/>
    <x v="18"/>
    <x v="1"/>
    <s v="Lower respiratory infections"/>
    <x v="0"/>
    <x v="1"/>
    <n v="7.057766"/>
    <n v="4.0839169999999996"/>
    <n v="10.97354"/>
    <s v="per 100,000"/>
    <m/>
    <m/>
  </r>
  <r>
    <x v="1"/>
    <x v="19"/>
    <x v="1"/>
    <s v="Lower respiratory infections"/>
    <x v="0"/>
    <x v="1"/>
    <n v="6.8392350000000004"/>
    <n v="3.7638189999999998"/>
    <n v="11.30265"/>
    <s v="per 100,000"/>
    <m/>
    <m/>
  </r>
  <r>
    <x v="1"/>
    <x v="20"/>
    <x v="1"/>
    <s v="Lower respiratory infections"/>
    <x v="0"/>
    <x v="1"/>
    <n v="6.6853720000000001"/>
    <n v="3.4939659999999999"/>
    <n v="11.17901"/>
    <s v="per 100,000"/>
    <m/>
    <m/>
  </r>
  <r>
    <x v="1"/>
    <x v="21"/>
    <x v="1"/>
    <s v="Lower respiratory infections"/>
    <x v="0"/>
    <x v="1"/>
    <n v="6.5055139999999998"/>
    <n v="3.372185"/>
    <n v="10.953379999999999"/>
    <s v="per 100,000"/>
    <m/>
    <m/>
  </r>
  <r>
    <x v="1"/>
    <x v="22"/>
    <x v="1"/>
    <s v="Lower respiratory infections"/>
    <x v="0"/>
    <x v="1"/>
    <n v="6.5370660000000003"/>
    <n v="3.2420580000000001"/>
    <n v="11.45046"/>
    <s v="per 100,000"/>
    <m/>
    <m/>
  </r>
  <r>
    <x v="1"/>
    <x v="23"/>
    <x v="1"/>
    <s v="Lower respiratory infections"/>
    <x v="0"/>
    <x v="1"/>
    <n v="6.3355350000000001"/>
    <n v="3.3785340000000001"/>
    <n v="10.464309999999999"/>
    <s v="per 100,000"/>
    <m/>
    <m/>
  </r>
  <r>
    <x v="1"/>
    <x v="24"/>
    <x v="1"/>
    <s v="Lower respiratory infections"/>
    <x v="0"/>
    <x v="1"/>
    <n v="6.0446070000000001"/>
    <n v="2.923038"/>
    <n v="10.237690000000001"/>
    <s v="per 100,000"/>
    <m/>
    <m/>
  </r>
  <r>
    <x v="1"/>
    <x v="25"/>
    <x v="1"/>
    <s v="Lower respiratory infections"/>
    <x v="0"/>
    <x v="1"/>
    <n v="5.7017170000000004"/>
    <n v="2.980267"/>
    <n v="10.064719999999999"/>
    <s v="per 100,000"/>
    <m/>
    <m/>
  </r>
  <r>
    <x v="1"/>
    <x v="26"/>
    <x v="1"/>
    <s v="Lower respiratory infections"/>
    <x v="0"/>
    <x v="1"/>
    <n v="5.4523239999999999"/>
    <n v="2.7337210000000001"/>
    <n v="9.1898909999999994"/>
    <s v="per 100,000"/>
    <m/>
    <m/>
  </r>
  <r>
    <x v="1"/>
    <x v="27"/>
    <x v="1"/>
    <s v="Lower respiratory infections"/>
    <x v="0"/>
    <x v="1"/>
    <n v="5.5234129999999997"/>
    <n v="2.723007"/>
    <n v="9.7486230000000003"/>
    <s v="per 100,000"/>
    <m/>
    <m/>
  </r>
  <r>
    <x v="2"/>
    <x v="0"/>
    <x v="0"/>
    <s v="Lower respiratory infections"/>
    <x v="0"/>
    <x v="0"/>
    <n v="6401.38"/>
    <n v="4658.7650000000003"/>
    <n v="8602.0779999999995"/>
    <s v="per 100,000"/>
    <m/>
    <m/>
  </r>
  <r>
    <x v="2"/>
    <x v="1"/>
    <x v="0"/>
    <s v="Lower respiratory infections"/>
    <x v="0"/>
    <x v="0"/>
    <n v="6407.3410000000003"/>
    <n v="4727.1379999999999"/>
    <n v="8442.73"/>
    <s v="per 100,000"/>
    <m/>
    <m/>
  </r>
  <r>
    <x v="2"/>
    <x v="2"/>
    <x v="0"/>
    <s v="Lower respiratory infections"/>
    <x v="0"/>
    <x v="0"/>
    <n v="6429.8630000000003"/>
    <n v="4674.6279999999997"/>
    <n v="8324.5390000000007"/>
    <s v="per 100,000"/>
    <m/>
    <m/>
  </r>
  <r>
    <x v="2"/>
    <x v="3"/>
    <x v="0"/>
    <s v="Lower respiratory infections"/>
    <x v="0"/>
    <x v="0"/>
    <n v="6296.77"/>
    <n v="4568.1620000000003"/>
    <n v="8297.0689999999995"/>
    <s v="per 100,000"/>
    <m/>
    <m/>
  </r>
  <r>
    <x v="2"/>
    <x v="4"/>
    <x v="0"/>
    <s v="Lower respiratory infections"/>
    <x v="0"/>
    <x v="0"/>
    <n v="6193.9340000000002"/>
    <n v="4625.8100000000004"/>
    <n v="8102.973"/>
    <s v="per 100,000"/>
    <m/>
    <m/>
  </r>
  <r>
    <x v="2"/>
    <x v="5"/>
    <x v="0"/>
    <s v="Lower respiratory infections"/>
    <x v="0"/>
    <x v="0"/>
    <n v="6116.6360000000004"/>
    <n v="4457.9669999999996"/>
    <n v="8059.0780000000004"/>
    <s v="per 100,000"/>
    <m/>
    <m/>
  </r>
  <r>
    <x v="2"/>
    <x v="6"/>
    <x v="0"/>
    <s v="Lower respiratory infections"/>
    <x v="0"/>
    <x v="0"/>
    <n v="6060.1170000000002"/>
    <n v="4462.299"/>
    <n v="7872.482"/>
    <s v="per 100,000"/>
    <m/>
    <m/>
  </r>
  <r>
    <x v="2"/>
    <x v="7"/>
    <x v="0"/>
    <s v="Lower respiratory infections"/>
    <x v="0"/>
    <x v="0"/>
    <n v="5958.9440000000004"/>
    <n v="4401.0810000000001"/>
    <n v="7621.3429999999998"/>
    <s v="per 100,000"/>
    <m/>
    <m/>
  </r>
  <r>
    <x v="2"/>
    <x v="8"/>
    <x v="0"/>
    <s v="Lower respiratory infections"/>
    <x v="0"/>
    <x v="0"/>
    <n v="5801.5709999999999"/>
    <n v="4223.4970000000003"/>
    <n v="7469.6149999999998"/>
    <s v="per 100,000"/>
    <m/>
    <m/>
  </r>
  <r>
    <x v="2"/>
    <x v="9"/>
    <x v="0"/>
    <s v="Lower respiratory infections"/>
    <x v="0"/>
    <x v="0"/>
    <n v="5611.424"/>
    <n v="4059.886"/>
    <n v="7200.89"/>
    <s v="per 100,000"/>
    <m/>
    <m/>
  </r>
  <r>
    <x v="2"/>
    <x v="10"/>
    <x v="0"/>
    <s v="Lower respiratory infections"/>
    <x v="0"/>
    <x v="0"/>
    <n v="5498.3760000000002"/>
    <n v="3986.6930000000002"/>
    <n v="7056.7780000000002"/>
    <s v="per 100,000"/>
    <m/>
    <m/>
  </r>
  <r>
    <x v="2"/>
    <x v="11"/>
    <x v="0"/>
    <s v="Lower respiratory infections"/>
    <x v="0"/>
    <x v="0"/>
    <n v="5401.5379999999996"/>
    <n v="3876.375"/>
    <n v="6862.8860000000004"/>
    <s v="per 100,000"/>
    <m/>
    <m/>
  </r>
  <r>
    <x v="2"/>
    <x v="12"/>
    <x v="0"/>
    <s v="Lower respiratory infections"/>
    <x v="0"/>
    <x v="0"/>
    <n v="5258.4620000000004"/>
    <n v="3764.54"/>
    <n v="6654.3379999999997"/>
    <s v="per 100,000"/>
    <m/>
    <m/>
  </r>
  <r>
    <x v="2"/>
    <x v="13"/>
    <x v="0"/>
    <s v="Lower respiratory infections"/>
    <x v="0"/>
    <x v="0"/>
    <n v="5168.1779999999999"/>
    <n v="3812.9589999999998"/>
    <n v="6469.9610000000002"/>
    <s v="per 100,000"/>
    <m/>
    <m/>
  </r>
  <r>
    <x v="2"/>
    <x v="14"/>
    <x v="0"/>
    <s v="Lower respiratory infections"/>
    <x v="0"/>
    <x v="0"/>
    <n v="5120.009"/>
    <n v="3777.107"/>
    <n v="6521.7560000000003"/>
    <s v="per 100,000"/>
    <m/>
    <m/>
  </r>
  <r>
    <x v="2"/>
    <x v="15"/>
    <x v="0"/>
    <s v="Lower respiratory infections"/>
    <x v="0"/>
    <x v="0"/>
    <n v="5057.8950000000004"/>
    <n v="3719.8249999999998"/>
    <n v="6404.3239999999996"/>
    <s v="per 100,000"/>
    <m/>
    <m/>
  </r>
  <r>
    <x v="2"/>
    <x v="16"/>
    <x v="0"/>
    <s v="Lower respiratory infections"/>
    <x v="0"/>
    <x v="0"/>
    <n v="4982.8680000000004"/>
    <n v="3647.3290000000002"/>
    <n v="6314.8249999999998"/>
    <s v="per 100,000"/>
    <m/>
    <m/>
  </r>
  <r>
    <x v="2"/>
    <x v="17"/>
    <x v="0"/>
    <s v="Lower respiratory infections"/>
    <x v="0"/>
    <x v="0"/>
    <n v="4910.07"/>
    <n v="3661.5369999999998"/>
    <n v="6139.62"/>
    <s v="per 100,000"/>
    <m/>
    <m/>
  </r>
  <r>
    <x v="2"/>
    <x v="18"/>
    <x v="0"/>
    <s v="Lower respiratory infections"/>
    <x v="0"/>
    <x v="0"/>
    <n v="4836.9970000000003"/>
    <n v="3626.3829999999998"/>
    <n v="6022.7929999999997"/>
    <s v="per 100,000"/>
    <m/>
    <m/>
  </r>
  <r>
    <x v="2"/>
    <x v="19"/>
    <x v="0"/>
    <s v="Lower respiratory infections"/>
    <x v="0"/>
    <x v="0"/>
    <n v="4712.8789999999999"/>
    <n v="3547.578"/>
    <n v="5863.2920000000004"/>
    <s v="per 100,000"/>
    <m/>
    <m/>
  </r>
  <r>
    <x v="2"/>
    <x v="20"/>
    <x v="0"/>
    <s v="Lower respiratory infections"/>
    <x v="0"/>
    <x v="0"/>
    <n v="4609.143"/>
    <n v="3470.192"/>
    <n v="5731.8180000000002"/>
    <s v="per 100,000"/>
    <m/>
    <m/>
  </r>
  <r>
    <x v="2"/>
    <x v="21"/>
    <x v="0"/>
    <s v="Lower respiratory infections"/>
    <x v="0"/>
    <x v="0"/>
    <n v="4605.308"/>
    <n v="3446.364"/>
    <n v="5695.57"/>
    <s v="per 100,000"/>
    <m/>
    <m/>
  </r>
  <r>
    <x v="2"/>
    <x v="22"/>
    <x v="0"/>
    <s v="Lower respiratory infections"/>
    <x v="0"/>
    <x v="0"/>
    <n v="4256.357"/>
    <n v="3165.2820000000002"/>
    <n v="5381.48"/>
    <s v="per 100,000"/>
    <m/>
    <m/>
  </r>
  <r>
    <x v="2"/>
    <x v="23"/>
    <x v="0"/>
    <s v="Lower respiratory infections"/>
    <x v="0"/>
    <x v="0"/>
    <n v="4215.03"/>
    <n v="3141.0259999999998"/>
    <n v="5265.07"/>
    <s v="per 100,000"/>
    <m/>
    <m/>
  </r>
  <r>
    <x v="2"/>
    <x v="24"/>
    <x v="0"/>
    <s v="Lower respiratory infections"/>
    <x v="0"/>
    <x v="0"/>
    <n v="3908.002"/>
    <n v="2906.8829999999998"/>
    <n v="4949.473"/>
    <s v="per 100,000"/>
    <m/>
    <m/>
  </r>
  <r>
    <x v="2"/>
    <x v="25"/>
    <x v="0"/>
    <s v="Lower respiratory infections"/>
    <x v="0"/>
    <x v="0"/>
    <n v="3806.7820000000002"/>
    <n v="2859.931"/>
    <n v="4801.6180000000004"/>
    <s v="per 100,000"/>
    <m/>
    <m/>
  </r>
  <r>
    <x v="2"/>
    <x v="26"/>
    <x v="0"/>
    <s v="Lower respiratory infections"/>
    <x v="0"/>
    <x v="0"/>
    <n v="3542.203"/>
    <n v="2613.4160000000002"/>
    <n v="4456.0889999999999"/>
    <s v="per 100,000"/>
    <m/>
    <m/>
  </r>
  <r>
    <x v="2"/>
    <x v="27"/>
    <x v="0"/>
    <s v="Lower respiratory infections"/>
    <x v="0"/>
    <x v="0"/>
    <n v="3350.2429999999999"/>
    <n v="2447.1370000000002"/>
    <n v="4199.9219999999996"/>
    <s v="per 100,000"/>
    <m/>
    <m/>
  </r>
  <r>
    <x v="2"/>
    <x v="0"/>
    <x v="0"/>
    <s v="Lower respiratory infections"/>
    <x v="0"/>
    <x v="1"/>
    <n v="73.431659999999994"/>
    <n v="53.464590000000001"/>
    <n v="98.709919999999997"/>
    <s v="per 100,000"/>
    <m/>
    <m/>
  </r>
  <r>
    <x v="2"/>
    <x v="1"/>
    <x v="0"/>
    <s v="Lower respiratory infections"/>
    <x v="0"/>
    <x v="1"/>
    <n v="73.494519999999994"/>
    <n v="54.251159999999999"/>
    <n v="96.801940000000002"/>
    <s v="per 100,000"/>
    <m/>
    <m/>
  </r>
  <r>
    <x v="2"/>
    <x v="2"/>
    <x v="0"/>
    <s v="Lower respiratory infections"/>
    <x v="0"/>
    <x v="1"/>
    <n v="73.748630000000006"/>
    <n v="53.616160000000001"/>
    <n v="95.495059999999995"/>
    <s v="per 100,000"/>
    <m/>
    <m/>
  </r>
  <r>
    <x v="2"/>
    <x v="3"/>
    <x v="0"/>
    <s v="Lower respiratory infections"/>
    <x v="0"/>
    <x v="1"/>
    <n v="72.221310000000003"/>
    <n v="52.381489999999999"/>
    <n v="95.174679999999995"/>
    <s v="per 100,000"/>
    <m/>
    <m/>
  </r>
  <r>
    <x v="2"/>
    <x v="4"/>
    <x v="0"/>
    <s v="Lower respiratory infections"/>
    <x v="0"/>
    <x v="1"/>
    <n v="71.043599999999998"/>
    <n v="53.059950000000001"/>
    <n v="92.957390000000004"/>
    <s v="per 100,000"/>
    <m/>
    <m/>
  </r>
  <r>
    <x v="2"/>
    <x v="5"/>
    <x v="0"/>
    <s v="Lower respiratory infections"/>
    <x v="0"/>
    <x v="1"/>
    <n v="70.158349999999999"/>
    <n v="51.141269999999999"/>
    <n v="92.426630000000003"/>
    <s v="per 100,000"/>
    <m/>
    <m/>
  </r>
  <r>
    <x v="2"/>
    <x v="6"/>
    <x v="0"/>
    <s v="Lower respiratory infections"/>
    <x v="0"/>
    <x v="1"/>
    <n v="69.510080000000002"/>
    <n v="51.171720000000001"/>
    <n v="90.275199999999998"/>
    <s v="per 100,000"/>
    <m/>
    <m/>
  </r>
  <r>
    <x v="2"/>
    <x v="7"/>
    <x v="0"/>
    <s v="Lower respiratory infections"/>
    <x v="0"/>
    <x v="1"/>
    <n v="68.341909999999999"/>
    <n v="50.497300000000003"/>
    <n v="87.420320000000004"/>
    <s v="per 100,000"/>
    <m/>
    <m/>
  </r>
  <r>
    <x v="2"/>
    <x v="8"/>
    <x v="0"/>
    <s v="Lower respiratory infections"/>
    <x v="0"/>
    <x v="1"/>
    <n v="66.527090000000001"/>
    <n v="48.426699999999997"/>
    <n v="85.597939999999994"/>
    <s v="per 100,000"/>
    <m/>
    <m/>
  </r>
  <r>
    <x v="2"/>
    <x v="9"/>
    <x v="0"/>
    <s v="Lower respiratory infections"/>
    <x v="0"/>
    <x v="1"/>
    <n v="64.338130000000007"/>
    <n v="46.557780000000001"/>
    <n v="82.590779999999995"/>
    <s v="per 100,000"/>
    <m/>
    <m/>
  </r>
  <r>
    <x v="2"/>
    <x v="10"/>
    <x v="0"/>
    <s v="Lower respiratory infections"/>
    <x v="0"/>
    <x v="1"/>
    <n v="63.034280000000003"/>
    <n v="45.703830000000004"/>
    <n v="80.896339999999995"/>
    <s v="per 100,000"/>
    <m/>
    <m/>
  </r>
  <r>
    <x v="2"/>
    <x v="11"/>
    <x v="0"/>
    <s v="Lower respiratory infections"/>
    <x v="0"/>
    <x v="1"/>
    <n v="61.916429999999998"/>
    <n v="44.428449999999998"/>
    <n v="78.672550000000001"/>
    <s v="per 100,000"/>
    <m/>
    <m/>
  </r>
  <r>
    <x v="2"/>
    <x v="12"/>
    <x v="0"/>
    <s v="Lower respiratory infections"/>
    <x v="0"/>
    <x v="1"/>
    <n v="60.269860000000001"/>
    <n v="43.137970000000003"/>
    <n v="76.300020000000004"/>
    <s v="per 100,000"/>
    <m/>
    <m/>
  </r>
  <r>
    <x v="2"/>
    <x v="13"/>
    <x v="0"/>
    <s v="Lower respiratory infections"/>
    <x v="0"/>
    <x v="1"/>
    <n v="59.22757"/>
    <n v="43.674280000000003"/>
    <n v="74.172529999999995"/>
    <s v="per 100,000"/>
    <m/>
    <m/>
  </r>
  <r>
    <x v="2"/>
    <x v="14"/>
    <x v="0"/>
    <s v="Lower respiratory infections"/>
    <x v="0"/>
    <x v="1"/>
    <n v="58.669550000000001"/>
    <n v="43.269469999999998"/>
    <n v="74.714730000000003"/>
    <s v="per 100,000"/>
    <m/>
    <m/>
  </r>
  <r>
    <x v="2"/>
    <x v="15"/>
    <x v="0"/>
    <s v="Lower respiratory infections"/>
    <x v="0"/>
    <x v="1"/>
    <n v="57.951979999999999"/>
    <n v="42.601379999999999"/>
    <n v="73.357209999999995"/>
    <s v="per 100,000"/>
    <m/>
    <m/>
  </r>
  <r>
    <x v="2"/>
    <x v="16"/>
    <x v="0"/>
    <s v="Lower respiratory infections"/>
    <x v="0"/>
    <x v="1"/>
    <n v="57.084159999999997"/>
    <n v="41.76361"/>
    <n v="72.331940000000003"/>
    <s v="per 100,000"/>
    <m/>
    <m/>
  </r>
  <r>
    <x v="2"/>
    <x v="17"/>
    <x v="0"/>
    <s v="Lower respiratory infections"/>
    <x v="0"/>
    <x v="1"/>
    <n v="56.244439999999997"/>
    <n v="41.9375"/>
    <n v="70.302530000000004"/>
    <s v="per 100,000"/>
    <m/>
    <m/>
  </r>
  <r>
    <x v="2"/>
    <x v="18"/>
    <x v="0"/>
    <s v="Lower respiratory infections"/>
    <x v="0"/>
    <x v="1"/>
    <n v="55.402050000000003"/>
    <n v="41.559289999999997"/>
    <n v="69.040149999999997"/>
    <s v="per 100,000"/>
    <m/>
    <m/>
  </r>
  <r>
    <x v="2"/>
    <x v="19"/>
    <x v="0"/>
    <s v="Lower respiratory infections"/>
    <x v="0"/>
    <x v="1"/>
    <n v="53.972059999999999"/>
    <n v="40.584490000000002"/>
    <n v="67.141990000000007"/>
    <s v="per 100,000"/>
    <m/>
    <m/>
  </r>
  <r>
    <x v="2"/>
    <x v="20"/>
    <x v="0"/>
    <s v="Lower respiratory infections"/>
    <x v="0"/>
    <x v="1"/>
    <n v="52.773449999999997"/>
    <n v="39.712620000000001"/>
    <n v="65.622219999999999"/>
    <s v="per 100,000"/>
    <m/>
    <m/>
  </r>
  <r>
    <x v="2"/>
    <x v="21"/>
    <x v="0"/>
    <s v="Lower respiratory infections"/>
    <x v="0"/>
    <x v="1"/>
    <n v="52.72383"/>
    <n v="39.433729999999997"/>
    <n v="65.194850000000002"/>
    <s v="per 100,000"/>
    <m/>
    <m/>
  </r>
  <r>
    <x v="2"/>
    <x v="22"/>
    <x v="0"/>
    <s v="Lower respiratory infections"/>
    <x v="0"/>
    <x v="1"/>
    <n v="48.723350000000003"/>
    <n v="36.224350000000001"/>
    <n v="61.597990000000003"/>
    <s v="per 100,000"/>
    <m/>
    <m/>
  </r>
  <r>
    <x v="2"/>
    <x v="23"/>
    <x v="0"/>
    <s v="Lower respiratory infections"/>
    <x v="0"/>
    <x v="1"/>
    <n v="48.24353"/>
    <n v="35.922699999999999"/>
    <n v="60.272570000000002"/>
    <s v="per 100,000"/>
    <m/>
    <m/>
  </r>
  <r>
    <x v="2"/>
    <x v="24"/>
    <x v="0"/>
    <s v="Lower respiratory infections"/>
    <x v="0"/>
    <x v="1"/>
    <n v="44.719880000000003"/>
    <n v="33.246339999999996"/>
    <n v="56.643990000000002"/>
    <s v="per 100,000"/>
    <m/>
    <m/>
  </r>
  <r>
    <x v="2"/>
    <x v="25"/>
    <x v="0"/>
    <s v="Lower respiratory infections"/>
    <x v="0"/>
    <x v="1"/>
    <n v="43.55209"/>
    <n v="32.710810000000002"/>
    <n v="54.977989999999998"/>
    <s v="per 100,000"/>
    <m/>
    <m/>
  </r>
  <r>
    <x v="2"/>
    <x v="26"/>
    <x v="0"/>
    <s v="Lower respiratory infections"/>
    <x v="0"/>
    <x v="1"/>
    <n v="40.5167"/>
    <n v="29.884709999999998"/>
    <n v="50.9831"/>
    <s v="per 100,000"/>
    <m/>
    <m/>
  </r>
  <r>
    <x v="2"/>
    <x v="27"/>
    <x v="0"/>
    <s v="Lower respiratory infections"/>
    <x v="0"/>
    <x v="1"/>
    <n v="38.315309999999997"/>
    <n v="27.99221"/>
    <n v="48.011130000000001"/>
    <s v="per 100,000"/>
    <m/>
    <m/>
  </r>
  <r>
    <x v="2"/>
    <x v="0"/>
    <x v="1"/>
    <s v="Chronic obstructive pulmonary disease"/>
    <x v="0"/>
    <x v="0"/>
    <n v="247.94659999999999"/>
    <n v="172.05789999999999"/>
    <n v="344.68720000000002"/>
    <s v="per 100,000"/>
    <m/>
    <m/>
  </r>
  <r>
    <x v="2"/>
    <x v="1"/>
    <x v="1"/>
    <s v="Chronic obstructive pulmonary disease"/>
    <x v="0"/>
    <x v="0"/>
    <n v="252.05289999999999"/>
    <n v="172.0513"/>
    <n v="346.52960000000002"/>
    <s v="per 100,000"/>
    <m/>
    <m/>
  </r>
  <r>
    <x v="2"/>
    <x v="2"/>
    <x v="1"/>
    <s v="Chronic obstructive pulmonary disease"/>
    <x v="0"/>
    <x v="0"/>
    <n v="256.89420000000001"/>
    <n v="180.1429"/>
    <n v="347.92989999999998"/>
    <s v="per 100,000"/>
    <m/>
    <m/>
  </r>
  <r>
    <x v="2"/>
    <x v="3"/>
    <x v="1"/>
    <s v="Chronic obstructive pulmonary disease"/>
    <x v="0"/>
    <x v="0"/>
    <n v="256.91950000000003"/>
    <n v="180.90539999999999"/>
    <n v="347.4522"/>
    <s v="per 100,000"/>
    <m/>
    <m/>
  </r>
  <r>
    <x v="2"/>
    <x v="4"/>
    <x v="1"/>
    <s v="Chronic obstructive pulmonary disease"/>
    <x v="0"/>
    <x v="0"/>
    <n v="258.55939999999998"/>
    <n v="181.67850000000001"/>
    <n v="346.58580000000001"/>
    <s v="per 100,000"/>
    <m/>
    <m/>
  </r>
  <r>
    <x v="2"/>
    <x v="5"/>
    <x v="1"/>
    <s v="Chronic obstructive pulmonary disease"/>
    <x v="0"/>
    <x v="0"/>
    <n v="260.37020000000001"/>
    <n v="181.39449999999999"/>
    <n v="348.06819999999999"/>
    <s v="per 100,000"/>
    <m/>
    <m/>
  </r>
  <r>
    <x v="2"/>
    <x v="6"/>
    <x v="1"/>
    <s v="Chronic obstructive pulmonary disease"/>
    <x v="0"/>
    <x v="0"/>
    <n v="268.06369999999998"/>
    <n v="188.46190000000001"/>
    <n v="362.97379999999998"/>
    <s v="per 100,000"/>
    <m/>
    <m/>
  </r>
  <r>
    <x v="2"/>
    <x v="7"/>
    <x v="1"/>
    <s v="Chronic obstructive pulmonary disease"/>
    <x v="0"/>
    <x v="0"/>
    <n v="279.7516"/>
    <n v="195.381"/>
    <n v="377.59070000000003"/>
    <s v="per 100,000"/>
    <m/>
    <m/>
  </r>
  <r>
    <x v="2"/>
    <x v="8"/>
    <x v="1"/>
    <s v="Chronic obstructive pulmonary disease"/>
    <x v="0"/>
    <x v="0"/>
    <n v="281.97059999999999"/>
    <n v="194.55330000000001"/>
    <n v="378.91030000000001"/>
    <s v="per 100,000"/>
    <m/>
    <m/>
  </r>
  <r>
    <x v="2"/>
    <x v="9"/>
    <x v="1"/>
    <s v="Chronic obstructive pulmonary disease"/>
    <x v="0"/>
    <x v="0"/>
    <n v="275.07479999999998"/>
    <n v="191.3064"/>
    <n v="366.39210000000003"/>
    <s v="per 100,000"/>
    <m/>
    <m/>
  </r>
  <r>
    <x v="2"/>
    <x v="10"/>
    <x v="1"/>
    <s v="Chronic obstructive pulmonary disease"/>
    <x v="0"/>
    <x v="0"/>
    <n v="275.24880000000002"/>
    <n v="191.73269999999999"/>
    <n v="370.14420000000001"/>
    <s v="per 100,000"/>
    <m/>
    <m/>
  </r>
  <r>
    <x v="2"/>
    <x v="11"/>
    <x v="1"/>
    <s v="Chronic obstructive pulmonary disease"/>
    <x v="0"/>
    <x v="0"/>
    <n v="277.25490000000002"/>
    <n v="191.98009999999999"/>
    <n v="371.9468"/>
    <s v="per 100,000"/>
    <m/>
    <m/>
  </r>
  <r>
    <x v="2"/>
    <x v="12"/>
    <x v="1"/>
    <s v="Chronic obstructive pulmonary disease"/>
    <x v="0"/>
    <x v="0"/>
    <n v="275.79539999999997"/>
    <n v="192.58770000000001"/>
    <n v="367.38929999999999"/>
    <s v="per 100,000"/>
    <m/>
    <m/>
  </r>
  <r>
    <x v="2"/>
    <x v="13"/>
    <x v="1"/>
    <s v="Chronic obstructive pulmonary disease"/>
    <x v="0"/>
    <x v="0"/>
    <n v="273.8263"/>
    <n v="194.2423"/>
    <n v="361.90480000000002"/>
    <s v="per 100,000"/>
    <m/>
    <m/>
  </r>
  <r>
    <x v="2"/>
    <x v="14"/>
    <x v="1"/>
    <s v="Chronic obstructive pulmonary disease"/>
    <x v="0"/>
    <x v="0"/>
    <n v="266.46449999999999"/>
    <n v="186.54939999999999"/>
    <n v="350.8451"/>
    <s v="per 100,000"/>
    <m/>
    <m/>
  </r>
  <r>
    <x v="2"/>
    <x v="15"/>
    <x v="1"/>
    <s v="Chronic obstructive pulmonary disease"/>
    <x v="0"/>
    <x v="0"/>
    <n v="268.7389"/>
    <n v="187.95689999999999"/>
    <n v="356.76010000000002"/>
    <s v="per 100,000"/>
    <m/>
    <m/>
  </r>
  <r>
    <x v="2"/>
    <x v="16"/>
    <x v="1"/>
    <s v="Chronic obstructive pulmonary disease"/>
    <x v="0"/>
    <x v="0"/>
    <n v="280.69380000000001"/>
    <n v="196.81370000000001"/>
    <n v="369.26490000000001"/>
    <s v="per 100,000"/>
    <m/>
    <m/>
  </r>
  <r>
    <x v="2"/>
    <x v="17"/>
    <x v="1"/>
    <s v="Chronic obstructive pulmonary disease"/>
    <x v="0"/>
    <x v="0"/>
    <n v="293.6678"/>
    <n v="207.26750000000001"/>
    <n v="386.97269999999997"/>
    <s v="per 100,000"/>
    <m/>
    <m/>
  </r>
  <r>
    <x v="2"/>
    <x v="18"/>
    <x v="1"/>
    <s v="Chronic obstructive pulmonary disease"/>
    <x v="0"/>
    <x v="0"/>
    <n v="306.92770000000002"/>
    <n v="219.1172"/>
    <n v="399.67140000000001"/>
    <s v="per 100,000"/>
    <m/>
    <m/>
  </r>
  <r>
    <x v="2"/>
    <x v="19"/>
    <x v="1"/>
    <s v="Chronic obstructive pulmonary disease"/>
    <x v="0"/>
    <x v="0"/>
    <n v="318.70119999999997"/>
    <n v="226.7064"/>
    <n v="414.8159"/>
    <s v="per 100,000"/>
    <m/>
    <m/>
  </r>
  <r>
    <x v="2"/>
    <x v="20"/>
    <x v="1"/>
    <s v="Chronic obstructive pulmonary disease"/>
    <x v="0"/>
    <x v="0"/>
    <n v="330.05930000000001"/>
    <n v="233.3793"/>
    <n v="432.99200000000002"/>
    <s v="per 100,000"/>
    <m/>
    <m/>
  </r>
  <r>
    <x v="2"/>
    <x v="21"/>
    <x v="1"/>
    <s v="Chronic obstructive pulmonary disease"/>
    <x v="0"/>
    <x v="0"/>
    <n v="341.42599999999999"/>
    <n v="244.94990000000001"/>
    <n v="449.33670000000001"/>
    <s v="per 100,000"/>
    <m/>
    <m/>
  </r>
  <r>
    <x v="2"/>
    <x v="22"/>
    <x v="1"/>
    <s v="Chronic obstructive pulmonary disease"/>
    <x v="0"/>
    <x v="0"/>
    <n v="331.245"/>
    <n v="228.57409999999999"/>
    <n v="429.64949999999999"/>
    <s v="per 100,000"/>
    <m/>
    <m/>
  </r>
  <r>
    <x v="2"/>
    <x v="23"/>
    <x v="1"/>
    <s v="Chronic obstructive pulmonary disease"/>
    <x v="0"/>
    <x v="0"/>
    <n v="350.64769999999999"/>
    <n v="248.3382"/>
    <n v="454.73439999999999"/>
    <s v="per 100,000"/>
    <m/>
    <m/>
  </r>
  <r>
    <x v="2"/>
    <x v="24"/>
    <x v="1"/>
    <s v="Chronic obstructive pulmonary disease"/>
    <x v="0"/>
    <x v="0"/>
    <n v="362.0926"/>
    <n v="256.4796"/>
    <n v="473.87180000000001"/>
    <s v="per 100,000"/>
    <m/>
    <m/>
  </r>
  <r>
    <x v="2"/>
    <x v="25"/>
    <x v="1"/>
    <s v="Chronic obstructive pulmonary disease"/>
    <x v="0"/>
    <x v="0"/>
    <n v="379.42869999999999"/>
    <n v="260.15780000000001"/>
    <n v="488.79109999999997"/>
    <s v="per 100,000"/>
    <m/>
    <m/>
  </r>
  <r>
    <x v="2"/>
    <x v="26"/>
    <x v="1"/>
    <s v="Chronic obstructive pulmonary disease"/>
    <x v="0"/>
    <x v="0"/>
    <n v="391.60570000000001"/>
    <n v="270.1866"/>
    <n v="510.2543"/>
    <s v="per 100,000"/>
    <m/>
    <m/>
  </r>
  <r>
    <x v="2"/>
    <x v="27"/>
    <x v="1"/>
    <s v="Chronic obstructive pulmonary disease"/>
    <x v="0"/>
    <x v="0"/>
    <n v="405.15199999999999"/>
    <n v="284.9579"/>
    <n v="529.29589999999996"/>
    <s v="per 100,000"/>
    <m/>
    <m/>
  </r>
  <r>
    <x v="2"/>
    <x v="0"/>
    <x v="1"/>
    <s v="Chronic obstructive pulmonary disease"/>
    <x v="0"/>
    <x v="1"/>
    <n v="8.8750979999999995"/>
    <n v="5.8855170000000001"/>
    <n v="12.57325"/>
    <s v="per 100,000"/>
    <m/>
    <m/>
  </r>
  <r>
    <x v="2"/>
    <x v="1"/>
    <x v="1"/>
    <s v="Chronic obstructive pulmonary disease"/>
    <x v="0"/>
    <x v="1"/>
    <n v="9.0724090000000004"/>
    <n v="6.0997050000000002"/>
    <n v="12.533160000000001"/>
    <s v="per 100,000"/>
    <m/>
    <m/>
  </r>
  <r>
    <x v="2"/>
    <x v="2"/>
    <x v="1"/>
    <s v="Chronic obstructive pulmonary disease"/>
    <x v="0"/>
    <x v="1"/>
    <n v="9.2810919999999992"/>
    <n v="6.3026210000000003"/>
    <n v="12.732139999999999"/>
    <s v="per 100,000"/>
    <m/>
    <m/>
  </r>
  <r>
    <x v="2"/>
    <x v="3"/>
    <x v="1"/>
    <s v="Chronic obstructive pulmonary disease"/>
    <x v="0"/>
    <x v="1"/>
    <n v="9.276014"/>
    <n v="6.2058350000000004"/>
    <n v="12.73307"/>
    <s v="per 100,000"/>
    <m/>
    <m/>
  </r>
  <r>
    <x v="2"/>
    <x v="4"/>
    <x v="1"/>
    <s v="Chronic obstructive pulmonary disease"/>
    <x v="0"/>
    <x v="1"/>
    <n v="9.342606"/>
    <n v="6.4777079999999998"/>
    <n v="12.82686"/>
    <s v="per 100,000"/>
    <m/>
    <m/>
  </r>
  <r>
    <x v="2"/>
    <x v="5"/>
    <x v="1"/>
    <s v="Chronic obstructive pulmonary disease"/>
    <x v="0"/>
    <x v="1"/>
    <n v="9.4203089999999996"/>
    <n v="6.2774219999999996"/>
    <n v="12.89146"/>
    <s v="per 100,000"/>
    <m/>
    <m/>
  </r>
  <r>
    <x v="2"/>
    <x v="6"/>
    <x v="1"/>
    <s v="Chronic obstructive pulmonary disease"/>
    <x v="0"/>
    <x v="1"/>
    <n v="9.7192229999999995"/>
    <n v="6.6957440000000004"/>
    <n v="13.320309999999999"/>
    <s v="per 100,000"/>
    <m/>
    <m/>
  </r>
  <r>
    <x v="2"/>
    <x v="7"/>
    <x v="1"/>
    <s v="Chronic obstructive pulmonary disease"/>
    <x v="0"/>
    <x v="1"/>
    <n v="10.28557"/>
    <n v="6.8631529999999996"/>
    <n v="14.04115"/>
    <s v="per 100,000"/>
    <m/>
    <m/>
  </r>
  <r>
    <x v="2"/>
    <x v="8"/>
    <x v="1"/>
    <s v="Chronic obstructive pulmonary disease"/>
    <x v="0"/>
    <x v="1"/>
    <n v="10.455880000000001"/>
    <n v="7.0474300000000003"/>
    <n v="14.19313"/>
    <s v="per 100,000"/>
    <m/>
    <m/>
  </r>
  <r>
    <x v="2"/>
    <x v="9"/>
    <x v="1"/>
    <s v="Chronic obstructive pulmonary disease"/>
    <x v="0"/>
    <x v="1"/>
    <n v="10.142760000000001"/>
    <n v="6.8026359999999997"/>
    <n v="13.668480000000001"/>
    <s v="per 100,000"/>
    <m/>
    <m/>
  </r>
  <r>
    <x v="2"/>
    <x v="10"/>
    <x v="1"/>
    <s v="Chronic obstructive pulmonary disease"/>
    <x v="0"/>
    <x v="1"/>
    <n v="10.210710000000001"/>
    <n v="6.8378160000000001"/>
    <n v="14.028740000000001"/>
    <s v="per 100,000"/>
    <m/>
    <m/>
  </r>
  <r>
    <x v="2"/>
    <x v="11"/>
    <x v="1"/>
    <s v="Chronic obstructive pulmonary disease"/>
    <x v="0"/>
    <x v="1"/>
    <n v="10.37538"/>
    <n v="7.0658709999999996"/>
    <n v="14.1593"/>
    <s v="per 100,000"/>
    <m/>
    <m/>
  </r>
  <r>
    <x v="2"/>
    <x v="12"/>
    <x v="1"/>
    <s v="Chronic obstructive pulmonary disease"/>
    <x v="0"/>
    <x v="1"/>
    <n v="10.379110000000001"/>
    <n v="7.18119"/>
    <n v="14.0837"/>
    <s v="per 100,000"/>
    <m/>
    <m/>
  </r>
  <r>
    <x v="2"/>
    <x v="13"/>
    <x v="1"/>
    <s v="Chronic obstructive pulmonary disease"/>
    <x v="0"/>
    <x v="1"/>
    <n v="10.339410000000001"/>
    <n v="7.143192"/>
    <n v="13.87973"/>
    <s v="per 100,000"/>
    <m/>
    <m/>
  </r>
  <r>
    <x v="2"/>
    <x v="14"/>
    <x v="1"/>
    <s v="Chronic obstructive pulmonary disease"/>
    <x v="0"/>
    <x v="1"/>
    <n v="10.021369999999999"/>
    <n v="6.9742839999999999"/>
    <n v="13.52708"/>
    <s v="per 100,000"/>
    <m/>
    <m/>
  </r>
  <r>
    <x v="2"/>
    <x v="15"/>
    <x v="1"/>
    <s v="Chronic obstructive pulmonary disease"/>
    <x v="0"/>
    <x v="1"/>
    <n v="10.14654"/>
    <n v="7.0220570000000002"/>
    <n v="13.722379999999999"/>
    <s v="per 100,000"/>
    <m/>
    <m/>
  </r>
  <r>
    <x v="2"/>
    <x v="16"/>
    <x v="1"/>
    <s v="Chronic obstructive pulmonary disease"/>
    <x v="0"/>
    <x v="1"/>
    <n v="10.66419"/>
    <n v="7.463279"/>
    <n v="14.19698"/>
    <s v="per 100,000"/>
    <m/>
    <m/>
  </r>
  <r>
    <x v="2"/>
    <x v="17"/>
    <x v="1"/>
    <s v="Chronic obstructive pulmonary disease"/>
    <x v="0"/>
    <x v="1"/>
    <n v="11.14142"/>
    <n v="7.8349479999999998"/>
    <n v="14.836410000000001"/>
    <s v="per 100,000"/>
    <m/>
    <m/>
  </r>
  <r>
    <x v="2"/>
    <x v="18"/>
    <x v="1"/>
    <s v="Chronic obstructive pulmonary disease"/>
    <x v="0"/>
    <x v="1"/>
    <n v="11.63045"/>
    <n v="8.1848829999999992"/>
    <n v="15.343680000000001"/>
    <s v="per 100,000"/>
    <m/>
    <m/>
  </r>
  <r>
    <x v="2"/>
    <x v="19"/>
    <x v="1"/>
    <s v="Chronic obstructive pulmonary disease"/>
    <x v="0"/>
    <x v="1"/>
    <n v="12.03739"/>
    <n v="8.4654190000000007"/>
    <n v="15.83893"/>
    <s v="per 100,000"/>
    <m/>
    <m/>
  </r>
  <r>
    <x v="2"/>
    <x v="20"/>
    <x v="1"/>
    <s v="Chronic obstructive pulmonary disease"/>
    <x v="0"/>
    <x v="1"/>
    <n v="12.466889999999999"/>
    <n v="8.7265049999999995"/>
    <n v="16.633959999999998"/>
    <s v="per 100,000"/>
    <m/>
    <m/>
  </r>
  <r>
    <x v="2"/>
    <x v="21"/>
    <x v="1"/>
    <s v="Chronic obstructive pulmonary disease"/>
    <x v="0"/>
    <x v="1"/>
    <n v="12.91933"/>
    <n v="9.0369890000000002"/>
    <n v="17.161110000000001"/>
    <s v="per 100,000"/>
    <m/>
    <m/>
  </r>
  <r>
    <x v="2"/>
    <x v="22"/>
    <x v="1"/>
    <s v="Chronic obstructive pulmonary disease"/>
    <x v="0"/>
    <x v="1"/>
    <n v="12.53895"/>
    <n v="8.6510250000000006"/>
    <n v="16.483049999999999"/>
    <s v="per 100,000"/>
    <m/>
    <m/>
  </r>
  <r>
    <x v="2"/>
    <x v="23"/>
    <x v="1"/>
    <s v="Chronic obstructive pulmonary disease"/>
    <x v="0"/>
    <x v="1"/>
    <n v="13.298870000000001"/>
    <n v="9.2184249999999999"/>
    <n v="17.422809999999998"/>
    <s v="per 100,000"/>
    <m/>
    <m/>
  </r>
  <r>
    <x v="2"/>
    <x v="24"/>
    <x v="1"/>
    <s v="Chronic obstructive pulmonary disease"/>
    <x v="0"/>
    <x v="1"/>
    <n v="13.781790000000001"/>
    <n v="9.5950939999999996"/>
    <n v="18.37914"/>
    <s v="per 100,000"/>
    <m/>
    <m/>
  </r>
  <r>
    <x v="2"/>
    <x v="25"/>
    <x v="1"/>
    <s v="Chronic obstructive pulmonary disease"/>
    <x v="0"/>
    <x v="1"/>
    <n v="14.50113"/>
    <n v="9.9807919999999992"/>
    <n v="18.907920000000001"/>
    <s v="per 100,000"/>
    <m/>
    <m/>
  </r>
  <r>
    <x v="2"/>
    <x v="26"/>
    <x v="1"/>
    <s v="Chronic obstructive pulmonary disease"/>
    <x v="0"/>
    <x v="1"/>
    <n v="15.04523"/>
    <n v="10.21485"/>
    <n v="19.731000000000002"/>
    <s v="per 100,000"/>
    <m/>
    <m/>
  </r>
  <r>
    <x v="2"/>
    <x v="27"/>
    <x v="1"/>
    <s v="Chronic obstructive pulmonary disease"/>
    <x v="0"/>
    <x v="1"/>
    <n v="15.61712"/>
    <n v="10.90063"/>
    <n v="20.677659999999999"/>
    <s v="per 100,000"/>
    <m/>
    <m/>
  </r>
  <r>
    <x v="2"/>
    <x v="0"/>
    <x v="1"/>
    <s v="Ischemic heart disease"/>
    <x v="0"/>
    <x v="0"/>
    <n v="208.08459999999999"/>
    <n v="168.43180000000001"/>
    <n v="255.0573"/>
    <s v="per 100,000"/>
    <m/>
    <m/>
  </r>
  <r>
    <x v="2"/>
    <x v="1"/>
    <x v="1"/>
    <s v="Ischemic heart disease"/>
    <x v="0"/>
    <x v="0"/>
    <n v="212.88339999999999"/>
    <n v="173.5763"/>
    <n v="258.33010000000002"/>
    <s v="per 100,000"/>
    <m/>
    <m/>
  </r>
  <r>
    <x v="2"/>
    <x v="2"/>
    <x v="1"/>
    <s v="Ischemic heart disease"/>
    <x v="0"/>
    <x v="0"/>
    <n v="218.7116"/>
    <n v="178.6961"/>
    <n v="263.40629999999999"/>
    <s v="per 100,000"/>
    <m/>
    <m/>
  </r>
  <r>
    <x v="2"/>
    <x v="3"/>
    <x v="1"/>
    <s v="Ischemic heart disease"/>
    <x v="0"/>
    <x v="0"/>
    <n v="219.4973"/>
    <n v="177.9999"/>
    <n v="263.97030000000001"/>
    <s v="per 100,000"/>
    <m/>
    <m/>
  </r>
  <r>
    <x v="2"/>
    <x v="4"/>
    <x v="1"/>
    <s v="Ischemic heart disease"/>
    <x v="0"/>
    <x v="0"/>
    <n v="222.94499999999999"/>
    <n v="182.7637"/>
    <n v="267.99310000000003"/>
    <s v="per 100,000"/>
    <m/>
    <m/>
  </r>
  <r>
    <x v="2"/>
    <x v="5"/>
    <x v="1"/>
    <s v="Ischemic heart disease"/>
    <x v="0"/>
    <x v="0"/>
    <n v="224.25710000000001"/>
    <n v="183.822"/>
    <n v="266.49810000000002"/>
    <s v="per 100,000"/>
    <m/>
    <m/>
  </r>
  <r>
    <x v="2"/>
    <x v="6"/>
    <x v="1"/>
    <s v="Ischemic heart disease"/>
    <x v="0"/>
    <x v="0"/>
    <n v="231.44210000000001"/>
    <n v="191.2921"/>
    <n v="274.34640000000002"/>
    <s v="per 100,000"/>
    <m/>
    <m/>
  </r>
  <r>
    <x v="2"/>
    <x v="7"/>
    <x v="1"/>
    <s v="Ischemic heart disease"/>
    <x v="0"/>
    <x v="0"/>
    <n v="244.749"/>
    <n v="204.16300000000001"/>
    <n v="288.78399999999999"/>
    <s v="per 100,000"/>
    <m/>
    <m/>
  </r>
  <r>
    <x v="2"/>
    <x v="8"/>
    <x v="1"/>
    <s v="Ischemic heart disease"/>
    <x v="0"/>
    <x v="0"/>
    <n v="246.1935"/>
    <n v="205.2987"/>
    <n v="291.55829999999997"/>
    <s v="per 100,000"/>
    <m/>
    <m/>
  </r>
  <r>
    <x v="2"/>
    <x v="9"/>
    <x v="1"/>
    <s v="Ischemic heart disease"/>
    <x v="0"/>
    <x v="0"/>
    <n v="245.56489999999999"/>
    <n v="204.71350000000001"/>
    <n v="289.99"/>
    <s v="per 100,000"/>
    <m/>
    <m/>
  </r>
  <r>
    <x v="2"/>
    <x v="10"/>
    <x v="1"/>
    <s v="Ischemic heart disease"/>
    <x v="0"/>
    <x v="0"/>
    <n v="248.989"/>
    <n v="204.9"/>
    <n v="295.17200000000003"/>
    <s v="per 100,000"/>
    <m/>
    <m/>
  </r>
  <r>
    <x v="2"/>
    <x v="11"/>
    <x v="1"/>
    <s v="Ischemic heart disease"/>
    <x v="0"/>
    <x v="0"/>
    <n v="253.1721"/>
    <n v="210.6456"/>
    <n v="298.55669999999998"/>
    <s v="per 100,000"/>
    <m/>
    <m/>
  </r>
  <r>
    <x v="2"/>
    <x v="12"/>
    <x v="1"/>
    <s v="Ischemic heart disease"/>
    <x v="0"/>
    <x v="0"/>
    <n v="256.774"/>
    <n v="213.62819999999999"/>
    <n v="304.90750000000003"/>
    <s v="per 100,000"/>
    <m/>
    <m/>
  </r>
  <r>
    <x v="2"/>
    <x v="13"/>
    <x v="1"/>
    <s v="Ischemic heart disease"/>
    <x v="0"/>
    <x v="0"/>
    <n v="258.45310000000001"/>
    <n v="216.1686"/>
    <n v="305.59620000000001"/>
    <s v="per 100,000"/>
    <m/>
    <m/>
  </r>
  <r>
    <x v="2"/>
    <x v="14"/>
    <x v="1"/>
    <s v="Ischemic heart disease"/>
    <x v="0"/>
    <x v="0"/>
    <n v="253.6353"/>
    <n v="210.6216"/>
    <n v="299.86520000000002"/>
    <s v="per 100,000"/>
    <m/>
    <m/>
  </r>
  <r>
    <x v="2"/>
    <x v="15"/>
    <x v="1"/>
    <s v="Ischemic heart disease"/>
    <x v="0"/>
    <x v="0"/>
    <n v="262.05739999999997"/>
    <n v="216.0258"/>
    <n v="309.91230000000002"/>
    <s v="per 100,000"/>
    <m/>
    <m/>
  </r>
  <r>
    <x v="2"/>
    <x v="16"/>
    <x v="1"/>
    <s v="Ischemic heart disease"/>
    <x v="0"/>
    <x v="0"/>
    <n v="278.14670000000001"/>
    <n v="231.17509999999999"/>
    <n v="327.1404"/>
    <s v="per 100,000"/>
    <m/>
    <m/>
  </r>
  <r>
    <x v="2"/>
    <x v="17"/>
    <x v="1"/>
    <s v="Ischemic heart disease"/>
    <x v="0"/>
    <x v="0"/>
    <n v="296.09370000000001"/>
    <n v="249.17160000000001"/>
    <n v="349.96769999999998"/>
    <s v="per 100,000"/>
    <m/>
    <m/>
  </r>
  <r>
    <x v="2"/>
    <x v="18"/>
    <x v="1"/>
    <s v="Ischemic heart disease"/>
    <x v="0"/>
    <x v="0"/>
    <n v="312.87060000000002"/>
    <n v="261.65469999999999"/>
    <n v="365.69799999999998"/>
    <s v="per 100,000"/>
    <m/>
    <m/>
  </r>
  <r>
    <x v="2"/>
    <x v="19"/>
    <x v="1"/>
    <s v="Ischemic heart disease"/>
    <x v="0"/>
    <x v="0"/>
    <n v="329.24360000000001"/>
    <n v="277.91829999999999"/>
    <n v="385.78300000000002"/>
    <s v="per 100,000"/>
    <m/>
    <m/>
  </r>
  <r>
    <x v="2"/>
    <x v="20"/>
    <x v="1"/>
    <s v="Ischemic heart disease"/>
    <x v="0"/>
    <x v="0"/>
    <n v="346.97620000000001"/>
    <n v="291.94760000000002"/>
    <n v="407.90949999999998"/>
    <s v="per 100,000"/>
    <m/>
    <m/>
  </r>
  <r>
    <x v="2"/>
    <x v="21"/>
    <x v="1"/>
    <s v="Ischemic heart disease"/>
    <x v="0"/>
    <x v="0"/>
    <n v="366.79759999999999"/>
    <n v="310.69970000000001"/>
    <n v="430.12090000000001"/>
    <s v="per 100,000"/>
    <m/>
    <m/>
  </r>
  <r>
    <x v="2"/>
    <x v="22"/>
    <x v="1"/>
    <s v="Ischemic heart disease"/>
    <x v="0"/>
    <x v="0"/>
    <n v="364.38499999999999"/>
    <n v="308.16919999999999"/>
    <n v="427.31610000000001"/>
    <s v="per 100,000"/>
    <m/>
    <m/>
  </r>
  <r>
    <x v="2"/>
    <x v="23"/>
    <x v="1"/>
    <s v="Ischemic heart disease"/>
    <x v="0"/>
    <x v="0"/>
    <n v="380.16829999999999"/>
    <n v="324.28969999999998"/>
    <n v="444.85660000000001"/>
    <s v="per 100,000"/>
    <m/>
    <m/>
  </r>
  <r>
    <x v="2"/>
    <x v="24"/>
    <x v="1"/>
    <s v="Ischemic heart disease"/>
    <x v="0"/>
    <x v="0"/>
    <n v="386.4751"/>
    <n v="327.12720000000002"/>
    <n v="451.12099999999998"/>
    <s v="per 100,000"/>
    <m/>
    <m/>
  </r>
  <r>
    <x v="2"/>
    <x v="25"/>
    <x v="1"/>
    <s v="Ischemic heart disease"/>
    <x v="0"/>
    <x v="0"/>
    <n v="397.71429999999998"/>
    <n v="339.31240000000003"/>
    <n v="459.90679999999998"/>
    <s v="per 100,000"/>
    <m/>
    <m/>
  </r>
  <r>
    <x v="2"/>
    <x v="26"/>
    <x v="1"/>
    <s v="Ischemic heart disease"/>
    <x v="0"/>
    <x v="0"/>
    <n v="409.51159999999999"/>
    <n v="347.11239999999998"/>
    <n v="478.22680000000003"/>
    <s v="per 100,000"/>
    <m/>
    <m/>
  </r>
  <r>
    <x v="2"/>
    <x v="27"/>
    <x v="1"/>
    <s v="Ischemic heart disease"/>
    <x v="0"/>
    <x v="0"/>
    <n v="419.61660000000001"/>
    <n v="356.88499999999999"/>
    <n v="488.99939999999998"/>
    <s v="per 100,000"/>
    <m/>
    <m/>
  </r>
  <r>
    <x v="2"/>
    <x v="0"/>
    <x v="1"/>
    <s v="Ischemic heart disease"/>
    <x v="0"/>
    <x v="1"/>
    <n v="6.9950549999999998"/>
    <n v="5.6745380000000001"/>
    <n v="8.5798039999999993"/>
    <s v="per 100,000"/>
    <m/>
    <m/>
  </r>
  <r>
    <x v="2"/>
    <x v="1"/>
    <x v="1"/>
    <s v="Ischemic heart disease"/>
    <x v="0"/>
    <x v="1"/>
    <n v="7.1837359999999997"/>
    <n v="5.8152569999999999"/>
    <n v="8.7094380000000005"/>
    <s v="per 100,000"/>
    <m/>
    <m/>
  </r>
  <r>
    <x v="2"/>
    <x v="2"/>
    <x v="1"/>
    <s v="Ischemic heart disease"/>
    <x v="0"/>
    <x v="1"/>
    <n v="7.4031419999999999"/>
    <n v="6.0429940000000002"/>
    <n v="8.9783880000000007"/>
    <s v="per 100,000"/>
    <m/>
    <m/>
  </r>
  <r>
    <x v="2"/>
    <x v="3"/>
    <x v="1"/>
    <s v="Ischemic heart disease"/>
    <x v="0"/>
    <x v="1"/>
    <n v="7.446866"/>
    <n v="6.1076550000000003"/>
    <n v="8.9535309999999999"/>
    <s v="per 100,000"/>
    <m/>
    <m/>
  </r>
  <r>
    <x v="2"/>
    <x v="4"/>
    <x v="1"/>
    <s v="Ischemic heart disease"/>
    <x v="0"/>
    <x v="1"/>
    <n v="7.5556289999999997"/>
    <n v="6.1651990000000003"/>
    <n v="9.1122829999999997"/>
    <s v="per 100,000"/>
    <m/>
    <m/>
  </r>
  <r>
    <x v="2"/>
    <x v="5"/>
    <x v="1"/>
    <s v="Ischemic heart disease"/>
    <x v="0"/>
    <x v="1"/>
    <n v="7.6022069999999999"/>
    <n v="6.1938060000000004"/>
    <n v="9.0470109999999995"/>
    <s v="per 100,000"/>
    <m/>
    <m/>
  </r>
  <r>
    <x v="2"/>
    <x v="6"/>
    <x v="1"/>
    <s v="Ischemic heart disease"/>
    <x v="0"/>
    <x v="1"/>
    <n v="7.8592129999999996"/>
    <n v="6.5028639999999998"/>
    <n v="9.3363019999999999"/>
    <s v="per 100,000"/>
    <m/>
    <m/>
  </r>
  <r>
    <x v="2"/>
    <x v="7"/>
    <x v="1"/>
    <s v="Ischemic heart disease"/>
    <x v="0"/>
    <x v="1"/>
    <n v="8.3481799999999993"/>
    <n v="6.9357769999999999"/>
    <n v="9.8291599999999999"/>
    <s v="per 100,000"/>
    <m/>
    <m/>
  </r>
  <r>
    <x v="2"/>
    <x v="8"/>
    <x v="1"/>
    <s v="Ischemic heart disease"/>
    <x v="0"/>
    <x v="1"/>
    <n v="8.4437160000000002"/>
    <n v="6.9847999999999999"/>
    <n v="10.012869999999999"/>
    <s v="per 100,000"/>
    <m/>
    <m/>
  </r>
  <r>
    <x v="2"/>
    <x v="9"/>
    <x v="1"/>
    <s v="Ischemic heart disease"/>
    <x v="0"/>
    <x v="1"/>
    <n v="8.3710319999999996"/>
    <n v="6.8883530000000004"/>
    <n v="9.8455530000000007"/>
    <s v="per 100,000"/>
    <m/>
    <m/>
  </r>
  <r>
    <x v="2"/>
    <x v="10"/>
    <x v="1"/>
    <s v="Ischemic heart disease"/>
    <x v="0"/>
    <x v="1"/>
    <n v="8.542211"/>
    <n v="7.0364120000000003"/>
    <n v="10.154529999999999"/>
    <s v="per 100,000"/>
    <m/>
    <m/>
  </r>
  <r>
    <x v="2"/>
    <x v="11"/>
    <x v="1"/>
    <s v="Ischemic heart disease"/>
    <x v="0"/>
    <x v="1"/>
    <n v="8.7655209999999997"/>
    <n v="7.3050360000000003"/>
    <n v="10.37091"/>
    <s v="per 100,000"/>
    <m/>
    <m/>
  </r>
  <r>
    <x v="2"/>
    <x v="12"/>
    <x v="1"/>
    <s v="Ischemic heart disease"/>
    <x v="0"/>
    <x v="1"/>
    <n v="8.9265109999999996"/>
    <n v="7.3996820000000003"/>
    <n v="10.61407"/>
    <s v="per 100,000"/>
    <m/>
    <m/>
  </r>
  <r>
    <x v="2"/>
    <x v="13"/>
    <x v="1"/>
    <s v="Ischemic heart disease"/>
    <x v="0"/>
    <x v="1"/>
    <n v="9.0365640000000003"/>
    <n v="7.5297729999999996"/>
    <n v="10.717879999999999"/>
    <s v="per 100,000"/>
    <m/>
    <m/>
  </r>
  <r>
    <x v="2"/>
    <x v="14"/>
    <x v="1"/>
    <s v="Ischemic heart disease"/>
    <x v="0"/>
    <x v="1"/>
    <n v="8.904541"/>
    <n v="7.4147809999999996"/>
    <n v="10.523709999999999"/>
    <s v="per 100,000"/>
    <m/>
    <m/>
  </r>
  <r>
    <x v="2"/>
    <x v="15"/>
    <x v="1"/>
    <s v="Ischemic heart disease"/>
    <x v="0"/>
    <x v="1"/>
    <n v="9.2402650000000008"/>
    <n v="7.684037"/>
    <n v="10.924620000000001"/>
    <s v="per 100,000"/>
    <m/>
    <m/>
  </r>
  <r>
    <x v="2"/>
    <x v="16"/>
    <x v="1"/>
    <s v="Ischemic heart disease"/>
    <x v="0"/>
    <x v="1"/>
    <n v="9.8362780000000001"/>
    <n v="8.1939890000000002"/>
    <n v="11.53603"/>
    <s v="per 100,000"/>
    <m/>
    <m/>
  </r>
  <r>
    <x v="2"/>
    <x v="17"/>
    <x v="1"/>
    <s v="Ischemic heart disease"/>
    <x v="0"/>
    <x v="1"/>
    <n v="10.47265"/>
    <n v="8.8015419999999995"/>
    <n v="12.31263"/>
    <s v="per 100,000"/>
    <m/>
    <m/>
  </r>
  <r>
    <x v="2"/>
    <x v="18"/>
    <x v="1"/>
    <s v="Ischemic heart disease"/>
    <x v="0"/>
    <x v="1"/>
    <n v="11.090920000000001"/>
    <n v="9.2585219999999993"/>
    <n v="12.972709999999999"/>
    <s v="per 100,000"/>
    <m/>
    <m/>
  </r>
  <r>
    <x v="2"/>
    <x v="19"/>
    <x v="1"/>
    <s v="Ischemic heart disease"/>
    <x v="0"/>
    <x v="1"/>
    <n v="11.70537"/>
    <n v="9.8772749999999991"/>
    <n v="13.71475"/>
    <s v="per 100,000"/>
    <m/>
    <m/>
  </r>
  <r>
    <x v="2"/>
    <x v="20"/>
    <x v="1"/>
    <s v="Ischemic heart disease"/>
    <x v="0"/>
    <x v="1"/>
    <n v="12.37946"/>
    <n v="10.403829999999999"/>
    <n v="14.498419999999999"/>
    <s v="per 100,000"/>
    <m/>
    <m/>
  </r>
  <r>
    <x v="2"/>
    <x v="21"/>
    <x v="1"/>
    <s v="Ischemic heart disease"/>
    <x v="0"/>
    <x v="1"/>
    <n v="13.134029999999999"/>
    <n v="11.15851"/>
    <n v="15.4091"/>
    <s v="per 100,000"/>
    <m/>
    <m/>
  </r>
  <r>
    <x v="2"/>
    <x v="22"/>
    <x v="1"/>
    <s v="Ischemic heart disease"/>
    <x v="0"/>
    <x v="1"/>
    <n v="13.129049999999999"/>
    <n v="11.12031"/>
    <n v="15.299340000000001"/>
    <s v="per 100,000"/>
    <m/>
    <m/>
  </r>
  <r>
    <x v="2"/>
    <x v="23"/>
    <x v="1"/>
    <s v="Ischemic heart disease"/>
    <x v="0"/>
    <x v="1"/>
    <n v="13.796469999999999"/>
    <n v="11.712870000000001"/>
    <n v="16.087820000000001"/>
    <s v="per 100,000"/>
    <m/>
    <m/>
  </r>
  <r>
    <x v="2"/>
    <x v="24"/>
    <x v="1"/>
    <s v="Ischemic heart disease"/>
    <x v="0"/>
    <x v="1"/>
    <n v="14.11232"/>
    <n v="11.96871"/>
    <n v="16.448730000000001"/>
    <s v="per 100,000"/>
    <m/>
    <m/>
  </r>
  <r>
    <x v="2"/>
    <x v="25"/>
    <x v="1"/>
    <s v="Ischemic heart disease"/>
    <x v="0"/>
    <x v="1"/>
    <n v="14.57953"/>
    <n v="12.398770000000001"/>
    <n v="16.856760000000001"/>
    <s v="per 100,000"/>
    <m/>
    <m/>
  </r>
  <r>
    <x v="2"/>
    <x v="26"/>
    <x v="1"/>
    <s v="Ischemic heart disease"/>
    <x v="0"/>
    <x v="1"/>
    <n v="15.049110000000001"/>
    <n v="12.72875"/>
    <n v="17.553629999999998"/>
    <s v="per 100,000"/>
    <m/>
    <m/>
  </r>
  <r>
    <x v="2"/>
    <x v="27"/>
    <x v="1"/>
    <s v="Ischemic heart disease"/>
    <x v="0"/>
    <x v="1"/>
    <n v="15.486739999999999"/>
    <n v="13.140459999999999"/>
    <n v="17.998740000000002"/>
    <s v="per 100,000"/>
    <m/>
    <m/>
  </r>
  <r>
    <x v="2"/>
    <x v="0"/>
    <x v="1"/>
    <s v="Ischemic stroke"/>
    <x v="0"/>
    <x v="0"/>
    <n v="20.039929999999998"/>
    <n v="14.3506"/>
    <n v="26.90119"/>
    <s v="per 100,000"/>
    <m/>
    <m/>
  </r>
  <r>
    <x v="2"/>
    <x v="1"/>
    <x v="1"/>
    <s v="Ischemic stroke"/>
    <x v="0"/>
    <x v="0"/>
    <n v="20.457229999999999"/>
    <n v="14.830299999999999"/>
    <n v="27.644590000000001"/>
    <s v="per 100,000"/>
    <m/>
    <m/>
  </r>
  <r>
    <x v="2"/>
    <x v="2"/>
    <x v="1"/>
    <s v="Ischemic stroke"/>
    <x v="0"/>
    <x v="0"/>
    <n v="21.04289"/>
    <n v="15.337260000000001"/>
    <n v="28.070170000000001"/>
    <s v="per 100,000"/>
    <m/>
    <m/>
  </r>
  <r>
    <x v="2"/>
    <x v="3"/>
    <x v="1"/>
    <s v="Ischemic stroke"/>
    <x v="0"/>
    <x v="0"/>
    <n v="21.042079999999999"/>
    <n v="15.351509999999999"/>
    <n v="28.098389999999998"/>
    <s v="per 100,000"/>
    <m/>
    <m/>
  </r>
  <r>
    <x v="2"/>
    <x v="4"/>
    <x v="1"/>
    <s v="Ischemic stroke"/>
    <x v="0"/>
    <x v="0"/>
    <n v="21.24596"/>
    <n v="15.580310000000001"/>
    <n v="28.396570000000001"/>
    <s v="per 100,000"/>
    <m/>
    <m/>
  </r>
  <r>
    <x v="2"/>
    <x v="5"/>
    <x v="1"/>
    <s v="Ischemic stroke"/>
    <x v="0"/>
    <x v="0"/>
    <n v="21.24267"/>
    <n v="15.4046"/>
    <n v="28.054359999999999"/>
    <s v="per 100,000"/>
    <m/>
    <m/>
  </r>
  <r>
    <x v="2"/>
    <x v="6"/>
    <x v="1"/>
    <s v="Ischemic stroke"/>
    <x v="0"/>
    <x v="0"/>
    <n v="21.697859999999999"/>
    <n v="15.956770000000001"/>
    <n v="28.432559999999999"/>
    <s v="per 100,000"/>
    <m/>
    <m/>
  </r>
  <r>
    <x v="2"/>
    <x v="7"/>
    <x v="1"/>
    <s v="Ischemic stroke"/>
    <x v="0"/>
    <x v="0"/>
    <n v="22.816690000000001"/>
    <n v="16.883590000000002"/>
    <n v="29.963069999999998"/>
    <s v="per 100,000"/>
    <m/>
    <m/>
  </r>
  <r>
    <x v="2"/>
    <x v="8"/>
    <x v="1"/>
    <s v="Ischemic stroke"/>
    <x v="0"/>
    <x v="0"/>
    <n v="22.924440000000001"/>
    <n v="16.970120000000001"/>
    <n v="29.968050000000002"/>
    <s v="per 100,000"/>
    <m/>
    <m/>
  </r>
  <r>
    <x v="2"/>
    <x v="9"/>
    <x v="1"/>
    <s v="Ischemic stroke"/>
    <x v="0"/>
    <x v="0"/>
    <n v="22.48423"/>
    <n v="16.558979999999998"/>
    <n v="29.791399999999999"/>
    <s v="per 100,000"/>
    <m/>
    <m/>
  </r>
  <r>
    <x v="2"/>
    <x v="10"/>
    <x v="1"/>
    <s v="Ischemic stroke"/>
    <x v="0"/>
    <x v="0"/>
    <n v="22.74333"/>
    <n v="16.682230000000001"/>
    <n v="30.09901"/>
    <s v="per 100,000"/>
    <m/>
    <m/>
  </r>
  <r>
    <x v="2"/>
    <x v="11"/>
    <x v="1"/>
    <s v="Ischemic stroke"/>
    <x v="0"/>
    <x v="0"/>
    <n v="23.309719999999999"/>
    <n v="17.298829999999999"/>
    <n v="30.807269999999999"/>
    <s v="per 100,000"/>
    <m/>
    <m/>
  </r>
  <r>
    <x v="2"/>
    <x v="12"/>
    <x v="1"/>
    <s v="Ischemic stroke"/>
    <x v="0"/>
    <x v="0"/>
    <n v="23.75217"/>
    <n v="17.677479999999999"/>
    <n v="31.552810000000001"/>
    <s v="per 100,000"/>
    <m/>
    <m/>
  </r>
  <r>
    <x v="2"/>
    <x v="13"/>
    <x v="1"/>
    <s v="Ischemic stroke"/>
    <x v="0"/>
    <x v="0"/>
    <n v="24.084109999999999"/>
    <n v="17.6493"/>
    <n v="31.952110000000001"/>
    <s v="per 100,000"/>
    <m/>
    <m/>
  </r>
  <r>
    <x v="2"/>
    <x v="14"/>
    <x v="1"/>
    <s v="Ischemic stroke"/>
    <x v="0"/>
    <x v="0"/>
    <n v="23.726299999999998"/>
    <n v="17.415769999999998"/>
    <n v="31.512530000000002"/>
    <s v="per 100,000"/>
    <m/>
    <m/>
  </r>
  <r>
    <x v="2"/>
    <x v="15"/>
    <x v="1"/>
    <s v="Ischemic stroke"/>
    <x v="0"/>
    <x v="0"/>
    <n v="24.49408"/>
    <n v="18.036919999999999"/>
    <n v="32.655909999999999"/>
    <s v="per 100,000"/>
    <m/>
    <m/>
  </r>
  <r>
    <x v="2"/>
    <x v="16"/>
    <x v="1"/>
    <s v="Ischemic stroke"/>
    <x v="0"/>
    <x v="0"/>
    <n v="25.537710000000001"/>
    <n v="18.779599999999999"/>
    <n v="33.883540000000004"/>
    <s v="per 100,000"/>
    <m/>
    <m/>
  </r>
  <r>
    <x v="2"/>
    <x v="17"/>
    <x v="1"/>
    <s v="Ischemic stroke"/>
    <x v="0"/>
    <x v="0"/>
    <n v="26.726279999999999"/>
    <n v="19.750119999999999"/>
    <n v="35.238909999999997"/>
    <s v="per 100,000"/>
    <m/>
    <m/>
  </r>
  <r>
    <x v="2"/>
    <x v="18"/>
    <x v="1"/>
    <s v="Ischemic stroke"/>
    <x v="0"/>
    <x v="0"/>
    <n v="28.05894"/>
    <n v="20.82123"/>
    <n v="36.857599999999998"/>
    <s v="per 100,000"/>
    <m/>
    <m/>
  </r>
  <r>
    <x v="2"/>
    <x v="19"/>
    <x v="1"/>
    <s v="Ischemic stroke"/>
    <x v="0"/>
    <x v="0"/>
    <n v="29.060790000000001"/>
    <n v="21.56399"/>
    <n v="38.246189999999999"/>
    <s v="per 100,000"/>
    <m/>
    <m/>
  </r>
  <r>
    <x v="2"/>
    <x v="20"/>
    <x v="1"/>
    <s v="Ischemic stroke"/>
    <x v="0"/>
    <x v="0"/>
    <n v="30.144210000000001"/>
    <n v="22.332730000000002"/>
    <n v="39.812370000000001"/>
    <s v="per 100,000"/>
    <m/>
    <m/>
  </r>
  <r>
    <x v="2"/>
    <x v="21"/>
    <x v="1"/>
    <s v="Ischemic stroke"/>
    <x v="0"/>
    <x v="0"/>
    <n v="31.307300000000001"/>
    <n v="23.361730000000001"/>
    <n v="41.353839999999998"/>
    <s v="per 100,000"/>
    <m/>
    <m/>
  </r>
  <r>
    <x v="2"/>
    <x v="22"/>
    <x v="1"/>
    <s v="Ischemic stroke"/>
    <x v="0"/>
    <x v="0"/>
    <n v="30.964300000000001"/>
    <n v="23.057929999999999"/>
    <n v="40.88288"/>
    <s v="per 100,000"/>
    <m/>
    <m/>
  </r>
  <r>
    <x v="2"/>
    <x v="23"/>
    <x v="1"/>
    <s v="Ischemic stroke"/>
    <x v="0"/>
    <x v="0"/>
    <n v="32.825879999999998"/>
    <n v="24.048110000000001"/>
    <n v="43.488799999999998"/>
    <s v="per 100,000"/>
    <m/>
    <m/>
  </r>
  <r>
    <x v="2"/>
    <x v="24"/>
    <x v="1"/>
    <s v="Ischemic stroke"/>
    <x v="0"/>
    <x v="0"/>
    <n v="33.866250000000001"/>
    <n v="25.160789999999999"/>
    <n v="44.971049999999998"/>
    <s v="per 100,000"/>
    <m/>
    <m/>
  </r>
  <r>
    <x v="2"/>
    <x v="25"/>
    <x v="1"/>
    <s v="Ischemic stroke"/>
    <x v="0"/>
    <x v="0"/>
    <n v="35.12229"/>
    <n v="26.326260000000001"/>
    <n v="45.973199999999999"/>
    <s v="per 100,000"/>
    <m/>
    <m/>
  </r>
  <r>
    <x v="2"/>
    <x v="26"/>
    <x v="1"/>
    <s v="Ischemic stroke"/>
    <x v="0"/>
    <x v="0"/>
    <n v="36.120669999999997"/>
    <n v="26.55649"/>
    <n v="47.835079999999998"/>
    <s v="per 100,000"/>
    <m/>
    <m/>
  </r>
  <r>
    <x v="2"/>
    <x v="27"/>
    <x v="1"/>
    <s v="Ischemic stroke"/>
    <x v="0"/>
    <x v="0"/>
    <n v="37.401870000000002"/>
    <n v="27.8276"/>
    <n v="49.820360000000001"/>
    <s v="per 100,000"/>
    <m/>
    <m/>
  </r>
  <r>
    <x v="2"/>
    <x v="0"/>
    <x v="1"/>
    <s v="Ischemic stroke"/>
    <x v="0"/>
    <x v="1"/>
    <n v="0.80628599999999995"/>
    <n v="0.58506800000000003"/>
    <n v="1.0903780000000001"/>
    <s v="per 100,000"/>
    <m/>
    <m/>
  </r>
  <r>
    <x v="2"/>
    <x v="1"/>
    <x v="1"/>
    <s v="Ischemic stroke"/>
    <x v="0"/>
    <x v="1"/>
    <n v="0.826963"/>
    <n v="0.606325"/>
    <n v="1.1132120000000001"/>
    <s v="per 100,000"/>
    <m/>
    <m/>
  </r>
  <r>
    <x v="2"/>
    <x v="2"/>
    <x v="1"/>
    <s v="Ischemic stroke"/>
    <x v="0"/>
    <x v="1"/>
    <n v="0.85327799999999998"/>
    <n v="0.62285299999999999"/>
    <n v="1.136401"/>
    <s v="per 100,000"/>
    <m/>
    <m/>
  </r>
  <r>
    <x v="2"/>
    <x v="3"/>
    <x v="1"/>
    <s v="Ischemic stroke"/>
    <x v="0"/>
    <x v="1"/>
    <n v="0.85442600000000002"/>
    <n v="0.62609000000000004"/>
    <n v="1.141785"/>
    <s v="per 100,000"/>
    <m/>
    <m/>
  </r>
  <r>
    <x v="2"/>
    <x v="4"/>
    <x v="1"/>
    <s v="Ischemic stroke"/>
    <x v="0"/>
    <x v="1"/>
    <n v="0.86350700000000002"/>
    <n v="0.62913300000000005"/>
    <n v="1.1465449999999999"/>
    <s v="per 100,000"/>
    <m/>
    <m/>
  </r>
  <r>
    <x v="2"/>
    <x v="5"/>
    <x v="1"/>
    <s v="Ischemic stroke"/>
    <x v="0"/>
    <x v="1"/>
    <n v="0.86444200000000004"/>
    <n v="0.63329899999999995"/>
    <n v="1.155392"/>
    <s v="per 100,000"/>
    <m/>
    <m/>
  </r>
  <r>
    <x v="2"/>
    <x v="6"/>
    <x v="1"/>
    <s v="Ischemic stroke"/>
    <x v="0"/>
    <x v="1"/>
    <n v="0.883189"/>
    <n v="0.65078899999999995"/>
    <n v="1.1706639999999999"/>
    <s v="per 100,000"/>
    <m/>
    <m/>
  </r>
  <r>
    <x v="2"/>
    <x v="7"/>
    <x v="1"/>
    <s v="Ischemic stroke"/>
    <x v="0"/>
    <x v="1"/>
    <n v="0.93595499999999998"/>
    <n v="0.69414900000000002"/>
    <n v="1.2408239999999999"/>
    <s v="per 100,000"/>
    <m/>
    <m/>
  </r>
  <r>
    <x v="2"/>
    <x v="8"/>
    <x v="1"/>
    <s v="Ischemic stroke"/>
    <x v="0"/>
    <x v="1"/>
    <n v="0.94808199999999998"/>
    <n v="0.70351600000000003"/>
    <n v="1.2539419999999999"/>
    <s v="per 100,000"/>
    <m/>
    <m/>
  </r>
  <r>
    <x v="2"/>
    <x v="9"/>
    <x v="1"/>
    <s v="Ischemic stroke"/>
    <x v="0"/>
    <x v="1"/>
    <n v="0.92964999999999998"/>
    <n v="0.68807200000000002"/>
    <n v="1.2350449999999999"/>
    <s v="per 100,000"/>
    <m/>
    <m/>
  </r>
  <r>
    <x v="2"/>
    <x v="10"/>
    <x v="1"/>
    <s v="Ischemic stroke"/>
    <x v="0"/>
    <x v="1"/>
    <n v="0.946662"/>
    <n v="0.70055199999999995"/>
    <n v="1.255787"/>
    <s v="per 100,000"/>
    <m/>
    <m/>
  </r>
  <r>
    <x v="2"/>
    <x v="11"/>
    <x v="1"/>
    <s v="Ischemic stroke"/>
    <x v="0"/>
    <x v="1"/>
    <n v="0.97767999999999999"/>
    <n v="0.72419500000000003"/>
    <n v="1.2903819999999999"/>
    <s v="per 100,000"/>
    <m/>
    <m/>
  </r>
  <r>
    <x v="2"/>
    <x v="12"/>
    <x v="1"/>
    <s v="Ischemic stroke"/>
    <x v="0"/>
    <x v="1"/>
    <n v="0.99959900000000002"/>
    <n v="0.73844600000000005"/>
    <n v="1.328967"/>
    <s v="per 100,000"/>
    <m/>
    <m/>
  </r>
  <r>
    <x v="2"/>
    <x v="13"/>
    <x v="1"/>
    <s v="Ischemic stroke"/>
    <x v="0"/>
    <x v="1"/>
    <n v="1.016303"/>
    <n v="0.75312999999999997"/>
    <n v="1.3495060000000001"/>
    <s v="per 100,000"/>
    <m/>
    <m/>
  </r>
  <r>
    <x v="2"/>
    <x v="14"/>
    <x v="1"/>
    <s v="Ischemic stroke"/>
    <x v="0"/>
    <x v="1"/>
    <n v="1.0007710000000001"/>
    <n v="0.72872899999999996"/>
    <n v="1.328929"/>
    <s v="per 100,000"/>
    <m/>
    <m/>
  </r>
  <r>
    <x v="2"/>
    <x v="15"/>
    <x v="1"/>
    <s v="Ischemic stroke"/>
    <x v="0"/>
    <x v="1"/>
    <n v="1.039709"/>
    <n v="0.75610599999999994"/>
    <n v="1.3836440000000001"/>
    <s v="per 100,000"/>
    <m/>
    <m/>
  </r>
  <r>
    <x v="2"/>
    <x v="16"/>
    <x v="1"/>
    <s v="Ischemic stroke"/>
    <x v="0"/>
    <x v="1"/>
    <n v="1.08494"/>
    <n v="0.79466700000000001"/>
    <n v="1.4409000000000001"/>
    <s v="per 100,000"/>
    <m/>
    <m/>
  </r>
  <r>
    <x v="2"/>
    <x v="17"/>
    <x v="1"/>
    <s v="Ischemic stroke"/>
    <x v="0"/>
    <x v="1"/>
    <n v="1.1327689999999999"/>
    <n v="0.83674800000000005"/>
    <n v="1.4988239999999999"/>
    <s v="per 100,000"/>
    <m/>
    <m/>
  </r>
  <r>
    <x v="2"/>
    <x v="18"/>
    <x v="1"/>
    <s v="Ischemic stroke"/>
    <x v="0"/>
    <x v="1"/>
    <n v="1.1905619999999999"/>
    <n v="0.87873000000000001"/>
    <n v="1.5759380000000001"/>
    <s v="per 100,000"/>
    <m/>
    <m/>
  </r>
  <r>
    <x v="2"/>
    <x v="19"/>
    <x v="1"/>
    <s v="Ischemic stroke"/>
    <x v="0"/>
    <x v="1"/>
    <n v="1.2342059999999999"/>
    <n v="0.91355799999999998"/>
    <n v="1.617888"/>
    <s v="per 100,000"/>
    <m/>
    <m/>
  </r>
  <r>
    <x v="2"/>
    <x v="20"/>
    <x v="1"/>
    <s v="Ischemic stroke"/>
    <x v="0"/>
    <x v="1"/>
    <n v="1.280057"/>
    <n v="0.94370299999999996"/>
    <n v="1.688418"/>
    <s v="per 100,000"/>
    <m/>
    <m/>
  </r>
  <r>
    <x v="2"/>
    <x v="21"/>
    <x v="1"/>
    <s v="Ischemic stroke"/>
    <x v="0"/>
    <x v="1"/>
    <n v="1.329124"/>
    <n v="0.98627500000000001"/>
    <n v="1.771738"/>
    <s v="per 100,000"/>
    <m/>
    <m/>
  </r>
  <r>
    <x v="2"/>
    <x v="22"/>
    <x v="1"/>
    <s v="Ischemic stroke"/>
    <x v="0"/>
    <x v="1"/>
    <n v="1.3141529999999999"/>
    <n v="0.97693700000000006"/>
    <n v="1.7417320000000001"/>
    <s v="per 100,000"/>
    <m/>
    <m/>
  </r>
  <r>
    <x v="2"/>
    <x v="23"/>
    <x v="1"/>
    <s v="Ischemic stroke"/>
    <x v="0"/>
    <x v="1"/>
    <n v="1.39638"/>
    <n v="1.040462"/>
    <n v="1.8536379999999999"/>
    <s v="per 100,000"/>
    <m/>
    <m/>
  </r>
  <r>
    <x v="2"/>
    <x v="24"/>
    <x v="1"/>
    <s v="Ischemic stroke"/>
    <x v="0"/>
    <x v="1"/>
    <n v="1.441743"/>
    <n v="1.0643359999999999"/>
    <n v="1.9216260000000001"/>
    <s v="per 100,000"/>
    <m/>
    <m/>
  </r>
  <r>
    <x v="2"/>
    <x v="25"/>
    <x v="1"/>
    <s v="Ischemic stroke"/>
    <x v="0"/>
    <x v="1"/>
    <n v="1.4925079999999999"/>
    <n v="1.1164879999999999"/>
    <n v="1.954993"/>
    <s v="per 100,000"/>
    <m/>
    <m/>
  </r>
  <r>
    <x v="2"/>
    <x v="26"/>
    <x v="1"/>
    <s v="Ischemic stroke"/>
    <x v="0"/>
    <x v="1"/>
    <n v="1.5345359999999999"/>
    <n v="1.138074"/>
    <n v="2.0385559999999998"/>
    <s v="per 100,000"/>
    <m/>
    <m/>
  </r>
  <r>
    <x v="2"/>
    <x v="27"/>
    <x v="1"/>
    <s v="Ischemic stroke"/>
    <x v="0"/>
    <x v="1"/>
    <n v="1.5878019999999999"/>
    <n v="1.186577"/>
    <n v="2.0925919999999998"/>
    <s v="per 100,000"/>
    <m/>
    <m/>
  </r>
  <r>
    <x v="2"/>
    <x v="0"/>
    <x v="1"/>
    <s v="Tracheal, bronchus, and lung cancer"/>
    <x v="0"/>
    <x v="0"/>
    <n v="15.114240000000001"/>
    <n v="11.56706"/>
    <n v="19.04851"/>
    <s v="per 100,000"/>
    <m/>
    <m/>
  </r>
  <r>
    <x v="2"/>
    <x v="1"/>
    <x v="1"/>
    <s v="Tracheal, bronchus, and lung cancer"/>
    <x v="0"/>
    <x v="0"/>
    <n v="15.493830000000001"/>
    <n v="11.853009999999999"/>
    <n v="19.421230000000001"/>
    <s v="per 100,000"/>
    <m/>
    <m/>
  </r>
  <r>
    <x v="2"/>
    <x v="2"/>
    <x v="1"/>
    <s v="Tracheal, bronchus, and lung cancer"/>
    <x v="0"/>
    <x v="0"/>
    <n v="15.77524"/>
    <n v="12.30687"/>
    <n v="19.863050000000001"/>
    <s v="per 100,000"/>
    <m/>
    <m/>
  </r>
  <r>
    <x v="2"/>
    <x v="3"/>
    <x v="1"/>
    <s v="Tracheal, bronchus, and lung cancer"/>
    <x v="0"/>
    <x v="0"/>
    <n v="15.88508"/>
    <n v="12.25217"/>
    <n v="19.880569999999999"/>
    <s v="per 100,000"/>
    <m/>
    <m/>
  </r>
  <r>
    <x v="2"/>
    <x v="4"/>
    <x v="1"/>
    <s v="Tracheal, bronchus, and lung cancer"/>
    <x v="0"/>
    <x v="0"/>
    <n v="16.011060000000001"/>
    <n v="12.45036"/>
    <n v="20.128219999999999"/>
    <s v="per 100,000"/>
    <m/>
    <m/>
  </r>
  <r>
    <x v="2"/>
    <x v="5"/>
    <x v="1"/>
    <s v="Tracheal, bronchus, and lung cancer"/>
    <x v="0"/>
    <x v="0"/>
    <n v="16.03725"/>
    <n v="12.359500000000001"/>
    <n v="20.081569999999999"/>
    <s v="per 100,000"/>
    <m/>
    <m/>
  </r>
  <r>
    <x v="2"/>
    <x v="6"/>
    <x v="1"/>
    <s v="Tracheal, bronchus, and lung cancer"/>
    <x v="0"/>
    <x v="0"/>
    <n v="16.58428"/>
    <n v="12.82891"/>
    <n v="20.5441"/>
    <s v="per 100,000"/>
    <m/>
    <m/>
  </r>
  <r>
    <x v="2"/>
    <x v="7"/>
    <x v="1"/>
    <s v="Tracheal, bronchus, and lung cancer"/>
    <x v="0"/>
    <x v="0"/>
    <n v="17.45149"/>
    <n v="13.44689"/>
    <n v="21.580770000000001"/>
    <s v="per 100,000"/>
    <m/>
    <m/>
  </r>
  <r>
    <x v="2"/>
    <x v="8"/>
    <x v="1"/>
    <s v="Tracheal, bronchus, and lung cancer"/>
    <x v="0"/>
    <x v="0"/>
    <n v="17.450389999999999"/>
    <n v="13.380610000000001"/>
    <n v="21.509350000000001"/>
    <s v="per 100,000"/>
    <m/>
    <m/>
  </r>
  <r>
    <x v="2"/>
    <x v="9"/>
    <x v="1"/>
    <s v="Tracheal, bronchus, and lung cancer"/>
    <x v="0"/>
    <x v="0"/>
    <n v="17.32461"/>
    <n v="13.33427"/>
    <n v="21.29514"/>
    <s v="per 100,000"/>
    <m/>
    <m/>
  </r>
  <r>
    <x v="2"/>
    <x v="10"/>
    <x v="1"/>
    <s v="Tracheal, bronchus, and lung cancer"/>
    <x v="0"/>
    <x v="0"/>
    <n v="17.656020000000002"/>
    <n v="13.572509999999999"/>
    <n v="21.803979999999999"/>
    <s v="per 100,000"/>
    <m/>
    <m/>
  </r>
  <r>
    <x v="2"/>
    <x v="11"/>
    <x v="1"/>
    <s v="Tracheal, bronchus, and lung cancer"/>
    <x v="0"/>
    <x v="0"/>
    <n v="18.07348"/>
    <n v="13.844760000000001"/>
    <n v="22.21191"/>
    <s v="per 100,000"/>
    <m/>
    <m/>
  </r>
  <r>
    <x v="2"/>
    <x v="12"/>
    <x v="1"/>
    <s v="Tracheal, bronchus, and lung cancer"/>
    <x v="0"/>
    <x v="0"/>
    <n v="18.375019999999999"/>
    <n v="14.20505"/>
    <n v="22.61439"/>
    <s v="per 100,000"/>
    <m/>
    <m/>
  </r>
  <r>
    <x v="2"/>
    <x v="13"/>
    <x v="1"/>
    <s v="Tracheal, bronchus, and lung cancer"/>
    <x v="0"/>
    <x v="0"/>
    <n v="18.680309999999999"/>
    <n v="14.520630000000001"/>
    <n v="23.15062"/>
    <s v="per 100,000"/>
    <m/>
    <m/>
  </r>
  <r>
    <x v="2"/>
    <x v="14"/>
    <x v="1"/>
    <s v="Tracheal, bronchus, and lung cancer"/>
    <x v="0"/>
    <x v="0"/>
    <n v="18.593900000000001"/>
    <n v="14.439730000000001"/>
    <n v="23.00759"/>
    <s v="per 100,000"/>
    <m/>
    <m/>
  </r>
  <r>
    <x v="2"/>
    <x v="15"/>
    <x v="1"/>
    <s v="Tracheal, bronchus, and lung cancer"/>
    <x v="0"/>
    <x v="0"/>
    <n v="19.36346"/>
    <n v="14.980689999999999"/>
    <n v="23.974329999999998"/>
    <s v="per 100,000"/>
    <m/>
    <m/>
  </r>
  <r>
    <x v="2"/>
    <x v="16"/>
    <x v="1"/>
    <s v="Tracheal, bronchus, and lung cancer"/>
    <x v="0"/>
    <x v="0"/>
    <n v="20.278320000000001"/>
    <n v="15.713190000000001"/>
    <n v="24.995840000000001"/>
    <s v="per 100,000"/>
    <m/>
    <m/>
  </r>
  <r>
    <x v="2"/>
    <x v="17"/>
    <x v="1"/>
    <s v="Tracheal, bronchus, and lung cancer"/>
    <x v="0"/>
    <x v="0"/>
    <n v="21.448530000000002"/>
    <n v="16.68478"/>
    <n v="26.460450000000002"/>
    <s v="per 100,000"/>
    <m/>
    <m/>
  </r>
  <r>
    <x v="2"/>
    <x v="18"/>
    <x v="1"/>
    <s v="Tracheal, bronchus, and lung cancer"/>
    <x v="0"/>
    <x v="0"/>
    <n v="22.511379999999999"/>
    <n v="17.479600000000001"/>
    <n v="27.640090000000001"/>
    <s v="per 100,000"/>
    <m/>
    <m/>
  </r>
  <r>
    <x v="2"/>
    <x v="19"/>
    <x v="1"/>
    <s v="Tracheal, bronchus, and lung cancer"/>
    <x v="0"/>
    <x v="0"/>
    <n v="23.729150000000001"/>
    <n v="18.374739999999999"/>
    <n v="29.42727"/>
    <s v="per 100,000"/>
    <m/>
    <m/>
  </r>
  <r>
    <x v="2"/>
    <x v="20"/>
    <x v="1"/>
    <s v="Tracheal, bronchus, and lung cancer"/>
    <x v="0"/>
    <x v="0"/>
    <n v="24.916460000000001"/>
    <n v="19.191549999999999"/>
    <n v="30.679089999999999"/>
    <s v="per 100,000"/>
    <m/>
    <m/>
  </r>
  <r>
    <x v="2"/>
    <x v="21"/>
    <x v="1"/>
    <s v="Tracheal, bronchus, and lung cancer"/>
    <x v="0"/>
    <x v="0"/>
    <n v="26.153929999999999"/>
    <n v="20.12105"/>
    <n v="32.407589999999999"/>
    <s v="per 100,000"/>
    <m/>
    <m/>
  </r>
  <r>
    <x v="2"/>
    <x v="22"/>
    <x v="1"/>
    <s v="Tracheal, bronchus, and lung cancer"/>
    <x v="0"/>
    <x v="0"/>
    <n v="25.64059"/>
    <n v="19.88627"/>
    <n v="31.599900000000002"/>
    <s v="per 100,000"/>
    <m/>
    <m/>
  </r>
  <r>
    <x v="2"/>
    <x v="23"/>
    <x v="1"/>
    <s v="Tracheal, bronchus, and lung cancer"/>
    <x v="0"/>
    <x v="0"/>
    <n v="27.212219999999999"/>
    <n v="20.88598"/>
    <n v="33.738320000000002"/>
    <s v="per 100,000"/>
    <m/>
    <m/>
  </r>
  <r>
    <x v="2"/>
    <x v="24"/>
    <x v="1"/>
    <s v="Tracheal, bronchus, and lung cancer"/>
    <x v="0"/>
    <x v="0"/>
    <n v="27.923069999999999"/>
    <n v="21.34862"/>
    <n v="35.067740000000001"/>
    <s v="per 100,000"/>
    <m/>
    <m/>
  </r>
  <r>
    <x v="2"/>
    <x v="25"/>
    <x v="1"/>
    <s v="Tracheal, bronchus, and lung cancer"/>
    <x v="0"/>
    <x v="0"/>
    <n v="29.029820000000001"/>
    <n v="22.072759999999999"/>
    <n v="36.368980000000001"/>
    <s v="per 100,000"/>
    <m/>
    <m/>
  </r>
  <r>
    <x v="2"/>
    <x v="26"/>
    <x v="1"/>
    <s v="Tracheal, bronchus, and lung cancer"/>
    <x v="0"/>
    <x v="0"/>
    <n v="30.08372"/>
    <n v="23.01642"/>
    <n v="37.481229999999996"/>
    <s v="per 100,000"/>
    <m/>
    <m/>
  </r>
  <r>
    <x v="2"/>
    <x v="27"/>
    <x v="1"/>
    <s v="Tracheal, bronchus, and lung cancer"/>
    <x v="0"/>
    <x v="0"/>
    <n v="31.264399999999998"/>
    <n v="23.460190000000001"/>
    <n v="39.167090000000002"/>
    <s v="per 100,000"/>
    <m/>
    <m/>
  </r>
  <r>
    <x v="2"/>
    <x v="0"/>
    <x v="1"/>
    <s v="Tracheal, bronchus, and lung cancer"/>
    <x v="0"/>
    <x v="1"/>
    <n v="0.56424300000000005"/>
    <n v="0.43087799999999998"/>
    <n v="0.71280600000000005"/>
    <s v="per 100,000"/>
    <m/>
    <m/>
  </r>
  <r>
    <x v="2"/>
    <x v="1"/>
    <x v="1"/>
    <s v="Tracheal, bronchus, and lung cancer"/>
    <x v="0"/>
    <x v="1"/>
    <n v="0.58066899999999999"/>
    <n v="0.445685"/>
    <n v="0.72364700000000004"/>
    <s v="per 100,000"/>
    <m/>
    <m/>
  </r>
  <r>
    <x v="2"/>
    <x v="2"/>
    <x v="1"/>
    <s v="Tracheal, bronchus, and lung cancer"/>
    <x v="0"/>
    <x v="1"/>
    <n v="0.59338100000000005"/>
    <n v="0.46184900000000001"/>
    <n v="0.74577499999999997"/>
    <s v="per 100,000"/>
    <m/>
    <m/>
  </r>
  <r>
    <x v="2"/>
    <x v="3"/>
    <x v="1"/>
    <s v="Tracheal, bronchus, and lung cancer"/>
    <x v="0"/>
    <x v="1"/>
    <n v="0.59968299999999997"/>
    <n v="0.46314"/>
    <n v="0.75079499999999999"/>
    <s v="per 100,000"/>
    <m/>
    <m/>
  </r>
  <r>
    <x v="2"/>
    <x v="4"/>
    <x v="1"/>
    <s v="Tracheal, bronchus, and lung cancer"/>
    <x v="0"/>
    <x v="1"/>
    <n v="0.60570599999999997"/>
    <n v="0.46960400000000002"/>
    <n v="0.75900699999999999"/>
    <s v="per 100,000"/>
    <m/>
    <m/>
  </r>
  <r>
    <x v="2"/>
    <x v="5"/>
    <x v="1"/>
    <s v="Tracheal, bronchus, and lung cancer"/>
    <x v="0"/>
    <x v="1"/>
    <n v="0.60835099999999998"/>
    <n v="0.46750999999999998"/>
    <n v="0.76389099999999999"/>
    <s v="per 100,000"/>
    <m/>
    <m/>
  </r>
  <r>
    <x v="2"/>
    <x v="6"/>
    <x v="1"/>
    <s v="Tracheal, bronchus, and lung cancer"/>
    <x v="0"/>
    <x v="1"/>
    <n v="0.62965199999999999"/>
    <n v="0.48603000000000002"/>
    <n v="0.78195099999999995"/>
    <s v="per 100,000"/>
    <m/>
    <m/>
  </r>
  <r>
    <x v="2"/>
    <x v="7"/>
    <x v="1"/>
    <s v="Tracheal, bronchus, and lung cancer"/>
    <x v="0"/>
    <x v="1"/>
    <n v="0.66508199999999995"/>
    <n v="0.51207800000000003"/>
    <n v="0.81983399999999995"/>
    <s v="per 100,000"/>
    <m/>
    <m/>
  </r>
  <r>
    <x v="2"/>
    <x v="8"/>
    <x v="1"/>
    <s v="Tracheal, bronchus, and lung cancer"/>
    <x v="0"/>
    <x v="1"/>
    <n v="0.66939800000000005"/>
    <n v="0.51439999999999997"/>
    <n v="0.82880699999999996"/>
    <s v="per 100,000"/>
    <m/>
    <m/>
  </r>
  <r>
    <x v="2"/>
    <x v="9"/>
    <x v="1"/>
    <s v="Tracheal, bronchus, and lung cancer"/>
    <x v="0"/>
    <x v="1"/>
    <n v="0.66335900000000003"/>
    <n v="0.50948599999999999"/>
    <n v="0.81869899999999995"/>
    <s v="per 100,000"/>
    <m/>
    <m/>
  </r>
  <r>
    <x v="2"/>
    <x v="10"/>
    <x v="1"/>
    <s v="Tracheal, bronchus, and lung cancer"/>
    <x v="0"/>
    <x v="1"/>
    <n v="0.68123699999999998"/>
    <n v="0.52451800000000004"/>
    <n v="0.84622299999999995"/>
    <s v="per 100,000"/>
    <m/>
    <m/>
  </r>
  <r>
    <x v="2"/>
    <x v="11"/>
    <x v="1"/>
    <s v="Tracheal, bronchus, and lung cancer"/>
    <x v="0"/>
    <x v="1"/>
    <n v="0.70311900000000005"/>
    <n v="0.54049899999999995"/>
    <n v="0.86708700000000005"/>
    <s v="per 100,000"/>
    <m/>
    <m/>
  </r>
  <r>
    <x v="2"/>
    <x v="12"/>
    <x v="1"/>
    <s v="Tracheal, bronchus, and lung cancer"/>
    <x v="0"/>
    <x v="1"/>
    <n v="0.71764799999999995"/>
    <n v="0.55268799999999996"/>
    <n v="0.88371"/>
    <s v="per 100,000"/>
    <m/>
    <m/>
  </r>
  <r>
    <x v="2"/>
    <x v="13"/>
    <x v="1"/>
    <s v="Tracheal, bronchus, and lung cancer"/>
    <x v="0"/>
    <x v="1"/>
    <n v="0.73345099999999996"/>
    <n v="0.57076499999999997"/>
    <n v="0.90942599999999996"/>
    <s v="per 100,000"/>
    <m/>
    <m/>
  </r>
  <r>
    <x v="2"/>
    <x v="14"/>
    <x v="1"/>
    <s v="Tracheal, bronchus, and lung cancer"/>
    <x v="0"/>
    <x v="1"/>
    <n v="0.73359300000000005"/>
    <n v="0.56802399999999997"/>
    <n v="0.907775"/>
    <s v="per 100,000"/>
    <m/>
    <m/>
  </r>
  <r>
    <x v="2"/>
    <x v="15"/>
    <x v="1"/>
    <s v="Tracheal, bronchus, and lung cancer"/>
    <x v="0"/>
    <x v="1"/>
    <n v="0.76733099999999999"/>
    <n v="0.59115200000000001"/>
    <n v="0.95035899999999995"/>
    <s v="per 100,000"/>
    <m/>
    <m/>
  </r>
  <r>
    <x v="2"/>
    <x v="16"/>
    <x v="1"/>
    <s v="Tracheal, bronchus, and lung cancer"/>
    <x v="0"/>
    <x v="1"/>
    <n v="0.80668300000000004"/>
    <n v="0.626668"/>
    <n v="0.99690299999999998"/>
    <s v="per 100,000"/>
    <m/>
    <m/>
  </r>
  <r>
    <x v="2"/>
    <x v="17"/>
    <x v="1"/>
    <s v="Tracheal, bronchus, and lung cancer"/>
    <x v="0"/>
    <x v="1"/>
    <n v="0.85299100000000005"/>
    <n v="0.66532500000000006"/>
    <n v="1.0520929999999999"/>
    <s v="per 100,000"/>
    <m/>
    <m/>
  </r>
  <r>
    <x v="2"/>
    <x v="18"/>
    <x v="1"/>
    <s v="Tracheal, bronchus, and lung cancer"/>
    <x v="0"/>
    <x v="1"/>
    <n v="0.89852799999999999"/>
    <n v="0.69499599999999995"/>
    <n v="1.105972"/>
    <s v="per 100,000"/>
    <m/>
    <m/>
  </r>
  <r>
    <x v="2"/>
    <x v="19"/>
    <x v="1"/>
    <s v="Tracheal, bronchus, and lung cancer"/>
    <x v="0"/>
    <x v="1"/>
    <n v="0.950206"/>
    <n v="0.73433800000000005"/>
    <n v="1.1745680000000001"/>
    <s v="per 100,000"/>
    <m/>
    <m/>
  </r>
  <r>
    <x v="2"/>
    <x v="20"/>
    <x v="1"/>
    <s v="Tracheal, bronchus, and lung cancer"/>
    <x v="0"/>
    <x v="1"/>
    <n v="1.000874"/>
    <n v="0.76946700000000001"/>
    <n v="1.2359690000000001"/>
    <s v="per 100,000"/>
    <m/>
    <m/>
  </r>
  <r>
    <x v="2"/>
    <x v="21"/>
    <x v="1"/>
    <s v="Tracheal, bronchus, and lung cancer"/>
    <x v="0"/>
    <x v="1"/>
    <n v="1.0527390000000001"/>
    <n v="0.81037899999999996"/>
    <n v="1.3053589999999999"/>
    <s v="per 100,000"/>
    <m/>
    <m/>
  </r>
  <r>
    <x v="2"/>
    <x v="22"/>
    <x v="1"/>
    <s v="Tracheal, bronchus, and lung cancer"/>
    <x v="0"/>
    <x v="1"/>
    <n v="1.0340100000000001"/>
    <n v="0.80166300000000001"/>
    <n v="1.275047"/>
    <s v="per 100,000"/>
    <m/>
    <m/>
  </r>
  <r>
    <x v="2"/>
    <x v="23"/>
    <x v="1"/>
    <s v="Tracheal, bronchus, and lung cancer"/>
    <x v="0"/>
    <x v="1"/>
    <n v="1.099145"/>
    <n v="0.84221999999999997"/>
    <n v="1.3675219999999999"/>
    <s v="per 100,000"/>
    <m/>
    <m/>
  </r>
  <r>
    <x v="2"/>
    <x v="24"/>
    <x v="1"/>
    <s v="Tracheal, bronchus, and lung cancer"/>
    <x v="0"/>
    <x v="1"/>
    <n v="1.1309709999999999"/>
    <n v="0.86458699999999999"/>
    <n v="1.4244490000000001"/>
    <s v="per 100,000"/>
    <m/>
    <m/>
  </r>
  <r>
    <x v="2"/>
    <x v="25"/>
    <x v="1"/>
    <s v="Tracheal, bronchus, and lung cancer"/>
    <x v="0"/>
    <x v="1"/>
    <n v="1.175899"/>
    <n v="0.89102599999999998"/>
    <n v="1.468146"/>
    <s v="per 100,000"/>
    <m/>
    <m/>
  </r>
  <r>
    <x v="2"/>
    <x v="26"/>
    <x v="1"/>
    <s v="Tracheal, bronchus, and lung cancer"/>
    <x v="0"/>
    <x v="1"/>
    <n v="1.220415"/>
    <n v="0.93272600000000006"/>
    <n v="1.5185390000000001"/>
    <s v="per 100,000"/>
    <m/>
    <m/>
  </r>
  <r>
    <x v="2"/>
    <x v="27"/>
    <x v="1"/>
    <s v="Tracheal, bronchus, and lung cancer"/>
    <x v="0"/>
    <x v="1"/>
    <n v="1.2720750000000001"/>
    <n v="0.95819299999999996"/>
    <n v="1.6048530000000001"/>
    <s v="per 100,000"/>
    <m/>
    <m/>
  </r>
  <r>
    <x v="2"/>
    <x v="0"/>
    <x v="1"/>
    <s v="Lower respiratory infections"/>
    <x v="0"/>
    <x v="0"/>
    <n v="990.23440000000005"/>
    <n v="722.10670000000005"/>
    <n v="1323.1289999999999"/>
    <s v="per 100,000"/>
    <m/>
    <m/>
  </r>
  <r>
    <x v="2"/>
    <x v="1"/>
    <x v="1"/>
    <s v="Lower respiratory infections"/>
    <x v="0"/>
    <x v="0"/>
    <n v="984.06209999999999"/>
    <n v="726.67060000000004"/>
    <n v="1293.5550000000001"/>
    <s v="per 100,000"/>
    <m/>
    <m/>
  </r>
  <r>
    <x v="2"/>
    <x v="2"/>
    <x v="1"/>
    <s v="Lower respiratory infections"/>
    <x v="0"/>
    <x v="0"/>
    <n v="981.91160000000002"/>
    <n v="720.5403"/>
    <n v="1263.3520000000001"/>
    <s v="per 100,000"/>
    <m/>
    <m/>
  </r>
  <r>
    <x v="2"/>
    <x v="3"/>
    <x v="1"/>
    <s v="Lower respiratory infections"/>
    <x v="0"/>
    <x v="0"/>
    <n v="955.30110000000002"/>
    <n v="699.08780000000002"/>
    <n v="1242.8389999999999"/>
    <s v="per 100,000"/>
    <m/>
    <m/>
  </r>
  <r>
    <x v="2"/>
    <x v="4"/>
    <x v="1"/>
    <s v="Lower respiratory infections"/>
    <x v="0"/>
    <x v="0"/>
    <n v="930.17939999999999"/>
    <n v="693.87030000000004"/>
    <n v="1205.8019999999999"/>
    <s v="per 100,000"/>
    <m/>
    <m/>
  </r>
  <r>
    <x v="2"/>
    <x v="5"/>
    <x v="1"/>
    <s v="Lower respiratory infections"/>
    <x v="0"/>
    <x v="0"/>
    <n v="908.99900000000002"/>
    <n v="667.08389999999997"/>
    <n v="1190.1400000000001"/>
    <s v="per 100,000"/>
    <m/>
    <m/>
  </r>
  <r>
    <x v="2"/>
    <x v="6"/>
    <x v="1"/>
    <s v="Lower respiratory infections"/>
    <x v="0"/>
    <x v="0"/>
    <n v="890.79380000000003"/>
    <n v="657.57579999999996"/>
    <n v="1146.7619999999999"/>
    <s v="per 100,000"/>
    <m/>
    <m/>
  </r>
  <r>
    <x v="2"/>
    <x v="7"/>
    <x v="1"/>
    <s v="Lower respiratory infections"/>
    <x v="0"/>
    <x v="0"/>
    <n v="871.23310000000004"/>
    <n v="644.16899999999998"/>
    <n v="1104.9259999999999"/>
    <s v="per 100,000"/>
    <m/>
    <m/>
  </r>
  <r>
    <x v="2"/>
    <x v="8"/>
    <x v="1"/>
    <s v="Lower respiratory infections"/>
    <x v="0"/>
    <x v="0"/>
    <n v="845.55730000000005"/>
    <n v="619.54809999999998"/>
    <n v="1077.54"/>
    <s v="per 100,000"/>
    <m/>
    <m/>
  </r>
  <r>
    <x v="2"/>
    <x v="9"/>
    <x v="1"/>
    <s v="Lower respiratory infections"/>
    <x v="0"/>
    <x v="0"/>
    <n v="815.40120000000002"/>
    <n v="591.13409999999999"/>
    <n v="1037.692"/>
    <s v="per 100,000"/>
    <m/>
    <m/>
  </r>
  <r>
    <x v="2"/>
    <x v="10"/>
    <x v="1"/>
    <s v="Lower respiratory infections"/>
    <x v="0"/>
    <x v="0"/>
    <n v="797.65030000000002"/>
    <n v="581.60590000000002"/>
    <n v="1013.958"/>
    <s v="per 100,000"/>
    <m/>
    <m/>
  </r>
  <r>
    <x v="2"/>
    <x v="11"/>
    <x v="1"/>
    <s v="Lower respiratory infections"/>
    <x v="0"/>
    <x v="0"/>
    <n v="781.31870000000004"/>
    <n v="565.38800000000003"/>
    <n v="986.95320000000004"/>
    <s v="per 100,000"/>
    <m/>
    <m/>
  </r>
  <r>
    <x v="2"/>
    <x v="12"/>
    <x v="1"/>
    <s v="Lower respiratory infections"/>
    <x v="0"/>
    <x v="0"/>
    <n v="752.95100000000002"/>
    <n v="542.89049999999997"/>
    <n v="947.50909999999999"/>
    <s v="per 100,000"/>
    <m/>
    <m/>
  </r>
  <r>
    <x v="2"/>
    <x v="13"/>
    <x v="1"/>
    <s v="Lower respiratory infections"/>
    <x v="0"/>
    <x v="0"/>
    <n v="729.19949999999994"/>
    <n v="541.61170000000004"/>
    <n v="907.40920000000006"/>
    <s v="per 100,000"/>
    <m/>
    <m/>
  </r>
  <r>
    <x v="2"/>
    <x v="14"/>
    <x v="1"/>
    <s v="Lower respiratory infections"/>
    <x v="0"/>
    <x v="0"/>
    <n v="712.36479999999995"/>
    <n v="531.54190000000006"/>
    <n v="903.40620000000001"/>
    <s v="per 100,000"/>
    <m/>
    <m/>
  </r>
  <r>
    <x v="2"/>
    <x v="15"/>
    <x v="1"/>
    <s v="Lower respiratory infections"/>
    <x v="0"/>
    <x v="0"/>
    <n v="696.02819999999997"/>
    <n v="515.75070000000005"/>
    <n v="879.81150000000002"/>
    <s v="per 100,000"/>
    <m/>
    <m/>
  </r>
  <r>
    <x v="2"/>
    <x v="16"/>
    <x v="1"/>
    <s v="Lower respiratory infections"/>
    <x v="0"/>
    <x v="0"/>
    <n v="677.49450000000002"/>
    <n v="498.69659999999999"/>
    <n v="849.76559999999995"/>
    <s v="per 100,000"/>
    <m/>
    <m/>
  </r>
  <r>
    <x v="2"/>
    <x v="17"/>
    <x v="1"/>
    <s v="Lower respiratory infections"/>
    <x v="0"/>
    <x v="0"/>
    <n v="660.78150000000005"/>
    <n v="496.91809999999998"/>
    <n v="825.01559999999995"/>
    <s v="per 100,000"/>
    <m/>
    <m/>
  </r>
  <r>
    <x v="2"/>
    <x v="18"/>
    <x v="1"/>
    <s v="Lower respiratory infections"/>
    <x v="0"/>
    <x v="0"/>
    <n v="646.96370000000002"/>
    <n v="486.66480000000001"/>
    <n v="801.19960000000003"/>
    <s v="per 100,000"/>
    <m/>
    <m/>
  </r>
  <r>
    <x v="2"/>
    <x v="19"/>
    <x v="1"/>
    <s v="Lower respiratory infections"/>
    <x v="0"/>
    <x v="0"/>
    <n v="627.70669999999996"/>
    <n v="475.82100000000003"/>
    <n v="773.24959999999999"/>
    <s v="per 100,000"/>
    <m/>
    <m/>
  </r>
  <r>
    <x v="2"/>
    <x v="20"/>
    <x v="1"/>
    <s v="Lower respiratory infections"/>
    <x v="0"/>
    <x v="0"/>
    <n v="613.86389999999994"/>
    <n v="463.54039999999998"/>
    <n v="760.71929999999998"/>
    <s v="per 100,000"/>
    <m/>
    <m/>
  </r>
  <r>
    <x v="2"/>
    <x v="21"/>
    <x v="1"/>
    <s v="Lower respiratory infections"/>
    <x v="0"/>
    <x v="0"/>
    <n v="612.55089999999996"/>
    <n v="462.12060000000002"/>
    <n v="750.56590000000006"/>
    <s v="per 100,000"/>
    <m/>
    <m/>
  </r>
  <r>
    <x v="2"/>
    <x v="22"/>
    <x v="1"/>
    <s v="Lower respiratory infections"/>
    <x v="0"/>
    <x v="0"/>
    <n v="566.97209999999995"/>
    <n v="424.83179999999999"/>
    <n v="707.83150000000001"/>
    <s v="per 100,000"/>
    <m/>
    <m/>
  </r>
  <r>
    <x v="2"/>
    <x v="23"/>
    <x v="1"/>
    <s v="Lower respiratory infections"/>
    <x v="0"/>
    <x v="0"/>
    <n v="565.67079999999999"/>
    <n v="426.4753"/>
    <n v="697.9606"/>
    <s v="per 100,000"/>
    <m/>
    <m/>
  </r>
  <r>
    <x v="2"/>
    <x v="24"/>
    <x v="1"/>
    <s v="Lower respiratory infections"/>
    <x v="0"/>
    <x v="0"/>
    <n v="530.35900000000004"/>
    <n v="394.67959999999999"/>
    <n v="658.87019999999995"/>
    <s v="per 100,000"/>
    <m/>
    <m/>
  </r>
  <r>
    <x v="2"/>
    <x v="25"/>
    <x v="1"/>
    <s v="Lower respiratory infections"/>
    <x v="0"/>
    <x v="0"/>
    <n v="513.45050000000003"/>
    <n v="390.00330000000002"/>
    <n v="639.48289999999997"/>
    <s v="per 100,000"/>
    <m/>
    <m/>
  </r>
  <r>
    <x v="2"/>
    <x v="26"/>
    <x v="1"/>
    <s v="Lower respiratory infections"/>
    <x v="0"/>
    <x v="0"/>
    <n v="479.1447"/>
    <n v="363.4785"/>
    <n v="593.82349999999997"/>
    <s v="per 100,000"/>
    <m/>
    <m/>
  </r>
  <r>
    <x v="2"/>
    <x v="27"/>
    <x v="1"/>
    <s v="Lower respiratory infections"/>
    <x v="0"/>
    <x v="0"/>
    <n v="450.86759999999998"/>
    <n v="339.47309999999999"/>
    <n v="559.5566"/>
    <s v="per 100,000"/>
    <m/>
    <m/>
  </r>
  <r>
    <x v="2"/>
    <x v="0"/>
    <x v="1"/>
    <s v="Lower respiratory infections"/>
    <x v="0"/>
    <x v="1"/>
    <n v="13.24409"/>
    <n v="9.6248170000000002"/>
    <n v="17.576409999999999"/>
    <s v="per 100,000"/>
    <m/>
    <m/>
  </r>
  <r>
    <x v="2"/>
    <x v="1"/>
    <x v="1"/>
    <s v="Lower respiratory infections"/>
    <x v="0"/>
    <x v="1"/>
    <n v="13.22823"/>
    <n v="9.8514049999999997"/>
    <n v="17.271999999999998"/>
    <s v="per 100,000"/>
    <m/>
    <m/>
  </r>
  <r>
    <x v="2"/>
    <x v="2"/>
    <x v="1"/>
    <s v="Lower respiratory infections"/>
    <x v="0"/>
    <x v="1"/>
    <n v="13.268330000000001"/>
    <n v="9.7749269999999999"/>
    <n v="17.05583"/>
    <s v="per 100,000"/>
    <m/>
    <m/>
  </r>
  <r>
    <x v="2"/>
    <x v="3"/>
    <x v="1"/>
    <s v="Lower respiratory infections"/>
    <x v="0"/>
    <x v="1"/>
    <n v="12.96453"/>
    <n v="9.5725470000000001"/>
    <n v="16.725709999999999"/>
    <s v="per 100,000"/>
    <m/>
    <m/>
  </r>
  <r>
    <x v="2"/>
    <x v="4"/>
    <x v="1"/>
    <s v="Lower respiratory infections"/>
    <x v="0"/>
    <x v="1"/>
    <n v="12.69171"/>
    <n v="9.5450940000000006"/>
    <n v="16.355869999999999"/>
    <s v="per 100,000"/>
    <m/>
    <m/>
  </r>
  <r>
    <x v="2"/>
    <x v="5"/>
    <x v="1"/>
    <s v="Lower respiratory infections"/>
    <x v="0"/>
    <x v="1"/>
    <n v="12.458449999999999"/>
    <n v="9.2706429999999997"/>
    <n v="16.101289999999999"/>
    <s v="per 100,000"/>
    <m/>
    <m/>
  </r>
  <r>
    <x v="2"/>
    <x v="6"/>
    <x v="1"/>
    <s v="Lower respiratory infections"/>
    <x v="0"/>
    <x v="1"/>
    <n v="12.29551"/>
    <n v="9.1865469999999991"/>
    <n v="15.659179999999999"/>
    <s v="per 100,000"/>
    <m/>
    <m/>
  </r>
  <r>
    <x v="2"/>
    <x v="7"/>
    <x v="1"/>
    <s v="Lower respiratory infections"/>
    <x v="0"/>
    <x v="1"/>
    <n v="12.19505"/>
    <n v="9.1166640000000001"/>
    <n v="15.41226"/>
    <s v="per 100,000"/>
    <m/>
    <m/>
  </r>
  <r>
    <x v="2"/>
    <x v="8"/>
    <x v="1"/>
    <s v="Lower respiratory infections"/>
    <x v="0"/>
    <x v="1"/>
    <n v="11.95152"/>
    <n v="8.7836719999999993"/>
    <n v="15.155480000000001"/>
    <s v="per 100,000"/>
    <m/>
    <m/>
  </r>
  <r>
    <x v="2"/>
    <x v="9"/>
    <x v="1"/>
    <s v="Lower respiratory infections"/>
    <x v="0"/>
    <x v="1"/>
    <n v="11.593669999999999"/>
    <n v="8.4982679999999995"/>
    <n v="14.59305"/>
    <s v="per 100,000"/>
    <m/>
    <m/>
  </r>
  <r>
    <x v="2"/>
    <x v="10"/>
    <x v="1"/>
    <s v="Lower respiratory infections"/>
    <x v="0"/>
    <x v="1"/>
    <n v="11.45534"/>
    <n v="8.4166279999999993"/>
    <n v="14.52735"/>
    <s v="per 100,000"/>
    <m/>
    <m/>
  </r>
  <r>
    <x v="2"/>
    <x v="11"/>
    <x v="1"/>
    <s v="Lower respiratory infections"/>
    <x v="0"/>
    <x v="1"/>
    <n v="11.36275"/>
    <n v="8.3234250000000003"/>
    <n v="14.31955"/>
    <s v="per 100,000"/>
    <m/>
    <m/>
  </r>
  <r>
    <x v="2"/>
    <x v="12"/>
    <x v="1"/>
    <s v="Lower respiratory infections"/>
    <x v="0"/>
    <x v="1"/>
    <n v="11.1088"/>
    <n v="8.1412440000000004"/>
    <n v="13.869059999999999"/>
    <s v="per 100,000"/>
    <m/>
    <m/>
  </r>
  <r>
    <x v="2"/>
    <x v="13"/>
    <x v="1"/>
    <s v="Lower respiratory infections"/>
    <x v="0"/>
    <x v="1"/>
    <n v="10.897270000000001"/>
    <n v="8.1074830000000002"/>
    <n v="13.48235"/>
    <s v="per 100,000"/>
    <m/>
    <m/>
  </r>
  <r>
    <x v="2"/>
    <x v="14"/>
    <x v="1"/>
    <s v="Lower respiratory infections"/>
    <x v="0"/>
    <x v="1"/>
    <n v="10.71529"/>
    <n v="8.0331569999999992"/>
    <n v="13.41534"/>
    <s v="per 100,000"/>
    <m/>
    <m/>
  </r>
  <r>
    <x v="2"/>
    <x v="15"/>
    <x v="1"/>
    <s v="Lower respiratory infections"/>
    <x v="0"/>
    <x v="1"/>
    <n v="10.6571"/>
    <n v="7.9595840000000004"/>
    <n v="13.29692"/>
    <s v="per 100,000"/>
    <m/>
    <m/>
  </r>
  <r>
    <x v="2"/>
    <x v="16"/>
    <x v="1"/>
    <s v="Lower respiratory infections"/>
    <x v="0"/>
    <x v="1"/>
    <n v="10.60289"/>
    <n v="7.8621059999999998"/>
    <n v="13.23221"/>
    <s v="per 100,000"/>
    <m/>
    <m/>
  </r>
  <r>
    <x v="2"/>
    <x v="17"/>
    <x v="1"/>
    <s v="Lower respiratory infections"/>
    <x v="0"/>
    <x v="1"/>
    <n v="10.565300000000001"/>
    <n v="8.0003130000000002"/>
    <n v="12.997400000000001"/>
    <s v="per 100,000"/>
    <m/>
    <m/>
  </r>
  <r>
    <x v="2"/>
    <x v="18"/>
    <x v="1"/>
    <s v="Lower respiratory infections"/>
    <x v="0"/>
    <x v="1"/>
    <n v="10.573549999999999"/>
    <n v="8.0669760000000004"/>
    <n v="13.01285"/>
    <s v="per 100,000"/>
    <m/>
    <m/>
  </r>
  <r>
    <x v="2"/>
    <x v="19"/>
    <x v="1"/>
    <s v="Lower respiratory infections"/>
    <x v="0"/>
    <x v="1"/>
    <n v="10.45356"/>
    <n v="7.9491630000000004"/>
    <n v="12.85957"/>
    <s v="per 100,000"/>
    <m/>
    <m/>
  </r>
  <r>
    <x v="2"/>
    <x v="20"/>
    <x v="1"/>
    <s v="Lower respiratory infections"/>
    <x v="0"/>
    <x v="1"/>
    <n v="10.41173"/>
    <n v="8.0073380000000007"/>
    <n v="12.817489999999999"/>
    <s v="per 100,000"/>
    <m/>
    <m/>
  </r>
  <r>
    <x v="2"/>
    <x v="21"/>
    <x v="1"/>
    <s v="Lower respiratory infections"/>
    <x v="0"/>
    <x v="1"/>
    <n v="10.53557"/>
    <n v="8.0607360000000003"/>
    <n v="12.87374"/>
    <s v="per 100,000"/>
    <m/>
    <m/>
  </r>
  <r>
    <x v="2"/>
    <x v="22"/>
    <x v="1"/>
    <s v="Lower respiratory infections"/>
    <x v="0"/>
    <x v="1"/>
    <n v="9.9224700000000006"/>
    <n v="7.4427029999999998"/>
    <n v="12.33853"/>
    <s v="per 100,000"/>
    <m/>
    <m/>
  </r>
  <r>
    <x v="2"/>
    <x v="23"/>
    <x v="1"/>
    <s v="Lower respiratory infections"/>
    <x v="0"/>
    <x v="1"/>
    <n v="10.145239999999999"/>
    <n v="7.6640100000000002"/>
    <n v="12.43866"/>
    <s v="per 100,000"/>
    <m/>
    <m/>
  </r>
  <r>
    <x v="2"/>
    <x v="24"/>
    <x v="1"/>
    <s v="Lower respiratory infections"/>
    <x v="0"/>
    <x v="1"/>
    <n v="9.8821309999999993"/>
    <n v="7.5045989999999998"/>
    <n v="12.16262"/>
    <s v="per 100,000"/>
    <m/>
    <m/>
  </r>
  <r>
    <x v="2"/>
    <x v="25"/>
    <x v="1"/>
    <s v="Lower respiratory infections"/>
    <x v="0"/>
    <x v="1"/>
    <n v="9.8765959999999993"/>
    <n v="7.5366109999999997"/>
    <n v="12.247299999999999"/>
    <s v="per 100,000"/>
    <m/>
    <m/>
  </r>
  <r>
    <x v="2"/>
    <x v="26"/>
    <x v="1"/>
    <s v="Lower respiratory infections"/>
    <x v="0"/>
    <x v="1"/>
    <n v="9.6273540000000004"/>
    <n v="7.4305139999999996"/>
    <n v="11.937340000000001"/>
    <s v="per 100,000"/>
    <m/>
    <m/>
  </r>
  <r>
    <x v="2"/>
    <x v="27"/>
    <x v="1"/>
    <s v="Lower respiratory infections"/>
    <x v="0"/>
    <x v="1"/>
    <n v="9.4535669999999996"/>
    <n v="7.078227"/>
    <n v="11.685230000000001"/>
    <s v="per 100,000"/>
    <m/>
    <m/>
  </r>
  <r>
    <x v="3"/>
    <x v="0"/>
    <x v="0"/>
    <s v="Lower respiratory infections"/>
    <x v="0"/>
    <x v="0"/>
    <n v="2187.5949999999998"/>
    <n v="1502.825"/>
    <n v="3099.982"/>
    <s v="per 100,000"/>
    <m/>
    <m/>
  </r>
  <r>
    <x v="3"/>
    <x v="1"/>
    <x v="0"/>
    <s v="Lower respiratory infections"/>
    <x v="0"/>
    <x v="0"/>
    <n v="2125.3389999999999"/>
    <n v="1451.489"/>
    <n v="2960.5540000000001"/>
    <s v="per 100,000"/>
    <m/>
    <m/>
  </r>
  <r>
    <x v="3"/>
    <x v="2"/>
    <x v="0"/>
    <s v="Lower respiratory infections"/>
    <x v="0"/>
    <x v="0"/>
    <n v="2044.25"/>
    <n v="1405.441"/>
    <n v="2837.5120000000002"/>
    <s v="per 100,000"/>
    <m/>
    <m/>
  </r>
  <r>
    <x v="3"/>
    <x v="3"/>
    <x v="0"/>
    <s v="Lower respiratory infections"/>
    <x v="0"/>
    <x v="0"/>
    <n v="1978.7929999999999"/>
    <n v="1352.664"/>
    <n v="2722.8389999999999"/>
    <s v="per 100,000"/>
    <m/>
    <m/>
  </r>
  <r>
    <x v="3"/>
    <x v="4"/>
    <x v="0"/>
    <s v="Lower respiratory infections"/>
    <x v="0"/>
    <x v="0"/>
    <n v="1919.385"/>
    <n v="1316.348"/>
    <n v="2656.451"/>
    <s v="per 100,000"/>
    <m/>
    <m/>
  </r>
  <r>
    <x v="3"/>
    <x v="5"/>
    <x v="0"/>
    <s v="Lower respiratory infections"/>
    <x v="0"/>
    <x v="0"/>
    <n v="1837.992"/>
    <n v="1241.925"/>
    <n v="2576.04"/>
    <s v="per 100,000"/>
    <m/>
    <m/>
  </r>
  <r>
    <x v="3"/>
    <x v="6"/>
    <x v="0"/>
    <s v="Lower respiratory infections"/>
    <x v="0"/>
    <x v="0"/>
    <n v="1773.05"/>
    <n v="1231.6759999999999"/>
    <n v="2457.8470000000002"/>
    <s v="per 100,000"/>
    <m/>
    <m/>
  </r>
  <r>
    <x v="3"/>
    <x v="7"/>
    <x v="0"/>
    <s v="Lower respiratory infections"/>
    <x v="0"/>
    <x v="0"/>
    <n v="1734.3019999999999"/>
    <n v="1237.1559999999999"/>
    <n v="2397.9319999999998"/>
    <s v="per 100,000"/>
    <m/>
    <m/>
  </r>
  <r>
    <x v="3"/>
    <x v="8"/>
    <x v="0"/>
    <s v="Lower respiratory infections"/>
    <x v="0"/>
    <x v="0"/>
    <n v="1730.009"/>
    <n v="1227.029"/>
    <n v="2380.384"/>
    <s v="per 100,000"/>
    <m/>
    <m/>
  </r>
  <r>
    <x v="3"/>
    <x v="9"/>
    <x v="0"/>
    <s v="Lower respiratory infections"/>
    <x v="0"/>
    <x v="0"/>
    <n v="1632.29"/>
    <n v="1155.9570000000001"/>
    <n v="2269.8789999999999"/>
    <s v="per 100,000"/>
    <m/>
    <m/>
  </r>
  <r>
    <x v="3"/>
    <x v="10"/>
    <x v="0"/>
    <s v="Lower respiratory infections"/>
    <x v="0"/>
    <x v="0"/>
    <n v="1480.144"/>
    <n v="1027.462"/>
    <n v="2052.4670000000001"/>
    <s v="per 100,000"/>
    <m/>
    <m/>
  </r>
  <r>
    <x v="3"/>
    <x v="11"/>
    <x v="0"/>
    <s v="Lower respiratory infections"/>
    <x v="0"/>
    <x v="0"/>
    <n v="1399.7"/>
    <n v="979.40210000000002"/>
    <n v="1949.7570000000001"/>
    <s v="per 100,000"/>
    <m/>
    <m/>
  </r>
  <r>
    <x v="3"/>
    <x v="12"/>
    <x v="0"/>
    <s v="Lower respiratory infections"/>
    <x v="0"/>
    <x v="0"/>
    <n v="1344.8030000000001"/>
    <n v="958.63469999999995"/>
    <n v="1866.2090000000001"/>
    <s v="per 100,000"/>
    <m/>
    <m/>
  </r>
  <r>
    <x v="3"/>
    <x v="13"/>
    <x v="0"/>
    <s v="Lower respiratory infections"/>
    <x v="0"/>
    <x v="0"/>
    <n v="1288.578"/>
    <n v="928.09870000000001"/>
    <n v="1792.1859999999999"/>
    <s v="per 100,000"/>
    <m/>
    <m/>
  </r>
  <r>
    <x v="3"/>
    <x v="14"/>
    <x v="0"/>
    <s v="Lower respiratory infections"/>
    <x v="0"/>
    <x v="0"/>
    <n v="1238.3389999999999"/>
    <n v="899.13019999999995"/>
    <n v="1704.518"/>
    <s v="per 100,000"/>
    <m/>
    <m/>
  </r>
  <r>
    <x v="3"/>
    <x v="15"/>
    <x v="0"/>
    <s v="Lower respiratory infections"/>
    <x v="0"/>
    <x v="0"/>
    <n v="1160.556"/>
    <n v="844.02290000000005"/>
    <n v="1614.1489999999999"/>
    <s v="per 100,000"/>
    <m/>
    <m/>
  </r>
  <r>
    <x v="3"/>
    <x v="16"/>
    <x v="0"/>
    <s v="Lower respiratory infections"/>
    <x v="0"/>
    <x v="0"/>
    <n v="1096.1679999999999"/>
    <n v="809.60739999999998"/>
    <n v="1501.2860000000001"/>
    <s v="per 100,000"/>
    <m/>
    <m/>
  </r>
  <r>
    <x v="3"/>
    <x v="17"/>
    <x v="0"/>
    <s v="Lower respiratory infections"/>
    <x v="0"/>
    <x v="0"/>
    <n v="1035.3240000000001"/>
    <n v="761.19770000000005"/>
    <n v="1410.193"/>
    <s v="per 100,000"/>
    <m/>
    <m/>
  </r>
  <r>
    <x v="3"/>
    <x v="18"/>
    <x v="0"/>
    <s v="Lower respiratory infections"/>
    <x v="0"/>
    <x v="0"/>
    <n v="988.79340000000002"/>
    <n v="725.90800000000002"/>
    <n v="1338.751"/>
    <s v="per 100,000"/>
    <m/>
    <m/>
  </r>
  <r>
    <x v="3"/>
    <x v="19"/>
    <x v="0"/>
    <s v="Lower respiratory infections"/>
    <x v="0"/>
    <x v="0"/>
    <n v="913.34169999999995"/>
    <n v="661.36900000000003"/>
    <n v="1230.08"/>
    <s v="per 100,000"/>
    <m/>
    <m/>
  </r>
  <r>
    <x v="3"/>
    <x v="20"/>
    <x v="0"/>
    <s v="Lower respiratory infections"/>
    <x v="0"/>
    <x v="0"/>
    <n v="822.79319999999996"/>
    <n v="584.35140000000001"/>
    <n v="1123.23"/>
    <s v="per 100,000"/>
    <m/>
    <m/>
  </r>
  <r>
    <x v="3"/>
    <x v="21"/>
    <x v="0"/>
    <s v="Lower respiratory infections"/>
    <x v="0"/>
    <x v="0"/>
    <n v="758.4384"/>
    <n v="532.24779999999998"/>
    <n v="1035.982"/>
    <s v="per 100,000"/>
    <m/>
    <m/>
  </r>
  <r>
    <x v="3"/>
    <x v="22"/>
    <x v="0"/>
    <s v="Lower respiratory infections"/>
    <x v="0"/>
    <x v="0"/>
    <n v="710.21879999999999"/>
    <n v="501.08069999999998"/>
    <n v="988.38430000000005"/>
    <s v="per 100,000"/>
    <m/>
    <m/>
  </r>
  <r>
    <x v="3"/>
    <x v="23"/>
    <x v="0"/>
    <s v="Lower respiratory infections"/>
    <x v="0"/>
    <x v="0"/>
    <n v="621.899"/>
    <n v="435.62509999999997"/>
    <n v="867.68970000000002"/>
    <s v="per 100,000"/>
    <m/>
    <m/>
  </r>
  <r>
    <x v="3"/>
    <x v="24"/>
    <x v="0"/>
    <s v="Lower respiratory infections"/>
    <x v="0"/>
    <x v="0"/>
    <n v="559.33510000000001"/>
    <n v="385.4778"/>
    <n v="776.57719999999995"/>
    <s v="per 100,000"/>
    <m/>
    <m/>
  </r>
  <r>
    <x v="3"/>
    <x v="25"/>
    <x v="0"/>
    <s v="Lower respiratory infections"/>
    <x v="0"/>
    <x v="0"/>
    <n v="530.23659999999995"/>
    <n v="364.26839999999999"/>
    <n v="739.69420000000002"/>
    <s v="per 100,000"/>
    <m/>
    <m/>
  </r>
  <r>
    <x v="3"/>
    <x v="26"/>
    <x v="0"/>
    <s v="Lower respiratory infections"/>
    <x v="0"/>
    <x v="0"/>
    <n v="489.35149999999999"/>
    <n v="337.00670000000002"/>
    <n v="692.9221"/>
    <s v="per 100,000"/>
    <m/>
    <m/>
  </r>
  <r>
    <x v="3"/>
    <x v="27"/>
    <x v="0"/>
    <s v="Lower respiratory infections"/>
    <x v="0"/>
    <x v="0"/>
    <n v="469.24579999999997"/>
    <n v="319.11040000000003"/>
    <n v="649.34820000000002"/>
    <s v="per 100,000"/>
    <m/>
    <m/>
  </r>
  <r>
    <x v="3"/>
    <x v="0"/>
    <x v="0"/>
    <s v="Lower respiratory infections"/>
    <x v="0"/>
    <x v="1"/>
    <n v="25.116579999999999"/>
    <n v="17.25347"/>
    <n v="35.560850000000002"/>
    <s v="per 100,000"/>
    <m/>
    <m/>
  </r>
  <r>
    <x v="3"/>
    <x v="1"/>
    <x v="0"/>
    <s v="Lower respiratory infections"/>
    <x v="0"/>
    <x v="1"/>
    <n v="24.399139999999999"/>
    <n v="16.65033"/>
    <n v="33.975340000000003"/>
    <s v="per 100,000"/>
    <m/>
    <m/>
  </r>
  <r>
    <x v="3"/>
    <x v="2"/>
    <x v="0"/>
    <s v="Lower respiratory infections"/>
    <x v="0"/>
    <x v="1"/>
    <n v="23.465350000000001"/>
    <n v="16.132200000000001"/>
    <n v="32.571959999999997"/>
    <s v="per 100,000"/>
    <m/>
    <m/>
  </r>
  <r>
    <x v="3"/>
    <x v="3"/>
    <x v="0"/>
    <s v="Lower respiratory infections"/>
    <x v="0"/>
    <x v="1"/>
    <n v="22.707820000000002"/>
    <n v="15.513820000000001"/>
    <n v="31.247599999999998"/>
    <s v="per 100,000"/>
    <m/>
    <m/>
  </r>
  <r>
    <x v="3"/>
    <x v="4"/>
    <x v="0"/>
    <s v="Lower respiratory infections"/>
    <x v="0"/>
    <x v="1"/>
    <n v="22.01763"/>
    <n v="15.098649999999999"/>
    <n v="30.458290000000002"/>
    <s v="per 100,000"/>
    <m/>
    <m/>
  </r>
  <r>
    <x v="3"/>
    <x v="5"/>
    <x v="0"/>
    <s v="Lower respiratory infections"/>
    <x v="0"/>
    <x v="1"/>
    <n v="21.077290000000001"/>
    <n v="14.233180000000001"/>
    <n v="29.527419999999999"/>
    <s v="per 100,000"/>
    <m/>
    <m/>
  </r>
  <r>
    <x v="3"/>
    <x v="6"/>
    <x v="0"/>
    <s v="Lower respiratory infections"/>
    <x v="0"/>
    <x v="1"/>
    <n v="20.330760000000001"/>
    <n v="14.123419999999999"/>
    <n v="28.17634"/>
    <s v="per 100,000"/>
    <m/>
    <m/>
  </r>
  <r>
    <x v="3"/>
    <x v="7"/>
    <x v="0"/>
    <s v="Lower respiratory infections"/>
    <x v="0"/>
    <x v="1"/>
    <n v="19.887650000000001"/>
    <n v="14.18797"/>
    <n v="27.48366"/>
    <s v="per 100,000"/>
    <m/>
    <m/>
  </r>
  <r>
    <x v="3"/>
    <x v="8"/>
    <x v="0"/>
    <s v="Lower respiratory infections"/>
    <x v="0"/>
    <x v="1"/>
    <n v="19.839130000000001"/>
    <n v="14.069000000000001"/>
    <n v="27.29476"/>
    <s v="per 100,000"/>
    <m/>
    <m/>
  </r>
  <r>
    <x v="3"/>
    <x v="9"/>
    <x v="0"/>
    <s v="Lower respiratory infections"/>
    <x v="0"/>
    <x v="1"/>
    <n v="18.71547"/>
    <n v="13.256679999999999"/>
    <n v="26.03444"/>
    <s v="per 100,000"/>
    <m/>
    <m/>
  </r>
  <r>
    <x v="3"/>
    <x v="10"/>
    <x v="0"/>
    <s v="Lower respiratory infections"/>
    <x v="0"/>
    <x v="1"/>
    <n v="16.96696"/>
    <n v="11.777850000000001"/>
    <n v="23.527889999999999"/>
    <s v="per 100,000"/>
    <m/>
    <m/>
  </r>
  <r>
    <x v="3"/>
    <x v="11"/>
    <x v="0"/>
    <s v="Lower respiratory infections"/>
    <x v="0"/>
    <x v="1"/>
    <n v="16.042819999999999"/>
    <n v="11.21869"/>
    <n v="22.349830000000001"/>
    <s v="per 100,000"/>
    <m/>
    <m/>
  </r>
  <r>
    <x v="3"/>
    <x v="12"/>
    <x v="0"/>
    <s v="Lower respiratory infections"/>
    <x v="0"/>
    <x v="1"/>
    <n v="15.41184"/>
    <n v="10.980370000000001"/>
    <n v="21.371659999999999"/>
    <s v="per 100,000"/>
    <m/>
    <m/>
  </r>
  <r>
    <x v="3"/>
    <x v="13"/>
    <x v="0"/>
    <s v="Lower respiratory infections"/>
    <x v="0"/>
    <x v="1"/>
    <n v="14.76586"/>
    <n v="10.63912"/>
    <n v="20.529019999999999"/>
    <s v="per 100,000"/>
    <m/>
    <m/>
  </r>
  <r>
    <x v="3"/>
    <x v="14"/>
    <x v="0"/>
    <s v="Lower respiratory infections"/>
    <x v="0"/>
    <x v="1"/>
    <n v="14.19041"/>
    <n v="10.299519999999999"/>
    <n v="19.52983"/>
    <s v="per 100,000"/>
    <m/>
    <m/>
  </r>
  <r>
    <x v="3"/>
    <x v="15"/>
    <x v="0"/>
    <s v="Lower respiratory infections"/>
    <x v="0"/>
    <x v="1"/>
    <n v="13.29533"/>
    <n v="9.6686859999999992"/>
    <n v="18.481929999999998"/>
    <s v="per 100,000"/>
    <m/>
    <m/>
  </r>
  <r>
    <x v="3"/>
    <x v="16"/>
    <x v="0"/>
    <s v="Lower respiratory infections"/>
    <x v="0"/>
    <x v="1"/>
    <n v="12.5533"/>
    <n v="9.2688299999999995"/>
    <n v="17.193349999999999"/>
    <s v="per 100,000"/>
    <m/>
    <m/>
  </r>
  <r>
    <x v="3"/>
    <x v="17"/>
    <x v="0"/>
    <s v="Lower respiratory infections"/>
    <x v="0"/>
    <x v="1"/>
    <n v="11.85135"/>
    <n v="8.7151890000000005"/>
    <n v="16.12678"/>
    <s v="per 100,000"/>
    <m/>
    <m/>
  </r>
  <r>
    <x v="3"/>
    <x v="18"/>
    <x v="0"/>
    <s v="Lower respiratory infections"/>
    <x v="0"/>
    <x v="1"/>
    <n v="11.31401"/>
    <n v="8.3039299999999994"/>
    <n v="15.310129999999999"/>
    <s v="per 100,000"/>
    <m/>
    <m/>
  </r>
  <r>
    <x v="3"/>
    <x v="19"/>
    <x v="0"/>
    <s v="Lower respiratory infections"/>
    <x v="0"/>
    <x v="1"/>
    <n v="10.44467"/>
    <n v="7.5604959999999997"/>
    <n v="14.068659999999999"/>
    <s v="per 100,000"/>
    <m/>
    <m/>
  </r>
  <r>
    <x v="3"/>
    <x v="20"/>
    <x v="0"/>
    <s v="Lower respiratory infections"/>
    <x v="0"/>
    <x v="1"/>
    <n v="9.4034739999999992"/>
    <n v="6.6800839999999999"/>
    <n v="12.83573"/>
    <s v="per 100,000"/>
    <m/>
    <m/>
  </r>
  <r>
    <x v="3"/>
    <x v="21"/>
    <x v="0"/>
    <s v="Lower respiratory infections"/>
    <x v="0"/>
    <x v="1"/>
    <n v="8.6635650000000002"/>
    <n v="6.08223"/>
    <n v="11.852370000000001"/>
    <s v="per 100,000"/>
    <m/>
    <m/>
  </r>
  <r>
    <x v="3"/>
    <x v="22"/>
    <x v="0"/>
    <s v="Lower respiratory infections"/>
    <x v="0"/>
    <x v="1"/>
    <n v="8.1082400000000003"/>
    <n v="5.724081"/>
    <n v="11.269579999999999"/>
    <s v="per 100,000"/>
    <m/>
    <m/>
  </r>
  <r>
    <x v="3"/>
    <x v="23"/>
    <x v="0"/>
    <s v="Lower respiratory infections"/>
    <x v="0"/>
    <x v="1"/>
    <n v="7.0959459999999996"/>
    <n v="4.9796670000000001"/>
    <n v="9.9133689999999994"/>
    <s v="per 100,000"/>
    <m/>
    <m/>
  </r>
  <r>
    <x v="3"/>
    <x v="24"/>
    <x v="0"/>
    <s v="Lower respiratory infections"/>
    <x v="0"/>
    <x v="1"/>
    <n v="6.3778050000000004"/>
    <n v="4.3962500000000002"/>
    <n v="8.8678139999999992"/>
    <s v="per 100,000"/>
    <m/>
    <m/>
  </r>
  <r>
    <x v="3"/>
    <x v="25"/>
    <x v="0"/>
    <s v="Lower respiratory infections"/>
    <x v="0"/>
    <x v="1"/>
    <n v="6.0422960000000003"/>
    <n v="4.1501229999999998"/>
    <n v="8.4351789999999998"/>
    <s v="per 100,000"/>
    <m/>
    <m/>
  </r>
  <r>
    <x v="3"/>
    <x v="26"/>
    <x v="0"/>
    <s v="Lower respiratory infections"/>
    <x v="0"/>
    <x v="1"/>
    <n v="5.5744040000000004"/>
    <n v="3.8394870000000001"/>
    <n v="7.8987350000000003"/>
    <s v="per 100,000"/>
    <m/>
    <m/>
  </r>
  <r>
    <x v="3"/>
    <x v="27"/>
    <x v="0"/>
    <s v="Lower respiratory infections"/>
    <x v="0"/>
    <x v="1"/>
    <n v="5.3445970000000003"/>
    <n v="3.6301869999999998"/>
    <n v="7.3875799999999998"/>
    <s v="per 100,000"/>
    <m/>
    <m/>
  </r>
  <r>
    <x v="3"/>
    <x v="0"/>
    <x v="1"/>
    <s v="Chronic obstructive pulmonary disease"/>
    <x v="0"/>
    <x v="0"/>
    <n v="38.951329999999999"/>
    <n v="22.982589999999998"/>
    <n v="58.584760000000003"/>
    <s v="per 100,000"/>
    <m/>
    <m/>
  </r>
  <r>
    <x v="3"/>
    <x v="1"/>
    <x v="1"/>
    <s v="Chronic obstructive pulmonary disease"/>
    <x v="0"/>
    <x v="0"/>
    <n v="41.082549999999998"/>
    <n v="24.81907"/>
    <n v="61.022649999999999"/>
    <s v="per 100,000"/>
    <m/>
    <m/>
  </r>
  <r>
    <x v="3"/>
    <x v="2"/>
    <x v="1"/>
    <s v="Chronic obstructive pulmonary disease"/>
    <x v="0"/>
    <x v="0"/>
    <n v="43.255330000000001"/>
    <n v="25.97354"/>
    <n v="64.193610000000007"/>
    <s v="per 100,000"/>
    <m/>
    <m/>
  </r>
  <r>
    <x v="3"/>
    <x v="3"/>
    <x v="1"/>
    <s v="Chronic obstructive pulmonary disease"/>
    <x v="0"/>
    <x v="0"/>
    <n v="45.249470000000002"/>
    <n v="27.642990000000001"/>
    <n v="67.288070000000005"/>
    <s v="per 100,000"/>
    <m/>
    <m/>
  </r>
  <r>
    <x v="3"/>
    <x v="4"/>
    <x v="1"/>
    <s v="Chronic obstructive pulmonary disease"/>
    <x v="0"/>
    <x v="0"/>
    <n v="47.373559999999998"/>
    <n v="29.407889999999998"/>
    <n v="70.604619999999997"/>
    <s v="per 100,000"/>
    <m/>
    <m/>
  </r>
  <r>
    <x v="3"/>
    <x v="5"/>
    <x v="1"/>
    <s v="Chronic obstructive pulmonary disease"/>
    <x v="0"/>
    <x v="0"/>
    <n v="49.388350000000003"/>
    <n v="30.032219999999999"/>
    <n v="73.676500000000004"/>
    <s v="per 100,000"/>
    <m/>
    <m/>
  </r>
  <r>
    <x v="3"/>
    <x v="6"/>
    <x v="1"/>
    <s v="Chronic obstructive pulmonary disease"/>
    <x v="0"/>
    <x v="0"/>
    <n v="51.798430000000003"/>
    <n v="31.696809999999999"/>
    <n v="76.384230000000002"/>
    <s v="per 100,000"/>
    <m/>
    <m/>
  </r>
  <r>
    <x v="3"/>
    <x v="7"/>
    <x v="1"/>
    <s v="Chronic obstructive pulmonary disease"/>
    <x v="0"/>
    <x v="0"/>
    <n v="53.973669999999998"/>
    <n v="33.08455"/>
    <n v="79.078940000000003"/>
    <s v="per 100,000"/>
    <m/>
    <m/>
  </r>
  <r>
    <x v="3"/>
    <x v="8"/>
    <x v="1"/>
    <s v="Chronic obstructive pulmonary disease"/>
    <x v="0"/>
    <x v="0"/>
    <n v="55.601990000000001"/>
    <n v="33.870649999999998"/>
    <n v="81.425489999999996"/>
    <s v="per 100,000"/>
    <m/>
    <m/>
  </r>
  <r>
    <x v="3"/>
    <x v="9"/>
    <x v="1"/>
    <s v="Chronic obstructive pulmonary disease"/>
    <x v="0"/>
    <x v="0"/>
    <n v="56.947800000000001"/>
    <n v="34.550330000000002"/>
    <n v="83.421809999999994"/>
    <s v="per 100,000"/>
    <m/>
    <m/>
  </r>
  <r>
    <x v="3"/>
    <x v="10"/>
    <x v="1"/>
    <s v="Chronic obstructive pulmonary disease"/>
    <x v="0"/>
    <x v="0"/>
    <n v="58.291780000000003"/>
    <n v="34.839619999999996"/>
    <n v="84.901719999999997"/>
    <s v="per 100,000"/>
    <m/>
    <m/>
  </r>
  <r>
    <x v="3"/>
    <x v="11"/>
    <x v="1"/>
    <s v="Chronic obstructive pulmonary disease"/>
    <x v="0"/>
    <x v="0"/>
    <n v="60.338639999999998"/>
    <n v="36.252989999999997"/>
    <n v="87.348029999999994"/>
    <s v="per 100,000"/>
    <m/>
    <m/>
  </r>
  <r>
    <x v="3"/>
    <x v="12"/>
    <x v="1"/>
    <s v="Chronic obstructive pulmonary disease"/>
    <x v="0"/>
    <x v="0"/>
    <n v="62.703539999999997"/>
    <n v="37.776690000000002"/>
    <n v="90.452500000000001"/>
    <s v="per 100,000"/>
    <m/>
    <m/>
  </r>
  <r>
    <x v="3"/>
    <x v="13"/>
    <x v="1"/>
    <s v="Chronic obstructive pulmonary disease"/>
    <x v="0"/>
    <x v="0"/>
    <n v="64.924359999999993"/>
    <n v="39.25835"/>
    <n v="94.264970000000005"/>
    <s v="per 100,000"/>
    <m/>
    <m/>
  </r>
  <r>
    <x v="3"/>
    <x v="14"/>
    <x v="1"/>
    <s v="Chronic obstructive pulmonary disease"/>
    <x v="0"/>
    <x v="0"/>
    <n v="66.979089999999999"/>
    <n v="40.936030000000002"/>
    <n v="97.581010000000006"/>
    <s v="per 100,000"/>
    <m/>
    <m/>
  </r>
  <r>
    <x v="3"/>
    <x v="15"/>
    <x v="1"/>
    <s v="Chronic obstructive pulmonary disease"/>
    <x v="0"/>
    <x v="0"/>
    <n v="68.556169999999995"/>
    <n v="41.601190000000003"/>
    <n v="100.0761"/>
    <s v="per 100,000"/>
    <m/>
    <m/>
  </r>
  <r>
    <x v="3"/>
    <x v="16"/>
    <x v="1"/>
    <s v="Chronic obstructive pulmonary disease"/>
    <x v="0"/>
    <x v="0"/>
    <n v="70.716359999999995"/>
    <n v="43.174160000000001"/>
    <n v="102.6211"/>
    <s v="per 100,000"/>
    <m/>
    <m/>
  </r>
  <r>
    <x v="3"/>
    <x v="17"/>
    <x v="1"/>
    <s v="Chronic obstructive pulmonary disease"/>
    <x v="0"/>
    <x v="0"/>
    <n v="72.493070000000003"/>
    <n v="43.588279999999997"/>
    <n v="105.6212"/>
    <s v="per 100,000"/>
    <m/>
    <m/>
  </r>
  <r>
    <x v="3"/>
    <x v="18"/>
    <x v="1"/>
    <s v="Chronic obstructive pulmonary disease"/>
    <x v="0"/>
    <x v="0"/>
    <n v="73.518159999999995"/>
    <n v="44.55603"/>
    <n v="105.93729999999999"/>
    <s v="per 100,000"/>
    <m/>
    <m/>
  </r>
  <r>
    <x v="3"/>
    <x v="19"/>
    <x v="1"/>
    <s v="Chronic obstructive pulmonary disease"/>
    <x v="0"/>
    <x v="0"/>
    <n v="74.435519999999997"/>
    <n v="44.406750000000002"/>
    <n v="107.51739999999999"/>
    <s v="per 100,000"/>
    <m/>
    <m/>
  </r>
  <r>
    <x v="3"/>
    <x v="20"/>
    <x v="1"/>
    <s v="Chronic obstructive pulmonary disease"/>
    <x v="0"/>
    <x v="0"/>
    <n v="75.219030000000004"/>
    <n v="44.761330000000001"/>
    <n v="110.75"/>
    <s v="per 100,000"/>
    <m/>
    <m/>
  </r>
  <r>
    <x v="3"/>
    <x v="21"/>
    <x v="1"/>
    <s v="Chronic obstructive pulmonary disease"/>
    <x v="0"/>
    <x v="0"/>
    <n v="77.265990000000002"/>
    <n v="44.750709999999998"/>
    <n v="114.1641"/>
    <s v="per 100,000"/>
    <m/>
    <m/>
  </r>
  <r>
    <x v="3"/>
    <x v="22"/>
    <x v="1"/>
    <s v="Chronic obstructive pulmonary disease"/>
    <x v="0"/>
    <x v="0"/>
    <n v="79.224559999999997"/>
    <n v="48.204880000000003"/>
    <n v="116.9247"/>
    <s v="per 100,000"/>
    <m/>
    <m/>
  </r>
  <r>
    <x v="3"/>
    <x v="23"/>
    <x v="1"/>
    <s v="Chronic obstructive pulmonary disease"/>
    <x v="0"/>
    <x v="0"/>
    <n v="76.838329999999999"/>
    <n v="44.811369999999997"/>
    <n v="111.8485"/>
    <s v="per 100,000"/>
    <m/>
    <m/>
  </r>
  <r>
    <x v="3"/>
    <x v="24"/>
    <x v="1"/>
    <s v="Chronic obstructive pulmonary disease"/>
    <x v="0"/>
    <x v="0"/>
    <n v="77.098849999999999"/>
    <n v="44.502409999999998"/>
    <n v="114.05459999999999"/>
    <s v="per 100,000"/>
    <m/>
    <m/>
  </r>
  <r>
    <x v="3"/>
    <x v="25"/>
    <x v="1"/>
    <s v="Chronic obstructive pulmonary disease"/>
    <x v="0"/>
    <x v="0"/>
    <n v="81.139110000000002"/>
    <n v="46.466320000000003"/>
    <n v="121.3373"/>
    <s v="per 100,000"/>
    <m/>
    <m/>
  </r>
  <r>
    <x v="3"/>
    <x v="26"/>
    <x v="1"/>
    <s v="Chronic obstructive pulmonary disease"/>
    <x v="0"/>
    <x v="0"/>
    <n v="82.848659999999995"/>
    <n v="47.105379999999997"/>
    <n v="124.0432"/>
    <s v="per 100,000"/>
    <m/>
    <m/>
  </r>
  <r>
    <x v="3"/>
    <x v="27"/>
    <x v="1"/>
    <s v="Chronic obstructive pulmonary disease"/>
    <x v="0"/>
    <x v="0"/>
    <n v="86.213819999999998"/>
    <n v="49.401760000000003"/>
    <n v="129.12129999999999"/>
    <s v="per 100,000"/>
    <m/>
    <m/>
  </r>
  <r>
    <x v="3"/>
    <x v="0"/>
    <x v="1"/>
    <s v="Chronic obstructive pulmonary disease"/>
    <x v="0"/>
    <x v="1"/>
    <n v="1.214259"/>
    <n v="0.67242400000000002"/>
    <n v="1.8449139999999999"/>
    <s v="per 100,000"/>
    <m/>
    <m/>
  </r>
  <r>
    <x v="3"/>
    <x v="1"/>
    <x v="1"/>
    <s v="Chronic obstructive pulmonary disease"/>
    <x v="0"/>
    <x v="1"/>
    <n v="1.2813699999999999"/>
    <n v="0.72660999999999998"/>
    <n v="1.9565809999999999"/>
    <s v="per 100,000"/>
    <m/>
    <m/>
  </r>
  <r>
    <x v="3"/>
    <x v="2"/>
    <x v="1"/>
    <s v="Chronic obstructive pulmonary disease"/>
    <x v="0"/>
    <x v="1"/>
    <n v="1.3547979999999999"/>
    <n v="0.77185199999999998"/>
    <n v="2.058128"/>
    <s v="per 100,000"/>
    <m/>
    <m/>
  </r>
  <r>
    <x v="3"/>
    <x v="3"/>
    <x v="1"/>
    <s v="Chronic obstructive pulmonary disease"/>
    <x v="0"/>
    <x v="1"/>
    <n v="1.4229069999999999"/>
    <n v="0.82565699999999997"/>
    <n v="2.1475420000000001"/>
    <s v="per 100,000"/>
    <m/>
    <m/>
  </r>
  <r>
    <x v="3"/>
    <x v="4"/>
    <x v="1"/>
    <s v="Chronic obstructive pulmonary disease"/>
    <x v="0"/>
    <x v="1"/>
    <n v="1.496745"/>
    <n v="0.87278699999999998"/>
    <n v="2.2497199999999999"/>
    <s v="per 100,000"/>
    <m/>
    <m/>
  </r>
  <r>
    <x v="3"/>
    <x v="5"/>
    <x v="1"/>
    <s v="Chronic obstructive pulmonary disease"/>
    <x v="0"/>
    <x v="1"/>
    <n v="1.5708089999999999"/>
    <n v="0.90673999999999999"/>
    <n v="2.3774120000000001"/>
    <s v="per 100,000"/>
    <m/>
    <m/>
  </r>
  <r>
    <x v="3"/>
    <x v="6"/>
    <x v="1"/>
    <s v="Chronic obstructive pulmonary disease"/>
    <x v="0"/>
    <x v="1"/>
    <n v="1.657511"/>
    <n v="0.95755199999999996"/>
    <n v="2.515279"/>
    <s v="per 100,000"/>
    <m/>
    <m/>
  </r>
  <r>
    <x v="3"/>
    <x v="7"/>
    <x v="1"/>
    <s v="Chronic obstructive pulmonary disease"/>
    <x v="0"/>
    <x v="1"/>
    <n v="1.748219"/>
    <n v="1.022332"/>
    <n v="2.6014689999999998"/>
    <s v="per 100,000"/>
    <m/>
    <m/>
  </r>
  <r>
    <x v="3"/>
    <x v="8"/>
    <x v="1"/>
    <s v="Chronic obstructive pulmonary disease"/>
    <x v="0"/>
    <x v="1"/>
    <n v="1.821197"/>
    <n v="1.0657220000000001"/>
    <n v="2.7395830000000001"/>
    <s v="per 100,000"/>
    <m/>
    <m/>
  </r>
  <r>
    <x v="3"/>
    <x v="9"/>
    <x v="1"/>
    <s v="Chronic obstructive pulmonary disease"/>
    <x v="0"/>
    <x v="1"/>
    <n v="1.880304"/>
    <n v="1.083866"/>
    <n v="2.8174160000000001"/>
    <s v="per 100,000"/>
    <m/>
    <m/>
  </r>
  <r>
    <x v="3"/>
    <x v="10"/>
    <x v="1"/>
    <s v="Chronic obstructive pulmonary disease"/>
    <x v="0"/>
    <x v="1"/>
    <n v="1.932733"/>
    <n v="1.1029819999999999"/>
    <n v="2.9187409999999998"/>
    <s v="per 100,000"/>
    <m/>
    <m/>
  </r>
  <r>
    <x v="3"/>
    <x v="11"/>
    <x v="1"/>
    <s v="Chronic obstructive pulmonary disease"/>
    <x v="0"/>
    <x v="1"/>
    <n v="2.0028169999999998"/>
    <n v="1.151645"/>
    <n v="2.992162"/>
    <s v="per 100,000"/>
    <m/>
    <m/>
  </r>
  <r>
    <x v="3"/>
    <x v="12"/>
    <x v="1"/>
    <s v="Chronic obstructive pulmonary disease"/>
    <x v="0"/>
    <x v="1"/>
    <n v="2.0918000000000001"/>
    <n v="1.203746"/>
    <n v="3.106573"/>
    <s v="per 100,000"/>
    <m/>
    <m/>
  </r>
  <r>
    <x v="3"/>
    <x v="13"/>
    <x v="1"/>
    <s v="Chronic obstructive pulmonary disease"/>
    <x v="0"/>
    <x v="1"/>
    <n v="2.177597"/>
    <n v="1.2606919999999999"/>
    <n v="3.2178460000000002"/>
    <s v="per 100,000"/>
    <m/>
    <m/>
  </r>
  <r>
    <x v="3"/>
    <x v="14"/>
    <x v="1"/>
    <s v="Chronic obstructive pulmonary disease"/>
    <x v="0"/>
    <x v="1"/>
    <n v="2.2569189999999999"/>
    <n v="1.3113619999999999"/>
    <n v="3.3431649999999999"/>
    <s v="per 100,000"/>
    <m/>
    <m/>
  </r>
  <r>
    <x v="3"/>
    <x v="15"/>
    <x v="1"/>
    <s v="Chronic obstructive pulmonary disease"/>
    <x v="0"/>
    <x v="1"/>
    <n v="2.3204920000000002"/>
    <n v="1.3504400000000001"/>
    <n v="3.4498289999999998"/>
    <s v="per 100,000"/>
    <m/>
    <m/>
  </r>
  <r>
    <x v="3"/>
    <x v="16"/>
    <x v="1"/>
    <s v="Chronic obstructive pulmonary disease"/>
    <x v="0"/>
    <x v="1"/>
    <n v="2.4039169999999999"/>
    <n v="1.4190039999999999"/>
    <n v="3.5273880000000002"/>
    <s v="per 100,000"/>
    <m/>
    <m/>
  </r>
  <r>
    <x v="3"/>
    <x v="17"/>
    <x v="1"/>
    <s v="Chronic obstructive pulmonary disease"/>
    <x v="0"/>
    <x v="1"/>
    <n v="2.4808849999999998"/>
    <n v="1.4859579999999999"/>
    <n v="3.6385339999999999"/>
    <s v="per 100,000"/>
    <m/>
    <m/>
  </r>
  <r>
    <x v="3"/>
    <x v="18"/>
    <x v="1"/>
    <s v="Chronic obstructive pulmonary disease"/>
    <x v="0"/>
    <x v="1"/>
    <n v="2.4823849999999998"/>
    <n v="1.4757150000000001"/>
    <n v="3.6445349999999999"/>
    <s v="per 100,000"/>
    <m/>
    <m/>
  </r>
  <r>
    <x v="3"/>
    <x v="19"/>
    <x v="1"/>
    <s v="Chronic obstructive pulmonary disease"/>
    <x v="0"/>
    <x v="1"/>
    <n v="2.491053"/>
    <n v="1.484137"/>
    <n v="3.6589010000000002"/>
    <s v="per 100,000"/>
    <m/>
    <m/>
  </r>
  <r>
    <x v="3"/>
    <x v="20"/>
    <x v="1"/>
    <s v="Chronic obstructive pulmonary disease"/>
    <x v="0"/>
    <x v="1"/>
    <n v="2.4998300000000002"/>
    <n v="1.491144"/>
    <n v="3.6939380000000002"/>
    <s v="per 100,000"/>
    <m/>
    <m/>
  </r>
  <r>
    <x v="3"/>
    <x v="21"/>
    <x v="1"/>
    <s v="Chronic obstructive pulmonary disease"/>
    <x v="0"/>
    <x v="1"/>
    <n v="2.5534180000000002"/>
    <n v="1.5032989999999999"/>
    <n v="3.7631809999999999"/>
    <s v="per 100,000"/>
    <m/>
    <m/>
  </r>
  <r>
    <x v="3"/>
    <x v="22"/>
    <x v="1"/>
    <s v="Chronic obstructive pulmonary disease"/>
    <x v="0"/>
    <x v="1"/>
    <n v="2.587866"/>
    <n v="1.560392"/>
    <n v="3.9002050000000001"/>
    <s v="per 100,000"/>
    <m/>
    <m/>
  </r>
  <r>
    <x v="3"/>
    <x v="23"/>
    <x v="1"/>
    <s v="Chronic obstructive pulmonary disease"/>
    <x v="0"/>
    <x v="1"/>
    <n v="2.4922979999999999"/>
    <n v="1.4564950000000001"/>
    <n v="3.673543"/>
    <s v="per 100,000"/>
    <m/>
    <m/>
  </r>
  <r>
    <x v="3"/>
    <x v="24"/>
    <x v="1"/>
    <s v="Chronic obstructive pulmonary disease"/>
    <x v="0"/>
    <x v="1"/>
    <n v="2.477058"/>
    <n v="1.436742"/>
    <n v="3.6793619999999998"/>
    <s v="per 100,000"/>
    <m/>
    <m/>
  </r>
  <r>
    <x v="3"/>
    <x v="25"/>
    <x v="1"/>
    <s v="Chronic obstructive pulmonary disease"/>
    <x v="0"/>
    <x v="1"/>
    <n v="2.5990099999999998"/>
    <n v="1.4954609999999999"/>
    <n v="3.8899089999999998"/>
    <s v="per 100,000"/>
    <m/>
    <m/>
  </r>
  <r>
    <x v="3"/>
    <x v="26"/>
    <x v="1"/>
    <s v="Chronic obstructive pulmonary disease"/>
    <x v="0"/>
    <x v="1"/>
    <n v="2.6574930000000001"/>
    <n v="1.517449"/>
    <n v="3.9885739999999998"/>
    <s v="per 100,000"/>
    <m/>
    <m/>
  </r>
  <r>
    <x v="3"/>
    <x v="27"/>
    <x v="1"/>
    <s v="Chronic obstructive pulmonary disease"/>
    <x v="0"/>
    <x v="1"/>
    <n v="2.768033"/>
    <n v="1.5627120000000001"/>
    <n v="4.1476759999999997"/>
    <s v="per 100,000"/>
    <m/>
    <m/>
  </r>
  <r>
    <x v="3"/>
    <x v="0"/>
    <x v="1"/>
    <s v="Ischemic heart disease"/>
    <x v="0"/>
    <x v="0"/>
    <n v="67.03349"/>
    <n v="50.398890000000002"/>
    <n v="88.486310000000003"/>
    <s v="per 100,000"/>
    <m/>
    <m/>
  </r>
  <r>
    <x v="3"/>
    <x v="1"/>
    <x v="1"/>
    <s v="Ischemic heart disease"/>
    <x v="0"/>
    <x v="0"/>
    <n v="70.393810000000002"/>
    <n v="54.283569999999997"/>
    <n v="93.773169999999993"/>
    <s v="per 100,000"/>
    <m/>
    <m/>
  </r>
  <r>
    <x v="3"/>
    <x v="2"/>
    <x v="1"/>
    <s v="Ischemic heart disease"/>
    <x v="0"/>
    <x v="0"/>
    <n v="73.795150000000007"/>
    <n v="57.50027"/>
    <n v="96.679079999999999"/>
    <s v="per 100,000"/>
    <m/>
    <m/>
  </r>
  <r>
    <x v="3"/>
    <x v="3"/>
    <x v="1"/>
    <s v="Ischemic heart disease"/>
    <x v="0"/>
    <x v="0"/>
    <n v="76.997730000000004"/>
    <n v="59.759659999999997"/>
    <n v="101.9477"/>
    <s v="per 100,000"/>
    <m/>
    <m/>
  </r>
  <r>
    <x v="3"/>
    <x v="4"/>
    <x v="1"/>
    <s v="Ischemic heart disease"/>
    <x v="0"/>
    <x v="0"/>
    <n v="80.413520000000005"/>
    <n v="61.964260000000003"/>
    <n v="105.5107"/>
    <s v="per 100,000"/>
    <m/>
    <m/>
  </r>
  <r>
    <x v="3"/>
    <x v="5"/>
    <x v="1"/>
    <s v="Ischemic heart disease"/>
    <x v="0"/>
    <x v="0"/>
    <n v="83.814670000000007"/>
    <n v="63.84319"/>
    <n v="111.0502"/>
    <s v="per 100,000"/>
    <m/>
    <m/>
  </r>
  <r>
    <x v="3"/>
    <x v="6"/>
    <x v="1"/>
    <s v="Ischemic heart disease"/>
    <x v="0"/>
    <x v="0"/>
    <n v="88.420410000000004"/>
    <n v="67.424880000000002"/>
    <n v="116.3085"/>
    <s v="per 100,000"/>
    <m/>
    <m/>
  </r>
  <r>
    <x v="3"/>
    <x v="7"/>
    <x v="1"/>
    <s v="Ischemic heart disease"/>
    <x v="0"/>
    <x v="0"/>
    <n v="92.916409999999999"/>
    <n v="72.247519999999994"/>
    <n v="119.3155"/>
    <s v="per 100,000"/>
    <m/>
    <m/>
  </r>
  <r>
    <x v="3"/>
    <x v="8"/>
    <x v="1"/>
    <s v="Ischemic heart disease"/>
    <x v="0"/>
    <x v="0"/>
    <n v="96.964659999999995"/>
    <n v="75.444029999999998"/>
    <n v="124.2255"/>
    <s v="per 100,000"/>
    <m/>
    <m/>
  </r>
  <r>
    <x v="3"/>
    <x v="9"/>
    <x v="1"/>
    <s v="Ischemic heart disease"/>
    <x v="0"/>
    <x v="0"/>
    <n v="101.2598"/>
    <n v="78.111720000000005"/>
    <n v="129.66149999999999"/>
    <s v="per 100,000"/>
    <m/>
    <m/>
  </r>
  <r>
    <x v="3"/>
    <x v="10"/>
    <x v="1"/>
    <s v="Ischemic heart disease"/>
    <x v="0"/>
    <x v="0"/>
    <n v="106.02330000000001"/>
    <n v="80.97"/>
    <n v="136.64259999999999"/>
    <s v="per 100,000"/>
    <m/>
    <m/>
  </r>
  <r>
    <x v="3"/>
    <x v="11"/>
    <x v="1"/>
    <s v="Ischemic heart disease"/>
    <x v="0"/>
    <x v="0"/>
    <n v="111.56059999999999"/>
    <n v="86.036150000000006"/>
    <n v="143.00360000000001"/>
    <s v="per 100,000"/>
    <m/>
    <m/>
  </r>
  <r>
    <x v="3"/>
    <x v="12"/>
    <x v="1"/>
    <s v="Ischemic heart disease"/>
    <x v="0"/>
    <x v="0"/>
    <n v="117.8963"/>
    <n v="92.626310000000004"/>
    <n v="151.30869999999999"/>
    <s v="per 100,000"/>
    <m/>
    <m/>
  </r>
  <r>
    <x v="3"/>
    <x v="13"/>
    <x v="1"/>
    <s v="Ischemic heart disease"/>
    <x v="0"/>
    <x v="0"/>
    <n v="123.49290000000001"/>
    <n v="96.983050000000006"/>
    <n v="158.56989999999999"/>
    <s v="per 100,000"/>
    <m/>
    <m/>
  </r>
  <r>
    <x v="3"/>
    <x v="14"/>
    <x v="1"/>
    <s v="Ischemic heart disease"/>
    <x v="0"/>
    <x v="0"/>
    <n v="128.83189999999999"/>
    <n v="99.871229999999997"/>
    <n v="164.59469999999999"/>
    <s v="per 100,000"/>
    <m/>
    <m/>
  </r>
  <r>
    <x v="3"/>
    <x v="15"/>
    <x v="1"/>
    <s v="Ischemic heart disease"/>
    <x v="0"/>
    <x v="0"/>
    <n v="132.69210000000001"/>
    <n v="102.5313"/>
    <n v="171.1438"/>
    <s v="per 100,000"/>
    <m/>
    <m/>
  </r>
  <r>
    <x v="3"/>
    <x v="16"/>
    <x v="1"/>
    <s v="Ischemic heart disease"/>
    <x v="0"/>
    <x v="0"/>
    <n v="136.8142"/>
    <n v="106.52200000000001"/>
    <n v="173.8955"/>
    <s v="per 100,000"/>
    <m/>
    <m/>
  </r>
  <r>
    <x v="3"/>
    <x v="17"/>
    <x v="1"/>
    <s v="Ischemic heart disease"/>
    <x v="0"/>
    <x v="0"/>
    <n v="139.93510000000001"/>
    <n v="109.11150000000001"/>
    <n v="179.04740000000001"/>
    <s v="per 100,000"/>
    <m/>
    <m/>
  </r>
  <r>
    <x v="3"/>
    <x v="18"/>
    <x v="1"/>
    <s v="Ischemic heart disease"/>
    <x v="0"/>
    <x v="0"/>
    <n v="144.4794"/>
    <n v="110.91289999999999"/>
    <n v="183.87029999999999"/>
    <s v="per 100,000"/>
    <m/>
    <m/>
  </r>
  <r>
    <x v="3"/>
    <x v="19"/>
    <x v="1"/>
    <s v="Ischemic heart disease"/>
    <x v="0"/>
    <x v="0"/>
    <n v="147.89529999999999"/>
    <n v="113.7834"/>
    <n v="188.85570000000001"/>
    <s v="per 100,000"/>
    <m/>
    <m/>
  </r>
  <r>
    <x v="3"/>
    <x v="20"/>
    <x v="1"/>
    <s v="Ischemic heart disease"/>
    <x v="0"/>
    <x v="0"/>
    <n v="150.40979999999999"/>
    <n v="115.5594"/>
    <n v="194.04140000000001"/>
    <s v="per 100,000"/>
    <m/>
    <m/>
  </r>
  <r>
    <x v="3"/>
    <x v="21"/>
    <x v="1"/>
    <s v="Ischemic heart disease"/>
    <x v="0"/>
    <x v="0"/>
    <n v="154.98410000000001"/>
    <n v="117.7812"/>
    <n v="197.1455"/>
    <s v="per 100,000"/>
    <m/>
    <m/>
  </r>
  <r>
    <x v="3"/>
    <x v="22"/>
    <x v="1"/>
    <s v="Ischemic heart disease"/>
    <x v="0"/>
    <x v="0"/>
    <n v="162.26509999999999"/>
    <n v="123.1324"/>
    <n v="209.7022"/>
    <s v="per 100,000"/>
    <m/>
    <m/>
  </r>
  <r>
    <x v="3"/>
    <x v="23"/>
    <x v="1"/>
    <s v="Ischemic heart disease"/>
    <x v="0"/>
    <x v="0"/>
    <n v="159.642"/>
    <n v="121.7355"/>
    <n v="206.1388"/>
    <s v="per 100,000"/>
    <m/>
    <m/>
  </r>
  <r>
    <x v="3"/>
    <x v="24"/>
    <x v="1"/>
    <s v="Ischemic heart disease"/>
    <x v="0"/>
    <x v="0"/>
    <n v="162.36160000000001"/>
    <n v="123.4425"/>
    <n v="209.4271"/>
    <s v="per 100,000"/>
    <m/>
    <m/>
  </r>
  <r>
    <x v="3"/>
    <x v="25"/>
    <x v="1"/>
    <s v="Ischemic heart disease"/>
    <x v="0"/>
    <x v="0"/>
    <n v="170.9768"/>
    <n v="130.19649999999999"/>
    <n v="218.2208"/>
    <s v="per 100,000"/>
    <m/>
    <m/>
  </r>
  <r>
    <x v="3"/>
    <x v="26"/>
    <x v="1"/>
    <s v="Ischemic heart disease"/>
    <x v="0"/>
    <x v="0"/>
    <n v="174.02959999999999"/>
    <n v="130.8211"/>
    <n v="225.46940000000001"/>
    <s v="per 100,000"/>
    <m/>
    <m/>
  </r>
  <r>
    <x v="3"/>
    <x v="27"/>
    <x v="1"/>
    <s v="Ischemic heart disease"/>
    <x v="0"/>
    <x v="0"/>
    <n v="179.5977"/>
    <n v="137.56970000000001"/>
    <n v="229.45320000000001"/>
    <s v="per 100,000"/>
    <m/>
    <m/>
  </r>
  <r>
    <x v="3"/>
    <x v="0"/>
    <x v="1"/>
    <s v="Ischemic heart disease"/>
    <x v="0"/>
    <x v="1"/>
    <n v="2.247439"/>
    <n v="1.6833499999999999"/>
    <n v="3.004105"/>
    <s v="per 100,000"/>
    <m/>
    <m/>
  </r>
  <r>
    <x v="3"/>
    <x v="1"/>
    <x v="1"/>
    <s v="Ischemic heart disease"/>
    <x v="0"/>
    <x v="1"/>
    <n v="2.3659309999999998"/>
    <n v="1.812425"/>
    <n v="3.1545860000000001"/>
    <s v="per 100,000"/>
    <m/>
    <m/>
  </r>
  <r>
    <x v="3"/>
    <x v="2"/>
    <x v="1"/>
    <s v="Ischemic heart disease"/>
    <x v="0"/>
    <x v="1"/>
    <n v="2.4888699999999999"/>
    <n v="1.924642"/>
    <n v="3.3058130000000001"/>
    <s v="per 100,000"/>
    <m/>
    <m/>
  </r>
  <r>
    <x v="3"/>
    <x v="3"/>
    <x v="1"/>
    <s v="Ischemic heart disease"/>
    <x v="0"/>
    <x v="1"/>
    <n v="2.6071360000000001"/>
    <n v="2.010634"/>
    <n v="3.4949240000000001"/>
    <s v="per 100,000"/>
    <m/>
    <m/>
  </r>
  <r>
    <x v="3"/>
    <x v="4"/>
    <x v="1"/>
    <s v="Ischemic heart disease"/>
    <x v="0"/>
    <x v="1"/>
    <n v="2.7357909999999999"/>
    <n v="2.114811"/>
    <n v="3.6353110000000002"/>
    <s v="per 100,000"/>
    <m/>
    <m/>
  </r>
  <r>
    <x v="3"/>
    <x v="5"/>
    <x v="1"/>
    <s v="Ischemic heart disease"/>
    <x v="0"/>
    <x v="1"/>
    <n v="2.8656039999999998"/>
    <n v="2.161063"/>
    <n v="3.8369049999999998"/>
    <s v="per 100,000"/>
    <m/>
    <m/>
  </r>
  <r>
    <x v="3"/>
    <x v="6"/>
    <x v="1"/>
    <s v="Ischemic heart disease"/>
    <x v="0"/>
    <x v="1"/>
    <n v="3.0381909999999999"/>
    <n v="2.330603"/>
    <n v="4.0350919999999997"/>
    <s v="per 100,000"/>
    <m/>
    <m/>
  </r>
  <r>
    <x v="3"/>
    <x v="7"/>
    <x v="1"/>
    <s v="Ischemic heart disease"/>
    <x v="0"/>
    <x v="1"/>
    <n v="3.2093449999999999"/>
    <n v="2.492607"/>
    <n v="4.1990759999999998"/>
    <s v="per 100,000"/>
    <m/>
    <m/>
  </r>
  <r>
    <x v="3"/>
    <x v="8"/>
    <x v="1"/>
    <s v="Ischemic heart disease"/>
    <x v="0"/>
    <x v="1"/>
    <n v="3.3587950000000002"/>
    <n v="2.5921959999999999"/>
    <n v="4.3606980000000002"/>
    <s v="per 100,000"/>
    <m/>
    <m/>
  </r>
  <r>
    <x v="3"/>
    <x v="9"/>
    <x v="1"/>
    <s v="Ischemic heart disease"/>
    <x v="0"/>
    <x v="1"/>
    <n v="3.5158330000000002"/>
    <n v="2.6895790000000002"/>
    <n v="4.5540419999999999"/>
    <s v="per 100,000"/>
    <m/>
    <m/>
  </r>
  <r>
    <x v="3"/>
    <x v="10"/>
    <x v="1"/>
    <s v="Ischemic heart disease"/>
    <x v="0"/>
    <x v="1"/>
    <n v="3.689988"/>
    <n v="2.7923719999999999"/>
    <n v="4.7882400000000001"/>
    <s v="per 100,000"/>
    <m/>
    <m/>
  </r>
  <r>
    <x v="3"/>
    <x v="11"/>
    <x v="1"/>
    <s v="Ischemic heart disease"/>
    <x v="0"/>
    <x v="1"/>
    <n v="3.8877950000000001"/>
    <n v="2.961052"/>
    <n v="5.0149350000000004"/>
    <s v="per 100,000"/>
    <m/>
    <m/>
  </r>
  <r>
    <x v="3"/>
    <x v="12"/>
    <x v="1"/>
    <s v="Ischemic heart disease"/>
    <x v="0"/>
    <x v="1"/>
    <n v="4.1083460000000001"/>
    <n v="3.220758"/>
    <n v="5.3020310000000004"/>
    <s v="per 100,000"/>
    <m/>
    <m/>
  </r>
  <r>
    <x v="3"/>
    <x v="13"/>
    <x v="1"/>
    <s v="Ischemic heart disease"/>
    <x v="0"/>
    <x v="1"/>
    <n v="4.3052890000000001"/>
    <n v="3.390587"/>
    <n v="5.4770909999999997"/>
    <s v="per 100,000"/>
    <m/>
    <m/>
  </r>
  <r>
    <x v="3"/>
    <x v="14"/>
    <x v="1"/>
    <s v="Ischemic heart disease"/>
    <x v="0"/>
    <x v="1"/>
    <n v="4.4905090000000003"/>
    <n v="3.505681"/>
    <n v="5.6803629999999998"/>
    <s v="per 100,000"/>
    <m/>
    <m/>
  </r>
  <r>
    <x v="3"/>
    <x v="15"/>
    <x v="1"/>
    <s v="Ischemic heart disease"/>
    <x v="0"/>
    <x v="1"/>
    <n v="4.6307970000000003"/>
    <n v="3.5916570000000001"/>
    <n v="5.9983449999999996"/>
    <s v="per 100,000"/>
    <m/>
    <m/>
  </r>
  <r>
    <x v="3"/>
    <x v="16"/>
    <x v="1"/>
    <s v="Ischemic heart disease"/>
    <x v="0"/>
    <x v="1"/>
    <n v="4.7905420000000003"/>
    <n v="3.7610969999999999"/>
    <n v="6.1163720000000001"/>
    <s v="per 100,000"/>
    <m/>
    <m/>
  </r>
  <r>
    <x v="3"/>
    <x v="17"/>
    <x v="1"/>
    <s v="Ischemic heart disease"/>
    <x v="0"/>
    <x v="1"/>
    <n v="4.9123080000000003"/>
    <n v="3.8630309999999999"/>
    <n v="6.2754779999999997"/>
    <s v="per 100,000"/>
    <m/>
    <m/>
  </r>
  <r>
    <x v="3"/>
    <x v="18"/>
    <x v="1"/>
    <s v="Ischemic heart disease"/>
    <x v="0"/>
    <x v="1"/>
    <n v="5.0786550000000004"/>
    <n v="3.9202360000000001"/>
    <n v="6.4560170000000001"/>
    <s v="per 100,000"/>
    <m/>
    <m/>
  </r>
  <r>
    <x v="3"/>
    <x v="19"/>
    <x v="1"/>
    <s v="Ischemic heart disease"/>
    <x v="0"/>
    <x v="1"/>
    <n v="5.2097540000000002"/>
    <n v="4.0408489999999997"/>
    <n v="6.6566489999999998"/>
    <s v="per 100,000"/>
    <m/>
    <m/>
  </r>
  <r>
    <x v="3"/>
    <x v="20"/>
    <x v="1"/>
    <s v="Ischemic heart disease"/>
    <x v="0"/>
    <x v="1"/>
    <n v="5.315645"/>
    <n v="4.083215"/>
    <n v="6.8895280000000003"/>
    <s v="per 100,000"/>
    <m/>
    <m/>
  </r>
  <r>
    <x v="3"/>
    <x v="21"/>
    <x v="1"/>
    <s v="Ischemic heart disease"/>
    <x v="0"/>
    <x v="1"/>
    <n v="5.4993730000000003"/>
    <n v="4.2248570000000001"/>
    <n v="7.0983179999999999"/>
    <s v="per 100,000"/>
    <m/>
    <m/>
  </r>
  <r>
    <x v="3"/>
    <x v="22"/>
    <x v="1"/>
    <s v="Ischemic heart disease"/>
    <x v="0"/>
    <x v="1"/>
    <n v="5.7520449999999999"/>
    <n v="4.3785800000000004"/>
    <n v="7.4534599999999998"/>
    <s v="per 100,000"/>
    <m/>
    <m/>
  </r>
  <r>
    <x v="3"/>
    <x v="23"/>
    <x v="1"/>
    <s v="Ischemic heart disease"/>
    <x v="0"/>
    <x v="1"/>
    <n v="5.6858630000000003"/>
    <n v="4.3663590000000001"/>
    <n v="7.3398260000000004"/>
    <s v="per 100,000"/>
    <m/>
    <m/>
  </r>
  <r>
    <x v="3"/>
    <x v="24"/>
    <x v="1"/>
    <s v="Ischemic heart disease"/>
    <x v="0"/>
    <x v="1"/>
    <n v="5.8001769999999997"/>
    <n v="4.4326140000000001"/>
    <n v="7.5378930000000004"/>
    <s v="per 100,000"/>
    <m/>
    <m/>
  </r>
  <r>
    <x v="3"/>
    <x v="25"/>
    <x v="1"/>
    <s v="Ischemic heart disease"/>
    <x v="0"/>
    <x v="1"/>
    <n v="6.1129550000000004"/>
    <n v="4.7074389999999999"/>
    <n v="7.8511649999999999"/>
    <s v="per 100,000"/>
    <m/>
    <m/>
  </r>
  <r>
    <x v="3"/>
    <x v="26"/>
    <x v="1"/>
    <s v="Ischemic heart disease"/>
    <x v="0"/>
    <x v="1"/>
    <n v="6.269768"/>
    <n v="4.7164279999999996"/>
    <n v="8.1632250000000006"/>
    <s v="per 100,000"/>
    <m/>
    <m/>
  </r>
  <r>
    <x v="3"/>
    <x v="27"/>
    <x v="1"/>
    <s v="Ischemic heart disease"/>
    <x v="0"/>
    <x v="1"/>
    <n v="6.5101490000000002"/>
    <n v="5.012518"/>
    <n v="8.4006109999999996"/>
    <s v="per 100,000"/>
    <m/>
    <m/>
  </r>
  <r>
    <x v="3"/>
    <x v="0"/>
    <x v="1"/>
    <s v="Ischemic stroke"/>
    <x v="0"/>
    <x v="0"/>
    <n v="13.37247"/>
    <n v="9.3497450000000004"/>
    <n v="18.84835"/>
    <s v="per 100,000"/>
    <m/>
    <m/>
  </r>
  <r>
    <x v="3"/>
    <x v="1"/>
    <x v="1"/>
    <s v="Ischemic stroke"/>
    <x v="0"/>
    <x v="0"/>
    <n v="14.01341"/>
    <n v="9.7547669999999993"/>
    <n v="19.742370000000001"/>
    <s v="per 100,000"/>
    <m/>
    <m/>
  </r>
  <r>
    <x v="3"/>
    <x v="2"/>
    <x v="1"/>
    <s v="Ischemic stroke"/>
    <x v="0"/>
    <x v="0"/>
    <n v="14.674429999999999"/>
    <n v="10.30739"/>
    <n v="20.53687"/>
    <s v="per 100,000"/>
    <m/>
    <m/>
  </r>
  <r>
    <x v="3"/>
    <x v="3"/>
    <x v="1"/>
    <s v="Ischemic stroke"/>
    <x v="0"/>
    <x v="0"/>
    <n v="15.300750000000001"/>
    <n v="10.69797"/>
    <n v="21.176179999999999"/>
    <s v="per 100,000"/>
    <m/>
    <m/>
  </r>
  <r>
    <x v="3"/>
    <x v="4"/>
    <x v="1"/>
    <s v="Ischemic stroke"/>
    <x v="0"/>
    <x v="0"/>
    <n v="15.94473"/>
    <n v="11.091939999999999"/>
    <n v="22.253589999999999"/>
    <s v="per 100,000"/>
    <m/>
    <m/>
  </r>
  <r>
    <x v="3"/>
    <x v="5"/>
    <x v="1"/>
    <s v="Ischemic stroke"/>
    <x v="0"/>
    <x v="0"/>
    <n v="16.543669999999999"/>
    <n v="11.42759"/>
    <n v="23.173310000000001"/>
    <s v="per 100,000"/>
    <m/>
    <m/>
  </r>
  <r>
    <x v="3"/>
    <x v="6"/>
    <x v="1"/>
    <s v="Ischemic stroke"/>
    <x v="0"/>
    <x v="0"/>
    <n v="17.380700000000001"/>
    <n v="12.183450000000001"/>
    <n v="24.153410000000001"/>
    <s v="per 100,000"/>
    <m/>
    <m/>
  </r>
  <r>
    <x v="3"/>
    <x v="7"/>
    <x v="1"/>
    <s v="Ischemic stroke"/>
    <x v="0"/>
    <x v="0"/>
    <n v="18.180440000000001"/>
    <n v="12.975059999999999"/>
    <n v="24.831530000000001"/>
    <s v="per 100,000"/>
    <m/>
    <m/>
  </r>
  <r>
    <x v="3"/>
    <x v="8"/>
    <x v="1"/>
    <s v="Ischemic stroke"/>
    <x v="0"/>
    <x v="0"/>
    <n v="18.9024"/>
    <n v="13.40457"/>
    <n v="25.642440000000001"/>
    <s v="per 100,000"/>
    <m/>
    <m/>
  </r>
  <r>
    <x v="3"/>
    <x v="9"/>
    <x v="1"/>
    <s v="Ischemic stroke"/>
    <x v="0"/>
    <x v="0"/>
    <n v="19.81626"/>
    <n v="14.026579999999999"/>
    <n v="26.811579999999999"/>
    <s v="per 100,000"/>
    <m/>
    <m/>
  </r>
  <r>
    <x v="3"/>
    <x v="10"/>
    <x v="1"/>
    <s v="Ischemic stroke"/>
    <x v="0"/>
    <x v="0"/>
    <n v="20.89856"/>
    <n v="14.559329999999999"/>
    <n v="28.106339999999999"/>
    <s v="per 100,000"/>
    <m/>
    <m/>
  </r>
  <r>
    <x v="3"/>
    <x v="11"/>
    <x v="1"/>
    <s v="Ischemic stroke"/>
    <x v="0"/>
    <x v="0"/>
    <n v="22.103370000000002"/>
    <n v="15.57253"/>
    <n v="29.776029999999999"/>
    <s v="per 100,000"/>
    <m/>
    <m/>
  </r>
  <r>
    <x v="3"/>
    <x v="12"/>
    <x v="1"/>
    <s v="Ischemic stroke"/>
    <x v="0"/>
    <x v="0"/>
    <n v="23.334710000000001"/>
    <n v="16.625250000000001"/>
    <n v="31.422799999999999"/>
    <s v="per 100,000"/>
    <m/>
    <m/>
  </r>
  <r>
    <x v="3"/>
    <x v="13"/>
    <x v="1"/>
    <s v="Ischemic stroke"/>
    <x v="0"/>
    <x v="0"/>
    <n v="24.399380000000001"/>
    <n v="17.409569999999999"/>
    <n v="33.216329999999999"/>
    <s v="per 100,000"/>
    <m/>
    <m/>
  </r>
  <r>
    <x v="3"/>
    <x v="14"/>
    <x v="1"/>
    <s v="Ischemic stroke"/>
    <x v="0"/>
    <x v="0"/>
    <n v="25.34064"/>
    <n v="18.32124"/>
    <n v="34.322879999999998"/>
    <s v="per 100,000"/>
    <m/>
    <m/>
  </r>
  <r>
    <x v="3"/>
    <x v="15"/>
    <x v="1"/>
    <s v="Ischemic stroke"/>
    <x v="0"/>
    <x v="0"/>
    <n v="26.04054"/>
    <n v="18.473289999999999"/>
    <n v="35.49859"/>
    <s v="per 100,000"/>
    <m/>
    <m/>
  </r>
  <r>
    <x v="3"/>
    <x v="16"/>
    <x v="1"/>
    <s v="Ischemic stroke"/>
    <x v="0"/>
    <x v="0"/>
    <n v="26.865259999999999"/>
    <n v="19.23733"/>
    <n v="36.431339999999999"/>
    <s v="per 100,000"/>
    <m/>
    <m/>
  </r>
  <r>
    <x v="3"/>
    <x v="17"/>
    <x v="1"/>
    <s v="Ischemic stroke"/>
    <x v="0"/>
    <x v="0"/>
    <n v="27.620270000000001"/>
    <n v="19.59404"/>
    <n v="37.521210000000004"/>
    <s v="per 100,000"/>
    <m/>
    <m/>
  </r>
  <r>
    <x v="3"/>
    <x v="18"/>
    <x v="1"/>
    <s v="Ischemic stroke"/>
    <x v="0"/>
    <x v="0"/>
    <n v="28.53312"/>
    <n v="20.355070000000001"/>
    <n v="38.517530000000001"/>
    <s v="per 100,000"/>
    <m/>
    <m/>
  </r>
  <r>
    <x v="3"/>
    <x v="19"/>
    <x v="1"/>
    <s v="Ischemic stroke"/>
    <x v="0"/>
    <x v="0"/>
    <n v="29.273119999999999"/>
    <n v="20.644359999999999"/>
    <n v="39.616129999999998"/>
    <s v="per 100,000"/>
    <m/>
    <m/>
  </r>
  <r>
    <x v="3"/>
    <x v="20"/>
    <x v="1"/>
    <s v="Ischemic stroke"/>
    <x v="0"/>
    <x v="0"/>
    <n v="29.911149999999999"/>
    <n v="20.675730000000001"/>
    <n v="40.591540000000002"/>
    <s v="per 100,000"/>
    <m/>
    <m/>
  </r>
  <r>
    <x v="3"/>
    <x v="21"/>
    <x v="1"/>
    <s v="Ischemic stroke"/>
    <x v="0"/>
    <x v="0"/>
    <n v="30.861270000000001"/>
    <n v="21.881029999999999"/>
    <n v="42.709299999999999"/>
    <s v="per 100,000"/>
    <m/>
    <m/>
  </r>
  <r>
    <x v="3"/>
    <x v="22"/>
    <x v="1"/>
    <s v="Ischemic stroke"/>
    <x v="0"/>
    <x v="0"/>
    <n v="32.389189999999999"/>
    <n v="23.22682"/>
    <n v="43.33464"/>
    <s v="per 100,000"/>
    <m/>
    <m/>
  </r>
  <r>
    <x v="3"/>
    <x v="23"/>
    <x v="1"/>
    <s v="Ischemic stroke"/>
    <x v="0"/>
    <x v="0"/>
    <n v="32.182549999999999"/>
    <n v="22.31728"/>
    <n v="44.341859999999997"/>
    <s v="per 100,000"/>
    <m/>
    <m/>
  </r>
  <r>
    <x v="3"/>
    <x v="24"/>
    <x v="1"/>
    <s v="Ischemic stroke"/>
    <x v="0"/>
    <x v="0"/>
    <n v="33.010179999999998"/>
    <n v="23.103390000000001"/>
    <n v="45.617919999999998"/>
    <s v="per 100,000"/>
    <m/>
    <m/>
  </r>
  <r>
    <x v="3"/>
    <x v="25"/>
    <x v="1"/>
    <s v="Ischemic stroke"/>
    <x v="0"/>
    <x v="0"/>
    <n v="35.009439999999998"/>
    <n v="24.681799999999999"/>
    <n v="47.655149999999999"/>
    <s v="per 100,000"/>
    <m/>
    <m/>
  </r>
  <r>
    <x v="3"/>
    <x v="26"/>
    <x v="1"/>
    <s v="Ischemic stroke"/>
    <x v="0"/>
    <x v="0"/>
    <n v="35.870919999999998"/>
    <n v="25.107800000000001"/>
    <n v="49.473840000000003"/>
    <s v="per 100,000"/>
    <m/>
    <m/>
  </r>
  <r>
    <x v="3"/>
    <x v="27"/>
    <x v="1"/>
    <s v="Ischemic stroke"/>
    <x v="0"/>
    <x v="0"/>
    <n v="37.388660000000002"/>
    <n v="26.01624"/>
    <n v="51.897190000000002"/>
    <s v="per 100,000"/>
    <m/>
    <m/>
  </r>
  <r>
    <x v="3"/>
    <x v="0"/>
    <x v="1"/>
    <s v="Ischemic stroke"/>
    <x v="0"/>
    <x v="1"/>
    <n v="0.53348099999999998"/>
    <n v="0.37125900000000001"/>
    <n v="0.75911399999999996"/>
    <s v="per 100,000"/>
    <m/>
    <m/>
  </r>
  <r>
    <x v="3"/>
    <x v="1"/>
    <x v="1"/>
    <s v="Ischemic stroke"/>
    <x v="0"/>
    <x v="1"/>
    <n v="0.55956600000000001"/>
    <n v="0.391762"/>
    <n v="0.801172"/>
    <s v="per 100,000"/>
    <m/>
    <m/>
  </r>
  <r>
    <x v="3"/>
    <x v="2"/>
    <x v="1"/>
    <s v="Ischemic stroke"/>
    <x v="0"/>
    <x v="1"/>
    <n v="0.58821000000000001"/>
    <n v="0.41078500000000001"/>
    <n v="0.83074300000000001"/>
    <s v="per 100,000"/>
    <m/>
    <m/>
  </r>
  <r>
    <x v="3"/>
    <x v="3"/>
    <x v="1"/>
    <s v="Ischemic stroke"/>
    <x v="0"/>
    <x v="1"/>
    <n v="0.61593699999999996"/>
    <n v="0.42156500000000002"/>
    <n v="0.86154500000000001"/>
    <s v="per 100,000"/>
    <m/>
    <m/>
  </r>
  <r>
    <x v="3"/>
    <x v="4"/>
    <x v="1"/>
    <s v="Ischemic stroke"/>
    <x v="0"/>
    <x v="1"/>
    <n v="0.64484699999999995"/>
    <n v="0.44675199999999998"/>
    <n v="0.91344899999999996"/>
    <s v="per 100,000"/>
    <m/>
    <m/>
  </r>
  <r>
    <x v="3"/>
    <x v="5"/>
    <x v="1"/>
    <s v="Ischemic stroke"/>
    <x v="0"/>
    <x v="1"/>
    <n v="0.67255699999999996"/>
    <n v="0.46534300000000001"/>
    <n v="0.95504100000000003"/>
    <s v="per 100,000"/>
    <m/>
    <m/>
  </r>
  <r>
    <x v="3"/>
    <x v="6"/>
    <x v="1"/>
    <s v="Ischemic stroke"/>
    <x v="0"/>
    <x v="1"/>
    <n v="0.709117"/>
    <n v="0.49465500000000001"/>
    <n v="0.999135"/>
    <s v="per 100,000"/>
    <m/>
    <m/>
  </r>
  <r>
    <x v="3"/>
    <x v="7"/>
    <x v="1"/>
    <s v="Ischemic stroke"/>
    <x v="0"/>
    <x v="1"/>
    <n v="0.74636999999999998"/>
    <n v="0.52817199999999997"/>
    <n v="1.028205"/>
    <s v="per 100,000"/>
    <m/>
    <m/>
  </r>
  <r>
    <x v="3"/>
    <x v="8"/>
    <x v="1"/>
    <s v="Ischemic stroke"/>
    <x v="0"/>
    <x v="1"/>
    <n v="0.78003199999999995"/>
    <n v="0.54372299999999996"/>
    <n v="1.057661"/>
    <s v="per 100,000"/>
    <m/>
    <m/>
  </r>
  <r>
    <x v="3"/>
    <x v="9"/>
    <x v="1"/>
    <s v="Ischemic stroke"/>
    <x v="0"/>
    <x v="1"/>
    <n v="0.822905"/>
    <n v="0.57335000000000003"/>
    <n v="1.118269"/>
    <s v="per 100,000"/>
    <m/>
    <m/>
  </r>
  <r>
    <x v="3"/>
    <x v="10"/>
    <x v="1"/>
    <s v="Ischemic stroke"/>
    <x v="0"/>
    <x v="1"/>
    <n v="0.87416799999999995"/>
    <n v="0.60133499999999995"/>
    <n v="1.1899470000000001"/>
    <s v="per 100,000"/>
    <m/>
    <m/>
  </r>
  <r>
    <x v="3"/>
    <x v="11"/>
    <x v="1"/>
    <s v="Ischemic stroke"/>
    <x v="0"/>
    <x v="1"/>
    <n v="0.92798700000000001"/>
    <n v="0.64316200000000001"/>
    <n v="1.256999"/>
    <s v="per 100,000"/>
    <m/>
    <m/>
  </r>
  <r>
    <x v="3"/>
    <x v="12"/>
    <x v="1"/>
    <s v="Ischemic stroke"/>
    <x v="0"/>
    <x v="1"/>
    <n v="0.98341500000000004"/>
    <n v="0.70359799999999995"/>
    <n v="1.3215520000000001"/>
    <s v="per 100,000"/>
    <m/>
    <m/>
  </r>
  <r>
    <x v="3"/>
    <x v="13"/>
    <x v="1"/>
    <s v="Ischemic stroke"/>
    <x v="0"/>
    <x v="1"/>
    <n v="1.031558"/>
    <n v="0.72964799999999996"/>
    <n v="1.407197"/>
    <s v="per 100,000"/>
    <m/>
    <m/>
  </r>
  <r>
    <x v="3"/>
    <x v="14"/>
    <x v="1"/>
    <s v="Ischemic stroke"/>
    <x v="0"/>
    <x v="1"/>
    <n v="1.073026"/>
    <n v="0.76432800000000001"/>
    <n v="1.4496309999999999"/>
    <s v="per 100,000"/>
    <m/>
    <m/>
  </r>
  <r>
    <x v="3"/>
    <x v="15"/>
    <x v="1"/>
    <s v="Ischemic stroke"/>
    <x v="0"/>
    <x v="1"/>
    <n v="1.105467"/>
    <n v="0.77372099999999999"/>
    <n v="1.514858"/>
    <s v="per 100,000"/>
    <m/>
    <m/>
  </r>
  <r>
    <x v="3"/>
    <x v="16"/>
    <x v="1"/>
    <s v="Ischemic stroke"/>
    <x v="0"/>
    <x v="1"/>
    <n v="1.1427670000000001"/>
    <n v="0.81331500000000001"/>
    <n v="1.555984"/>
    <s v="per 100,000"/>
    <m/>
    <m/>
  </r>
  <r>
    <x v="3"/>
    <x v="17"/>
    <x v="1"/>
    <s v="Ischemic stroke"/>
    <x v="0"/>
    <x v="1"/>
    <n v="1.178885"/>
    <n v="0.83971200000000001"/>
    <n v="1.60673"/>
    <s v="per 100,000"/>
    <m/>
    <m/>
  </r>
  <r>
    <x v="3"/>
    <x v="18"/>
    <x v="1"/>
    <s v="Ischemic stroke"/>
    <x v="0"/>
    <x v="1"/>
    <n v="1.223589"/>
    <n v="0.86973400000000001"/>
    <n v="1.657254"/>
    <s v="per 100,000"/>
    <m/>
    <m/>
  </r>
  <r>
    <x v="3"/>
    <x v="19"/>
    <x v="1"/>
    <s v="Ischemic stroke"/>
    <x v="0"/>
    <x v="1"/>
    <n v="1.2601370000000001"/>
    <n v="0.88933200000000001"/>
    <n v="1.713192"/>
    <s v="per 100,000"/>
    <m/>
    <m/>
  </r>
  <r>
    <x v="3"/>
    <x v="20"/>
    <x v="1"/>
    <s v="Ischemic stroke"/>
    <x v="0"/>
    <x v="1"/>
    <n v="1.292535"/>
    <n v="0.89559100000000003"/>
    <n v="1.7704310000000001"/>
    <s v="per 100,000"/>
    <m/>
    <m/>
  </r>
  <r>
    <x v="3"/>
    <x v="21"/>
    <x v="1"/>
    <s v="Ischemic stroke"/>
    <x v="0"/>
    <x v="1"/>
    <n v="1.335763"/>
    <n v="0.92598899999999995"/>
    <n v="1.83186"/>
    <s v="per 100,000"/>
    <m/>
    <m/>
  </r>
  <r>
    <x v="3"/>
    <x v="22"/>
    <x v="1"/>
    <s v="Ischemic stroke"/>
    <x v="0"/>
    <x v="1"/>
    <n v="1.4046179999999999"/>
    <n v="0.98733899999999997"/>
    <n v="1.90482"/>
    <s v="per 100,000"/>
    <m/>
    <m/>
  </r>
  <r>
    <x v="3"/>
    <x v="23"/>
    <x v="1"/>
    <s v="Ischemic stroke"/>
    <x v="0"/>
    <x v="1"/>
    <n v="1.402352"/>
    <n v="0.95479199999999997"/>
    <n v="1.94821"/>
    <s v="per 100,000"/>
    <m/>
    <m/>
  </r>
  <r>
    <x v="3"/>
    <x v="24"/>
    <x v="1"/>
    <s v="Ischemic stroke"/>
    <x v="0"/>
    <x v="1"/>
    <n v="1.4416420000000001"/>
    <n v="0.99433199999999999"/>
    <n v="2.007336"/>
    <s v="per 100,000"/>
    <m/>
    <m/>
  </r>
  <r>
    <x v="3"/>
    <x v="25"/>
    <x v="1"/>
    <s v="Ischemic stroke"/>
    <x v="0"/>
    <x v="1"/>
    <n v="1.527857"/>
    <n v="1.056149"/>
    <n v="2.1216409999999999"/>
    <s v="per 100,000"/>
    <m/>
    <m/>
  </r>
  <r>
    <x v="3"/>
    <x v="26"/>
    <x v="1"/>
    <s v="Ischemic stroke"/>
    <x v="0"/>
    <x v="1"/>
    <n v="1.5690029999999999"/>
    <n v="1.0831470000000001"/>
    <n v="2.179084"/>
    <s v="per 100,000"/>
    <m/>
    <m/>
  </r>
  <r>
    <x v="3"/>
    <x v="27"/>
    <x v="1"/>
    <s v="Ischemic stroke"/>
    <x v="0"/>
    <x v="1"/>
    <n v="1.6353690000000001"/>
    <n v="1.1306909999999999"/>
    <n v="2.2859379999999998"/>
    <s v="per 100,000"/>
    <m/>
    <m/>
  </r>
  <r>
    <x v="3"/>
    <x v="0"/>
    <x v="1"/>
    <s v="Tracheal, bronchus, and lung cancer"/>
    <x v="0"/>
    <x v="0"/>
    <n v="13.08914"/>
    <n v="8.7000740000000008"/>
    <n v="18.99972"/>
    <s v="per 100,000"/>
    <m/>
    <m/>
  </r>
  <r>
    <x v="3"/>
    <x v="1"/>
    <x v="1"/>
    <s v="Tracheal, bronchus, and lung cancer"/>
    <x v="0"/>
    <x v="0"/>
    <n v="13.82968"/>
    <n v="9.3032269999999997"/>
    <n v="20.155069999999998"/>
    <s v="per 100,000"/>
    <m/>
    <m/>
  </r>
  <r>
    <x v="3"/>
    <x v="2"/>
    <x v="1"/>
    <s v="Tracheal, bronchus, and lung cancer"/>
    <x v="0"/>
    <x v="0"/>
    <n v="14.56908"/>
    <n v="9.9076459999999997"/>
    <n v="21.143599999999999"/>
    <s v="per 100,000"/>
    <m/>
    <m/>
  </r>
  <r>
    <x v="3"/>
    <x v="3"/>
    <x v="1"/>
    <s v="Tracheal, bronchus, and lung cancer"/>
    <x v="0"/>
    <x v="0"/>
    <n v="15.22766"/>
    <n v="10.19772"/>
    <n v="21.789760000000001"/>
    <s v="per 100,000"/>
    <m/>
    <m/>
  </r>
  <r>
    <x v="3"/>
    <x v="4"/>
    <x v="1"/>
    <s v="Tracheal, bronchus, and lung cancer"/>
    <x v="0"/>
    <x v="0"/>
    <n v="15.89503"/>
    <n v="10.693580000000001"/>
    <n v="23.081379999999999"/>
    <s v="per 100,000"/>
    <m/>
    <m/>
  </r>
  <r>
    <x v="3"/>
    <x v="5"/>
    <x v="1"/>
    <s v="Tracheal, bronchus, and lung cancer"/>
    <x v="0"/>
    <x v="0"/>
    <n v="16.526340000000001"/>
    <n v="11.057869999999999"/>
    <n v="23.917110000000001"/>
    <s v="per 100,000"/>
    <m/>
    <m/>
  </r>
  <r>
    <x v="3"/>
    <x v="6"/>
    <x v="1"/>
    <s v="Tracheal, bronchus, and lung cancer"/>
    <x v="0"/>
    <x v="0"/>
    <n v="17.312989999999999"/>
    <n v="11.590249999999999"/>
    <n v="24.845300000000002"/>
    <s v="per 100,000"/>
    <m/>
    <m/>
  </r>
  <r>
    <x v="3"/>
    <x v="7"/>
    <x v="1"/>
    <s v="Tracheal, bronchus, and lung cancer"/>
    <x v="0"/>
    <x v="0"/>
    <n v="17.980840000000001"/>
    <n v="12.0261"/>
    <n v="25.62407"/>
    <s v="per 100,000"/>
    <m/>
    <m/>
  </r>
  <r>
    <x v="3"/>
    <x v="8"/>
    <x v="1"/>
    <s v="Tracheal, bronchus, and lung cancer"/>
    <x v="0"/>
    <x v="0"/>
    <n v="18.368980000000001"/>
    <n v="12.23945"/>
    <n v="26.1937"/>
    <s v="per 100,000"/>
    <m/>
    <m/>
  </r>
  <r>
    <x v="3"/>
    <x v="9"/>
    <x v="1"/>
    <s v="Tracheal, bronchus, and lung cancer"/>
    <x v="0"/>
    <x v="0"/>
    <n v="18.75535"/>
    <n v="12.511670000000001"/>
    <n v="26.877890000000001"/>
    <s v="per 100,000"/>
    <m/>
    <m/>
  </r>
  <r>
    <x v="3"/>
    <x v="10"/>
    <x v="1"/>
    <s v="Tracheal, bronchus, and lung cancer"/>
    <x v="0"/>
    <x v="0"/>
    <n v="19.20148"/>
    <n v="12.7669"/>
    <n v="27.482659999999999"/>
    <s v="per 100,000"/>
    <m/>
    <m/>
  </r>
  <r>
    <x v="3"/>
    <x v="11"/>
    <x v="1"/>
    <s v="Tracheal, bronchus, and lung cancer"/>
    <x v="0"/>
    <x v="0"/>
    <n v="19.738679999999999"/>
    <n v="13.222720000000001"/>
    <n v="27.959389999999999"/>
    <s v="per 100,000"/>
    <m/>
    <m/>
  </r>
  <r>
    <x v="3"/>
    <x v="12"/>
    <x v="1"/>
    <s v="Tracheal, bronchus, and lung cancer"/>
    <x v="0"/>
    <x v="0"/>
    <n v="20.404"/>
    <n v="13.84454"/>
    <n v="28.955749999999998"/>
    <s v="per 100,000"/>
    <m/>
    <m/>
  </r>
  <r>
    <x v="3"/>
    <x v="13"/>
    <x v="1"/>
    <s v="Tracheal, bronchus, and lung cancer"/>
    <x v="0"/>
    <x v="0"/>
    <n v="21.017330000000001"/>
    <n v="14.22935"/>
    <n v="29.615500000000001"/>
    <s v="per 100,000"/>
    <m/>
    <m/>
  </r>
  <r>
    <x v="3"/>
    <x v="14"/>
    <x v="1"/>
    <s v="Tracheal, bronchus, and lung cancer"/>
    <x v="0"/>
    <x v="0"/>
    <n v="21.580670000000001"/>
    <n v="14.588100000000001"/>
    <n v="30.507079999999998"/>
    <s v="per 100,000"/>
    <m/>
    <m/>
  </r>
  <r>
    <x v="3"/>
    <x v="15"/>
    <x v="1"/>
    <s v="Tracheal, bronchus, and lung cancer"/>
    <x v="0"/>
    <x v="0"/>
    <n v="21.928889999999999"/>
    <n v="14.62285"/>
    <n v="31.39142"/>
    <s v="per 100,000"/>
    <m/>
    <m/>
  </r>
  <r>
    <x v="3"/>
    <x v="16"/>
    <x v="1"/>
    <s v="Tracheal, bronchus, and lung cancer"/>
    <x v="0"/>
    <x v="0"/>
    <n v="22.39677"/>
    <n v="15.09178"/>
    <n v="31.89865"/>
    <s v="per 100,000"/>
    <m/>
    <m/>
  </r>
  <r>
    <x v="3"/>
    <x v="17"/>
    <x v="1"/>
    <s v="Tracheal, bronchus, and lung cancer"/>
    <x v="0"/>
    <x v="0"/>
    <n v="22.90408"/>
    <n v="15.381309999999999"/>
    <n v="32.231560000000002"/>
    <s v="per 100,000"/>
    <m/>
    <m/>
  </r>
  <r>
    <x v="3"/>
    <x v="18"/>
    <x v="1"/>
    <s v="Tracheal, bronchus, and lung cancer"/>
    <x v="0"/>
    <x v="0"/>
    <n v="23.383289999999999"/>
    <n v="15.48429"/>
    <n v="32.789819999999999"/>
    <s v="per 100,000"/>
    <m/>
    <m/>
  </r>
  <r>
    <x v="3"/>
    <x v="19"/>
    <x v="1"/>
    <s v="Tracheal, bronchus, and lung cancer"/>
    <x v="0"/>
    <x v="0"/>
    <n v="23.804680000000001"/>
    <n v="15.69229"/>
    <n v="33.446899999999999"/>
    <s v="per 100,000"/>
    <m/>
    <m/>
  </r>
  <r>
    <x v="3"/>
    <x v="20"/>
    <x v="1"/>
    <s v="Tracheal, bronchus, and lung cancer"/>
    <x v="0"/>
    <x v="0"/>
    <n v="24.150849999999998"/>
    <n v="15.719049999999999"/>
    <n v="34.227550000000001"/>
    <s v="per 100,000"/>
    <m/>
    <m/>
  </r>
  <r>
    <x v="3"/>
    <x v="21"/>
    <x v="1"/>
    <s v="Tracheal, bronchus, and lung cancer"/>
    <x v="0"/>
    <x v="0"/>
    <n v="24.84751"/>
    <n v="16.315750000000001"/>
    <n v="35.386969999999998"/>
    <s v="per 100,000"/>
    <m/>
    <m/>
  </r>
  <r>
    <x v="3"/>
    <x v="22"/>
    <x v="1"/>
    <s v="Tracheal, bronchus, and lung cancer"/>
    <x v="0"/>
    <x v="0"/>
    <n v="25.68609"/>
    <n v="16.780650000000001"/>
    <n v="36.498139999999999"/>
    <s v="per 100,000"/>
    <m/>
    <m/>
  </r>
  <r>
    <x v="3"/>
    <x v="23"/>
    <x v="1"/>
    <s v="Tracheal, bronchus, and lung cancer"/>
    <x v="0"/>
    <x v="0"/>
    <n v="24.91432"/>
    <n v="15.64594"/>
    <n v="35.658830000000002"/>
    <s v="per 100,000"/>
    <m/>
    <m/>
  </r>
  <r>
    <x v="3"/>
    <x v="24"/>
    <x v="1"/>
    <s v="Tracheal, bronchus, and lung cancer"/>
    <x v="0"/>
    <x v="0"/>
    <n v="25.207429999999999"/>
    <n v="15.98302"/>
    <n v="36.072009999999999"/>
    <s v="per 100,000"/>
    <m/>
    <m/>
  </r>
  <r>
    <x v="3"/>
    <x v="25"/>
    <x v="1"/>
    <s v="Tracheal, bronchus, and lung cancer"/>
    <x v="0"/>
    <x v="0"/>
    <n v="26.363939999999999"/>
    <n v="16.644880000000001"/>
    <n v="37.701569999999997"/>
    <s v="per 100,000"/>
    <m/>
    <m/>
  </r>
  <r>
    <x v="3"/>
    <x v="26"/>
    <x v="1"/>
    <s v="Tracheal, bronchus, and lung cancer"/>
    <x v="0"/>
    <x v="0"/>
    <n v="27.042629999999999"/>
    <n v="17.097079999999998"/>
    <n v="39.885219999999997"/>
    <s v="per 100,000"/>
    <m/>
    <m/>
  </r>
  <r>
    <x v="3"/>
    <x v="27"/>
    <x v="1"/>
    <s v="Tracheal, bronchus, and lung cancer"/>
    <x v="0"/>
    <x v="0"/>
    <n v="28.17474"/>
    <n v="17.978829999999999"/>
    <n v="40.81718"/>
    <s v="per 100,000"/>
    <m/>
    <m/>
  </r>
  <r>
    <x v="3"/>
    <x v="0"/>
    <x v="1"/>
    <s v="Tracheal, bronchus, and lung cancer"/>
    <x v="0"/>
    <x v="1"/>
    <n v="0.47873199999999999"/>
    <n v="0.319822"/>
    <n v="0.69437700000000002"/>
    <s v="per 100,000"/>
    <m/>
    <m/>
  </r>
  <r>
    <x v="3"/>
    <x v="1"/>
    <x v="1"/>
    <s v="Tracheal, bronchus, and lung cancer"/>
    <x v="0"/>
    <x v="1"/>
    <n v="0.506992"/>
    <n v="0.34193000000000001"/>
    <n v="0.73709999999999998"/>
    <s v="per 100,000"/>
    <m/>
    <m/>
  </r>
  <r>
    <x v="3"/>
    <x v="2"/>
    <x v="1"/>
    <s v="Tracheal, bronchus, and lung cancer"/>
    <x v="0"/>
    <x v="1"/>
    <n v="0.53625100000000003"/>
    <n v="0.36555900000000002"/>
    <n v="0.77808999999999995"/>
    <s v="per 100,000"/>
    <m/>
    <m/>
  </r>
  <r>
    <x v="3"/>
    <x v="3"/>
    <x v="1"/>
    <s v="Tracheal, bronchus, and lung cancer"/>
    <x v="0"/>
    <x v="1"/>
    <n v="0.56285099999999999"/>
    <n v="0.37809599999999999"/>
    <n v="0.80707700000000004"/>
    <s v="per 100,000"/>
    <m/>
    <m/>
  </r>
  <r>
    <x v="3"/>
    <x v="4"/>
    <x v="1"/>
    <s v="Tracheal, bronchus, and lung cancer"/>
    <x v="0"/>
    <x v="1"/>
    <n v="0.59020399999999995"/>
    <n v="0.39826800000000001"/>
    <n v="0.854128"/>
    <s v="per 100,000"/>
    <m/>
    <m/>
  </r>
  <r>
    <x v="3"/>
    <x v="5"/>
    <x v="1"/>
    <s v="Tracheal, bronchus, and lung cancer"/>
    <x v="0"/>
    <x v="1"/>
    <n v="0.61662499999999998"/>
    <n v="0.41245700000000002"/>
    <n v="0.88943499999999998"/>
    <s v="per 100,000"/>
    <m/>
    <m/>
  </r>
  <r>
    <x v="3"/>
    <x v="6"/>
    <x v="1"/>
    <s v="Tracheal, bronchus, and lung cancer"/>
    <x v="0"/>
    <x v="1"/>
    <n v="0.64932199999999995"/>
    <n v="0.43244700000000003"/>
    <n v="0.93220899999999995"/>
    <s v="per 100,000"/>
    <m/>
    <m/>
  </r>
  <r>
    <x v="3"/>
    <x v="7"/>
    <x v="1"/>
    <s v="Tracheal, bronchus, and lung cancer"/>
    <x v="0"/>
    <x v="1"/>
    <n v="0.67838799999999999"/>
    <n v="0.453513"/>
    <n v="0.97090799999999999"/>
    <s v="per 100,000"/>
    <m/>
    <m/>
  </r>
  <r>
    <x v="3"/>
    <x v="8"/>
    <x v="1"/>
    <s v="Tracheal, bronchus, and lung cancer"/>
    <x v="0"/>
    <x v="1"/>
    <n v="0.69638999999999995"/>
    <n v="0.46506199999999998"/>
    <n v="0.99364300000000005"/>
    <s v="per 100,000"/>
    <m/>
    <m/>
  </r>
  <r>
    <x v="3"/>
    <x v="9"/>
    <x v="1"/>
    <s v="Tracheal, bronchus, and lung cancer"/>
    <x v="0"/>
    <x v="1"/>
    <n v="0.71496800000000005"/>
    <n v="0.47531699999999999"/>
    <n v="1.0204569999999999"/>
    <s v="per 100,000"/>
    <m/>
    <m/>
  </r>
  <r>
    <x v="3"/>
    <x v="10"/>
    <x v="1"/>
    <s v="Tracheal, bronchus, and lung cancer"/>
    <x v="0"/>
    <x v="1"/>
    <n v="0.73658000000000001"/>
    <n v="0.48902899999999999"/>
    <n v="1.0531379999999999"/>
    <s v="per 100,000"/>
    <m/>
    <m/>
  </r>
  <r>
    <x v="3"/>
    <x v="11"/>
    <x v="1"/>
    <s v="Tracheal, bronchus, and lung cancer"/>
    <x v="0"/>
    <x v="1"/>
    <n v="0.76092499999999996"/>
    <n v="0.50903299999999996"/>
    <n v="1.0783640000000001"/>
    <s v="per 100,000"/>
    <m/>
    <m/>
  </r>
  <r>
    <x v="3"/>
    <x v="12"/>
    <x v="1"/>
    <s v="Tracheal, bronchus, and lung cancer"/>
    <x v="0"/>
    <x v="1"/>
    <n v="0.78908400000000001"/>
    <n v="0.53244400000000003"/>
    <n v="1.1169230000000001"/>
    <s v="per 100,000"/>
    <m/>
    <m/>
  </r>
  <r>
    <x v="3"/>
    <x v="13"/>
    <x v="1"/>
    <s v="Tracheal, bronchus, and lung cancer"/>
    <x v="0"/>
    <x v="1"/>
    <n v="0.81500799999999995"/>
    <n v="0.55148299999999995"/>
    <n v="1.1546209999999999"/>
    <s v="per 100,000"/>
    <m/>
    <m/>
  </r>
  <r>
    <x v="3"/>
    <x v="14"/>
    <x v="1"/>
    <s v="Tracheal, bronchus, and lung cancer"/>
    <x v="0"/>
    <x v="1"/>
    <n v="0.83839699999999995"/>
    <n v="0.56539600000000001"/>
    <n v="1.1842550000000001"/>
    <s v="per 100,000"/>
    <m/>
    <m/>
  </r>
  <r>
    <x v="3"/>
    <x v="15"/>
    <x v="1"/>
    <s v="Tracheal, bronchus, and lung cancer"/>
    <x v="0"/>
    <x v="1"/>
    <n v="0.85430499999999998"/>
    <n v="0.57036600000000004"/>
    <n v="1.223187"/>
    <s v="per 100,000"/>
    <m/>
    <m/>
  </r>
  <r>
    <x v="3"/>
    <x v="16"/>
    <x v="1"/>
    <s v="Tracheal, bronchus, and lung cancer"/>
    <x v="0"/>
    <x v="1"/>
    <n v="0.87580599999999997"/>
    <n v="0.58854200000000001"/>
    <n v="1.252739"/>
    <s v="per 100,000"/>
    <m/>
    <m/>
  </r>
  <r>
    <x v="3"/>
    <x v="17"/>
    <x v="1"/>
    <s v="Tracheal, bronchus, and lung cancer"/>
    <x v="0"/>
    <x v="1"/>
    <n v="0.89784699999999995"/>
    <n v="0.60517900000000002"/>
    <n v="1.2576700000000001"/>
    <s v="per 100,000"/>
    <m/>
    <m/>
  </r>
  <r>
    <x v="3"/>
    <x v="18"/>
    <x v="1"/>
    <s v="Tracheal, bronchus, and lung cancer"/>
    <x v="0"/>
    <x v="1"/>
    <n v="0.91903400000000002"/>
    <n v="0.60689599999999999"/>
    <n v="1.2797670000000001"/>
    <s v="per 100,000"/>
    <m/>
    <m/>
  </r>
  <r>
    <x v="3"/>
    <x v="19"/>
    <x v="1"/>
    <s v="Tracheal, bronchus, and lung cancer"/>
    <x v="0"/>
    <x v="1"/>
    <n v="0.93803999999999998"/>
    <n v="0.62013399999999996"/>
    <n v="1.319572"/>
    <s v="per 100,000"/>
    <m/>
    <m/>
  </r>
  <r>
    <x v="3"/>
    <x v="20"/>
    <x v="1"/>
    <s v="Tracheal, bronchus, and lung cancer"/>
    <x v="0"/>
    <x v="1"/>
    <n v="0.95443999999999996"/>
    <n v="0.62316499999999997"/>
    <n v="1.3576509999999999"/>
    <s v="per 100,000"/>
    <m/>
    <m/>
  </r>
  <r>
    <x v="3"/>
    <x v="21"/>
    <x v="1"/>
    <s v="Tracheal, bronchus, and lung cancer"/>
    <x v="0"/>
    <x v="1"/>
    <n v="0.98552499999999998"/>
    <n v="0.645366"/>
    <n v="1.421017"/>
    <s v="per 100,000"/>
    <m/>
    <m/>
  </r>
  <r>
    <x v="3"/>
    <x v="22"/>
    <x v="1"/>
    <s v="Tracheal, bronchus, and lung cancer"/>
    <x v="0"/>
    <x v="1"/>
    <n v="1.0208660000000001"/>
    <n v="0.66692300000000004"/>
    <n v="1.4476279999999999"/>
    <s v="per 100,000"/>
    <m/>
    <m/>
  </r>
  <r>
    <x v="3"/>
    <x v="23"/>
    <x v="1"/>
    <s v="Tracheal, bronchus, and lung cancer"/>
    <x v="0"/>
    <x v="1"/>
    <n v="0.99491700000000005"/>
    <n v="0.624919"/>
    <n v="1.4313670000000001"/>
    <s v="per 100,000"/>
    <m/>
    <m/>
  </r>
  <r>
    <x v="3"/>
    <x v="24"/>
    <x v="1"/>
    <s v="Tracheal, bronchus, and lung cancer"/>
    <x v="0"/>
    <x v="1"/>
    <n v="1.009714"/>
    <n v="0.63893200000000006"/>
    <n v="1.440239"/>
    <s v="per 100,000"/>
    <m/>
    <m/>
  </r>
  <r>
    <x v="3"/>
    <x v="25"/>
    <x v="1"/>
    <s v="Tracheal, bronchus, and lung cancer"/>
    <x v="0"/>
    <x v="1"/>
    <n v="1.057768"/>
    <n v="0.66628500000000002"/>
    <n v="1.5251790000000001"/>
    <s v="per 100,000"/>
    <m/>
    <m/>
  </r>
  <r>
    <x v="3"/>
    <x v="26"/>
    <x v="1"/>
    <s v="Tracheal, bronchus, and lung cancer"/>
    <x v="0"/>
    <x v="1"/>
    <n v="1.0892170000000001"/>
    <n v="0.69012099999999998"/>
    <n v="1.6098330000000001"/>
    <s v="per 100,000"/>
    <m/>
    <m/>
  </r>
  <r>
    <x v="3"/>
    <x v="27"/>
    <x v="1"/>
    <s v="Tracheal, bronchus, and lung cancer"/>
    <x v="0"/>
    <x v="1"/>
    <n v="1.137332"/>
    <n v="0.72636599999999996"/>
    <n v="1.6557869999999999"/>
    <s v="per 100,000"/>
    <m/>
    <m/>
  </r>
  <r>
    <x v="3"/>
    <x v="0"/>
    <x v="1"/>
    <s v="Lower respiratory infections"/>
    <x v="0"/>
    <x v="0"/>
    <n v="299.67039999999997"/>
    <n v="207.4813"/>
    <n v="419.45519999999999"/>
    <s v="per 100,000"/>
    <m/>
    <m/>
  </r>
  <r>
    <x v="3"/>
    <x v="1"/>
    <x v="1"/>
    <s v="Lower respiratory infections"/>
    <x v="0"/>
    <x v="0"/>
    <n v="286.61160000000001"/>
    <n v="198.34460000000001"/>
    <n v="397.02499999999998"/>
    <s v="per 100,000"/>
    <m/>
    <m/>
  </r>
  <r>
    <x v="3"/>
    <x v="2"/>
    <x v="1"/>
    <s v="Lower respiratory infections"/>
    <x v="0"/>
    <x v="0"/>
    <n v="271.7971"/>
    <n v="185.72829999999999"/>
    <n v="376.60969999999998"/>
    <s v="per 100,000"/>
    <m/>
    <m/>
  </r>
  <r>
    <x v="3"/>
    <x v="3"/>
    <x v="1"/>
    <s v="Lower respiratory infections"/>
    <x v="0"/>
    <x v="0"/>
    <n v="259.07130000000001"/>
    <n v="179.11519999999999"/>
    <n v="356.5831"/>
    <s v="per 100,000"/>
    <m/>
    <m/>
  </r>
  <r>
    <x v="3"/>
    <x v="4"/>
    <x v="1"/>
    <s v="Lower respiratory infections"/>
    <x v="0"/>
    <x v="0"/>
    <n v="247.40309999999999"/>
    <n v="171.4256"/>
    <n v="340.41739999999999"/>
    <s v="per 100,000"/>
    <m/>
    <m/>
  </r>
  <r>
    <x v="3"/>
    <x v="5"/>
    <x v="1"/>
    <s v="Lower respiratory infections"/>
    <x v="0"/>
    <x v="0"/>
    <n v="233.68819999999999"/>
    <n v="161.2063"/>
    <n v="324.5009"/>
    <s v="per 100,000"/>
    <m/>
    <m/>
  </r>
  <r>
    <x v="3"/>
    <x v="6"/>
    <x v="1"/>
    <s v="Lower respiratory infections"/>
    <x v="0"/>
    <x v="0"/>
    <n v="222.73330000000001"/>
    <n v="155.0078"/>
    <n v="310.41899999999998"/>
    <s v="per 100,000"/>
    <m/>
    <m/>
  </r>
  <r>
    <x v="3"/>
    <x v="7"/>
    <x v="1"/>
    <s v="Lower respiratory infections"/>
    <x v="0"/>
    <x v="0"/>
    <n v="215.4622"/>
    <n v="155.04929999999999"/>
    <n v="296.53399999999999"/>
    <s v="per 100,000"/>
    <m/>
    <m/>
  </r>
  <r>
    <x v="3"/>
    <x v="8"/>
    <x v="1"/>
    <s v="Lower respiratory infections"/>
    <x v="0"/>
    <x v="0"/>
    <n v="212.88419999999999"/>
    <n v="152.3295"/>
    <n v="288.11250000000001"/>
    <s v="per 100,000"/>
    <m/>
    <m/>
  </r>
  <r>
    <x v="3"/>
    <x v="9"/>
    <x v="1"/>
    <s v="Lower respiratory infections"/>
    <x v="0"/>
    <x v="0"/>
    <n v="200.88159999999999"/>
    <n v="144.17019999999999"/>
    <n v="277.59350000000001"/>
    <s v="per 100,000"/>
    <m/>
    <m/>
  </r>
  <r>
    <x v="3"/>
    <x v="10"/>
    <x v="1"/>
    <s v="Lower respiratory infections"/>
    <x v="0"/>
    <x v="0"/>
    <n v="183.7114"/>
    <n v="129.50659999999999"/>
    <n v="253.3373"/>
    <s v="per 100,000"/>
    <m/>
    <m/>
  </r>
  <r>
    <x v="3"/>
    <x v="11"/>
    <x v="1"/>
    <s v="Lower respiratory infections"/>
    <x v="0"/>
    <x v="0"/>
    <n v="175.18260000000001"/>
    <n v="123.68770000000001"/>
    <n v="242.6559"/>
    <s v="per 100,000"/>
    <m/>
    <m/>
  </r>
  <r>
    <x v="3"/>
    <x v="12"/>
    <x v="1"/>
    <s v="Lower respiratory infections"/>
    <x v="0"/>
    <x v="0"/>
    <n v="169.96440000000001"/>
    <n v="121.60380000000001"/>
    <n v="233.92080000000001"/>
    <s v="per 100,000"/>
    <m/>
    <m/>
  </r>
  <r>
    <x v="3"/>
    <x v="13"/>
    <x v="1"/>
    <s v="Lower respiratory infections"/>
    <x v="0"/>
    <x v="0"/>
    <n v="164.5076"/>
    <n v="118.12609999999999"/>
    <n v="227.7311"/>
    <s v="per 100,000"/>
    <m/>
    <m/>
  </r>
  <r>
    <x v="3"/>
    <x v="14"/>
    <x v="1"/>
    <s v="Lower respiratory infections"/>
    <x v="0"/>
    <x v="0"/>
    <n v="159.36410000000001"/>
    <n v="115.6776"/>
    <n v="218.2296"/>
    <s v="per 100,000"/>
    <m/>
    <m/>
  </r>
  <r>
    <x v="3"/>
    <x v="15"/>
    <x v="1"/>
    <s v="Lower respiratory infections"/>
    <x v="0"/>
    <x v="0"/>
    <n v="150.7867"/>
    <n v="110.92870000000001"/>
    <n v="206.53"/>
    <s v="per 100,000"/>
    <m/>
    <m/>
  </r>
  <r>
    <x v="3"/>
    <x v="16"/>
    <x v="1"/>
    <s v="Lower respiratory infections"/>
    <x v="0"/>
    <x v="0"/>
    <n v="143.6011"/>
    <n v="106.3644"/>
    <n v="195.17439999999999"/>
    <s v="per 100,000"/>
    <m/>
    <m/>
  </r>
  <r>
    <x v="3"/>
    <x v="17"/>
    <x v="1"/>
    <s v="Lower respiratory infections"/>
    <x v="0"/>
    <x v="0"/>
    <n v="136.41739999999999"/>
    <n v="101.4404"/>
    <n v="184.5889"/>
    <s v="per 100,000"/>
    <m/>
    <m/>
  </r>
  <r>
    <x v="3"/>
    <x v="18"/>
    <x v="1"/>
    <s v="Lower respiratory infections"/>
    <x v="0"/>
    <x v="0"/>
    <n v="130.13239999999999"/>
    <n v="95.578010000000006"/>
    <n v="174.52099999999999"/>
    <s v="per 100,000"/>
    <m/>
    <m/>
  </r>
  <r>
    <x v="3"/>
    <x v="19"/>
    <x v="1"/>
    <s v="Lower respiratory infections"/>
    <x v="0"/>
    <x v="0"/>
    <n v="120.77330000000001"/>
    <n v="88.044820000000001"/>
    <n v="161.5256"/>
    <s v="per 100,000"/>
    <m/>
    <m/>
  </r>
  <r>
    <x v="3"/>
    <x v="20"/>
    <x v="1"/>
    <s v="Lower respiratory infections"/>
    <x v="0"/>
    <x v="0"/>
    <n v="109.8764"/>
    <n v="78.864350000000002"/>
    <n v="148.8058"/>
    <s v="per 100,000"/>
    <m/>
    <m/>
  </r>
  <r>
    <x v="3"/>
    <x v="21"/>
    <x v="1"/>
    <s v="Lower respiratory infections"/>
    <x v="0"/>
    <x v="0"/>
    <n v="102.2334"/>
    <n v="72.979659999999996"/>
    <n v="137.69730000000001"/>
    <s v="per 100,000"/>
    <m/>
    <m/>
  </r>
  <r>
    <x v="3"/>
    <x v="22"/>
    <x v="1"/>
    <s v="Lower respiratory infections"/>
    <x v="0"/>
    <x v="0"/>
    <n v="96.376990000000006"/>
    <n v="69.073610000000002"/>
    <n v="129.93690000000001"/>
    <s v="per 100,000"/>
    <m/>
    <m/>
  </r>
  <r>
    <x v="3"/>
    <x v="23"/>
    <x v="1"/>
    <s v="Lower respiratory infections"/>
    <x v="0"/>
    <x v="0"/>
    <n v="85.014300000000006"/>
    <n v="61.34093"/>
    <n v="117.22880000000001"/>
    <s v="per 100,000"/>
    <m/>
    <m/>
  </r>
  <r>
    <x v="3"/>
    <x v="24"/>
    <x v="1"/>
    <s v="Lower respiratory infections"/>
    <x v="0"/>
    <x v="0"/>
    <n v="77.452979999999997"/>
    <n v="55.112099999999998"/>
    <n v="105.65260000000001"/>
    <s v="per 100,000"/>
    <m/>
    <m/>
  </r>
  <r>
    <x v="3"/>
    <x v="25"/>
    <x v="1"/>
    <s v="Lower respiratory infections"/>
    <x v="0"/>
    <x v="0"/>
    <n v="74.321809999999999"/>
    <n v="52.613100000000003"/>
    <n v="101.3775"/>
    <s v="per 100,000"/>
    <m/>
    <m/>
  </r>
  <r>
    <x v="3"/>
    <x v="26"/>
    <x v="1"/>
    <s v="Lower respiratory infections"/>
    <x v="0"/>
    <x v="0"/>
    <n v="69.728549999999998"/>
    <n v="49.11448"/>
    <n v="95.064400000000006"/>
    <s v="per 100,000"/>
    <m/>
    <m/>
  </r>
  <r>
    <x v="3"/>
    <x v="27"/>
    <x v="1"/>
    <s v="Lower respiratory infections"/>
    <x v="0"/>
    <x v="0"/>
    <n v="67.630560000000003"/>
    <n v="47.681289999999997"/>
    <n v="91.926050000000004"/>
    <s v="per 100,000"/>
    <m/>
    <m/>
  </r>
  <r>
    <x v="3"/>
    <x v="0"/>
    <x v="1"/>
    <s v="Lower respiratory infections"/>
    <x v="0"/>
    <x v="1"/>
    <n v="4.0296190000000003"/>
    <n v="2.8253910000000002"/>
    <n v="5.6958399999999996"/>
    <s v="per 100,000"/>
    <m/>
    <m/>
  </r>
  <r>
    <x v="3"/>
    <x v="1"/>
    <x v="1"/>
    <s v="Lower respiratory infections"/>
    <x v="0"/>
    <x v="1"/>
    <n v="3.9078460000000002"/>
    <n v="2.7273909999999999"/>
    <n v="5.4545940000000002"/>
    <s v="per 100,000"/>
    <m/>
    <m/>
  </r>
  <r>
    <x v="3"/>
    <x v="2"/>
    <x v="1"/>
    <s v="Lower respiratory infections"/>
    <x v="0"/>
    <x v="1"/>
    <n v="3.7678379999999998"/>
    <n v="2.5950540000000002"/>
    <n v="5.2388719999999998"/>
    <s v="per 100,000"/>
    <m/>
    <m/>
  </r>
  <r>
    <x v="3"/>
    <x v="3"/>
    <x v="1"/>
    <s v="Lower respiratory infections"/>
    <x v="0"/>
    <x v="1"/>
    <n v="3.6476380000000002"/>
    <n v="2.5216859999999999"/>
    <n v="5.0446869999999997"/>
    <s v="per 100,000"/>
    <m/>
    <m/>
  </r>
  <r>
    <x v="3"/>
    <x v="4"/>
    <x v="1"/>
    <s v="Lower respiratory infections"/>
    <x v="0"/>
    <x v="1"/>
    <n v="3.541239"/>
    <n v="2.4644189999999999"/>
    <n v="4.8759079999999999"/>
    <s v="per 100,000"/>
    <m/>
    <m/>
  </r>
  <r>
    <x v="3"/>
    <x v="5"/>
    <x v="1"/>
    <s v="Lower respiratory infections"/>
    <x v="0"/>
    <x v="1"/>
    <n v="3.409262"/>
    <n v="2.3643329999999998"/>
    <n v="4.7665350000000002"/>
    <s v="per 100,000"/>
    <m/>
    <m/>
  </r>
  <r>
    <x v="3"/>
    <x v="6"/>
    <x v="1"/>
    <s v="Lower respiratory infections"/>
    <x v="0"/>
    <x v="1"/>
    <n v="3.314988"/>
    <n v="2.3485870000000002"/>
    <n v="4.5726190000000004"/>
    <s v="per 100,000"/>
    <m/>
    <m/>
  </r>
  <r>
    <x v="3"/>
    <x v="7"/>
    <x v="1"/>
    <s v="Lower respiratory infections"/>
    <x v="0"/>
    <x v="1"/>
    <n v="3.2644549999999999"/>
    <n v="2.3478979999999998"/>
    <n v="4.4461409999999999"/>
    <s v="per 100,000"/>
    <m/>
    <m/>
  </r>
  <r>
    <x v="3"/>
    <x v="8"/>
    <x v="1"/>
    <s v="Lower respiratory infections"/>
    <x v="0"/>
    <x v="1"/>
    <n v="3.261015"/>
    <n v="2.3528180000000001"/>
    <n v="4.4454419999999999"/>
    <s v="per 100,000"/>
    <m/>
    <m/>
  </r>
  <r>
    <x v="3"/>
    <x v="9"/>
    <x v="1"/>
    <s v="Lower respiratory infections"/>
    <x v="0"/>
    <x v="1"/>
    <n v="3.132924"/>
    <n v="2.215551"/>
    <n v="4.3332670000000002"/>
    <s v="per 100,000"/>
    <m/>
    <m/>
  </r>
  <r>
    <x v="3"/>
    <x v="10"/>
    <x v="1"/>
    <s v="Lower respiratory infections"/>
    <x v="0"/>
    <x v="1"/>
    <n v="2.9370319999999999"/>
    <n v="2.0419679999999998"/>
    <n v="4.0516180000000004"/>
    <s v="per 100,000"/>
    <m/>
    <m/>
  </r>
  <r>
    <x v="3"/>
    <x v="11"/>
    <x v="1"/>
    <s v="Lower respiratory infections"/>
    <x v="0"/>
    <x v="1"/>
    <n v="2.8474499999999998"/>
    <n v="1.9723010000000001"/>
    <n v="3.9303349999999999"/>
    <s v="per 100,000"/>
    <m/>
    <m/>
  </r>
  <r>
    <x v="3"/>
    <x v="12"/>
    <x v="1"/>
    <s v="Lower respiratory infections"/>
    <x v="0"/>
    <x v="1"/>
    <n v="2.8057259999999999"/>
    <n v="2.0035989999999999"/>
    <n v="3.83121"/>
    <s v="per 100,000"/>
    <m/>
    <m/>
  </r>
  <r>
    <x v="3"/>
    <x v="13"/>
    <x v="1"/>
    <s v="Lower respiratory infections"/>
    <x v="0"/>
    <x v="1"/>
    <n v="2.7629299999999999"/>
    <n v="1.988685"/>
    <n v="3.7748629999999999"/>
    <s v="per 100,000"/>
    <m/>
    <m/>
  </r>
  <r>
    <x v="3"/>
    <x v="14"/>
    <x v="1"/>
    <s v="Lower respiratory infections"/>
    <x v="0"/>
    <x v="1"/>
    <n v="2.720183"/>
    <n v="1.980979"/>
    <n v="3.709711"/>
    <s v="per 100,000"/>
    <m/>
    <m/>
  </r>
  <r>
    <x v="3"/>
    <x v="15"/>
    <x v="1"/>
    <s v="Lower respiratory infections"/>
    <x v="0"/>
    <x v="1"/>
    <n v="2.6318549999999998"/>
    <n v="1.9306049999999999"/>
    <n v="3.586176"/>
    <s v="per 100,000"/>
    <m/>
    <m/>
  </r>
  <r>
    <x v="3"/>
    <x v="16"/>
    <x v="1"/>
    <s v="Lower respiratory infections"/>
    <x v="0"/>
    <x v="1"/>
    <n v="2.5637910000000002"/>
    <n v="1.8876839999999999"/>
    <n v="3.4609070000000002"/>
    <s v="per 100,000"/>
    <m/>
    <m/>
  </r>
  <r>
    <x v="3"/>
    <x v="17"/>
    <x v="1"/>
    <s v="Lower respiratory infections"/>
    <x v="0"/>
    <x v="1"/>
    <n v="2.4924179999999998"/>
    <n v="1.844047"/>
    <n v="3.3568530000000001"/>
    <s v="per 100,000"/>
    <m/>
    <m/>
  </r>
  <r>
    <x v="3"/>
    <x v="18"/>
    <x v="1"/>
    <s v="Lower respiratory infections"/>
    <x v="0"/>
    <x v="1"/>
    <n v="2.4163640000000002"/>
    <n v="1.769333"/>
    <n v="3.1936450000000001"/>
    <s v="per 100,000"/>
    <m/>
    <m/>
  </r>
  <r>
    <x v="3"/>
    <x v="19"/>
    <x v="1"/>
    <s v="Lower respiratory infections"/>
    <x v="0"/>
    <x v="1"/>
    <n v="2.3023389999999999"/>
    <n v="1.684847"/>
    <n v="3.0932780000000002"/>
    <s v="per 100,000"/>
    <m/>
    <m/>
  </r>
  <r>
    <x v="3"/>
    <x v="20"/>
    <x v="1"/>
    <s v="Lower respiratory infections"/>
    <x v="0"/>
    <x v="1"/>
    <n v="2.1697129999999998"/>
    <n v="1.5834600000000001"/>
    <n v="2.937805"/>
    <s v="per 100,000"/>
    <m/>
    <m/>
  </r>
  <r>
    <x v="3"/>
    <x v="21"/>
    <x v="1"/>
    <s v="Lower respiratory infections"/>
    <x v="0"/>
    <x v="1"/>
    <n v="2.091164"/>
    <n v="1.486343"/>
    <n v="2.7996080000000001"/>
    <s v="per 100,000"/>
    <m/>
    <m/>
  </r>
  <r>
    <x v="3"/>
    <x v="22"/>
    <x v="1"/>
    <s v="Lower respiratory infections"/>
    <x v="0"/>
    <x v="1"/>
    <n v="2.0436570000000001"/>
    <n v="1.467651"/>
    <n v="2.7655189999999998"/>
    <s v="per 100,000"/>
    <m/>
    <m/>
  </r>
  <r>
    <x v="3"/>
    <x v="23"/>
    <x v="1"/>
    <s v="Lower respiratory infections"/>
    <x v="0"/>
    <x v="1"/>
    <n v="1.879823"/>
    <n v="1.3390310000000001"/>
    <n v="2.5545749999999998"/>
    <s v="per 100,000"/>
    <m/>
    <m/>
  </r>
  <r>
    <x v="3"/>
    <x v="24"/>
    <x v="1"/>
    <s v="Lower respiratory infections"/>
    <x v="0"/>
    <x v="1"/>
    <n v="1.792743"/>
    <n v="1.279477"/>
    <n v="2.4667759999999999"/>
    <s v="per 100,000"/>
    <m/>
    <m/>
  </r>
  <r>
    <x v="3"/>
    <x v="25"/>
    <x v="1"/>
    <s v="Lower respiratory infections"/>
    <x v="0"/>
    <x v="1"/>
    <n v="1.796238"/>
    <n v="1.2754970000000001"/>
    <n v="2.4529130000000001"/>
    <s v="per 100,000"/>
    <m/>
    <m/>
  </r>
  <r>
    <x v="3"/>
    <x v="26"/>
    <x v="1"/>
    <s v="Lower respiratory infections"/>
    <x v="0"/>
    <x v="1"/>
    <n v="1.763495"/>
    <n v="1.2467010000000001"/>
    <n v="2.4007100000000001"/>
    <s v="per 100,000"/>
    <m/>
    <m/>
  </r>
  <r>
    <x v="3"/>
    <x v="27"/>
    <x v="1"/>
    <s v="Lower respiratory infections"/>
    <x v="0"/>
    <x v="1"/>
    <n v="1.776651"/>
    <n v="1.2494099999999999"/>
    <n v="2.4475509999999998"/>
    <s v="per 100,000"/>
    <m/>
    <m/>
  </r>
  <r>
    <x v="4"/>
    <x v="0"/>
    <x v="0"/>
    <s v="Lower respiratory infections"/>
    <x v="0"/>
    <x v="0"/>
    <n v="427.60989999999998"/>
    <n v="164.9213"/>
    <n v="706.0598"/>
    <s v="per 100,000"/>
    <m/>
    <m/>
  </r>
  <r>
    <x v="4"/>
    <x v="1"/>
    <x v="0"/>
    <s v="Lower respiratory infections"/>
    <x v="0"/>
    <x v="0"/>
    <n v="396.13130000000001"/>
    <n v="168.88159999999999"/>
    <n v="626.74239999999998"/>
    <s v="per 100,000"/>
    <m/>
    <m/>
  </r>
  <r>
    <x v="4"/>
    <x v="2"/>
    <x v="0"/>
    <s v="Lower respiratory infections"/>
    <x v="0"/>
    <x v="0"/>
    <n v="386.96039999999999"/>
    <n v="176.309"/>
    <n v="615.899"/>
    <s v="per 100,000"/>
    <m/>
    <m/>
  </r>
  <r>
    <x v="4"/>
    <x v="3"/>
    <x v="0"/>
    <s v="Lower respiratory infections"/>
    <x v="0"/>
    <x v="0"/>
    <n v="371.85579999999999"/>
    <n v="177.7312"/>
    <n v="591.96360000000004"/>
    <s v="per 100,000"/>
    <m/>
    <m/>
  </r>
  <r>
    <x v="4"/>
    <x v="4"/>
    <x v="0"/>
    <s v="Lower respiratory infections"/>
    <x v="0"/>
    <x v="0"/>
    <n v="338.7996"/>
    <n v="147.8374"/>
    <n v="545.84249999999997"/>
    <s v="per 100,000"/>
    <m/>
    <m/>
  </r>
  <r>
    <x v="4"/>
    <x v="5"/>
    <x v="0"/>
    <s v="Lower respiratory infections"/>
    <x v="0"/>
    <x v="0"/>
    <n v="311.09089999999998"/>
    <n v="119.9843"/>
    <n v="507.79640000000001"/>
    <s v="per 100,000"/>
    <m/>
    <m/>
  </r>
  <r>
    <x v="4"/>
    <x v="6"/>
    <x v="0"/>
    <s v="Lower respiratory infections"/>
    <x v="0"/>
    <x v="0"/>
    <n v="262.55630000000002"/>
    <n v="118.6172"/>
    <n v="423.7294"/>
    <s v="per 100,000"/>
    <m/>
    <m/>
  </r>
  <r>
    <x v="4"/>
    <x v="7"/>
    <x v="0"/>
    <s v="Lower respiratory infections"/>
    <x v="0"/>
    <x v="0"/>
    <n v="266.5924"/>
    <n v="126.8686"/>
    <n v="423.01659999999998"/>
    <s v="per 100,000"/>
    <m/>
    <m/>
  </r>
  <r>
    <x v="4"/>
    <x v="8"/>
    <x v="0"/>
    <s v="Lower respiratory infections"/>
    <x v="0"/>
    <x v="0"/>
    <n v="240.34440000000001"/>
    <n v="105.72839999999999"/>
    <n v="379.66390000000001"/>
    <s v="per 100,000"/>
    <m/>
    <m/>
  </r>
  <r>
    <x v="4"/>
    <x v="9"/>
    <x v="0"/>
    <s v="Lower respiratory infections"/>
    <x v="0"/>
    <x v="0"/>
    <n v="237.3432"/>
    <n v="92.776619999999994"/>
    <n v="383.08139999999997"/>
    <s v="per 100,000"/>
    <m/>
    <m/>
  </r>
  <r>
    <x v="4"/>
    <x v="10"/>
    <x v="0"/>
    <s v="Lower respiratory infections"/>
    <x v="0"/>
    <x v="0"/>
    <n v="179.87370000000001"/>
    <n v="55.405619999999999"/>
    <n v="296.34500000000003"/>
    <s v="per 100,000"/>
    <m/>
    <m/>
  </r>
  <r>
    <x v="4"/>
    <x v="11"/>
    <x v="0"/>
    <s v="Lower respiratory infections"/>
    <x v="0"/>
    <x v="0"/>
    <n v="162.1771"/>
    <n v="61.035400000000003"/>
    <n v="260.91019999999997"/>
    <s v="per 100,000"/>
    <m/>
    <m/>
  </r>
  <r>
    <x v="4"/>
    <x v="12"/>
    <x v="0"/>
    <s v="Lower respiratory infections"/>
    <x v="0"/>
    <x v="0"/>
    <n v="159.06120000000001"/>
    <n v="67.459140000000005"/>
    <n v="254.61429999999999"/>
    <s v="per 100,000"/>
    <m/>
    <m/>
  </r>
  <r>
    <x v="4"/>
    <x v="13"/>
    <x v="0"/>
    <s v="Lower respiratory infections"/>
    <x v="0"/>
    <x v="0"/>
    <n v="162.4366"/>
    <n v="71.41386"/>
    <n v="257.90809999999999"/>
    <s v="per 100,000"/>
    <m/>
    <m/>
  </r>
  <r>
    <x v="4"/>
    <x v="14"/>
    <x v="0"/>
    <s v="Lower respiratory infections"/>
    <x v="0"/>
    <x v="0"/>
    <n v="166.65700000000001"/>
    <n v="70.830650000000006"/>
    <n v="273.15969999999999"/>
    <s v="per 100,000"/>
    <m/>
    <m/>
  </r>
  <r>
    <x v="4"/>
    <x v="15"/>
    <x v="0"/>
    <s v="Lower respiratory infections"/>
    <x v="0"/>
    <x v="0"/>
    <n v="169.786"/>
    <n v="62.76784"/>
    <n v="279.0172"/>
    <s v="per 100,000"/>
    <m/>
    <m/>
  </r>
  <r>
    <x v="4"/>
    <x v="16"/>
    <x v="0"/>
    <s v="Lower respiratory infections"/>
    <x v="0"/>
    <x v="0"/>
    <n v="153.2062"/>
    <n v="64.157550000000001"/>
    <n v="246.71889999999999"/>
    <s v="per 100,000"/>
    <m/>
    <m/>
  </r>
  <r>
    <x v="4"/>
    <x v="17"/>
    <x v="0"/>
    <s v="Lower respiratory infections"/>
    <x v="0"/>
    <x v="0"/>
    <n v="165.11199999999999"/>
    <n v="75.692080000000004"/>
    <n v="255.18369999999999"/>
    <s v="per 100,000"/>
    <m/>
    <m/>
  </r>
  <r>
    <x v="4"/>
    <x v="18"/>
    <x v="0"/>
    <s v="Lower respiratory infections"/>
    <x v="0"/>
    <x v="0"/>
    <n v="181.55439999999999"/>
    <n v="84.696979999999996"/>
    <n v="282.04849999999999"/>
    <s v="per 100,000"/>
    <m/>
    <m/>
  </r>
  <r>
    <x v="4"/>
    <x v="19"/>
    <x v="0"/>
    <s v="Lower respiratory infections"/>
    <x v="0"/>
    <x v="0"/>
    <n v="188.49610000000001"/>
    <n v="86.665639999999996"/>
    <n v="293.25880000000001"/>
    <s v="per 100,000"/>
    <m/>
    <m/>
  </r>
  <r>
    <x v="4"/>
    <x v="20"/>
    <x v="0"/>
    <s v="Lower respiratory infections"/>
    <x v="0"/>
    <x v="0"/>
    <n v="149.71440000000001"/>
    <n v="55.311100000000003"/>
    <n v="237.77940000000001"/>
    <s v="per 100,000"/>
    <m/>
    <m/>
  </r>
  <r>
    <x v="4"/>
    <x v="21"/>
    <x v="0"/>
    <s v="Lower respiratory infections"/>
    <x v="0"/>
    <x v="0"/>
    <n v="152.91210000000001"/>
    <n v="52.798310000000001"/>
    <n v="252.92150000000001"/>
    <s v="per 100,000"/>
    <m/>
    <m/>
  </r>
  <r>
    <x v="4"/>
    <x v="22"/>
    <x v="0"/>
    <s v="Lower respiratory infections"/>
    <x v="0"/>
    <x v="0"/>
    <n v="160.16200000000001"/>
    <n v="63.095779999999998"/>
    <n v="263.42829999999998"/>
    <s v="per 100,000"/>
    <m/>
    <m/>
  </r>
  <r>
    <x v="4"/>
    <x v="23"/>
    <x v="0"/>
    <s v="Lower respiratory infections"/>
    <x v="0"/>
    <x v="0"/>
    <n v="130.6807"/>
    <n v="46.659309999999998"/>
    <n v="213.5772"/>
    <s v="per 100,000"/>
    <m/>
    <m/>
  </r>
  <r>
    <x v="4"/>
    <x v="24"/>
    <x v="0"/>
    <s v="Lower respiratory infections"/>
    <x v="0"/>
    <x v="0"/>
    <n v="146.03319999999999"/>
    <n v="49.286029999999997"/>
    <n v="245.98310000000001"/>
    <s v="per 100,000"/>
    <m/>
    <m/>
  </r>
  <r>
    <x v="4"/>
    <x v="25"/>
    <x v="0"/>
    <s v="Lower respiratory infections"/>
    <x v="0"/>
    <x v="0"/>
    <n v="168.0532"/>
    <n v="52.66216"/>
    <n v="282.55099999999999"/>
    <s v="per 100,000"/>
    <m/>
    <m/>
  </r>
  <r>
    <x v="4"/>
    <x v="26"/>
    <x v="0"/>
    <s v="Lower respiratory infections"/>
    <x v="0"/>
    <x v="0"/>
    <n v="128.07060000000001"/>
    <n v="34.071010000000001"/>
    <n v="224.68090000000001"/>
    <s v="per 100,000"/>
    <m/>
    <m/>
  </r>
  <r>
    <x v="4"/>
    <x v="27"/>
    <x v="0"/>
    <s v="Lower respiratory infections"/>
    <x v="0"/>
    <x v="0"/>
    <n v="118.11239999999999"/>
    <n v="34.372729999999997"/>
    <n v="216.81809999999999"/>
    <s v="per 100,000"/>
    <m/>
    <m/>
  </r>
  <r>
    <x v="4"/>
    <x v="0"/>
    <x v="0"/>
    <s v="Lower respiratory infections"/>
    <x v="0"/>
    <x v="1"/>
    <n v="4.8830720000000003"/>
    <n v="1.880128"/>
    <n v="8.0392430000000008"/>
    <s v="per 100,000"/>
    <m/>
    <m/>
  </r>
  <r>
    <x v="4"/>
    <x v="1"/>
    <x v="0"/>
    <s v="Lower respiratory infections"/>
    <x v="0"/>
    <x v="1"/>
    <n v="4.5205169999999999"/>
    <n v="1.9307030000000001"/>
    <n v="7.1707999999999998"/>
    <s v="per 100,000"/>
    <m/>
    <m/>
  </r>
  <r>
    <x v="4"/>
    <x v="2"/>
    <x v="0"/>
    <s v="Lower respiratory infections"/>
    <x v="0"/>
    <x v="1"/>
    <n v="4.4155899999999999"/>
    <n v="2.015584"/>
    <n v="7.012753"/>
    <s v="per 100,000"/>
    <m/>
    <m/>
  </r>
  <r>
    <x v="4"/>
    <x v="3"/>
    <x v="0"/>
    <s v="Lower respiratory infections"/>
    <x v="0"/>
    <x v="1"/>
    <n v="4.2429030000000001"/>
    <n v="2.0289329999999999"/>
    <n v="6.7632279999999998"/>
    <s v="per 100,000"/>
    <m/>
    <m/>
  </r>
  <r>
    <x v="4"/>
    <x v="4"/>
    <x v="0"/>
    <s v="Lower respiratory infections"/>
    <x v="0"/>
    <x v="1"/>
    <n v="3.8638910000000002"/>
    <n v="1.6898409999999999"/>
    <n v="6.2256710000000002"/>
    <s v="per 100,000"/>
    <m/>
    <m/>
  </r>
  <r>
    <x v="4"/>
    <x v="5"/>
    <x v="0"/>
    <s v="Lower respiratory infections"/>
    <x v="0"/>
    <x v="1"/>
    <n v="3.5464190000000002"/>
    <n v="1.366106"/>
    <n v="5.8073459999999999"/>
    <s v="per 100,000"/>
    <m/>
    <m/>
  </r>
  <r>
    <x v="4"/>
    <x v="6"/>
    <x v="0"/>
    <s v="Lower respiratory infections"/>
    <x v="0"/>
    <x v="1"/>
    <n v="2.9890639999999999"/>
    <n v="1.3489789999999999"/>
    <n v="4.8326330000000004"/>
    <s v="per 100,000"/>
    <m/>
    <m/>
  </r>
  <r>
    <x v="4"/>
    <x v="7"/>
    <x v="0"/>
    <s v="Lower respiratory infections"/>
    <x v="0"/>
    <x v="1"/>
    <n v="3.0364360000000001"/>
    <n v="1.446715"/>
    <n v="4.8295050000000002"/>
    <s v="per 100,000"/>
    <m/>
    <m/>
  </r>
  <r>
    <x v="4"/>
    <x v="8"/>
    <x v="0"/>
    <s v="Lower respiratory infections"/>
    <x v="0"/>
    <x v="1"/>
    <n v="2.7356009999999999"/>
    <n v="1.2041299999999999"/>
    <n v="4.3321360000000002"/>
    <s v="per 100,000"/>
    <m/>
    <m/>
  </r>
  <r>
    <x v="4"/>
    <x v="9"/>
    <x v="0"/>
    <s v="Lower respiratory infections"/>
    <x v="0"/>
    <x v="1"/>
    <n v="2.703624"/>
    <n v="1.0592280000000001"/>
    <n v="4.3456299999999999"/>
    <s v="per 100,000"/>
    <m/>
    <m/>
  </r>
  <r>
    <x v="4"/>
    <x v="10"/>
    <x v="0"/>
    <s v="Lower respiratory infections"/>
    <x v="0"/>
    <x v="1"/>
    <n v="2.0437259999999999"/>
    <n v="0.62614599999999998"/>
    <n v="3.3725320000000001"/>
    <s v="per 100,000"/>
    <m/>
    <m/>
  </r>
  <r>
    <x v="4"/>
    <x v="11"/>
    <x v="0"/>
    <s v="Lower respiratory infections"/>
    <x v="0"/>
    <x v="1"/>
    <n v="1.8398840000000001"/>
    <n v="0.69007799999999997"/>
    <n v="2.9749469999999998"/>
    <s v="per 100,000"/>
    <m/>
    <m/>
  </r>
  <r>
    <x v="4"/>
    <x v="12"/>
    <x v="0"/>
    <s v="Lower respiratory infections"/>
    <x v="0"/>
    <x v="1"/>
    <n v="1.8043210000000001"/>
    <n v="0.76794099999999998"/>
    <n v="2.8828140000000002"/>
    <s v="per 100,000"/>
    <m/>
    <m/>
  </r>
  <r>
    <x v="4"/>
    <x v="13"/>
    <x v="0"/>
    <s v="Lower respiratory infections"/>
    <x v="0"/>
    <x v="1"/>
    <n v="1.8425940000000001"/>
    <n v="0.80673499999999998"/>
    <n v="2.927924"/>
    <s v="per 100,000"/>
    <m/>
    <m/>
  </r>
  <r>
    <x v="4"/>
    <x v="14"/>
    <x v="0"/>
    <s v="Lower respiratory infections"/>
    <x v="0"/>
    <x v="1"/>
    <n v="1.8906829999999999"/>
    <n v="0.80669999999999997"/>
    <n v="3.103621"/>
    <s v="per 100,000"/>
    <m/>
    <m/>
  </r>
  <r>
    <x v="4"/>
    <x v="15"/>
    <x v="0"/>
    <s v="Lower respiratory infections"/>
    <x v="0"/>
    <x v="1"/>
    <n v="1.926917"/>
    <n v="0.71232899999999999"/>
    <n v="3.1789170000000002"/>
    <s v="per 100,000"/>
    <m/>
    <m/>
  </r>
  <r>
    <x v="4"/>
    <x v="16"/>
    <x v="0"/>
    <s v="Lower respiratory infections"/>
    <x v="0"/>
    <x v="1"/>
    <n v="1.7355290000000001"/>
    <n v="0.72986300000000004"/>
    <n v="2.806657"/>
    <s v="per 100,000"/>
    <m/>
    <m/>
  </r>
  <r>
    <x v="4"/>
    <x v="17"/>
    <x v="0"/>
    <s v="Lower respiratory infections"/>
    <x v="0"/>
    <x v="1"/>
    <n v="1.8713029999999999"/>
    <n v="0.85681300000000005"/>
    <n v="2.8932500000000001"/>
    <s v="per 100,000"/>
    <m/>
    <m/>
  </r>
  <r>
    <x v="4"/>
    <x v="18"/>
    <x v="0"/>
    <s v="Lower respiratory infections"/>
    <x v="0"/>
    <x v="1"/>
    <n v="2.0589219999999999"/>
    <n v="0.95891999999999999"/>
    <n v="3.2161819999999999"/>
    <s v="per 100,000"/>
    <m/>
    <m/>
  </r>
  <r>
    <x v="4"/>
    <x v="19"/>
    <x v="0"/>
    <s v="Lower respiratory infections"/>
    <x v="0"/>
    <x v="1"/>
    <n v="2.1379130000000002"/>
    <n v="0.97892500000000005"/>
    <n v="3.3142749999999999"/>
    <s v="per 100,000"/>
    <m/>
    <m/>
  </r>
  <r>
    <x v="4"/>
    <x v="20"/>
    <x v="0"/>
    <s v="Lower respiratory infections"/>
    <x v="0"/>
    <x v="1"/>
    <n v="1.6913830000000001"/>
    <n v="0.62350700000000003"/>
    <n v="2.6910370000000001"/>
    <s v="per 100,000"/>
    <m/>
    <m/>
  </r>
  <r>
    <x v="4"/>
    <x v="21"/>
    <x v="0"/>
    <s v="Lower respiratory infections"/>
    <x v="0"/>
    <x v="1"/>
    <n v="1.7257910000000001"/>
    <n v="0.598329"/>
    <n v="2.8526159999999998"/>
    <s v="per 100,000"/>
    <m/>
    <m/>
  </r>
  <r>
    <x v="4"/>
    <x v="22"/>
    <x v="0"/>
    <s v="Lower respiratory infections"/>
    <x v="0"/>
    <x v="1"/>
    <n v="1.8074190000000001"/>
    <n v="0.71251100000000001"/>
    <n v="2.9734940000000001"/>
    <s v="per 100,000"/>
    <m/>
    <m/>
  </r>
  <r>
    <x v="4"/>
    <x v="23"/>
    <x v="0"/>
    <s v="Lower respiratory infections"/>
    <x v="0"/>
    <x v="1"/>
    <n v="1.468872"/>
    <n v="0.51784600000000003"/>
    <n v="2.3889179999999999"/>
    <s v="per 100,000"/>
    <m/>
    <m/>
  </r>
  <r>
    <x v="4"/>
    <x v="24"/>
    <x v="0"/>
    <s v="Lower respiratory infections"/>
    <x v="0"/>
    <x v="1"/>
    <n v="1.643635"/>
    <n v="0.55216200000000004"/>
    <n v="2.7722880000000001"/>
    <s v="per 100,000"/>
    <m/>
    <m/>
  </r>
  <r>
    <x v="4"/>
    <x v="25"/>
    <x v="0"/>
    <s v="Lower respiratory infections"/>
    <x v="0"/>
    <x v="1"/>
    <n v="1.893683"/>
    <n v="0.59118300000000001"/>
    <n v="3.1972309999999999"/>
    <s v="per 100,000"/>
    <m/>
    <m/>
  </r>
  <r>
    <x v="4"/>
    <x v="26"/>
    <x v="0"/>
    <s v="Lower respiratory infections"/>
    <x v="0"/>
    <x v="1"/>
    <n v="1.435287"/>
    <n v="0.38345800000000002"/>
    <n v="2.5206059999999999"/>
    <s v="per 100,000"/>
    <m/>
    <m/>
  </r>
  <r>
    <x v="4"/>
    <x v="27"/>
    <x v="0"/>
    <s v="Lower respiratory infections"/>
    <x v="0"/>
    <x v="1"/>
    <n v="1.3178019999999999"/>
    <n v="0.379359"/>
    <n v="2.4353799999999999"/>
    <s v="per 100,000"/>
    <m/>
    <m/>
  </r>
  <r>
    <x v="4"/>
    <x v="0"/>
    <x v="1"/>
    <s v="Chronic obstructive pulmonary disease"/>
    <x v="0"/>
    <x v="0"/>
    <n v="65.013549999999995"/>
    <n v="25.765730000000001"/>
    <n v="105.79300000000001"/>
    <s v="per 100,000"/>
    <m/>
    <m/>
  </r>
  <r>
    <x v="4"/>
    <x v="1"/>
    <x v="1"/>
    <s v="Chronic obstructive pulmonary disease"/>
    <x v="0"/>
    <x v="0"/>
    <n v="67.75"/>
    <n v="29.732510000000001"/>
    <n v="108.5279"/>
    <s v="per 100,000"/>
    <m/>
    <m/>
  </r>
  <r>
    <x v="4"/>
    <x v="2"/>
    <x v="1"/>
    <s v="Chronic obstructive pulmonary disease"/>
    <x v="0"/>
    <x v="0"/>
    <n v="69.973110000000005"/>
    <n v="32.149819999999998"/>
    <n v="110.67140000000001"/>
    <s v="per 100,000"/>
    <m/>
    <m/>
  </r>
  <r>
    <x v="4"/>
    <x v="3"/>
    <x v="1"/>
    <s v="Chronic obstructive pulmonary disease"/>
    <x v="0"/>
    <x v="0"/>
    <n v="71.719329999999999"/>
    <n v="32.178870000000003"/>
    <n v="113.60039999999999"/>
    <s v="per 100,000"/>
    <m/>
    <m/>
  </r>
  <r>
    <x v="4"/>
    <x v="4"/>
    <x v="1"/>
    <s v="Chronic obstructive pulmonary disease"/>
    <x v="0"/>
    <x v="0"/>
    <n v="73.350110000000001"/>
    <n v="30.337969999999999"/>
    <n v="116.43380000000001"/>
    <s v="per 100,000"/>
    <m/>
    <m/>
  </r>
  <r>
    <x v="4"/>
    <x v="5"/>
    <x v="1"/>
    <s v="Chronic obstructive pulmonary disease"/>
    <x v="0"/>
    <x v="0"/>
    <n v="76.268069999999994"/>
    <n v="29.58971"/>
    <n v="122.56829999999999"/>
    <s v="per 100,000"/>
    <m/>
    <m/>
  </r>
  <r>
    <x v="4"/>
    <x v="6"/>
    <x v="1"/>
    <s v="Chronic obstructive pulmonary disease"/>
    <x v="0"/>
    <x v="0"/>
    <n v="78.466999999999999"/>
    <n v="33.345970000000001"/>
    <n v="123.3241"/>
    <s v="per 100,000"/>
    <m/>
    <m/>
  </r>
  <r>
    <x v="4"/>
    <x v="7"/>
    <x v="1"/>
    <s v="Chronic obstructive pulmonary disease"/>
    <x v="0"/>
    <x v="0"/>
    <n v="79.583029999999994"/>
    <n v="35.201639999999998"/>
    <n v="123.8424"/>
    <s v="per 100,000"/>
    <m/>
    <m/>
  </r>
  <r>
    <x v="4"/>
    <x v="8"/>
    <x v="1"/>
    <s v="Chronic obstructive pulmonary disease"/>
    <x v="0"/>
    <x v="0"/>
    <n v="80.907480000000007"/>
    <n v="35.948279999999997"/>
    <n v="125.0705"/>
    <s v="per 100,000"/>
    <m/>
    <m/>
  </r>
  <r>
    <x v="4"/>
    <x v="9"/>
    <x v="1"/>
    <s v="Chronic obstructive pulmonary disease"/>
    <x v="0"/>
    <x v="0"/>
    <n v="83.491169999999997"/>
    <n v="37.748800000000003"/>
    <n v="129.2808"/>
    <s v="per 100,000"/>
    <m/>
    <m/>
  </r>
  <r>
    <x v="4"/>
    <x v="10"/>
    <x v="1"/>
    <s v="Chronic obstructive pulmonary disease"/>
    <x v="0"/>
    <x v="0"/>
    <n v="85.162840000000003"/>
    <n v="35.874720000000003"/>
    <n v="132.26509999999999"/>
    <s v="per 100,000"/>
    <m/>
    <m/>
  </r>
  <r>
    <x v="4"/>
    <x v="11"/>
    <x v="1"/>
    <s v="Chronic obstructive pulmonary disease"/>
    <x v="0"/>
    <x v="0"/>
    <n v="85.686679999999996"/>
    <n v="38.400959999999998"/>
    <n v="132.1447"/>
    <s v="per 100,000"/>
    <m/>
    <m/>
  </r>
  <r>
    <x v="4"/>
    <x v="12"/>
    <x v="1"/>
    <s v="Chronic obstructive pulmonary disease"/>
    <x v="0"/>
    <x v="0"/>
    <n v="86.745599999999996"/>
    <n v="40.487749999999998"/>
    <n v="133.69659999999999"/>
    <s v="per 100,000"/>
    <m/>
    <m/>
  </r>
  <r>
    <x v="4"/>
    <x v="13"/>
    <x v="1"/>
    <s v="Chronic obstructive pulmonary disease"/>
    <x v="0"/>
    <x v="0"/>
    <n v="88.542829999999995"/>
    <n v="40.072240000000001"/>
    <n v="136.37639999999999"/>
    <s v="per 100,000"/>
    <m/>
    <m/>
  </r>
  <r>
    <x v="4"/>
    <x v="14"/>
    <x v="1"/>
    <s v="Chronic obstructive pulmonary disease"/>
    <x v="0"/>
    <x v="0"/>
    <n v="87.626760000000004"/>
    <n v="40.232010000000002"/>
    <n v="135.7475"/>
    <s v="per 100,000"/>
    <m/>
    <m/>
  </r>
  <r>
    <x v="4"/>
    <x v="15"/>
    <x v="1"/>
    <s v="Chronic obstructive pulmonary disease"/>
    <x v="0"/>
    <x v="0"/>
    <n v="85.802070000000001"/>
    <n v="37.53989"/>
    <n v="133.6841"/>
    <s v="per 100,000"/>
    <m/>
    <m/>
  </r>
  <r>
    <x v="4"/>
    <x v="16"/>
    <x v="1"/>
    <s v="Chronic obstructive pulmonary disease"/>
    <x v="0"/>
    <x v="0"/>
    <n v="85.378579999999999"/>
    <n v="39.746920000000003"/>
    <n v="131.5239"/>
    <s v="per 100,000"/>
    <m/>
    <m/>
  </r>
  <r>
    <x v="4"/>
    <x v="17"/>
    <x v="1"/>
    <s v="Chronic obstructive pulmonary disease"/>
    <x v="0"/>
    <x v="0"/>
    <n v="84.979240000000004"/>
    <n v="40.35971"/>
    <n v="131.04650000000001"/>
    <s v="per 100,000"/>
    <m/>
    <m/>
  </r>
  <r>
    <x v="4"/>
    <x v="18"/>
    <x v="1"/>
    <s v="Chronic obstructive pulmonary disease"/>
    <x v="0"/>
    <x v="0"/>
    <n v="85.702479999999994"/>
    <n v="41.211869999999998"/>
    <n v="131.64089999999999"/>
    <s v="per 100,000"/>
    <m/>
    <m/>
  </r>
  <r>
    <x v="4"/>
    <x v="19"/>
    <x v="1"/>
    <s v="Chronic obstructive pulmonary disease"/>
    <x v="0"/>
    <x v="0"/>
    <n v="86.080399999999997"/>
    <n v="39.141120000000001"/>
    <n v="133.99170000000001"/>
    <s v="per 100,000"/>
    <m/>
    <m/>
  </r>
  <r>
    <x v="4"/>
    <x v="20"/>
    <x v="1"/>
    <s v="Chronic obstructive pulmonary disease"/>
    <x v="0"/>
    <x v="0"/>
    <n v="84.234480000000005"/>
    <n v="35.242109999999997"/>
    <n v="132.06790000000001"/>
    <s v="per 100,000"/>
    <m/>
    <m/>
  </r>
  <r>
    <x v="4"/>
    <x v="21"/>
    <x v="1"/>
    <s v="Chronic obstructive pulmonary disease"/>
    <x v="0"/>
    <x v="0"/>
    <n v="84.126710000000003"/>
    <n v="37.305250000000001"/>
    <n v="130.0736"/>
    <s v="per 100,000"/>
    <m/>
    <m/>
  </r>
  <r>
    <x v="4"/>
    <x v="22"/>
    <x v="1"/>
    <s v="Chronic obstructive pulmonary disease"/>
    <x v="0"/>
    <x v="0"/>
    <n v="85.148330000000001"/>
    <n v="37.31223"/>
    <n v="131.0076"/>
    <s v="per 100,000"/>
    <m/>
    <m/>
  </r>
  <r>
    <x v="4"/>
    <x v="23"/>
    <x v="1"/>
    <s v="Chronic obstructive pulmonary disease"/>
    <x v="0"/>
    <x v="0"/>
    <n v="82.703569999999999"/>
    <n v="35.074260000000002"/>
    <n v="132.45419999999999"/>
    <s v="per 100,000"/>
    <m/>
    <m/>
  </r>
  <r>
    <x v="4"/>
    <x v="24"/>
    <x v="1"/>
    <s v="Chronic obstructive pulmonary disease"/>
    <x v="0"/>
    <x v="0"/>
    <n v="84.613820000000004"/>
    <n v="33.464790000000001"/>
    <n v="137.3306"/>
    <s v="per 100,000"/>
    <m/>
    <m/>
  </r>
  <r>
    <x v="4"/>
    <x v="25"/>
    <x v="1"/>
    <s v="Chronic obstructive pulmonary disease"/>
    <x v="0"/>
    <x v="0"/>
    <n v="89.109030000000004"/>
    <n v="36.163359999999997"/>
    <n v="139.74930000000001"/>
    <s v="per 100,000"/>
    <m/>
    <m/>
  </r>
  <r>
    <x v="4"/>
    <x v="26"/>
    <x v="1"/>
    <s v="Chronic obstructive pulmonary disease"/>
    <x v="0"/>
    <x v="0"/>
    <n v="87.165940000000006"/>
    <n v="33.533990000000003"/>
    <n v="141.1626"/>
    <s v="per 100,000"/>
    <m/>
    <m/>
  </r>
  <r>
    <x v="4"/>
    <x v="27"/>
    <x v="1"/>
    <s v="Chronic obstructive pulmonary disease"/>
    <x v="0"/>
    <x v="0"/>
    <n v="91.429100000000005"/>
    <n v="35.380780000000001"/>
    <n v="146.29409999999999"/>
    <s v="per 100,000"/>
    <m/>
    <m/>
  </r>
  <r>
    <x v="4"/>
    <x v="0"/>
    <x v="1"/>
    <s v="Chronic obstructive pulmonary disease"/>
    <x v="0"/>
    <x v="1"/>
    <n v="2.4891540000000001"/>
    <n v="1.0008969999999999"/>
    <n v="3.9996450000000001"/>
    <s v="per 100,000"/>
    <m/>
    <m/>
  </r>
  <r>
    <x v="4"/>
    <x v="1"/>
    <x v="1"/>
    <s v="Chronic obstructive pulmonary disease"/>
    <x v="0"/>
    <x v="1"/>
    <n v="2.6133099999999998"/>
    <n v="1.167535"/>
    <n v="4.1500089999999998"/>
    <s v="per 100,000"/>
    <m/>
    <m/>
  </r>
  <r>
    <x v="4"/>
    <x v="2"/>
    <x v="1"/>
    <s v="Chronic obstructive pulmonary disease"/>
    <x v="0"/>
    <x v="1"/>
    <n v="2.6960320000000002"/>
    <n v="1.2295700000000001"/>
    <n v="4.2438650000000004"/>
    <s v="per 100,000"/>
    <m/>
    <m/>
  </r>
  <r>
    <x v="4"/>
    <x v="3"/>
    <x v="1"/>
    <s v="Chronic obstructive pulmonary disease"/>
    <x v="0"/>
    <x v="1"/>
    <n v="2.7412529999999999"/>
    <n v="1.2121919999999999"/>
    <n v="4.303509"/>
    <s v="per 100,000"/>
    <m/>
    <m/>
  </r>
  <r>
    <x v="4"/>
    <x v="4"/>
    <x v="1"/>
    <s v="Chronic obstructive pulmonary disease"/>
    <x v="0"/>
    <x v="1"/>
    <n v="2.790702"/>
    <n v="1.1689039999999999"/>
    <n v="4.4150700000000001"/>
    <s v="per 100,000"/>
    <m/>
    <m/>
  </r>
  <r>
    <x v="4"/>
    <x v="5"/>
    <x v="1"/>
    <s v="Chronic obstructive pulmonary disease"/>
    <x v="0"/>
    <x v="1"/>
    <n v="2.9063479999999999"/>
    <n v="1.1115060000000001"/>
    <n v="4.6506949999999998"/>
    <s v="per 100,000"/>
    <m/>
    <m/>
  </r>
  <r>
    <x v="4"/>
    <x v="6"/>
    <x v="1"/>
    <s v="Chronic obstructive pulmonary disease"/>
    <x v="0"/>
    <x v="1"/>
    <n v="2.957087"/>
    <n v="1.245539"/>
    <n v="4.6316600000000001"/>
    <s v="per 100,000"/>
    <m/>
    <m/>
  </r>
  <r>
    <x v="4"/>
    <x v="7"/>
    <x v="1"/>
    <s v="Chronic obstructive pulmonary disease"/>
    <x v="0"/>
    <x v="1"/>
    <n v="2.9616289999999998"/>
    <n v="1.2972060000000001"/>
    <n v="4.596044"/>
    <s v="per 100,000"/>
    <m/>
    <m/>
  </r>
  <r>
    <x v="4"/>
    <x v="8"/>
    <x v="1"/>
    <s v="Chronic obstructive pulmonary disease"/>
    <x v="0"/>
    <x v="1"/>
    <n v="2.9873419999999999"/>
    <n v="1.3066709999999999"/>
    <n v="4.6469069999999997"/>
    <s v="per 100,000"/>
    <m/>
    <m/>
  </r>
  <r>
    <x v="4"/>
    <x v="9"/>
    <x v="1"/>
    <s v="Chronic obstructive pulmonary disease"/>
    <x v="0"/>
    <x v="1"/>
    <n v="3.0914389999999998"/>
    <n v="1.369243"/>
    <n v="4.8460320000000001"/>
    <s v="per 100,000"/>
    <m/>
    <m/>
  </r>
  <r>
    <x v="4"/>
    <x v="10"/>
    <x v="1"/>
    <s v="Chronic obstructive pulmonary disease"/>
    <x v="0"/>
    <x v="1"/>
    <n v="3.1630769999999999"/>
    <n v="1.3687940000000001"/>
    <n v="5.0036019999999999"/>
    <s v="per 100,000"/>
    <m/>
    <m/>
  </r>
  <r>
    <x v="4"/>
    <x v="11"/>
    <x v="1"/>
    <s v="Chronic obstructive pulmonary disease"/>
    <x v="0"/>
    <x v="1"/>
    <n v="3.1607940000000001"/>
    <n v="1.4197219999999999"/>
    <n v="4.9614960000000004"/>
    <s v="per 100,000"/>
    <m/>
    <m/>
  </r>
  <r>
    <x v="4"/>
    <x v="12"/>
    <x v="1"/>
    <s v="Chronic obstructive pulmonary disease"/>
    <x v="0"/>
    <x v="1"/>
    <n v="3.164104"/>
    <n v="1.460742"/>
    <n v="4.9309849999999997"/>
    <s v="per 100,000"/>
    <m/>
    <m/>
  </r>
  <r>
    <x v="4"/>
    <x v="13"/>
    <x v="1"/>
    <s v="Chronic obstructive pulmonary disease"/>
    <x v="0"/>
    <x v="1"/>
    <n v="3.1945790000000001"/>
    <n v="1.4584729999999999"/>
    <n v="4.9809200000000002"/>
    <s v="per 100,000"/>
    <m/>
    <m/>
  </r>
  <r>
    <x v="4"/>
    <x v="14"/>
    <x v="1"/>
    <s v="Chronic obstructive pulmonary disease"/>
    <x v="0"/>
    <x v="1"/>
    <n v="3.0851130000000002"/>
    <n v="1.4059740000000001"/>
    <n v="4.860646"/>
    <s v="per 100,000"/>
    <m/>
    <m/>
  </r>
  <r>
    <x v="4"/>
    <x v="15"/>
    <x v="1"/>
    <s v="Chronic obstructive pulmonary disease"/>
    <x v="0"/>
    <x v="1"/>
    <n v="2.9263859999999999"/>
    <n v="1.262095"/>
    <n v="4.6529790000000002"/>
    <s v="per 100,000"/>
    <m/>
    <m/>
  </r>
  <r>
    <x v="4"/>
    <x v="16"/>
    <x v="1"/>
    <s v="Chronic obstructive pulmonary disease"/>
    <x v="0"/>
    <x v="1"/>
    <n v="2.837056"/>
    <n v="1.313104"/>
    <n v="4.4855780000000003"/>
    <s v="per 100,000"/>
    <m/>
    <m/>
  </r>
  <r>
    <x v="4"/>
    <x v="17"/>
    <x v="1"/>
    <s v="Chronic obstructive pulmonary disease"/>
    <x v="0"/>
    <x v="1"/>
    <n v="2.7639209999999999"/>
    <n v="1.3103750000000001"/>
    <n v="4.3040570000000002"/>
    <s v="per 100,000"/>
    <m/>
    <m/>
  </r>
  <r>
    <x v="4"/>
    <x v="18"/>
    <x v="1"/>
    <s v="Chronic obstructive pulmonary disease"/>
    <x v="0"/>
    <x v="1"/>
    <n v="2.7645590000000002"/>
    <n v="1.355499"/>
    <n v="4.291004"/>
    <s v="per 100,000"/>
    <m/>
    <m/>
  </r>
  <r>
    <x v="4"/>
    <x v="19"/>
    <x v="1"/>
    <s v="Chronic obstructive pulmonary disease"/>
    <x v="0"/>
    <x v="1"/>
    <n v="2.754003"/>
    <n v="1.292265"/>
    <n v="4.2520220000000002"/>
    <s v="per 100,000"/>
    <m/>
    <m/>
  </r>
  <r>
    <x v="4"/>
    <x v="20"/>
    <x v="1"/>
    <s v="Chronic obstructive pulmonary disease"/>
    <x v="0"/>
    <x v="1"/>
    <n v="2.6212749999999998"/>
    <n v="1.119024"/>
    <n v="4.1525189999999998"/>
    <s v="per 100,000"/>
    <m/>
    <m/>
  </r>
  <r>
    <x v="4"/>
    <x v="21"/>
    <x v="1"/>
    <s v="Chronic obstructive pulmonary disease"/>
    <x v="0"/>
    <x v="1"/>
    <n v="2.4961880000000001"/>
    <n v="1.1188009999999999"/>
    <n v="4.0076340000000004"/>
    <s v="per 100,000"/>
    <m/>
    <m/>
  </r>
  <r>
    <x v="4"/>
    <x v="22"/>
    <x v="1"/>
    <s v="Chronic obstructive pulmonary disease"/>
    <x v="0"/>
    <x v="1"/>
    <n v="2.4737399999999998"/>
    <n v="1.0999350000000001"/>
    <n v="3.999914"/>
    <s v="per 100,000"/>
    <m/>
    <m/>
  </r>
  <r>
    <x v="4"/>
    <x v="23"/>
    <x v="1"/>
    <s v="Chronic obstructive pulmonary disease"/>
    <x v="0"/>
    <x v="1"/>
    <n v="2.375006"/>
    <n v="0.95575200000000005"/>
    <n v="3.8299400000000001"/>
    <s v="per 100,000"/>
    <m/>
    <m/>
  </r>
  <r>
    <x v="4"/>
    <x v="24"/>
    <x v="1"/>
    <s v="Chronic obstructive pulmonary disease"/>
    <x v="0"/>
    <x v="1"/>
    <n v="2.464534"/>
    <n v="0.95798899999999998"/>
    <n v="4.1090960000000001"/>
    <s v="per 100,000"/>
    <m/>
    <m/>
  </r>
  <r>
    <x v="4"/>
    <x v="25"/>
    <x v="1"/>
    <s v="Chronic obstructive pulmonary disease"/>
    <x v="0"/>
    <x v="1"/>
    <n v="2.624908"/>
    <n v="1.07108"/>
    <n v="4.3193339999999996"/>
    <s v="per 100,000"/>
    <m/>
    <m/>
  </r>
  <r>
    <x v="4"/>
    <x v="26"/>
    <x v="1"/>
    <s v="Chronic obstructive pulmonary disease"/>
    <x v="0"/>
    <x v="1"/>
    <n v="2.5913210000000002"/>
    <n v="1.0381039999999999"/>
    <n v="4.1687479999999999"/>
    <s v="per 100,000"/>
    <m/>
    <m/>
  </r>
  <r>
    <x v="4"/>
    <x v="27"/>
    <x v="1"/>
    <s v="Chronic obstructive pulmonary disease"/>
    <x v="0"/>
    <x v="1"/>
    <n v="2.7545389999999998"/>
    <n v="1.071879"/>
    <n v="4.4974850000000002"/>
    <s v="per 100,000"/>
    <m/>
    <m/>
  </r>
  <r>
    <x v="4"/>
    <x v="0"/>
    <x v="1"/>
    <s v="Ischemic heart disease"/>
    <x v="0"/>
    <x v="0"/>
    <n v="168.81549999999999"/>
    <n v="85.991680000000002"/>
    <n v="240.49270000000001"/>
    <s v="per 100,000"/>
    <m/>
    <m/>
  </r>
  <r>
    <x v="4"/>
    <x v="1"/>
    <x v="1"/>
    <s v="Ischemic heart disease"/>
    <x v="0"/>
    <x v="0"/>
    <n v="181.4161"/>
    <n v="102.0924"/>
    <n v="250.19280000000001"/>
    <s v="per 100,000"/>
    <m/>
    <m/>
  </r>
  <r>
    <x v="4"/>
    <x v="2"/>
    <x v="1"/>
    <s v="Ischemic heart disease"/>
    <x v="0"/>
    <x v="0"/>
    <n v="192.87049999999999"/>
    <n v="114.3511"/>
    <n v="262.12349999999998"/>
    <s v="per 100,000"/>
    <m/>
    <m/>
  </r>
  <r>
    <x v="4"/>
    <x v="3"/>
    <x v="1"/>
    <s v="Ischemic heart disease"/>
    <x v="0"/>
    <x v="0"/>
    <n v="202.32480000000001"/>
    <n v="122.03830000000001"/>
    <n v="270.19459999999998"/>
    <s v="per 100,000"/>
    <m/>
    <m/>
  </r>
  <r>
    <x v="4"/>
    <x v="4"/>
    <x v="1"/>
    <s v="Ischemic heart disease"/>
    <x v="0"/>
    <x v="0"/>
    <n v="211.79040000000001"/>
    <n v="125.1202"/>
    <n v="282.0487"/>
    <s v="per 100,000"/>
    <m/>
    <m/>
  </r>
  <r>
    <x v="4"/>
    <x v="5"/>
    <x v="1"/>
    <s v="Ischemic heart disease"/>
    <x v="0"/>
    <x v="0"/>
    <n v="227.78749999999999"/>
    <n v="123.3156"/>
    <n v="308.02809999999999"/>
    <s v="per 100,000"/>
    <m/>
    <m/>
  </r>
  <r>
    <x v="4"/>
    <x v="6"/>
    <x v="1"/>
    <s v="Ischemic heart disease"/>
    <x v="0"/>
    <x v="0"/>
    <n v="237.38319999999999"/>
    <n v="145.6515"/>
    <n v="307.92360000000002"/>
    <s v="per 100,000"/>
    <m/>
    <m/>
  </r>
  <r>
    <x v="4"/>
    <x v="7"/>
    <x v="1"/>
    <s v="Ischemic heart disease"/>
    <x v="0"/>
    <x v="0"/>
    <n v="241.90219999999999"/>
    <n v="155.92609999999999"/>
    <n v="311.24970000000002"/>
    <s v="per 100,000"/>
    <m/>
    <m/>
  </r>
  <r>
    <x v="4"/>
    <x v="8"/>
    <x v="1"/>
    <s v="Ischemic heart disease"/>
    <x v="0"/>
    <x v="0"/>
    <n v="245.2593"/>
    <n v="158.73519999999999"/>
    <n v="314.41000000000003"/>
    <s v="per 100,000"/>
    <m/>
    <m/>
  </r>
  <r>
    <x v="4"/>
    <x v="9"/>
    <x v="1"/>
    <s v="Ischemic heart disease"/>
    <x v="0"/>
    <x v="0"/>
    <n v="255.1943"/>
    <n v="158.48390000000001"/>
    <n v="326.5643"/>
    <s v="per 100,000"/>
    <m/>
    <m/>
  </r>
  <r>
    <x v="4"/>
    <x v="10"/>
    <x v="1"/>
    <s v="Ischemic heart disease"/>
    <x v="0"/>
    <x v="0"/>
    <n v="262.45370000000003"/>
    <n v="154.55940000000001"/>
    <n v="341.11680000000001"/>
    <s v="per 100,000"/>
    <m/>
    <m/>
  </r>
  <r>
    <x v="4"/>
    <x v="11"/>
    <x v="1"/>
    <s v="Ischemic heart disease"/>
    <x v="0"/>
    <x v="0"/>
    <n v="264.73540000000003"/>
    <n v="174.23179999999999"/>
    <n v="335.95119999999997"/>
    <s v="per 100,000"/>
    <m/>
    <m/>
  </r>
  <r>
    <x v="4"/>
    <x v="12"/>
    <x v="1"/>
    <s v="Ischemic heart disease"/>
    <x v="0"/>
    <x v="0"/>
    <n v="268.72800000000001"/>
    <n v="187.35599999999999"/>
    <n v="335.5249"/>
    <s v="per 100,000"/>
    <m/>
    <m/>
  </r>
  <r>
    <x v="4"/>
    <x v="13"/>
    <x v="1"/>
    <s v="Ischemic heart disease"/>
    <x v="0"/>
    <x v="0"/>
    <n v="281.2371"/>
    <n v="201.21780000000001"/>
    <n v="351.16809999999998"/>
    <s v="per 100,000"/>
    <m/>
    <m/>
  </r>
  <r>
    <x v="4"/>
    <x v="14"/>
    <x v="1"/>
    <s v="Ischemic heart disease"/>
    <x v="0"/>
    <x v="0"/>
    <n v="283.69229999999999"/>
    <n v="196.45869999999999"/>
    <n v="355.05849999999998"/>
    <s v="per 100,000"/>
    <m/>
    <m/>
  </r>
  <r>
    <x v="4"/>
    <x v="15"/>
    <x v="1"/>
    <s v="Ischemic heart disease"/>
    <x v="0"/>
    <x v="0"/>
    <n v="281.23829999999998"/>
    <n v="183.71029999999999"/>
    <n v="356.78190000000001"/>
    <s v="per 100,000"/>
    <m/>
    <m/>
  </r>
  <r>
    <x v="4"/>
    <x v="16"/>
    <x v="1"/>
    <s v="Ischemic heart disease"/>
    <x v="0"/>
    <x v="0"/>
    <n v="284.81619999999998"/>
    <n v="200.38980000000001"/>
    <n v="352.12580000000003"/>
    <s v="per 100,000"/>
    <m/>
    <m/>
  </r>
  <r>
    <x v="4"/>
    <x v="17"/>
    <x v="1"/>
    <s v="Ischemic heart disease"/>
    <x v="0"/>
    <x v="0"/>
    <n v="290.46429999999998"/>
    <n v="211.86760000000001"/>
    <n v="359.7783"/>
    <s v="per 100,000"/>
    <m/>
    <m/>
  </r>
  <r>
    <x v="4"/>
    <x v="18"/>
    <x v="1"/>
    <s v="Ischemic heart disease"/>
    <x v="0"/>
    <x v="0"/>
    <n v="304.2405"/>
    <n v="221.29990000000001"/>
    <n v="376.1857"/>
    <s v="per 100,000"/>
    <m/>
    <m/>
  </r>
  <r>
    <x v="4"/>
    <x v="19"/>
    <x v="1"/>
    <s v="Ischemic heart disease"/>
    <x v="0"/>
    <x v="0"/>
    <n v="315.05930000000001"/>
    <n v="224.9177"/>
    <n v="396.05860000000001"/>
    <s v="per 100,000"/>
    <m/>
    <m/>
  </r>
  <r>
    <x v="4"/>
    <x v="20"/>
    <x v="1"/>
    <s v="Ischemic heart disease"/>
    <x v="0"/>
    <x v="0"/>
    <n v="312.9717"/>
    <n v="206.94210000000001"/>
    <n v="400.84960000000001"/>
    <s v="per 100,000"/>
    <m/>
    <m/>
  </r>
  <r>
    <x v="4"/>
    <x v="21"/>
    <x v="1"/>
    <s v="Ischemic heart disease"/>
    <x v="0"/>
    <x v="0"/>
    <n v="310.90480000000002"/>
    <n v="204.18"/>
    <n v="399.3596"/>
    <s v="per 100,000"/>
    <m/>
    <m/>
  </r>
  <r>
    <x v="4"/>
    <x v="22"/>
    <x v="1"/>
    <s v="Ischemic heart disease"/>
    <x v="0"/>
    <x v="0"/>
    <n v="313.31549999999999"/>
    <n v="216.6172"/>
    <n v="397.7056"/>
    <s v="per 100,000"/>
    <m/>
    <m/>
  </r>
  <r>
    <x v="4"/>
    <x v="23"/>
    <x v="1"/>
    <s v="Ischemic heart disease"/>
    <x v="0"/>
    <x v="0"/>
    <n v="304.98099999999999"/>
    <n v="197.39429999999999"/>
    <n v="386.43869999999998"/>
    <s v="per 100,000"/>
    <m/>
    <m/>
  </r>
  <r>
    <x v="4"/>
    <x v="24"/>
    <x v="1"/>
    <s v="Ischemic heart disease"/>
    <x v="0"/>
    <x v="0"/>
    <n v="314.8272"/>
    <n v="197.3982"/>
    <n v="408.39030000000002"/>
    <s v="per 100,000"/>
    <m/>
    <m/>
  </r>
  <r>
    <x v="4"/>
    <x v="25"/>
    <x v="1"/>
    <s v="Ischemic heart disease"/>
    <x v="0"/>
    <x v="0"/>
    <n v="330.06119999999999"/>
    <n v="215.3878"/>
    <n v="421.97320000000002"/>
    <s v="per 100,000"/>
    <m/>
    <m/>
  </r>
  <r>
    <x v="4"/>
    <x v="26"/>
    <x v="1"/>
    <s v="Ischemic heart disease"/>
    <x v="0"/>
    <x v="0"/>
    <n v="323.52359999999999"/>
    <n v="204.77019999999999"/>
    <n v="417.12479999999999"/>
    <s v="per 100,000"/>
    <m/>
    <m/>
  </r>
  <r>
    <x v="4"/>
    <x v="27"/>
    <x v="1"/>
    <s v="Ischemic heart disease"/>
    <x v="0"/>
    <x v="0"/>
    <n v="334.05079999999998"/>
    <n v="208.83170000000001"/>
    <n v="431.20780000000002"/>
    <s v="per 100,000"/>
    <m/>
    <m/>
  </r>
  <r>
    <x v="4"/>
    <x v="0"/>
    <x v="1"/>
    <s v="Ischemic heart disease"/>
    <x v="0"/>
    <x v="1"/>
    <n v="6.8593131810000001"/>
    <n v="3.434092734"/>
    <n v="9.6290142599999999"/>
    <s v="per 100,000"/>
    <m/>
    <m/>
  </r>
  <r>
    <x v="4"/>
    <x v="1"/>
    <x v="1"/>
    <s v="Ischemic heart disease"/>
    <x v="0"/>
    <x v="1"/>
    <n v="7.4364119510000002"/>
    <n v="4.2122577569999997"/>
    <n v="10.174730200000001"/>
    <s v="per 100,000"/>
    <m/>
    <m/>
  </r>
  <r>
    <x v="4"/>
    <x v="2"/>
    <x v="1"/>
    <s v="Ischemic heart disease"/>
    <x v="0"/>
    <x v="1"/>
    <n v="7.9423245529999997"/>
    <n v="4.7052419160000003"/>
    <n v="10.701086330000001"/>
    <s v="per 100,000"/>
    <m/>
    <m/>
  </r>
  <r>
    <x v="4"/>
    <x v="3"/>
    <x v="1"/>
    <s v="Ischemic heart disease"/>
    <x v="0"/>
    <x v="1"/>
    <n v="8.3479828630000004"/>
    <n v="5.0025986170000003"/>
    <n v="11.03107541"/>
    <s v="per 100,000"/>
    <m/>
    <m/>
  </r>
  <r>
    <x v="4"/>
    <x v="4"/>
    <x v="1"/>
    <s v="Ischemic heart disease"/>
    <x v="0"/>
    <x v="1"/>
    <n v="8.7186156179999994"/>
    <n v="5.0790581809999997"/>
    <n v="11.53117874"/>
    <s v="per 100,000"/>
    <m/>
    <m/>
  </r>
  <r>
    <x v="4"/>
    <x v="5"/>
    <x v="1"/>
    <s v="Ischemic heart disease"/>
    <x v="0"/>
    <x v="1"/>
    <n v="9.3349281709999996"/>
    <n v="4.9956239069999997"/>
    <n v="12.44045262"/>
    <s v="per 100,000"/>
    <m/>
    <m/>
  </r>
  <r>
    <x v="4"/>
    <x v="6"/>
    <x v="1"/>
    <s v="Ischemic heart disease"/>
    <x v="0"/>
    <x v="1"/>
    <n v="9.6956848870000005"/>
    <n v="5.987638456"/>
    <n v="12.581938129999999"/>
    <s v="per 100,000"/>
    <m/>
    <m/>
  </r>
  <r>
    <x v="4"/>
    <x v="7"/>
    <x v="1"/>
    <s v="Ischemic heart disease"/>
    <x v="0"/>
    <x v="1"/>
    <n v="9.8450079129999999"/>
    <n v="6.2117025129999996"/>
    <n v="12.756447319999999"/>
    <s v="per 100,000"/>
    <m/>
    <m/>
  </r>
  <r>
    <x v="4"/>
    <x v="8"/>
    <x v="1"/>
    <s v="Ischemic heart disease"/>
    <x v="0"/>
    <x v="1"/>
    <n v="9.9885750459999993"/>
    <n v="6.5290635229999996"/>
    <n v="12.84505317"/>
    <s v="per 100,000"/>
    <m/>
    <m/>
  </r>
  <r>
    <x v="4"/>
    <x v="9"/>
    <x v="1"/>
    <s v="Ischemic heart disease"/>
    <x v="0"/>
    <x v="1"/>
    <n v="10.401504539999999"/>
    <n v="6.4466690020000001"/>
    <n v="13.324263009999999"/>
    <s v="per 100,000"/>
    <m/>
    <m/>
  </r>
  <r>
    <x v="4"/>
    <x v="10"/>
    <x v="1"/>
    <s v="Ischemic heart disease"/>
    <x v="0"/>
    <x v="1"/>
    <n v="10.705058490000001"/>
    <n v="6.2908825400000001"/>
    <n v="13.86921931"/>
    <s v="per 100,000"/>
    <m/>
    <m/>
  </r>
  <r>
    <x v="4"/>
    <x v="11"/>
    <x v="1"/>
    <s v="Ischemic heart disease"/>
    <x v="0"/>
    <x v="1"/>
    <n v="10.81282393"/>
    <n v="7.0693938789999997"/>
    <n v="13.769418849999999"/>
    <s v="per 100,000"/>
    <m/>
    <m/>
  </r>
  <r>
    <x v="4"/>
    <x v="12"/>
    <x v="1"/>
    <s v="Ischemic heart disease"/>
    <x v="0"/>
    <x v="1"/>
    <n v="10.98503887"/>
    <n v="7.730134005"/>
    <n v="13.69087691"/>
    <s v="per 100,000"/>
    <m/>
    <m/>
  </r>
  <r>
    <x v="4"/>
    <x v="13"/>
    <x v="1"/>
    <s v="Ischemic heart disease"/>
    <x v="0"/>
    <x v="1"/>
    <n v="11.406186610000001"/>
    <n v="8.1202627439999997"/>
    <n v="14.218223480000001"/>
    <s v="per 100,000"/>
    <m/>
    <m/>
  </r>
  <r>
    <x v="4"/>
    <x v="14"/>
    <x v="1"/>
    <s v="Ischemic heart disease"/>
    <x v="0"/>
    <x v="1"/>
    <n v="11.385836340000001"/>
    <n v="7.9466225179999999"/>
    <n v="14.232283600000001"/>
    <s v="per 100,000"/>
    <m/>
    <m/>
  </r>
  <r>
    <x v="4"/>
    <x v="15"/>
    <x v="1"/>
    <s v="Ischemic heart disease"/>
    <x v="0"/>
    <x v="1"/>
    <n v="11.20135404"/>
    <n v="7.3634659259999999"/>
    <n v="14.28608597"/>
    <s v="per 100,000"/>
    <m/>
    <m/>
  </r>
  <r>
    <x v="4"/>
    <x v="16"/>
    <x v="1"/>
    <s v="Ischemic heart disease"/>
    <x v="0"/>
    <x v="1"/>
    <n v="11.284925449999999"/>
    <n v="8.0038834970000003"/>
    <n v="14.177872470000001"/>
    <s v="per 100,000"/>
    <m/>
    <m/>
  </r>
  <r>
    <x v="4"/>
    <x v="17"/>
    <x v="1"/>
    <s v="Ischemic heart disease"/>
    <x v="0"/>
    <x v="1"/>
    <n v="11.43942421"/>
    <n v="8.3487320220000001"/>
    <n v="14.1602256"/>
    <s v="per 100,000"/>
    <m/>
    <m/>
  </r>
  <r>
    <x v="4"/>
    <x v="18"/>
    <x v="1"/>
    <s v="Ischemic heart disease"/>
    <x v="0"/>
    <x v="1"/>
    <n v="11.898343069999999"/>
    <n v="8.6371983110000006"/>
    <n v="14.71717937"/>
    <s v="per 100,000"/>
    <m/>
    <m/>
  </r>
  <r>
    <x v="4"/>
    <x v="19"/>
    <x v="1"/>
    <s v="Ischemic heart disease"/>
    <x v="0"/>
    <x v="1"/>
    <n v="12.269160729999999"/>
    <n v="8.7528464380000006"/>
    <n v="15.34393783"/>
    <s v="per 100,000"/>
    <m/>
    <m/>
  </r>
  <r>
    <x v="4"/>
    <x v="20"/>
    <x v="1"/>
    <s v="Ischemic heart disease"/>
    <x v="0"/>
    <x v="1"/>
    <n v="12.15697211"/>
    <n v="8.0237751730000006"/>
    <n v="15.50219455"/>
    <s v="per 100,000"/>
    <m/>
    <m/>
  </r>
  <r>
    <x v="4"/>
    <x v="21"/>
    <x v="1"/>
    <s v="Ischemic heart disease"/>
    <x v="0"/>
    <x v="1"/>
    <n v="11.98954964"/>
    <n v="8.143796579"/>
    <n v="15.52123769"/>
    <s v="per 100,000"/>
    <m/>
    <m/>
  </r>
  <r>
    <x v="4"/>
    <x v="22"/>
    <x v="1"/>
    <s v="Ischemic heart disease"/>
    <x v="0"/>
    <x v="1"/>
    <n v="12.08724142"/>
    <n v="8.4424119480000002"/>
    <n v="15.38653188"/>
    <s v="per 100,000"/>
    <m/>
    <m/>
  </r>
  <r>
    <x v="4"/>
    <x v="23"/>
    <x v="1"/>
    <s v="Ischemic heart disease"/>
    <x v="0"/>
    <x v="1"/>
    <n v="11.77689502"/>
    <n v="7.6554491630000001"/>
    <n v="15.00354645"/>
    <s v="per 100,000"/>
    <m/>
    <m/>
  </r>
  <r>
    <x v="4"/>
    <x v="24"/>
    <x v="1"/>
    <s v="Ischemic heart disease"/>
    <x v="0"/>
    <x v="1"/>
    <n v="12.180181660000001"/>
    <n v="7.6805232859999997"/>
    <n v="15.752266410000001"/>
    <s v="per 100,000"/>
    <m/>
    <m/>
  </r>
  <r>
    <x v="4"/>
    <x v="25"/>
    <x v="1"/>
    <s v="Ischemic heart disease"/>
    <x v="0"/>
    <x v="1"/>
    <n v="12.84146541"/>
    <n v="8.4790389689999994"/>
    <n v="16.39357704"/>
    <s v="per 100,000"/>
    <m/>
    <m/>
  </r>
  <r>
    <x v="4"/>
    <x v="26"/>
    <x v="1"/>
    <s v="Ischemic heart disease"/>
    <x v="0"/>
    <x v="1"/>
    <n v="12.684345609999999"/>
    <n v="8.0559769330000002"/>
    <n v="16.404771319999998"/>
    <s v="per 100,000"/>
    <m/>
    <m/>
  </r>
  <r>
    <x v="4"/>
    <x v="27"/>
    <x v="1"/>
    <s v="Ischemic heart disease"/>
    <x v="0"/>
    <x v="1"/>
    <n v="13.21802149"/>
    <n v="8.2340167050000002"/>
    <n v="17.06800874"/>
    <s v="per 100,000"/>
    <m/>
    <m/>
  </r>
  <r>
    <x v="4"/>
    <x v="0"/>
    <x v="1"/>
    <s v="Ischemic stroke"/>
    <x v="0"/>
    <x v="0"/>
    <n v="30.55929132"/>
    <n v="15.012422519999999"/>
    <n v="45.748567209999997"/>
    <s v="per 100,000"/>
    <m/>
    <m/>
  </r>
  <r>
    <x v="4"/>
    <x v="1"/>
    <x v="1"/>
    <s v="Ischemic stroke"/>
    <x v="0"/>
    <x v="0"/>
    <n v="29.635756140000002"/>
    <n v="15.61465729"/>
    <n v="43.175152609999998"/>
    <s v="per 100,000"/>
    <m/>
    <m/>
  </r>
  <r>
    <x v="4"/>
    <x v="2"/>
    <x v="1"/>
    <s v="Ischemic stroke"/>
    <x v="0"/>
    <x v="0"/>
    <n v="28.531308159999998"/>
    <n v="15.67415772"/>
    <n v="40.63723263"/>
    <s v="per 100,000"/>
    <m/>
    <m/>
  </r>
  <r>
    <x v="4"/>
    <x v="3"/>
    <x v="1"/>
    <s v="Ischemic stroke"/>
    <x v="0"/>
    <x v="0"/>
    <n v="27.33594707"/>
    <n v="15.455913929999999"/>
    <n v="38.90326117"/>
    <s v="per 100,000"/>
    <m/>
    <m/>
  </r>
  <r>
    <x v="4"/>
    <x v="4"/>
    <x v="1"/>
    <s v="Ischemic stroke"/>
    <x v="0"/>
    <x v="0"/>
    <n v="26.28827922"/>
    <n v="14.479556649999999"/>
    <n v="37.199763609999998"/>
    <s v="per 100,000"/>
    <m/>
    <m/>
  </r>
  <r>
    <x v="4"/>
    <x v="5"/>
    <x v="1"/>
    <s v="Ischemic stroke"/>
    <x v="0"/>
    <x v="0"/>
    <n v="26.426948379999999"/>
    <n v="13.992313530000001"/>
    <n v="37.584434780000002"/>
    <s v="per 100,000"/>
    <m/>
    <m/>
  </r>
  <r>
    <x v="4"/>
    <x v="6"/>
    <x v="1"/>
    <s v="Ischemic stroke"/>
    <x v="0"/>
    <x v="0"/>
    <n v="26.462002510000001"/>
    <n v="15.573428720000001"/>
    <n v="36.556900579999997"/>
    <s v="per 100,000"/>
    <m/>
    <m/>
  </r>
  <r>
    <x v="4"/>
    <x v="7"/>
    <x v="1"/>
    <s v="Ischemic stroke"/>
    <x v="0"/>
    <x v="0"/>
    <n v="26.259745160000001"/>
    <n v="16.193139240000001"/>
    <n v="36.116882599999997"/>
    <s v="per 100,000"/>
    <m/>
    <m/>
  </r>
  <r>
    <x v="4"/>
    <x v="8"/>
    <x v="1"/>
    <s v="Ischemic stroke"/>
    <x v="0"/>
    <x v="0"/>
    <n v="26.290732760000001"/>
    <n v="16.203228320000001"/>
    <n v="35.519595500000001"/>
    <s v="per 100,000"/>
    <m/>
    <m/>
  </r>
  <r>
    <x v="4"/>
    <x v="9"/>
    <x v="1"/>
    <s v="Ischemic stroke"/>
    <x v="0"/>
    <x v="0"/>
    <n v="26.980260950000002"/>
    <n v="15.689746899999999"/>
    <n v="36.763313009999997"/>
    <s v="per 100,000"/>
    <m/>
    <m/>
  </r>
  <r>
    <x v="4"/>
    <x v="10"/>
    <x v="1"/>
    <s v="Ischemic stroke"/>
    <x v="0"/>
    <x v="0"/>
    <n v="27.55490434"/>
    <n v="15.06036246"/>
    <n v="38.17547399"/>
    <s v="per 100,000"/>
    <m/>
    <m/>
  </r>
  <r>
    <x v="4"/>
    <x v="11"/>
    <x v="1"/>
    <s v="Ischemic stroke"/>
    <x v="0"/>
    <x v="0"/>
    <n v="27.755316369999999"/>
    <n v="16.840290639999999"/>
    <n v="37.462762220000002"/>
    <s v="per 100,000"/>
    <m/>
    <m/>
  </r>
  <r>
    <x v="4"/>
    <x v="12"/>
    <x v="1"/>
    <s v="Ischemic stroke"/>
    <x v="0"/>
    <x v="0"/>
    <n v="28.32650812"/>
    <n v="18.37706292"/>
    <n v="38.047028470000001"/>
    <s v="per 100,000"/>
    <m/>
    <m/>
  </r>
  <r>
    <x v="4"/>
    <x v="13"/>
    <x v="1"/>
    <s v="Ischemic stroke"/>
    <x v="0"/>
    <x v="0"/>
    <n v="29.265291739999999"/>
    <n v="18.872878109999998"/>
    <n v="39.270948269999998"/>
    <s v="per 100,000"/>
    <m/>
    <m/>
  </r>
  <r>
    <x v="4"/>
    <x v="14"/>
    <x v="1"/>
    <s v="Ischemic stroke"/>
    <x v="0"/>
    <x v="0"/>
    <n v="29.197690590000001"/>
    <n v="18.832806359999999"/>
    <n v="39.122260480000001"/>
    <s v="per 100,000"/>
    <m/>
    <m/>
  </r>
  <r>
    <x v="4"/>
    <x v="15"/>
    <x v="1"/>
    <s v="Ischemic stroke"/>
    <x v="0"/>
    <x v="0"/>
    <n v="28.909112189999998"/>
    <n v="17.881335579999998"/>
    <n v="39.210406120000002"/>
    <s v="per 100,000"/>
    <m/>
    <m/>
  </r>
  <r>
    <x v="4"/>
    <x v="16"/>
    <x v="1"/>
    <s v="Ischemic stroke"/>
    <x v="0"/>
    <x v="0"/>
    <n v="29.38363258"/>
    <n v="19.200019210000001"/>
    <n v="39.427174239999999"/>
    <s v="per 100,000"/>
    <m/>
    <m/>
  </r>
  <r>
    <x v="4"/>
    <x v="17"/>
    <x v="1"/>
    <s v="Ischemic stroke"/>
    <x v="0"/>
    <x v="0"/>
    <n v="29.983509659999999"/>
    <n v="20.076829620000002"/>
    <n v="39.524495829999999"/>
    <s v="per 100,000"/>
    <m/>
    <m/>
  </r>
  <r>
    <x v="4"/>
    <x v="18"/>
    <x v="1"/>
    <s v="Ischemic stroke"/>
    <x v="0"/>
    <x v="0"/>
    <n v="31.325381629999999"/>
    <n v="20.515307329999999"/>
    <n v="41.114906570000002"/>
    <s v="per 100,000"/>
    <m/>
    <m/>
  </r>
  <r>
    <x v="4"/>
    <x v="19"/>
    <x v="1"/>
    <s v="Ischemic stroke"/>
    <x v="0"/>
    <x v="0"/>
    <n v="32.832162080000003"/>
    <n v="20.939118100000002"/>
    <n v="43.314510820000002"/>
    <s v="per 100,000"/>
    <m/>
    <m/>
  </r>
  <r>
    <x v="4"/>
    <x v="20"/>
    <x v="1"/>
    <s v="Ischemic stroke"/>
    <x v="0"/>
    <x v="0"/>
    <n v="33.21616418"/>
    <n v="20.08081614"/>
    <n v="44.723728970000003"/>
    <s v="per 100,000"/>
    <m/>
    <m/>
  </r>
  <r>
    <x v="4"/>
    <x v="21"/>
    <x v="1"/>
    <s v="Ischemic stroke"/>
    <x v="0"/>
    <x v="0"/>
    <n v="33.550878230000002"/>
    <n v="21.30032842"/>
    <n v="45.765289330000002"/>
    <s v="per 100,000"/>
    <m/>
    <m/>
  </r>
  <r>
    <x v="4"/>
    <x v="22"/>
    <x v="1"/>
    <s v="Ischemic stroke"/>
    <x v="0"/>
    <x v="0"/>
    <n v="34.465622420000003"/>
    <n v="22.37108113"/>
    <n v="46.256533400000002"/>
    <s v="per 100,000"/>
    <m/>
    <m/>
  </r>
  <r>
    <x v="4"/>
    <x v="23"/>
    <x v="1"/>
    <s v="Ischemic stroke"/>
    <x v="0"/>
    <x v="0"/>
    <n v="34.102716239999999"/>
    <n v="21.034751329999999"/>
    <n v="46.469730339999998"/>
    <s v="per 100,000"/>
    <m/>
    <m/>
  </r>
  <r>
    <x v="4"/>
    <x v="24"/>
    <x v="1"/>
    <s v="Ischemic stroke"/>
    <x v="0"/>
    <x v="0"/>
    <n v="35.377142720000002"/>
    <n v="20.78276949"/>
    <n v="49.252205199999999"/>
    <s v="per 100,000"/>
    <m/>
    <m/>
  </r>
  <r>
    <x v="4"/>
    <x v="25"/>
    <x v="1"/>
    <s v="Ischemic stroke"/>
    <x v="0"/>
    <x v="0"/>
    <n v="37.05893133"/>
    <n v="22.738538200000001"/>
    <n v="51.183403949999999"/>
    <s v="per 100,000"/>
    <m/>
    <m/>
  </r>
  <r>
    <x v="4"/>
    <x v="26"/>
    <x v="1"/>
    <s v="Ischemic stroke"/>
    <x v="0"/>
    <x v="0"/>
    <n v="36.621116469999997"/>
    <n v="20.75391647"/>
    <n v="51.021588880000003"/>
    <s v="per 100,000"/>
    <m/>
    <m/>
  </r>
  <r>
    <x v="4"/>
    <x v="27"/>
    <x v="1"/>
    <s v="Ischemic stroke"/>
    <x v="0"/>
    <x v="0"/>
    <n v="38.02994271"/>
    <n v="22.242410759999999"/>
    <n v="52.457760810000003"/>
    <s v="per 100,000"/>
    <m/>
    <m/>
  </r>
  <r>
    <x v="4"/>
    <x v="0"/>
    <x v="1"/>
    <s v="Ischemic stroke"/>
    <x v="0"/>
    <x v="1"/>
    <n v="1.363933939"/>
    <n v="0.64622000300000004"/>
    <n v="2.064329356"/>
    <s v="per 100,000"/>
    <m/>
    <m/>
  </r>
  <r>
    <x v="4"/>
    <x v="1"/>
    <x v="1"/>
    <s v="Ischemic stroke"/>
    <x v="0"/>
    <x v="1"/>
    <n v="1.3288226780000001"/>
    <n v="0.70459188100000003"/>
    <n v="1.9951640429999999"/>
    <s v="per 100,000"/>
    <m/>
    <m/>
  </r>
  <r>
    <x v="4"/>
    <x v="2"/>
    <x v="1"/>
    <s v="Ischemic stroke"/>
    <x v="0"/>
    <x v="1"/>
    <n v="1.2753985050000001"/>
    <n v="0.69964458799999996"/>
    <n v="1.8393936879999999"/>
    <s v="per 100,000"/>
    <m/>
    <m/>
  </r>
  <r>
    <x v="4"/>
    <x v="3"/>
    <x v="1"/>
    <s v="Ischemic stroke"/>
    <x v="0"/>
    <x v="1"/>
    <n v="1.211309644"/>
    <n v="0.67053127899999998"/>
    <n v="1.7435554799999999"/>
    <s v="per 100,000"/>
    <m/>
    <m/>
  </r>
  <r>
    <x v="4"/>
    <x v="4"/>
    <x v="1"/>
    <s v="Ischemic stroke"/>
    <x v="0"/>
    <x v="1"/>
    <n v="1.1551304469999999"/>
    <n v="0.62313986600000004"/>
    <n v="1.6507879649999999"/>
    <s v="per 100,000"/>
    <m/>
    <m/>
  </r>
  <r>
    <x v="4"/>
    <x v="5"/>
    <x v="1"/>
    <s v="Ischemic stroke"/>
    <x v="0"/>
    <x v="1"/>
    <n v="1.1532794420000001"/>
    <n v="0.59118908800000003"/>
    <n v="1.6597704090000001"/>
    <s v="per 100,000"/>
    <m/>
    <m/>
  </r>
  <r>
    <x v="4"/>
    <x v="6"/>
    <x v="1"/>
    <s v="Ischemic stroke"/>
    <x v="0"/>
    <x v="1"/>
    <n v="1.142427131"/>
    <n v="0.64989180300000005"/>
    <n v="1.584752663"/>
    <s v="per 100,000"/>
    <m/>
    <m/>
  </r>
  <r>
    <x v="4"/>
    <x v="7"/>
    <x v="1"/>
    <s v="Ischemic stroke"/>
    <x v="0"/>
    <x v="1"/>
    <n v="1.1216783219999999"/>
    <n v="0.67401211599999999"/>
    <n v="1.55088932"/>
    <s v="per 100,000"/>
    <m/>
    <m/>
  </r>
  <r>
    <x v="4"/>
    <x v="8"/>
    <x v="1"/>
    <s v="Ischemic stroke"/>
    <x v="0"/>
    <x v="1"/>
    <n v="1.116880758"/>
    <n v="0.68313146899999999"/>
    <n v="1.522618121"/>
    <s v="per 100,000"/>
    <m/>
    <m/>
  </r>
  <r>
    <x v="4"/>
    <x v="9"/>
    <x v="1"/>
    <s v="Ischemic stroke"/>
    <x v="0"/>
    <x v="1"/>
    <n v="1.1470994619999999"/>
    <n v="0.66301765400000001"/>
    <n v="1.5572521429999999"/>
    <s v="per 100,000"/>
    <m/>
    <m/>
  </r>
  <r>
    <x v="4"/>
    <x v="10"/>
    <x v="1"/>
    <s v="Ischemic stroke"/>
    <x v="0"/>
    <x v="1"/>
    <n v="1.175564651"/>
    <n v="0.63953357499999997"/>
    <n v="1.6187256809999999"/>
    <s v="per 100,000"/>
    <m/>
    <m/>
  </r>
  <r>
    <x v="4"/>
    <x v="11"/>
    <x v="1"/>
    <s v="Ischemic stroke"/>
    <x v="0"/>
    <x v="1"/>
    <n v="1.1844569190000001"/>
    <n v="0.72628727100000001"/>
    <n v="1.590631057"/>
    <s v="per 100,000"/>
    <m/>
    <m/>
  </r>
  <r>
    <x v="4"/>
    <x v="12"/>
    <x v="1"/>
    <s v="Ischemic stroke"/>
    <x v="0"/>
    <x v="1"/>
    <n v="1.2101661749999999"/>
    <n v="0.78116415699999997"/>
    <n v="1.6156749560000001"/>
    <s v="per 100,000"/>
    <m/>
    <m/>
  </r>
  <r>
    <x v="4"/>
    <x v="13"/>
    <x v="1"/>
    <s v="Ischemic stroke"/>
    <x v="0"/>
    <x v="1"/>
    <n v="1.2493556530000001"/>
    <n v="0.81858367499999996"/>
    <n v="1.676791283"/>
    <s v="per 100,000"/>
    <m/>
    <m/>
  </r>
  <r>
    <x v="4"/>
    <x v="14"/>
    <x v="1"/>
    <s v="Ischemic stroke"/>
    <x v="0"/>
    <x v="1"/>
    <n v="1.238026362"/>
    <n v="0.82462441900000005"/>
    <n v="1.666517874"/>
    <s v="per 100,000"/>
    <m/>
    <m/>
  </r>
  <r>
    <x v="4"/>
    <x v="15"/>
    <x v="1"/>
    <s v="Ischemic stroke"/>
    <x v="0"/>
    <x v="1"/>
    <n v="1.2177552380000001"/>
    <n v="0.75789468900000001"/>
    <n v="1.674280945"/>
    <s v="per 100,000"/>
    <m/>
    <m/>
  </r>
  <r>
    <x v="4"/>
    <x v="16"/>
    <x v="1"/>
    <s v="Ischemic stroke"/>
    <x v="0"/>
    <x v="1"/>
    <n v="1.234645583"/>
    <n v="0.83635242600000004"/>
    <n v="1.6740983810000001"/>
    <s v="per 100,000"/>
    <m/>
    <m/>
  </r>
  <r>
    <x v="4"/>
    <x v="17"/>
    <x v="1"/>
    <s v="Ischemic stroke"/>
    <x v="0"/>
    <x v="1"/>
    <n v="1.2574520039999999"/>
    <n v="0.86284633300000002"/>
    <n v="1.693674044"/>
    <s v="per 100,000"/>
    <m/>
    <m/>
  </r>
  <r>
    <x v="4"/>
    <x v="18"/>
    <x v="1"/>
    <s v="Ischemic stroke"/>
    <x v="0"/>
    <x v="1"/>
    <n v="1.3193872659999999"/>
    <n v="0.88983020300000004"/>
    <n v="1.7581524019999999"/>
    <s v="per 100,000"/>
    <m/>
    <m/>
  </r>
  <r>
    <x v="4"/>
    <x v="19"/>
    <x v="1"/>
    <s v="Ischemic stroke"/>
    <x v="0"/>
    <x v="1"/>
    <n v="1.3916844310000001"/>
    <n v="0.88941442599999998"/>
    <n v="1.8789422060000001"/>
    <s v="per 100,000"/>
    <m/>
    <m/>
  </r>
  <r>
    <x v="4"/>
    <x v="20"/>
    <x v="1"/>
    <s v="Ischemic stroke"/>
    <x v="0"/>
    <x v="1"/>
    <n v="1.409300067"/>
    <n v="0.85537065899999998"/>
    <n v="1.908234821"/>
    <s v="per 100,000"/>
    <m/>
    <m/>
  </r>
  <r>
    <x v="4"/>
    <x v="21"/>
    <x v="1"/>
    <s v="Ischemic stroke"/>
    <x v="0"/>
    <x v="1"/>
    <n v="1.40603042"/>
    <n v="0.89524929200000003"/>
    <n v="1.9379140909999999"/>
    <s v="per 100,000"/>
    <m/>
    <m/>
  </r>
  <r>
    <x v="4"/>
    <x v="22"/>
    <x v="1"/>
    <s v="Ischemic stroke"/>
    <x v="0"/>
    <x v="1"/>
    <n v="1.445073534"/>
    <n v="0.94159142100000004"/>
    <n v="1.9576564519999999"/>
    <s v="per 100,000"/>
    <m/>
    <m/>
  </r>
  <r>
    <x v="4"/>
    <x v="23"/>
    <x v="1"/>
    <s v="Ischemic stroke"/>
    <x v="0"/>
    <x v="1"/>
    <n v="1.4287425499999999"/>
    <n v="0.88721278100000001"/>
    <n v="1.9550300810000001"/>
    <s v="per 100,000"/>
    <m/>
    <m/>
  </r>
  <r>
    <x v="4"/>
    <x v="24"/>
    <x v="1"/>
    <s v="Ischemic stroke"/>
    <x v="0"/>
    <x v="1"/>
    <n v="1.490906235"/>
    <n v="0.89728388100000001"/>
    <n v="2.0582698509999999"/>
    <s v="per 100,000"/>
    <m/>
    <m/>
  </r>
  <r>
    <x v="4"/>
    <x v="25"/>
    <x v="1"/>
    <s v="Ischemic stroke"/>
    <x v="0"/>
    <x v="1"/>
    <n v="1.568028669"/>
    <n v="0.97340701900000004"/>
    <n v="2.1798183309999999"/>
    <s v="per 100,000"/>
    <m/>
    <m/>
  </r>
  <r>
    <x v="4"/>
    <x v="26"/>
    <x v="1"/>
    <s v="Ischemic stroke"/>
    <x v="0"/>
    <x v="1"/>
    <n v="1.5581605009999999"/>
    <n v="0.88721741899999995"/>
    <n v="2.1835631559999999"/>
    <s v="per 100,000"/>
    <m/>
    <m/>
  </r>
  <r>
    <x v="4"/>
    <x v="27"/>
    <x v="1"/>
    <s v="Ischemic stroke"/>
    <x v="0"/>
    <x v="1"/>
    <n v="1.62534333"/>
    <n v="0.94960062899999997"/>
    <n v="2.2979723230000002"/>
    <s v="per 100,000"/>
    <m/>
    <m/>
  </r>
  <r>
    <x v="4"/>
    <x v="0"/>
    <x v="1"/>
    <s v="Tracheal, bronchus, and lung cancer"/>
    <x v="0"/>
    <x v="0"/>
    <n v="20.876100650000001"/>
    <n v="8.0486670799999995"/>
    <n v="34.125709620000002"/>
    <s v="per 100,000"/>
    <m/>
    <m/>
  </r>
  <r>
    <x v="4"/>
    <x v="1"/>
    <x v="1"/>
    <s v="Tracheal, bronchus, and lung cancer"/>
    <x v="0"/>
    <x v="0"/>
    <n v="21.449725260000001"/>
    <n v="10.01127636"/>
    <n v="33.738460179999997"/>
    <s v="per 100,000"/>
    <m/>
    <m/>
  </r>
  <r>
    <x v="4"/>
    <x v="2"/>
    <x v="1"/>
    <s v="Tracheal, bronchus, and lung cancer"/>
    <x v="0"/>
    <x v="0"/>
    <n v="21.963770180000001"/>
    <n v="10.614493680000001"/>
    <n v="34.8622266"/>
    <s v="per 100,000"/>
    <m/>
    <m/>
  </r>
  <r>
    <x v="4"/>
    <x v="3"/>
    <x v="1"/>
    <s v="Tracheal, bronchus, and lung cancer"/>
    <x v="0"/>
    <x v="0"/>
    <n v="22.433719020000002"/>
    <n v="11.05968768"/>
    <n v="35.633813619999998"/>
    <s v="per 100,000"/>
    <m/>
    <m/>
  </r>
  <r>
    <x v="4"/>
    <x v="4"/>
    <x v="1"/>
    <s v="Tracheal, bronchus, and lung cancer"/>
    <x v="0"/>
    <x v="0"/>
    <n v="23.074307449999999"/>
    <n v="10.83330222"/>
    <n v="36.760311049999999"/>
    <s v="per 100,000"/>
    <m/>
    <m/>
  </r>
  <r>
    <x v="4"/>
    <x v="5"/>
    <x v="1"/>
    <s v="Tracheal, bronchus, and lung cancer"/>
    <x v="0"/>
    <x v="0"/>
    <n v="24.329604310000001"/>
    <n v="9.9842524929999996"/>
    <n v="38.999990390000001"/>
    <s v="per 100,000"/>
    <m/>
    <m/>
  </r>
  <r>
    <x v="4"/>
    <x v="6"/>
    <x v="1"/>
    <s v="Tracheal, bronchus, and lung cancer"/>
    <x v="0"/>
    <x v="0"/>
    <n v="25.26426807"/>
    <n v="11.89787464"/>
    <n v="39.7140372"/>
    <s v="per 100,000"/>
    <m/>
    <m/>
  </r>
  <r>
    <x v="4"/>
    <x v="7"/>
    <x v="1"/>
    <s v="Tracheal, bronchus, and lung cancer"/>
    <x v="0"/>
    <x v="0"/>
    <n v="25.924931269999998"/>
    <n v="12.495007749999999"/>
    <n v="39.4416723"/>
    <s v="per 100,000"/>
    <m/>
    <m/>
  </r>
  <r>
    <x v="4"/>
    <x v="8"/>
    <x v="1"/>
    <s v="Tracheal, bronchus, and lung cancer"/>
    <x v="0"/>
    <x v="0"/>
    <n v="26.490878089999999"/>
    <n v="12.66177175"/>
    <n v="40.847529039999998"/>
    <s v="per 100,000"/>
    <m/>
    <m/>
  </r>
  <r>
    <x v="4"/>
    <x v="9"/>
    <x v="1"/>
    <s v="Tracheal, bronchus, and lung cancer"/>
    <x v="0"/>
    <x v="0"/>
    <n v="27.822139329999999"/>
    <n v="12.456825070000001"/>
    <n v="44.04818521"/>
    <s v="per 100,000"/>
    <m/>
    <m/>
  </r>
  <r>
    <x v="4"/>
    <x v="10"/>
    <x v="1"/>
    <s v="Tracheal, bronchus, and lung cancer"/>
    <x v="0"/>
    <x v="0"/>
    <n v="28.87617509"/>
    <n v="11.12549645"/>
    <n v="47.184385319999997"/>
    <s v="per 100,000"/>
    <m/>
    <m/>
  </r>
  <r>
    <x v="4"/>
    <x v="11"/>
    <x v="1"/>
    <s v="Tracheal, bronchus, and lung cancer"/>
    <x v="0"/>
    <x v="0"/>
    <n v="29.27585487"/>
    <n v="13.091113010000001"/>
    <n v="46.200471030000003"/>
    <s v="per 100,000"/>
    <m/>
    <m/>
  </r>
  <r>
    <x v="4"/>
    <x v="12"/>
    <x v="1"/>
    <s v="Tracheal, bronchus, and lung cancer"/>
    <x v="0"/>
    <x v="0"/>
    <n v="30.191771559999999"/>
    <n v="14.58997638"/>
    <n v="47.173363729999998"/>
    <s v="per 100,000"/>
    <m/>
    <m/>
  </r>
  <r>
    <x v="4"/>
    <x v="13"/>
    <x v="1"/>
    <s v="Tracheal, bronchus, and lung cancer"/>
    <x v="0"/>
    <x v="0"/>
    <n v="31.977019039999998"/>
    <n v="16.135652570000001"/>
    <n v="50.041688999999998"/>
    <s v="per 100,000"/>
    <m/>
    <m/>
  </r>
  <r>
    <x v="4"/>
    <x v="14"/>
    <x v="1"/>
    <s v="Tracheal, bronchus, and lung cancer"/>
    <x v="0"/>
    <x v="0"/>
    <n v="32.858924020000003"/>
    <n v="15.80924839"/>
    <n v="51.829095619999997"/>
    <s v="per 100,000"/>
    <m/>
    <m/>
  </r>
  <r>
    <x v="4"/>
    <x v="15"/>
    <x v="1"/>
    <s v="Tracheal, bronchus, and lung cancer"/>
    <x v="0"/>
    <x v="0"/>
    <n v="33.022285670000002"/>
    <n v="14.61605694"/>
    <n v="52.571132990000002"/>
    <s v="per 100,000"/>
    <m/>
    <m/>
  </r>
  <r>
    <x v="4"/>
    <x v="16"/>
    <x v="1"/>
    <s v="Tracheal, bronchus, and lung cancer"/>
    <x v="0"/>
    <x v="0"/>
    <n v="33.714192480000001"/>
    <n v="16.72758572"/>
    <n v="52.179729440000003"/>
    <s v="per 100,000"/>
    <m/>
    <m/>
  </r>
  <r>
    <x v="4"/>
    <x v="17"/>
    <x v="1"/>
    <s v="Tracheal, bronchus, and lung cancer"/>
    <x v="0"/>
    <x v="0"/>
    <n v="34.487707309999998"/>
    <n v="17.086614109999999"/>
    <n v="52.814383489999997"/>
    <s v="per 100,000"/>
    <m/>
    <m/>
  </r>
  <r>
    <x v="4"/>
    <x v="18"/>
    <x v="1"/>
    <s v="Tracheal, bronchus, and lung cancer"/>
    <x v="0"/>
    <x v="0"/>
    <n v="35.889803329999999"/>
    <n v="17.681934200000001"/>
    <n v="55.217651240000002"/>
    <s v="per 100,000"/>
    <m/>
    <m/>
  </r>
  <r>
    <x v="4"/>
    <x v="19"/>
    <x v="1"/>
    <s v="Tracheal, bronchus, and lung cancer"/>
    <x v="0"/>
    <x v="0"/>
    <n v="36.887197270000001"/>
    <n v="16.938897999999998"/>
    <n v="58.995772379999998"/>
    <s v="per 100,000"/>
    <m/>
    <m/>
  </r>
  <r>
    <x v="4"/>
    <x v="20"/>
    <x v="1"/>
    <s v="Tracheal, bronchus, and lung cancer"/>
    <x v="0"/>
    <x v="0"/>
    <n v="36.278063699999997"/>
    <n v="15.070062180000001"/>
    <n v="59.164925740000001"/>
    <s v="per 100,000"/>
    <m/>
    <m/>
  </r>
  <r>
    <x v="4"/>
    <x v="21"/>
    <x v="1"/>
    <s v="Tracheal, bronchus, and lung cancer"/>
    <x v="0"/>
    <x v="0"/>
    <n v="36.804053209999999"/>
    <n v="14.82977088"/>
    <n v="59.493251780000001"/>
    <s v="per 100,000"/>
    <m/>
    <m/>
  </r>
  <r>
    <x v="4"/>
    <x v="22"/>
    <x v="1"/>
    <s v="Tracheal, bronchus, and lung cancer"/>
    <x v="0"/>
    <x v="0"/>
    <n v="37.453299780000002"/>
    <n v="16.295784050000002"/>
    <n v="59.957684319999998"/>
    <s v="per 100,000"/>
    <m/>
    <m/>
  </r>
  <r>
    <x v="4"/>
    <x v="23"/>
    <x v="1"/>
    <s v="Tracheal, bronchus, and lung cancer"/>
    <x v="0"/>
    <x v="0"/>
    <n v="35.574460670000001"/>
    <n v="14.478840760000001"/>
    <n v="56.782938350000002"/>
    <s v="per 100,000"/>
    <m/>
    <m/>
  </r>
  <r>
    <x v="4"/>
    <x v="24"/>
    <x v="1"/>
    <s v="Tracheal, bronchus, and lung cancer"/>
    <x v="0"/>
    <x v="0"/>
    <n v="36.223860670000001"/>
    <n v="12.58085634"/>
    <n v="60.086746249999997"/>
    <s v="per 100,000"/>
    <m/>
    <m/>
  </r>
  <r>
    <x v="4"/>
    <x v="25"/>
    <x v="1"/>
    <s v="Tracheal, bronchus, and lung cancer"/>
    <x v="0"/>
    <x v="0"/>
    <n v="37.797234349999997"/>
    <n v="14.360906079999999"/>
    <n v="63.587295419999997"/>
    <s v="per 100,000"/>
    <m/>
    <m/>
  </r>
  <r>
    <x v="4"/>
    <x v="26"/>
    <x v="1"/>
    <s v="Tracheal, bronchus, and lung cancer"/>
    <x v="0"/>
    <x v="0"/>
    <n v="35.351582209999997"/>
    <n v="12.810776990000001"/>
    <n v="60.539521610000001"/>
    <s v="per 100,000"/>
    <m/>
    <m/>
  </r>
  <r>
    <x v="4"/>
    <x v="27"/>
    <x v="1"/>
    <s v="Tracheal, bronchus, and lung cancer"/>
    <x v="0"/>
    <x v="0"/>
    <n v="36.583876689999997"/>
    <n v="11.94616789"/>
    <n v="62.304405850000002"/>
    <s v="per 100,000"/>
    <m/>
    <m/>
  </r>
  <r>
    <x v="4"/>
    <x v="0"/>
    <x v="1"/>
    <s v="Tracheal, bronchus, and lung cancer"/>
    <x v="0"/>
    <x v="1"/>
    <n v="0.87513028299999995"/>
    <n v="0.33844598999999997"/>
    <n v="1.4221260499999999"/>
    <s v="per 100,000"/>
    <m/>
    <m/>
  </r>
  <r>
    <x v="4"/>
    <x v="1"/>
    <x v="1"/>
    <s v="Tracheal, bronchus, and lung cancer"/>
    <x v="0"/>
    <x v="1"/>
    <n v="0.904530795"/>
    <n v="0.41805593800000002"/>
    <n v="1.433486542"/>
    <s v="per 100,000"/>
    <m/>
    <m/>
  </r>
  <r>
    <x v="4"/>
    <x v="2"/>
    <x v="1"/>
    <s v="Tracheal, bronchus, and lung cancer"/>
    <x v="0"/>
    <x v="1"/>
    <n v="0.92905313"/>
    <n v="0.44688618699999999"/>
    <n v="1.4747440039999999"/>
    <s v="per 100,000"/>
    <m/>
    <m/>
  </r>
  <r>
    <x v="4"/>
    <x v="3"/>
    <x v="1"/>
    <s v="Tracheal, bronchus, and lung cancer"/>
    <x v="0"/>
    <x v="1"/>
    <n v="0.94942426899999999"/>
    <n v="0.48033105199999998"/>
    <n v="1.5114815960000001"/>
    <s v="per 100,000"/>
    <m/>
    <m/>
  </r>
  <r>
    <x v="4"/>
    <x v="4"/>
    <x v="1"/>
    <s v="Tracheal, bronchus, and lung cancer"/>
    <x v="0"/>
    <x v="1"/>
    <n v="0.97493248700000001"/>
    <n v="0.45531066599999998"/>
    <n v="1.5493118429999999"/>
    <s v="per 100,000"/>
    <m/>
    <m/>
  </r>
  <r>
    <x v="4"/>
    <x v="5"/>
    <x v="1"/>
    <s v="Tracheal, bronchus, and lung cancer"/>
    <x v="0"/>
    <x v="1"/>
    <n v="1.0256406309999999"/>
    <n v="0.41812778499999997"/>
    <n v="1.647355873"/>
    <s v="per 100,000"/>
    <m/>
    <m/>
  </r>
  <r>
    <x v="4"/>
    <x v="6"/>
    <x v="1"/>
    <s v="Tracheal, bronchus, and lung cancer"/>
    <x v="0"/>
    <x v="1"/>
    <n v="1.0628803739999999"/>
    <n v="0.50260934700000004"/>
    <n v="1.6587076890000001"/>
    <s v="per 100,000"/>
    <m/>
    <m/>
  </r>
  <r>
    <x v="4"/>
    <x v="7"/>
    <x v="1"/>
    <s v="Tracheal, bronchus, and lung cancer"/>
    <x v="0"/>
    <x v="1"/>
    <n v="1.088562134"/>
    <n v="0.52407448099999998"/>
    <n v="1.6496250640000001"/>
    <s v="per 100,000"/>
    <m/>
    <m/>
  </r>
  <r>
    <x v="4"/>
    <x v="8"/>
    <x v="1"/>
    <s v="Tracheal, bronchus, and lung cancer"/>
    <x v="0"/>
    <x v="1"/>
    <n v="1.112699208"/>
    <n v="0.53460523000000004"/>
    <n v="1.7097781569999999"/>
    <s v="per 100,000"/>
    <m/>
    <m/>
  </r>
  <r>
    <x v="4"/>
    <x v="9"/>
    <x v="1"/>
    <s v="Tracheal, bronchus, and lung cancer"/>
    <x v="0"/>
    <x v="1"/>
    <n v="1.1698179909999999"/>
    <n v="0.51989368999999996"/>
    <n v="1.8435844610000001"/>
    <s v="per 100,000"/>
    <m/>
    <m/>
  </r>
  <r>
    <x v="4"/>
    <x v="10"/>
    <x v="1"/>
    <s v="Tracheal, bronchus, and lung cancer"/>
    <x v="0"/>
    <x v="1"/>
    <n v="1.2160789649999999"/>
    <n v="0.46692703200000002"/>
    <n v="1.965292891"/>
    <s v="per 100,000"/>
    <m/>
    <m/>
  </r>
  <r>
    <x v="4"/>
    <x v="11"/>
    <x v="1"/>
    <s v="Tracheal, bronchus, and lung cancer"/>
    <x v="0"/>
    <x v="1"/>
    <n v="1.238781372"/>
    <n v="0.55182082700000001"/>
    <n v="1.960794811"/>
    <s v="per 100,000"/>
    <m/>
    <m/>
  </r>
  <r>
    <x v="4"/>
    <x v="12"/>
    <x v="1"/>
    <s v="Tracheal, bronchus, and lung cancer"/>
    <x v="0"/>
    <x v="1"/>
    <n v="1.2845585530000001"/>
    <n v="0.62552418799999998"/>
    <n v="2.0002214980000002"/>
    <s v="per 100,000"/>
    <m/>
    <m/>
  </r>
  <r>
    <x v="4"/>
    <x v="13"/>
    <x v="1"/>
    <s v="Tracheal, bronchus, and lung cancer"/>
    <x v="0"/>
    <x v="1"/>
    <n v="1.360087526"/>
    <n v="0.68355244000000004"/>
    <n v="2.1299853789999998"/>
    <s v="per 100,000"/>
    <m/>
    <m/>
  </r>
  <r>
    <x v="4"/>
    <x v="14"/>
    <x v="1"/>
    <s v="Tracheal, bronchus, and lung cancer"/>
    <x v="0"/>
    <x v="1"/>
    <n v="1.3936600240000001"/>
    <n v="0.67407552699999995"/>
    <n v="2.1942436769999998"/>
    <s v="per 100,000"/>
    <m/>
    <m/>
  </r>
  <r>
    <x v="4"/>
    <x v="15"/>
    <x v="1"/>
    <s v="Tracheal, bronchus, and lung cancer"/>
    <x v="0"/>
    <x v="1"/>
    <n v="1.399786856"/>
    <n v="0.62280941300000003"/>
    <n v="2.2318552129999998"/>
    <s v="per 100,000"/>
    <m/>
    <m/>
  </r>
  <r>
    <x v="4"/>
    <x v="16"/>
    <x v="1"/>
    <s v="Tracheal, bronchus, and lung cancer"/>
    <x v="0"/>
    <x v="1"/>
    <n v="1.4326897569999999"/>
    <n v="0.70752456900000005"/>
    <n v="2.2148187429999999"/>
    <s v="per 100,000"/>
    <m/>
    <m/>
  </r>
  <r>
    <x v="4"/>
    <x v="17"/>
    <x v="1"/>
    <s v="Tracheal, bronchus, and lung cancer"/>
    <x v="0"/>
    <x v="1"/>
    <n v="1.4678155909999999"/>
    <n v="0.72610267900000003"/>
    <n v="2.2533590210000001"/>
    <s v="per 100,000"/>
    <m/>
    <m/>
  </r>
  <r>
    <x v="4"/>
    <x v="18"/>
    <x v="1"/>
    <s v="Tracheal, bronchus, and lung cancer"/>
    <x v="0"/>
    <x v="1"/>
    <n v="1.5282644809999999"/>
    <n v="0.74134608000000002"/>
    <n v="2.3610458699999999"/>
    <s v="per 100,000"/>
    <m/>
    <m/>
  </r>
  <r>
    <x v="4"/>
    <x v="19"/>
    <x v="1"/>
    <s v="Tracheal, bronchus, and lung cancer"/>
    <x v="0"/>
    <x v="1"/>
    <n v="1.573665206"/>
    <n v="0.72573016899999998"/>
    <n v="2.5444187239999998"/>
    <s v="per 100,000"/>
    <m/>
    <m/>
  </r>
  <r>
    <x v="4"/>
    <x v="20"/>
    <x v="1"/>
    <s v="Tracheal, bronchus, and lung cancer"/>
    <x v="0"/>
    <x v="1"/>
    <n v="1.548564909"/>
    <n v="0.63805945600000002"/>
    <n v="2.5336907399999999"/>
    <s v="per 100,000"/>
    <m/>
    <m/>
  </r>
  <r>
    <x v="4"/>
    <x v="21"/>
    <x v="1"/>
    <s v="Tracheal, bronchus, and lung cancer"/>
    <x v="0"/>
    <x v="1"/>
    <n v="1.562838819"/>
    <n v="0.62737542700000004"/>
    <n v="2.5286588590000001"/>
    <s v="per 100,000"/>
    <m/>
    <m/>
  </r>
  <r>
    <x v="4"/>
    <x v="22"/>
    <x v="1"/>
    <s v="Tracheal, bronchus, and lung cancer"/>
    <x v="0"/>
    <x v="1"/>
    <n v="1.5931130520000001"/>
    <n v="0.68450887999999999"/>
    <n v="2.5411721260000002"/>
    <s v="per 100,000"/>
    <m/>
    <m/>
  </r>
  <r>
    <x v="4"/>
    <x v="23"/>
    <x v="1"/>
    <s v="Tracheal, bronchus, and lung cancer"/>
    <x v="0"/>
    <x v="1"/>
    <n v="1.517812776"/>
    <n v="0.61482400800000003"/>
    <n v="2.4131393139999999"/>
    <s v="per 100,000"/>
    <m/>
    <m/>
  </r>
  <r>
    <x v="4"/>
    <x v="24"/>
    <x v="1"/>
    <s v="Tracheal, bronchus, and lung cancer"/>
    <x v="0"/>
    <x v="1"/>
    <n v="1.554656397"/>
    <n v="0.54172570399999997"/>
    <n v="2.5465645210000001"/>
    <s v="per 100,000"/>
    <m/>
    <m/>
  </r>
  <r>
    <x v="4"/>
    <x v="25"/>
    <x v="1"/>
    <s v="Tracheal, bronchus, and lung cancer"/>
    <x v="0"/>
    <x v="1"/>
    <n v="1.630174802"/>
    <n v="0.62707691899999995"/>
    <n v="2.7509148059999999"/>
    <s v="per 100,000"/>
    <m/>
    <m/>
  </r>
  <r>
    <x v="4"/>
    <x v="26"/>
    <x v="1"/>
    <s v="Tracheal, bronchus, and lung cancer"/>
    <x v="0"/>
    <x v="1"/>
    <n v="1.533416823"/>
    <n v="0.55925705299999995"/>
    <n v="2.6254830849999999"/>
    <s v="per 100,000"/>
    <m/>
    <m/>
  </r>
  <r>
    <x v="4"/>
    <x v="27"/>
    <x v="1"/>
    <s v="Tracheal, bronchus, and lung cancer"/>
    <x v="0"/>
    <x v="1"/>
    <n v="1.598737004"/>
    <n v="0.52476401100000003"/>
    <n v="2.7303180550000001"/>
    <s v="per 100,000"/>
    <m/>
    <m/>
  </r>
  <r>
    <x v="4"/>
    <x v="0"/>
    <x v="1"/>
    <s v="Lower respiratory infections"/>
    <x v="0"/>
    <x v="0"/>
    <n v="158.39959999999999"/>
    <n v="64.079350000000005"/>
    <n v="256.03550000000001"/>
    <s v="per 100,000"/>
    <m/>
    <m/>
  </r>
  <r>
    <x v="4"/>
    <x v="1"/>
    <x v="1"/>
    <s v="Lower respiratory infections"/>
    <x v="0"/>
    <x v="0"/>
    <n v="160.8648"/>
    <n v="73.354830000000007"/>
    <n v="250.76920000000001"/>
    <s v="per 100,000"/>
    <m/>
    <m/>
  </r>
  <r>
    <x v="4"/>
    <x v="2"/>
    <x v="1"/>
    <s v="Lower respiratory infections"/>
    <x v="0"/>
    <x v="0"/>
    <n v="166.3629"/>
    <n v="77.603830000000002"/>
    <n v="260.63889999999998"/>
    <s v="per 100,000"/>
    <m/>
    <m/>
  </r>
  <r>
    <x v="4"/>
    <x v="3"/>
    <x v="1"/>
    <s v="Lower respiratory infections"/>
    <x v="0"/>
    <x v="0"/>
    <n v="170.077"/>
    <n v="81.888660000000002"/>
    <n v="262.74299999999999"/>
    <s v="per 100,000"/>
    <m/>
    <m/>
  </r>
  <r>
    <x v="4"/>
    <x v="4"/>
    <x v="1"/>
    <s v="Lower respiratory infections"/>
    <x v="0"/>
    <x v="0"/>
    <n v="171.55719999999999"/>
    <n v="75.816410000000005"/>
    <n v="266.27379999999999"/>
    <s v="per 100,000"/>
    <m/>
    <m/>
  </r>
  <r>
    <x v="4"/>
    <x v="5"/>
    <x v="1"/>
    <s v="Lower respiratory infections"/>
    <x v="0"/>
    <x v="0"/>
    <n v="177.45699999999999"/>
    <n v="68.004109999999997"/>
    <n v="282.37959999999998"/>
    <s v="per 100,000"/>
    <m/>
    <m/>
  </r>
  <r>
    <x v="4"/>
    <x v="6"/>
    <x v="1"/>
    <s v="Lower respiratory infections"/>
    <x v="0"/>
    <x v="0"/>
    <n v="176.51230000000001"/>
    <n v="81.25309"/>
    <n v="271.76069999999999"/>
    <s v="per 100,000"/>
    <m/>
    <m/>
  </r>
  <r>
    <x v="4"/>
    <x v="7"/>
    <x v="1"/>
    <s v="Lower respiratory infections"/>
    <x v="0"/>
    <x v="0"/>
    <n v="178.92509999999999"/>
    <n v="82.735929999999996"/>
    <n v="276.78899999999999"/>
    <s v="per 100,000"/>
    <m/>
    <m/>
  </r>
  <r>
    <x v="4"/>
    <x v="8"/>
    <x v="1"/>
    <s v="Lower respiratory infections"/>
    <x v="0"/>
    <x v="0"/>
    <n v="175.30969999999999"/>
    <n v="77.088890000000006"/>
    <n v="267.05119999999999"/>
    <s v="per 100,000"/>
    <m/>
    <m/>
  </r>
  <r>
    <x v="4"/>
    <x v="9"/>
    <x v="1"/>
    <s v="Lower respiratory infections"/>
    <x v="0"/>
    <x v="0"/>
    <n v="178.82550000000001"/>
    <n v="69.60942"/>
    <n v="275.3793"/>
    <s v="per 100,000"/>
    <m/>
    <m/>
  </r>
  <r>
    <x v="4"/>
    <x v="10"/>
    <x v="1"/>
    <s v="Lower respiratory infections"/>
    <x v="0"/>
    <x v="0"/>
    <n v="174.3931"/>
    <n v="55.333689999999997"/>
    <n v="278.88749999999999"/>
    <s v="per 100,000"/>
    <m/>
    <m/>
  </r>
  <r>
    <x v="4"/>
    <x v="11"/>
    <x v="1"/>
    <s v="Lower respiratory infections"/>
    <x v="0"/>
    <x v="0"/>
    <n v="173.56100000000001"/>
    <n v="66.17116"/>
    <n v="273.51400000000001"/>
    <s v="per 100,000"/>
    <m/>
    <m/>
  </r>
  <r>
    <x v="4"/>
    <x v="12"/>
    <x v="1"/>
    <s v="Lower respiratory infections"/>
    <x v="0"/>
    <x v="0"/>
    <n v="177.85480000000001"/>
    <n v="72.673450000000003"/>
    <n v="276.35129999999998"/>
    <s v="per 100,000"/>
    <m/>
    <m/>
  </r>
  <r>
    <x v="4"/>
    <x v="13"/>
    <x v="1"/>
    <s v="Lower respiratory infections"/>
    <x v="0"/>
    <x v="0"/>
    <n v="188.04669999999999"/>
    <n v="80.549400000000006"/>
    <n v="291.35829999999999"/>
    <s v="per 100,000"/>
    <m/>
    <m/>
  </r>
  <r>
    <x v="4"/>
    <x v="14"/>
    <x v="1"/>
    <s v="Lower respiratory infections"/>
    <x v="0"/>
    <x v="0"/>
    <n v="193.36279999999999"/>
    <n v="83.907049999999998"/>
    <n v="302.68520000000001"/>
    <s v="per 100,000"/>
    <m/>
    <m/>
  </r>
  <r>
    <x v="4"/>
    <x v="15"/>
    <x v="1"/>
    <s v="Lower respiratory infections"/>
    <x v="0"/>
    <x v="0"/>
    <n v="196.31989999999999"/>
    <n v="75.159419999999997"/>
    <n v="313.45749999999998"/>
    <s v="per 100,000"/>
    <m/>
    <m/>
  </r>
  <r>
    <x v="4"/>
    <x v="16"/>
    <x v="1"/>
    <s v="Lower respiratory infections"/>
    <x v="0"/>
    <x v="0"/>
    <n v="200.28829999999999"/>
    <n v="90.012010000000004"/>
    <n v="312.1567"/>
    <s v="per 100,000"/>
    <m/>
    <m/>
  </r>
  <r>
    <x v="4"/>
    <x v="17"/>
    <x v="1"/>
    <s v="Lower respiratory infections"/>
    <x v="0"/>
    <x v="0"/>
    <n v="208.88210000000001"/>
    <n v="95.204740000000001"/>
    <n v="319.3227"/>
    <s v="per 100,000"/>
    <m/>
    <m/>
  </r>
  <r>
    <x v="4"/>
    <x v="18"/>
    <x v="1"/>
    <s v="Lower respiratory infections"/>
    <x v="0"/>
    <x v="0"/>
    <n v="224.04849999999999"/>
    <n v="97.597759999999994"/>
    <n v="343.2253"/>
    <s v="per 100,000"/>
    <m/>
    <m/>
  </r>
  <r>
    <x v="4"/>
    <x v="19"/>
    <x v="1"/>
    <s v="Lower respiratory infections"/>
    <x v="0"/>
    <x v="0"/>
    <n v="238.53649999999999"/>
    <n v="97.845280000000002"/>
    <n v="371.83940000000001"/>
    <s v="per 100,000"/>
    <m/>
    <m/>
  </r>
  <r>
    <x v="4"/>
    <x v="20"/>
    <x v="1"/>
    <s v="Lower respiratory infections"/>
    <x v="0"/>
    <x v="0"/>
    <n v="237.58160000000001"/>
    <n v="87.474609999999998"/>
    <n v="377.89920000000001"/>
    <s v="per 100,000"/>
    <m/>
    <m/>
  </r>
  <r>
    <x v="4"/>
    <x v="21"/>
    <x v="1"/>
    <s v="Lower respiratory infections"/>
    <x v="0"/>
    <x v="0"/>
    <n v="243.57570000000001"/>
    <n v="83.849580000000003"/>
    <n v="397.21499999999997"/>
    <s v="per 100,000"/>
    <m/>
    <m/>
  </r>
  <r>
    <x v="4"/>
    <x v="22"/>
    <x v="1"/>
    <s v="Lower respiratory infections"/>
    <x v="0"/>
    <x v="0"/>
    <n v="253.0461"/>
    <n v="95.360849999999999"/>
    <n v="412.25099999999998"/>
    <s v="per 100,000"/>
    <m/>
    <m/>
  </r>
  <r>
    <x v="4"/>
    <x v="23"/>
    <x v="1"/>
    <s v="Lower respiratory infections"/>
    <x v="0"/>
    <x v="0"/>
    <n v="239.0675"/>
    <n v="78.396979999999999"/>
    <n v="389.81130000000002"/>
    <s v="per 100,000"/>
    <m/>
    <m/>
  </r>
  <r>
    <x v="4"/>
    <x v="24"/>
    <x v="1"/>
    <s v="Lower respiratory infections"/>
    <x v="0"/>
    <x v="0"/>
    <n v="245.37350000000001"/>
    <n v="75.343689999999995"/>
    <n v="411.57940000000002"/>
    <s v="per 100,000"/>
    <m/>
    <m/>
  </r>
  <r>
    <x v="4"/>
    <x v="25"/>
    <x v="1"/>
    <s v="Lower respiratory infections"/>
    <x v="0"/>
    <x v="0"/>
    <n v="258.78429999999997"/>
    <n v="81.892129999999995"/>
    <n v="432.57740000000001"/>
    <s v="per 100,000"/>
    <m/>
    <m/>
  </r>
  <r>
    <x v="4"/>
    <x v="26"/>
    <x v="1"/>
    <s v="Lower respiratory infections"/>
    <x v="0"/>
    <x v="0"/>
    <n v="238.0121"/>
    <n v="60.661920000000002"/>
    <n v="408.07260000000002"/>
    <s v="per 100,000"/>
    <m/>
    <m/>
  </r>
  <r>
    <x v="4"/>
    <x v="27"/>
    <x v="1"/>
    <s v="Lower respiratory infections"/>
    <x v="0"/>
    <x v="0"/>
    <n v="243.34700000000001"/>
    <n v="69.35275"/>
    <n v="425.47370000000001"/>
    <s v="per 100,000"/>
    <m/>
    <m/>
  </r>
  <r>
    <x v="4"/>
    <x v="0"/>
    <x v="1"/>
    <s v="Lower respiratory infections"/>
    <x v="0"/>
    <x v="1"/>
    <n v="4.7221679070000002"/>
    <n v="1.912932941"/>
    <n v="7.8586692879999998"/>
    <s v="per 100,000"/>
    <m/>
    <m/>
  </r>
  <r>
    <x v="4"/>
    <x v="1"/>
    <x v="1"/>
    <s v="Lower respiratory infections"/>
    <x v="0"/>
    <x v="1"/>
    <n v="5.0313522959999997"/>
    <n v="2.2441799979999999"/>
    <n v="8.0943652989999997"/>
    <s v="per 100,000"/>
    <m/>
    <m/>
  </r>
  <r>
    <x v="4"/>
    <x v="2"/>
    <x v="1"/>
    <s v="Lower respiratory infections"/>
    <x v="0"/>
    <x v="1"/>
    <n v="5.3431973189999997"/>
    <n v="2.3884765300000002"/>
    <n v="8.3969680289999999"/>
    <s v="per 100,000"/>
    <m/>
    <m/>
  </r>
  <r>
    <x v="4"/>
    <x v="3"/>
    <x v="1"/>
    <s v="Lower respiratory infections"/>
    <x v="0"/>
    <x v="1"/>
    <n v="5.5825660350000001"/>
    <n v="2.6193088649999998"/>
    <n v="8.7458275899999993"/>
    <s v="per 100,000"/>
    <m/>
    <m/>
  </r>
  <r>
    <x v="4"/>
    <x v="4"/>
    <x v="1"/>
    <s v="Lower respiratory infections"/>
    <x v="0"/>
    <x v="1"/>
    <n v="5.7688788359999998"/>
    <n v="2.5348047149999999"/>
    <n v="9.0210601789999991"/>
    <s v="per 100,000"/>
    <m/>
    <m/>
  </r>
  <r>
    <x v="4"/>
    <x v="5"/>
    <x v="1"/>
    <s v="Lower respiratory infections"/>
    <x v="0"/>
    <x v="1"/>
    <n v="6.0840501380000003"/>
    <n v="2.3470657949999998"/>
    <n v="9.6467971170000002"/>
    <s v="per 100,000"/>
    <m/>
    <m/>
  </r>
  <r>
    <x v="4"/>
    <x v="6"/>
    <x v="1"/>
    <s v="Lower respiratory infections"/>
    <x v="0"/>
    <x v="1"/>
    <n v="6.2044037239999996"/>
    <n v="2.8209999020000001"/>
    <n v="9.6087988170000003"/>
    <s v="per 100,000"/>
    <m/>
    <m/>
  </r>
  <r>
    <x v="4"/>
    <x v="7"/>
    <x v="1"/>
    <s v="Lower respiratory infections"/>
    <x v="0"/>
    <x v="1"/>
    <n v="6.2604950009999998"/>
    <n v="2.941553737"/>
    <n v="9.5962467419999999"/>
    <s v="per 100,000"/>
    <m/>
    <m/>
  </r>
  <r>
    <x v="4"/>
    <x v="8"/>
    <x v="1"/>
    <s v="Lower respiratory infections"/>
    <x v="0"/>
    <x v="1"/>
    <n v="6.2395673709999997"/>
    <n v="2.749609371"/>
    <n v="9.6619121430000003"/>
    <s v="per 100,000"/>
    <m/>
    <m/>
  </r>
  <r>
    <x v="4"/>
    <x v="9"/>
    <x v="1"/>
    <s v="Lower respiratory infections"/>
    <x v="0"/>
    <x v="1"/>
    <n v="6.434000878"/>
    <n v="2.553834111"/>
    <n v="10.03642743"/>
    <s v="per 100,000"/>
    <m/>
    <m/>
  </r>
  <r>
    <x v="4"/>
    <x v="10"/>
    <x v="1"/>
    <s v="Lower respiratory infections"/>
    <x v="0"/>
    <x v="1"/>
    <n v="6.552064541"/>
    <n v="2.1520146969999998"/>
    <n v="10.57694201"/>
    <s v="per 100,000"/>
    <m/>
    <m/>
  </r>
  <r>
    <x v="4"/>
    <x v="11"/>
    <x v="1"/>
    <s v="Lower respiratory infections"/>
    <x v="0"/>
    <x v="1"/>
    <n v="6.6756790219999997"/>
    <n v="2.5065246779999999"/>
    <n v="10.4954062"/>
    <s v="per 100,000"/>
    <m/>
    <m/>
  </r>
  <r>
    <x v="4"/>
    <x v="12"/>
    <x v="1"/>
    <s v="Lower respiratory infections"/>
    <x v="0"/>
    <x v="1"/>
    <n v="6.951400767"/>
    <n v="2.817714805"/>
    <n v="10.794149620000001"/>
    <s v="per 100,000"/>
    <m/>
    <m/>
  </r>
  <r>
    <x v="4"/>
    <x v="13"/>
    <x v="1"/>
    <s v="Lower respiratory infections"/>
    <x v="0"/>
    <x v="1"/>
    <n v="7.4052517760000001"/>
    <n v="3.1581989109999999"/>
    <n v="11.61829112"/>
    <s v="per 100,000"/>
    <m/>
    <m/>
  </r>
  <r>
    <x v="4"/>
    <x v="14"/>
    <x v="1"/>
    <s v="Lower respiratory infections"/>
    <x v="0"/>
    <x v="1"/>
    <n v="7.6536133250000002"/>
    <n v="3.312187904"/>
    <n v="12.08523634"/>
    <s v="per 100,000"/>
    <m/>
    <m/>
  </r>
  <r>
    <x v="4"/>
    <x v="15"/>
    <x v="1"/>
    <s v="Lower respiratory infections"/>
    <x v="0"/>
    <x v="1"/>
    <n v="7.8224258789999999"/>
    <n v="3.0623042219999999"/>
    <n v="12.54453109"/>
    <s v="per 100,000"/>
    <m/>
    <m/>
  </r>
  <r>
    <x v="4"/>
    <x v="16"/>
    <x v="1"/>
    <s v="Lower respiratory infections"/>
    <x v="0"/>
    <x v="1"/>
    <n v="8.1452802769999995"/>
    <n v="3.6571664230000001"/>
    <n v="12.724202119999999"/>
    <s v="per 100,000"/>
    <m/>
    <m/>
  </r>
  <r>
    <x v="4"/>
    <x v="17"/>
    <x v="1"/>
    <s v="Lower respiratory infections"/>
    <x v="0"/>
    <x v="1"/>
    <n v="8.5934494089999998"/>
    <n v="3.9171881879999999"/>
    <n v="13.16832044"/>
    <s v="per 100,000"/>
    <m/>
    <m/>
  </r>
  <r>
    <x v="4"/>
    <x v="18"/>
    <x v="1"/>
    <s v="Lower respiratory infections"/>
    <x v="0"/>
    <x v="1"/>
    <n v="9.3238573480000007"/>
    <n v="4.2027099950000002"/>
    <n v="14.234875990000001"/>
    <s v="per 100,000"/>
    <m/>
    <m/>
  </r>
  <r>
    <x v="4"/>
    <x v="19"/>
    <x v="1"/>
    <s v="Lower respiratory infections"/>
    <x v="0"/>
    <x v="1"/>
    <n v="10.08205057"/>
    <n v="4.1774078980000002"/>
    <n v="15.54901368"/>
    <s v="per 100,000"/>
    <m/>
    <m/>
  </r>
  <r>
    <x v="4"/>
    <x v="20"/>
    <x v="1"/>
    <s v="Lower respiratory infections"/>
    <x v="0"/>
    <x v="1"/>
    <n v="10.324463039999999"/>
    <n v="3.7727672449999998"/>
    <n v="16.502568790000002"/>
    <s v="per 100,000"/>
    <m/>
    <m/>
  </r>
  <r>
    <x v="4"/>
    <x v="21"/>
    <x v="1"/>
    <s v="Lower respiratory infections"/>
    <x v="0"/>
    <x v="1"/>
    <n v="10.651831619999999"/>
    <n v="3.729712937"/>
    <n v="17.33088102"/>
    <s v="per 100,000"/>
    <m/>
    <m/>
  </r>
  <r>
    <x v="4"/>
    <x v="22"/>
    <x v="1"/>
    <s v="Lower respiratory infections"/>
    <x v="0"/>
    <x v="1"/>
    <n v="11.168495950000001"/>
    <n v="4.2534731710000004"/>
    <n v="18.30542737"/>
    <s v="per 100,000"/>
    <m/>
    <m/>
  </r>
  <r>
    <x v="4"/>
    <x v="23"/>
    <x v="1"/>
    <s v="Lower respiratory infections"/>
    <x v="0"/>
    <x v="1"/>
    <n v="10.7180056"/>
    <n v="3.4606296259999998"/>
    <n v="17.44963619"/>
    <s v="per 100,000"/>
    <m/>
    <m/>
  </r>
  <r>
    <x v="4"/>
    <x v="24"/>
    <x v="1"/>
    <s v="Lower respiratory infections"/>
    <x v="0"/>
    <x v="1"/>
    <n v="11.032890979999999"/>
    <n v="3.3973202659999999"/>
    <n v="18.436367440000001"/>
    <s v="per 100,000"/>
    <m/>
    <m/>
  </r>
  <r>
    <x v="4"/>
    <x v="25"/>
    <x v="1"/>
    <s v="Lower respiratory infections"/>
    <x v="0"/>
    <x v="1"/>
    <n v="11.67150709"/>
    <n v="3.715773912"/>
    <n v="19.51647474"/>
    <s v="per 100,000"/>
    <m/>
    <m/>
  </r>
  <r>
    <x v="4"/>
    <x v="26"/>
    <x v="1"/>
    <s v="Lower respiratory infections"/>
    <x v="0"/>
    <x v="1"/>
    <n v="10.928188609999999"/>
    <n v="2.815202894"/>
    <n v="18.666204629999999"/>
    <s v="per 100,000"/>
    <m/>
    <m/>
  </r>
  <r>
    <x v="4"/>
    <x v="27"/>
    <x v="1"/>
    <s v="Lower respiratory infections"/>
    <x v="0"/>
    <x v="1"/>
    <n v="11.31756693"/>
    <n v="3.266082833"/>
    <n v="19.894780189999999"/>
    <s v="per 100,000"/>
    <m/>
    <m/>
  </r>
  <r>
    <x v="5"/>
    <x v="0"/>
    <x v="0"/>
    <s v="Lower respiratory infections"/>
    <x v="0"/>
    <x v="0"/>
    <n v="5747.9759999999997"/>
    <n v="3095.8"/>
    <n v="9694.0959999999995"/>
    <s v="per 100,000"/>
    <m/>
    <m/>
  </r>
  <r>
    <x v="5"/>
    <x v="1"/>
    <x v="0"/>
    <s v="Lower respiratory infections"/>
    <x v="0"/>
    <x v="0"/>
    <n v="5674.03"/>
    <n v="3228.9459999999999"/>
    <n v="9229"/>
    <s v="per 100,000"/>
    <m/>
    <m/>
  </r>
  <r>
    <x v="5"/>
    <x v="2"/>
    <x v="0"/>
    <s v="Lower respiratory infections"/>
    <x v="0"/>
    <x v="0"/>
    <n v="5634.42"/>
    <n v="3340.7069999999999"/>
    <n v="9024.2440000000006"/>
    <s v="per 100,000"/>
    <m/>
    <m/>
  </r>
  <r>
    <x v="5"/>
    <x v="3"/>
    <x v="0"/>
    <s v="Lower respiratory infections"/>
    <x v="0"/>
    <x v="0"/>
    <n v="5563.5"/>
    <n v="3151.7979999999998"/>
    <n v="8768.2219999999998"/>
    <s v="per 100,000"/>
    <m/>
    <m/>
  </r>
  <r>
    <x v="5"/>
    <x v="4"/>
    <x v="0"/>
    <s v="Lower respiratory infections"/>
    <x v="0"/>
    <x v="0"/>
    <n v="5460.9250000000002"/>
    <n v="2913.0149999999999"/>
    <n v="8920.2819999999992"/>
    <s v="per 100,000"/>
    <m/>
    <m/>
  </r>
  <r>
    <x v="5"/>
    <x v="5"/>
    <x v="0"/>
    <s v="Lower respiratory infections"/>
    <x v="0"/>
    <x v="0"/>
    <n v="5351.5339999999997"/>
    <n v="2807.5320000000002"/>
    <n v="8880.5679999999993"/>
    <s v="per 100,000"/>
    <m/>
    <m/>
  </r>
  <r>
    <x v="5"/>
    <x v="6"/>
    <x v="0"/>
    <s v="Lower respiratory infections"/>
    <x v="0"/>
    <x v="0"/>
    <n v="5315.6850000000004"/>
    <n v="2999.5610000000001"/>
    <n v="8699.5139999999992"/>
    <s v="per 100,000"/>
    <m/>
    <m/>
  </r>
  <r>
    <x v="5"/>
    <x v="7"/>
    <x v="0"/>
    <s v="Lower respiratory infections"/>
    <x v="0"/>
    <x v="0"/>
    <n v="5223.62"/>
    <n v="2951.645"/>
    <n v="7959.0219999999999"/>
    <s v="per 100,000"/>
    <m/>
    <m/>
  </r>
  <r>
    <x v="5"/>
    <x v="8"/>
    <x v="0"/>
    <s v="Lower respiratory infections"/>
    <x v="0"/>
    <x v="0"/>
    <n v="5104.53"/>
    <n v="2968.7130000000002"/>
    <n v="7787.3969999999999"/>
    <s v="per 100,000"/>
    <m/>
    <m/>
  </r>
  <r>
    <x v="5"/>
    <x v="9"/>
    <x v="0"/>
    <s v="Lower respiratory infections"/>
    <x v="0"/>
    <x v="0"/>
    <n v="4957.6400000000003"/>
    <n v="2807.9110000000001"/>
    <n v="7695.2669999999998"/>
    <s v="per 100,000"/>
    <m/>
    <m/>
  </r>
  <r>
    <x v="5"/>
    <x v="10"/>
    <x v="0"/>
    <s v="Lower respiratory infections"/>
    <x v="0"/>
    <x v="0"/>
    <n v="4839.91"/>
    <n v="2624.607"/>
    <n v="7880.0619999999999"/>
    <s v="per 100,000"/>
    <m/>
    <m/>
  </r>
  <r>
    <x v="5"/>
    <x v="11"/>
    <x v="0"/>
    <s v="Lower respiratory infections"/>
    <x v="0"/>
    <x v="0"/>
    <n v="4729.8379999999997"/>
    <n v="2734.7040000000002"/>
    <n v="7415.451"/>
    <s v="per 100,000"/>
    <m/>
    <m/>
  </r>
  <r>
    <x v="5"/>
    <x v="12"/>
    <x v="0"/>
    <s v="Lower respiratory infections"/>
    <x v="0"/>
    <x v="0"/>
    <n v="4723.723"/>
    <n v="2816.4580000000001"/>
    <n v="7292.1279999999997"/>
    <s v="per 100,000"/>
    <m/>
    <m/>
  </r>
  <r>
    <x v="5"/>
    <x v="13"/>
    <x v="0"/>
    <s v="Lower respiratory infections"/>
    <x v="0"/>
    <x v="0"/>
    <n v="4724.5450000000001"/>
    <n v="2817.125"/>
    <n v="7328.8710000000001"/>
    <s v="per 100,000"/>
    <m/>
    <m/>
  </r>
  <r>
    <x v="5"/>
    <x v="14"/>
    <x v="0"/>
    <s v="Lower respiratory infections"/>
    <x v="0"/>
    <x v="0"/>
    <n v="4670.5410000000002"/>
    <n v="2763.797"/>
    <n v="7157.36"/>
    <s v="per 100,000"/>
    <m/>
    <m/>
  </r>
  <r>
    <x v="5"/>
    <x v="15"/>
    <x v="0"/>
    <s v="Lower respiratory infections"/>
    <x v="0"/>
    <x v="0"/>
    <n v="4526.2610000000004"/>
    <n v="2546.7269999999999"/>
    <n v="7216.3289999999997"/>
    <s v="per 100,000"/>
    <m/>
    <m/>
  </r>
  <r>
    <x v="5"/>
    <x v="16"/>
    <x v="0"/>
    <s v="Lower respiratory infections"/>
    <x v="0"/>
    <x v="0"/>
    <n v="4315.9080000000004"/>
    <n v="2558.9340000000002"/>
    <n v="6637.7470000000003"/>
    <s v="per 100,000"/>
    <m/>
    <m/>
  </r>
  <r>
    <x v="5"/>
    <x v="17"/>
    <x v="0"/>
    <s v="Lower respiratory infections"/>
    <x v="0"/>
    <x v="0"/>
    <n v="4046.623"/>
    <n v="2476.3040000000001"/>
    <n v="6157.4120000000003"/>
    <s v="per 100,000"/>
    <m/>
    <m/>
  </r>
  <r>
    <x v="5"/>
    <x v="18"/>
    <x v="0"/>
    <s v="Lower respiratory infections"/>
    <x v="0"/>
    <x v="0"/>
    <n v="3838.6930000000002"/>
    <n v="2309.1579999999999"/>
    <n v="5808.8850000000002"/>
    <s v="per 100,000"/>
    <m/>
    <m/>
  </r>
  <r>
    <x v="5"/>
    <x v="19"/>
    <x v="0"/>
    <s v="Lower respiratory infections"/>
    <x v="0"/>
    <x v="0"/>
    <n v="3556.9349999999999"/>
    <n v="2073.902"/>
    <n v="5481.0630000000001"/>
    <s v="per 100,000"/>
    <m/>
    <m/>
  </r>
  <r>
    <x v="5"/>
    <x v="20"/>
    <x v="0"/>
    <s v="Lower respiratory infections"/>
    <x v="0"/>
    <x v="0"/>
    <n v="3277.422"/>
    <n v="1835.8869999999999"/>
    <n v="5283.9260000000004"/>
    <s v="per 100,000"/>
    <m/>
    <m/>
  </r>
  <r>
    <x v="5"/>
    <x v="21"/>
    <x v="0"/>
    <s v="Lower respiratory infections"/>
    <x v="0"/>
    <x v="0"/>
    <n v="3022.5410000000002"/>
    <n v="1713.402"/>
    <n v="4927.5439999999999"/>
    <s v="per 100,000"/>
    <m/>
    <m/>
  </r>
  <r>
    <x v="5"/>
    <x v="22"/>
    <x v="0"/>
    <s v="Lower respiratory infections"/>
    <x v="0"/>
    <x v="0"/>
    <n v="2814.904"/>
    <n v="1542.09"/>
    <n v="4640.0320000000002"/>
    <s v="per 100,000"/>
    <m/>
    <m/>
  </r>
  <r>
    <x v="5"/>
    <x v="23"/>
    <x v="0"/>
    <s v="Lower respiratory infections"/>
    <x v="0"/>
    <x v="0"/>
    <n v="2669.2220000000002"/>
    <n v="1488.816"/>
    <n v="4270.7349999999997"/>
    <s v="per 100,000"/>
    <m/>
    <m/>
  </r>
  <r>
    <x v="5"/>
    <x v="24"/>
    <x v="0"/>
    <s v="Lower respiratory infections"/>
    <x v="0"/>
    <x v="0"/>
    <n v="2408.498"/>
    <n v="1298.443"/>
    <n v="3840.4070000000002"/>
    <s v="per 100,000"/>
    <m/>
    <m/>
  </r>
  <r>
    <x v="5"/>
    <x v="25"/>
    <x v="0"/>
    <s v="Lower respiratory infections"/>
    <x v="0"/>
    <x v="0"/>
    <n v="2190.8409999999999"/>
    <n v="1171.722"/>
    <n v="3622.2539999999999"/>
    <s v="per 100,000"/>
    <m/>
    <m/>
  </r>
  <r>
    <x v="5"/>
    <x v="26"/>
    <x v="0"/>
    <s v="Lower respiratory infections"/>
    <x v="0"/>
    <x v="0"/>
    <n v="1978.4970000000001"/>
    <n v="1058.674"/>
    <n v="3223.306"/>
    <s v="per 100,000"/>
    <m/>
    <m/>
  </r>
  <r>
    <x v="5"/>
    <x v="27"/>
    <x v="0"/>
    <s v="Lower respiratory infections"/>
    <x v="0"/>
    <x v="0"/>
    <n v="1862.37"/>
    <n v="989.5883"/>
    <n v="3098.857"/>
    <s v="per 100,000"/>
    <m/>
    <m/>
  </r>
  <r>
    <x v="5"/>
    <x v="0"/>
    <x v="0"/>
    <s v="Lower respiratory infections"/>
    <x v="0"/>
    <x v="1"/>
    <n v="65.932180000000002"/>
    <n v="35.468760000000003"/>
    <n v="111.2984"/>
    <s v="per 100,000"/>
    <m/>
    <m/>
  </r>
  <r>
    <x v="5"/>
    <x v="1"/>
    <x v="0"/>
    <s v="Lower respiratory infections"/>
    <x v="0"/>
    <x v="1"/>
    <n v="65.084069999999997"/>
    <n v="37.038310000000003"/>
    <n v="105.81789999999999"/>
    <s v="per 100,000"/>
    <m/>
    <m/>
  </r>
  <r>
    <x v="5"/>
    <x v="2"/>
    <x v="0"/>
    <s v="Lower respiratory infections"/>
    <x v="0"/>
    <x v="1"/>
    <n v="64.626840000000001"/>
    <n v="38.298569999999998"/>
    <n v="103.4598"/>
    <s v="per 100,000"/>
    <m/>
    <m/>
  </r>
  <r>
    <x v="5"/>
    <x v="3"/>
    <x v="0"/>
    <s v="Lower respiratory infections"/>
    <x v="0"/>
    <x v="1"/>
    <n v="63.81138"/>
    <n v="36.164960000000001"/>
    <n v="100.5669"/>
    <s v="per 100,000"/>
    <m/>
    <m/>
  </r>
  <r>
    <x v="5"/>
    <x v="4"/>
    <x v="0"/>
    <s v="Lower respiratory infections"/>
    <x v="0"/>
    <x v="1"/>
    <n v="62.632570000000001"/>
    <n v="33.404850000000003"/>
    <n v="102.3242"/>
    <s v="per 100,000"/>
    <m/>
    <m/>
  </r>
  <r>
    <x v="5"/>
    <x v="5"/>
    <x v="0"/>
    <s v="Lower respiratory infections"/>
    <x v="0"/>
    <x v="1"/>
    <n v="61.375920000000001"/>
    <n v="32.15164"/>
    <n v="101.9102"/>
    <s v="per 100,000"/>
    <m/>
    <m/>
  </r>
  <r>
    <x v="5"/>
    <x v="6"/>
    <x v="0"/>
    <s v="Lower respiratory infections"/>
    <x v="0"/>
    <x v="1"/>
    <n v="60.964559999999999"/>
    <n v="34.382959999999997"/>
    <n v="99.69726"/>
    <s v="per 100,000"/>
    <m/>
    <m/>
  </r>
  <r>
    <x v="5"/>
    <x v="7"/>
    <x v="0"/>
    <s v="Lower respiratory infections"/>
    <x v="0"/>
    <x v="1"/>
    <n v="59.905990000000003"/>
    <n v="33.878480000000003"/>
    <n v="91.323539999999994"/>
    <s v="per 100,000"/>
    <m/>
    <m/>
  </r>
  <r>
    <x v="5"/>
    <x v="8"/>
    <x v="0"/>
    <s v="Lower respiratory infections"/>
    <x v="0"/>
    <x v="1"/>
    <n v="58.540179999999999"/>
    <n v="34.004460000000002"/>
    <n v="89.250479999999996"/>
    <s v="per 100,000"/>
    <m/>
    <m/>
  </r>
  <r>
    <x v="5"/>
    <x v="9"/>
    <x v="0"/>
    <s v="Lower respiratory infections"/>
    <x v="0"/>
    <x v="1"/>
    <n v="56.85501"/>
    <n v="32.191549999999999"/>
    <n v="88.240639999999999"/>
    <s v="per 100,000"/>
    <m/>
    <m/>
  </r>
  <r>
    <x v="5"/>
    <x v="10"/>
    <x v="0"/>
    <s v="Lower respiratory infections"/>
    <x v="0"/>
    <x v="1"/>
    <n v="55.501429999999999"/>
    <n v="30.093900000000001"/>
    <n v="90.327979999999997"/>
    <s v="per 100,000"/>
    <m/>
    <m/>
  </r>
  <r>
    <x v="5"/>
    <x v="11"/>
    <x v="0"/>
    <s v="Lower respiratory infections"/>
    <x v="0"/>
    <x v="1"/>
    <n v="54.234279999999998"/>
    <n v="31.340440000000001"/>
    <n v="85.088579999999993"/>
    <s v="per 100,000"/>
    <m/>
    <m/>
  </r>
  <r>
    <x v="5"/>
    <x v="12"/>
    <x v="0"/>
    <s v="Lower respiratory infections"/>
    <x v="0"/>
    <x v="1"/>
    <n v="54.160409999999999"/>
    <n v="32.276150000000001"/>
    <n v="83.547520000000006"/>
    <s v="per 100,000"/>
    <m/>
    <m/>
  </r>
  <r>
    <x v="5"/>
    <x v="13"/>
    <x v="0"/>
    <s v="Lower respiratory infections"/>
    <x v="0"/>
    <x v="1"/>
    <n v="54.17024"/>
    <n v="32.300739999999998"/>
    <n v="83.99776"/>
    <s v="per 100,000"/>
    <m/>
    <m/>
  </r>
  <r>
    <x v="5"/>
    <x v="14"/>
    <x v="0"/>
    <s v="Lower respiratory infections"/>
    <x v="0"/>
    <x v="1"/>
    <n v="53.555509999999998"/>
    <n v="31.718440000000001"/>
    <n v="82.078500000000005"/>
    <s v="per 100,000"/>
    <m/>
    <m/>
  </r>
  <r>
    <x v="5"/>
    <x v="15"/>
    <x v="0"/>
    <s v="Lower respiratory infections"/>
    <x v="0"/>
    <x v="1"/>
    <n v="51.900840000000002"/>
    <n v="29.198409999999999"/>
    <n v="82.782719999999998"/>
    <s v="per 100,000"/>
    <m/>
    <m/>
  </r>
  <r>
    <x v="5"/>
    <x v="16"/>
    <x v="0"/>
    <s v="Lower respiratory infections"/>
    <x v="0"/>
    <x v="1"/>
    <n v="49.482900000000001"/>
    <n v="29.32396"/>
    <n v="76.115409999999997"/>
    <s v="per 100,000"/>
    <m/>
    <m/>
  </r>
  <r>
    <x v="5"/>
    <x v="17"/>
    <x v="0"/>
    <s v="Lower respiratory infections"/>
    <x v="0"/>
    <x v="1"/>
    <n v="46.386380000000003"/>
    <n v="28.387219999999999"/>
    <n v="70.542820000000006"/>
    <s v="per 100,000"/>
    <m/>
    <m/>
  </r>
  <r>
    <x v="5"/>
    <x v="18"/>
    <x v="0"/>
    <s v="Lower respiratory infections"/>
    <x v="0"/>
    <x v="1"/>
    <n v="44.019689999999997"/>
    <n v="26.495200000000001"/>
    <n v="66.606639999999999"/>
    <s v="per 100,000"/>
    <m/>
    <m/>
  </r>
  <r>
    <x v="5"/>
    <x v="19"/>
    <x v="0"/>
    <s v="Lower respiratory infections"/>
    <x v="0"/>
    <x v="1"/>
    <n v="40.760680000000001"/>
    <n v="23.747900000000001"/>
    <n v="62.835729999999998"/>
    <s v="per 100,000"/>
    <m/>
    <m/>
  </r>
  <r>
    <x v="5"/>
    <x v="20"/>
    <x v="0"/>
    <s v="Lower respiratory infections"/>
    <x v="0"/>
    <x v="1"/>
    <n v="37.54571"/>
    <n v="21.02928"/>
    <n v="60.549199999999999"/>
    <s v="per 100,000"/>
    <m/>
    <m/>
  </r>
  <r>
    <x v="5"/>
    <x v="21"/>
    <x v="0"/>
    <s v="Lower respiratory infections"/>
    <x v="0"/>
    <x v="1"/>
    <n v="34.614640000000001"/>
    <n v="19.613040000000002"/>
    <n v="56.446010000000001"/>
    <s v="per 100,000"/>
    <m/>
    <m/>
  </r>
  <r>
    <x v="5"/>
    <x v="22"/>
    <x v="0"/>
    <s v="Lower respiratory infections"/>
    <x v="0"/>
    <x v="1"/>
    <n v="32.233319999999999"/>
    <n v="17.640180000000001"/>
    <n v="53.160429999999998"/>
    <s v="per 100,000"/>
    <m/>
    <m/>
  </r>
  <r>
    <x v="5"/>
    <x v="23"/>
    <x v="0"/>
    <s v="Lower respiratory infections"/>
    <x v="0"/>
    <x v="1"/>
    <n v="30.561350000000001"/>
    <n v="17.041409999999999"/>
    <n v="48.872050000000002"/>
    <s v="per 100,000"/>
    <m/>
    <m/>
  </r>
  <r>
    <x v="5"/>
    <x v="24"/>
    <x v="0"/>
    <s v="Lower respiratory infections"/>
    <x v="0"/>
    <x v="1"/>
    <n v="27.573830000000001"/>
    <n v="14.853820000000001"/>
    <n v="43.954880000000003"/>
    <s v="per 100,000"/>
    <m/>
    <m/>
  </r>
  <r>
    <x v="5"/>
    <x v="25"/>
    <x v="0"/>
    <s v="Lower respiratory infections"/>
    <x v="0"/>
    <x v="1"/>
    <n v="25.078330000000001"/>
    <n v="13.420590000000001"/>
    <n v="41.458300000000001"/>
    <s v="per 100,000"/>
    <m/>
    <m/>
  </r>
  <r>
    <x v="5"/>
    <x v="26"/>
    <x v="0"/>
    <s v="Lower respiratory infections"/>
    <x v="0"/>
    <x v="1"/>
    <n v="22.6477"/>
    <n v="12.12265"/>
    <n v="36.912669999999999"/>
    <s v="per 100,000"/>
    <m/>
    <m/>
  </r>
  <r>
    <x v="5"/>
    <x v="27"/>
    <x v="0"/>
    <s v="Lower respiratory infections"/>
    <x v="0"/>
    <x v="1"/>
    <n v="21.31709"/>
    <n v="11.331670000000001"/>
    <n v="35.469990000000003"/>
    <s v="per 100,000"/>
    <m/>
    <m/>
  </r>
  <r>
    <x v="5"/>
    <x v="0"/>
    <x v="1"/>
    <s v="Chronic obstructive pulmonary disease"/>
    <x v="0"/>
    <x v="0"/>
    <n v="125.43640000000001"/>
    <n v="65.595479999999995"/>
    <n v="210.81610000000001"/>
    <s v="per 100,000"/>
    <m/>
    <m/>
  </r>
  <r>
    <x v="5"/>
    <x v="1"/>
    <x v="1"/>
    <s v="Chronic obstructive pulmonary disease"/>
    <x v="0"/>
    <x v="0"/>
    <n v="127.52809999999999"/>
    <n v="69.66498"/>
    <n v="218.1994"/>
    <s v="per 100,000"/>
    <m/>
    <m/>
  </r>
  <r>
    <x v="5"/>
    <x v="2"/>
    <x v="1"/>
    <s v="Chronic obstructive pulmonary disease"/>
    <x v="0"/>
    <x v="0"/>
    <n v="131.05119999999999"/>
    <n v="72.007729999999995"/>
    <n v="210.6765"/>
    <s v="per 100,000"/>
    <m/>
    <m/>
  </r>
  <r>
    <x v="5"/>
    <x v="3"/>
    <x v="1"/>
    <s v="Chronic obstructive pulmonary disease"/>
    <x v="0"/>
    <x v="0"/>
    <n v="134.3476"/>
    <n v="74.840479999999999"/>
    <n v="224.35550000000001"/>
    <s v="per 100,000"/>
    <m/>
    <m/>
  </r>
  <r>
    <x v="5"/>
    <x v="4"/>
    <x v="1"/>
    <s v="Chronic obstructive pulmonary disease"/>
    <x v="0"/>
    <x v="0"/>
    <n v="137.5009"/>
    <n v="72.246859999999998"/>
    <n v="228.04490000000001"/>
    <s v="per 100,000"/>
    <m/>
    <m/>
  </r>
  <r>
    <x v="5"/>
    <x v="5"/>
    <x v="1"/>
    <s v="Chronic obstructive pulmonary disease"/>
    <x v="0"/>
    <x v="0"/>
    <n v="139.67169999999999"/>
    <n v="71.778049999999993"/>
    <n v="231.85409999999999"/>
    <s v="per 100,000"/>
    <m/>
    <m/>
  </r>
  <r>
    <x v="5"/>
    <x v="6"/>
    <x v="1"/>
    <s v="Chronic obstructive pulmonary disease"/>
    <x v="0"/>
    <x v="0"/>
    <n v="143.3279"/>
    <n v="78.414289999999994"/>
    <n v="233.17400000000001"/>
    <s v="per 100,000"/>
    <m/>
    <m/>
  </r>
  <r>
    <x v="5"/>
    <x v="7"/>
    <x v="1"/>
    <s v="Chronic obstructive pulmonary disease"/>
    <x v="0"/>
    <x v="0"/>
    <n v="146.2561"/>
    <n v="85.059489999999997"/>
    <n v="234.9572"/>
    <s v="per 100,000"/>
    <m/>
    <m/>
  </r>
  <r>
    <x v="5"/>
    <x v="8"/>
    <x v="1"/>
    <s v="Chronic obstructive pulmonary disease"/>
    <x v="0"/>
    <x v="0"/>
    <n v="148.58179999999999"/>
    <n v="84.412899999999993"/>
    <n v="235.935"/>
    <s v="per 100,000"/>
    <m/>
    <m/>
  </r>
  <r>
    <x v="5"/>
    <x v="9"/>
    <x v="1"/>
    <s v="Chronic obstructive pulmonary disease"/>
    <x v="0"/>
    <x v="0"/>
    <n v="151.18010000000001"/>
    <n v="81.966229999999996"/>
    <n v="245.0658"/>
    <s v="per 100,000"/>
    <m/>
    <m/>
  </r>
  <r>
    <x v="5"/>
    <x v="10"/>
    <x v="1"/>
    <s v="Chronic obstructive pulmonary disease"/>
    <x v="0"/>
    <x v="0"/>
    <n v="156.01730000000001"/>
    <n v="79.832989999999995"/>
    <n v="266.93290000000002"/>
    <s v="per 100,000"/>
    <m/>
    <m/>
  </r>
  <r>
    <x v="5"/>
    <x v="11"/>
    <x v="1"/>
    <s v="Chronic obstructive pulmonary disease"/>
    <x v="0"/>
    <x v="0"/>
    <n v="161.88669999999999"/>
    <n v="87.827740000000006"/>
    <n v="268.00760000000002"/>
    <s v="per 100,000"/>
    <m/>
    <m/>
  </r>
  <r>
    <x v="5"/>
    <x v="12"/>
    <x v="1"/>
    <s v="Chronic obstructive pulmonary disease"/>
    <x v="0"/>
    <x v="0"/>
    <n v="171.2773"/>
    <n v="96.552850000000007"/>
    <n v="276.56909999999999"/>
    <s v="per 100,000"/>
    <m/>
    <m/>
  </r>
  <r>
    <x v="5"/>
    <x v="13"/>
    <x v="1"/>
    <s v="Chronic obstructive pulmonary disease"/>
    <x v="0"/>
    <x v="0"/>
    <n v="180.3989"/>
    <n v="103.8651"/>
    <n v="279.83229999999998"/>
    <s v="per 100,000"/>
    <m/>
    <m/>
  </r>
  <r>
    <x v="5"/>
    <x v="14"/>
    <x v="1"/>
    <s v="Chronic obstructive pulmonary disease"/>
    <x v="0"/>
    <x v="0"/>
    <n v="189.18629999999999"/>
    <n v="104.976"/>
    <n v="296.82670000000002"/>
    <s v="per 100,000"/>
    <m/>
    <m/>
  </r>
  <r>
    <x v="5"/>
    <x v="15"/>
    <x v="1"/>
    <s v="Chronic obstructive pulmonary disease"/>
    <x v="0"/>
    <x v="0"/>
    <n v="195.762"/>
    <n v="102.9765"/>
    <n v="317.6164"/>
    <s v="per 100,000"/>
    <m/>
    <m/>
  </r>
  <r>
    <x v="5"/>
    <x v="16"/>
    <x v="1"/>
    <s v="Chronic obstructive pulmonary disease"/>
    <x v="0"/>
    <x v="0"/>
    <n v="202.59440000000001"/>
    <n v="117.2088"/>
    <n v="314.12150000000003"/>
    <s v="per 100,000"/>
    <m/>
    <m/>
  </r>
  <r>
    <x v="5"/>
    <x v="17"/>
    <x v="1"/>
    <s v="Chronic obstructive pulmonary disease"/>
    <x v="0"/>
    <x v="0"/>
    <n v="207.65110000000001"/>
    <n v="122.61539999999999"/>
    <n v="313.56180000000001"/>
    <s v="per 100,000"/>
    <m/>
    <m/>
  </r>
  <r>
    <x v="5"/>
    <x v="18"/>
    <x v="1"/>
    <s v="Chronic obstructive pulmonary disease"/>
    <x v="0"/>
    <x v="0"/>
    <n v="212.93989999999999"/>
    <n v="125.3222"/>
    <n v="321.9228"/>
    <s v="per 100,000"/>
    <m/>
    <m/>
  </r>
  <r>
    <x v="5"/>
    <x v="19"/>
    <x v="1"/>
    <s v="Chronic obstructive pulmonary disease"/>
    <x v="0"/>
    <x v="0"/>
    <n v="216.27160000000001"/>
    <n v="122.3409"/>
    <n v="338.51859999999999"/>
    <s v="per 100,000"/>
    <m/>
    <m/>
  </r>
  <r>
    <x v="5"/>
    <x v="20"/>
    <x v="1"/>
    <s v="Chronic obstructive pulmonary disease"/>
    <x v="0"/>
    <x v="0"/>
    <n v="219.07570000000001"/>
    <n v="118.5241"/>
    <n v="354.61779999999999"/>
    <s v="per 100,000"/>
    <m/>
    <m/>
  </r>
  <r>
    <x v="5"/>
    <x v="21"/>
    <x v="1"/>
    <s v="Chronic obstructive pulmonary disease"/>
    <x v="0"/>
    <x v="0"/>
    <n v="222.3655"/>
    <n v="121.68"/>
    <n v="348.2242"/>
    <s v="per 100,000"/>
    <m/>
    <m/>
  </r>
  <r>
    <x v="5"/>
    <x v="22"/>
    <x v="1"/>
    <s v="Chronic obstructive pulmonary disease"/>
    <x v="0"/>
    <x v="0"/>
    <n v="223.85239999999999"/>
    <n v="122.16549999999999"/>
    <n v="359.52190000000002"/>
    <s v="per 100,000"/>
    <m/>
    <m/>
  </r>
  <r>
    <x v="5"/>
    <x v="23"/>
    <x v="1"/>
    <s v="Chronic obstructive pulmonary disease"/>
    <x v="0"/>
    <x v="0"/>
    <n v="231.09690000000001"/>
    <n v="120.8678"/>
    <n v="363.8485"/>
    <s v="per 100,000"/>
    <m/>
    <m/>
  </r>
  <r>
    <x v="5"/>
    <x v="24"/>
    <x v="1"/>
    <s v="Chronic obstructive pulmonary disease"/>
    <x v="0"/>
    <x v="0"/>
    <n v="227.37110000000001"/>
    <n v="122.7437"/>
    <n v="360.75839999999999"/>
    <s v="per 100,000"/>
    <m/>
    <m/>
  </r>
  <r>
    <x v="5"/>
    <x v="25"/>
    <x v="1"/>
    <s v="Chronic obstructive pulmonary disease"/>
    <x v="0"/>
    <x v="0"/>
    <n v="226.20679999999999"/>
    <n v="116.2367"/>
    <n v="354.58749999999998"/>
    <s v="per 100,000"/>
    <m/>
    <m/>
  </r>
  <r>
    <x v="5"/>
    <x v="26"/>
    <x v="1"/>
    <s v="Chronic obstructive pulmonary disease"/>
    <x v="0"/>
    <x v="0"/>
    <n v="221.45"/>
    <n v="115.51949999999999"/>
    <n v="361.12049999999999"/>
    <s v="per 100,000"/>
    <m/>
    <m/>
  </r>
  <r>
    <x v="5"/>
    <x v="27"/>
    <x v="1"/>
    <s v="Chronic obstructive pulmonary disease"/>
    <x v="0"/>
    <x v="0"/>
    <n v="223.8502"/>
    <n v="116.44119999999999"/>
    <n v="354.60090000000002"/>
    <s v="per 100,000"/>
    <m/>
    <m/>
  </r>
  <r>
    <x v="5"/>
    <x v="0"/>
    <x v="1"/>
    <s v="Chronic obstructive pulmonary disease"/>
    <x v="0"/>
    <x v="1"/>
    <n v="4.564972"/>
    <n v="2.2196660000000001"/>
    <n v="7.8296320000000001"/>
    <s v="per 100,000"/>
    <m/>
    <m/>
  </r>
  <r>
    <x v="5"/>
    <x v="1"/>
    <x v="1"/>
    <s v="Chronic obstructive pulmonary disease"/>
    <x v="0"/>
    <x v="1"/>
    <n v="4.6665809999999999"/>
    <n v="2.3700800000000002"/>
    <n v="8.1546140000000005"/>
    <s v="per 100,000"/>
    <m/>
    <m/>
  </r>
  <r>
    <x v="5"/>
    <x v="2"/>
    <x v="1"/>
    <s v="Chronic obstructive pulmonary disease"/>
    <x v="0"/>
    <x v="1"/>
    <n v="4.8173839999999997"/>
    <n v="2.4447909999999999"/>
    <n v="8.0333129999999997"/>
    <s v="per 100,000"/>
    <m/>
    <m/>
  </r>
  <r>
    <x v="5"/>
    <x v="3"/>
    <x v="1"/>
    <s v="Chronic obstructive pulmonary disease"/>
    <x v="0"/>
    <x v="1"/>
    <n v="4.9652260000000004"/>
    <n v="2.605407"/>
    <n v="8.5371020000000009"/>
    <s v="per 100,000"/>
    <m/>
    <m/>
  </r>
  <r>
    <x v="5"/>
    <x v="4"/>
    <x v="1"/>
    <s v="Chronic obstructive pulmonary disease"/>
    <x v="0"/>
    <x v="1"/>
    <n v="5.1085409999999998"/>
    <n v="2.5512299999999999"/>
    <n v="8.634309"/>
    <s v="per 100,000"/>
    <m/>
    <m/>
  </r>
  <r>
    <x v="5"/>
    <x v="5"/>
    <x v="1"/>
    <s v="Chronic obstructive pulmonary disease"/>
    <x v="0"/>
    <x v="1"/>
    <n v="5.2185050000000004"/>
    <n v="2.5655109999999999"/>
    <n v="9.0628360000000008"/>
    <s v="per 100,000"/>
    <m/>
    <m/>
  </r>
  <r>
    <x v="5"/>
    <x v="6"/>
    <x v="1"/>
    <s v="Chronic obstructive pulmonary disease"/>
    <x v="0"/>
    <x v="1"/>
    <n v="5.3964119999999998"/>
    <n v="2.7795800000000002"/>
    <n v="8.9506789999999992"/>
    <s v="per 100,000"/>
    <m/>
    <m/>
  </r>
  <r>
    <x v="5"/>
    <x v="7"/>
    <x v="1"/>
    <s v="Chronic obstructive pulmonary disease"/>
    <x v="0"/>
    <x v="1"/>
    <n v="5.547091"/>
    <n v="3.0146549999999999"/>
    <n v="9.0335900000000002"/>
    <s v="per 100,000"/>
    <m/>
    <m/>
  </r>
  <r>
    <x v="5"/>
    <x v="8"/>
    <x v="1"/>
    <s v="Chronic obstructive pulmonary disease"/>
    <x v="0"/>
    <x v="1"/>
    <n v="5.6789490000000002"/>
    <n v="3.0203329999999999"/>
    <n v="9.3767589999999998"/>
    <s v="per 100,000"/>
    <m/>
    <m/>
  </r>
  <r>
    <x v="5"/>
    <x v="9"/>
    <x v="1"/>
    <s v="Chronic obstructive pulmonary disease"/>
    <x v="0"/>
    <x v="1"/>
    <n v="5.8262770000000002"/>
    <n v="2.9922610000000001"/>
    <n v="9.7028700000000008"/>
    <s v="per 100,000"/>
    <m/>
    <m/>
  </r>
  <r>
    <x v="5"/>
    <x v="10"/>
    <x v="1"/>
    <s v="Chronic obstructive pulmonary disease"/>
    <x v="0"/>
    <x v="1"/>
    <n v="6.0572809999999997"/>
    <n v="2.9302480000000002"/>
    <n v="10.709239999999999"/>
    <s v="per 100,000"/>
    <m/>
    <m/>
  </r>
  <r>
    <x v="5"/>
    <x v="11"/>
    <x v="1"/>
    <s v="Chronic obstructive pulmonary disease"/>
    <x v="0"/>
    <x v="1"/>
    <n v="6.320595"/>
    <n v="3.2813680000000001"/>
    <n v="10.679510000000001"/>
    <s v="per 100,000"/>
    <m/>
    <m/>
  </r>
  <r>
    <x v="5"/>
    <x v="12"/>
    <x v="1"/>
    <s v="Chronic obstructive pulmonary disease"/>
    <x v="0"/>
    <x v="1"/>
    <n v="6.72227"/>
    <n v="3.6589589999999999"/>
    <n v="10.987270000000001"/>
    <s v="per 100,000"/>
    <m/>
    <m/>
  </r>
  <r>
    <x v="5"/>
    <x v="13"/>
    <x v="1"/>
    <s v="Chronic obstructive pulmonary disease"/>
    <x v="0"/>
    <x v="1"/>
    <n v="7.1165219999999998"/>
    <n v="3.909243"/>
    <n v="11.370189999999999"/>
    <s v="per 100,000"/>
    <m/>
    <m/>
  </r>
  <r>
    <x v="5"/>
    <x v="14"/>
    <x v="1"/>
    <s v="Chronic obstructive pulmonary disease"/>
    <x v="0"/>
    <x v="1"/>
    <n v="7.5022469999999997"/>
    <n v="4.1007759999999998"/>
    <n v="12.121169999999999"/>
    <s v="per 100,000"/>
    <m/>
    <m/>
  </r>
  <r>
    <x v="5"/>
    <x v="15"/>
    <x v="1"/>
    <s v="Chronic obstructive pulmonary disease"/>
    <x v="0"/>
    <x v="1"/>
    <n v="7.7872079999999997"/>
    <n v="4.0006890000000004"/>
    <n v="12.93684"/>
    <s v="per 100,000"/>
    <m/>
    <m/>
  </r>
  <r>
    <x v="5"/>
    <x v="16"/>
    <x v="1"/>
    <s v="Chronic obstructive pulmonary disease"/>
    <x v="0"/>
    <x v="1"/>
    <n v="8.0847119999999997"/>
    <n v="4.5553309999999998"/>
    <n v="12.39752"/>
    <s v="per 100,000"/>
    <m/>
    <m/>
  </r>
  <r>
    <x v="5"/>
    <x v="17"/>
    <x v="1"/>
    <s v="Chronic obstructive pulmonary disease"/>
    <x v="0"/>
    <x v="1"/>
    <n v="8.3078140000000005"/>
    <n v="4.7649340000000002"/>
    <n v="12.78772"/>
    <s v="per 100,000"/>
    <m/>
    <m/>
  </r>
  <r>
    <x v="5"/>
    <x v="18"/>
    <x v="1"/>
    <s v="Chronic obstructive pulmonary disease"/>
    <x v="0"/>
    <x v="1"/>
    <n v="8.5288109999999993"/>
    <n v="4.8124799999999999"/>
    <n v="13.24563"/>
    <s v="per 100,000"/>
    <m/>
    <m/>
  </r>
  <r>
    <x v="5"/>
    <x v="19"/>
    <x v="1"/>
    <s v="Chronic obstructive pulmonary disease"/>
    <x v="0"/>
    <x v="1"/>
    <n v="8.6916569999999993"/>
    <n v="4.68818"/>
    <n v="13.959020000000001"/>
    <s v="per 100,000"/>
    <m/>
    <m/>
  </r>
  <r>
    <x v="5"/>
    <x v="20"/>
    <x v="1"/>
    <s v="Chronic obstructive pulmonary disease"/>
    <x v="0"/>
    <x v="1"/>
    <n v="8.8146419999999992"/>
    <n v="4.5865179999999999"/>
    <n v="14.68568"/>
    <s v="per 100,000"/>
    <m/>
    <m/>
  </r>
  <r>
    <x v="5"/>
    <x v="21"/>
    <x v="1"/>
    <s v="Chronic obstructive pulmonary disease"/>
    <x v="0"/>
    <x v="1"/>
    <n v="8.9734309999999997"/>
    <n v="4.818543"/>
    <n v="14.41309"/>
    <s v="per 100,000"/>
    <m/>
    <m/>
  </r>
  <r>
    <x v="5"/>
    <x v="22"/>
    <x v="1"/>
    <s v="Chronic obstructive pulmonary disease"/>
    <x v="0"/>
    <x v="1"/>
    <n v="9.0778510000000008"/>
    <n v="4.763045"/>
    <n v="14.700100000000001"/>
    <s v="per 100,000"/>
    <m/>
    <m/>
  </r>
  <r>
    <x v="5"/>
    <x v="23"/>
    <x v="1"/>
    <s v="Chronic obstructive pulmonary disease"/>
    <x v="0"/>
    <x v="1"/>
    <n v="9.4130920000000007"/>
    <n v="4.75129"/>
    <n v="15.10314"/>
    <s v="per 100,000"/>
    <m/>
    <m/>
  </r>
  <r>
    <x v="5"/>
    <x v="24"/>
    <x v="1"/>
    <s v="Chronic obstructive pulmonary disease"/>
    <x v="0"/>
    <x v="1"/>
    <n v="9.323169"/>
    <n v="4.8093139999999996"/>
    <n v="15.16957"/>
    <s v="per 100,000"/>
    <m/>
    <m/>
  </r>
  <r>
    <x v="5"/>
    <x v="25"/>
    <x v="1"/>
    <s v="Chronic obstructive pulmonary disease"/>
    <x v="0"/>
    <x v="1"/>
    <n v="9.3218580000000006"/>
    <n v="4.6566679999999998"/>
    <n v="14.73433"/>
    <s v="per 100,000"/>
    <m/>
    <m/>
  </r>
  <r>
    <x v="5"/>
    <x v="26"/>
    <x v="1"/>
    <s v="Chronic obstructive pulmonary disease"/>
    <x v="0"/>
    <x v="1"/>
    <n v="9.1625270000000008"/>
    <n v="4.7018610000000001"/>
    <n v="15.095359999999999"/>
    <s v="per 100,000"/>
    <m/>
    <m/>
  </r>
  <r>
    <x v="5"/>
    <x v="27"/>
    <x v="1"/>
    <s v="Chronic obstructive pulmonary disease"/>
    <x v="0"/>
    <x v="1"/>
    <n v="9.2907650000000004"/>
    <n v="4.6565070000000004"/>
    <n v="14.956480000000001"/>
    <s v="per 100,000"/>
    <m/>
    <m/>
  </r>
  <r>
    <x v="5"/>
    <x v="0"/>
    <x v="1"/>
    <s v="Ischemic heart disease"/>
    <x v="0"/>
    <x v="0"/>
    <n v="92.344768880000004"/>
    <n v="52.379632010000002"/>
    <n v="149.67362349999999"/>
    <s v="per 100,000"/>
    <m/>
    <m/>
  </r>
  <r>
    <x v="5"/>
    <x v="1"/>
    <x v="1"/>
    <s v="Ischemic heart disease"/>
    <x v="0"/>
    <x v="0"/>
    <n v="93.360616250000007"/>
    <n v="55.553790640000003"/>
    <n v="146.43845250000001"/>
    <s v="per 100,000"/>
    <m/>
    <m/>
  </r>
  <r>
    <x v="5"/>
    <x v="2"/>
    <x v="1"/>
    <s v="Ischemic heart disease"/>
    <x v="0"/>
    <x v="0"/>
    <n v="95.472799039999998"/>
    <n v="58.386900509999997"/>
    <n v="144.90977599999999"/>
    <s v="per 100,000"/>
    <m/>
    <m/>
  </r>
  <r>
    <x v="5"/>
    <x v="3"/>
    <x v="1"/>
    <s v="Ischemic heart disease"/>
    <x v="0"/>
    <x v="0"/>
    <n v="97.105050079999998"/>
    <n v="58.291168380000002"/>
    <n v="152.2797491"/>
    <s v="per 100,000"/>
    <m/>
    <m/>
  </r>
  <r>
    <x v="5"/>
    <x v="4"/>
    <x v="1"/>
    <s v="Ischemic heart disease"/>
    <x v="0"/>
    <x v="0"/>
    <n v="98.561667279999995"/>
    <n v="57.698690560000003"/>
    <n v="156.4884404"/>
    <s v="per 100,000"/>
    <m/>
    <m/>
  </r>
  <r>
    <x v="5"/>
    <x v="5"/>
    <x v="1"/>
    <s v="Ischemic heart disease"/>
    <x v="0"/>
    <x v="0"/>
    <n v="99.283869510000002"/>
    <n v="55.883614440000002"/>
    <n v="159.52293900000001"/>
    <s v="per 100,000"/>
    <m/>
    <m/>
  </r>
  <r>
    <x v="5"/>
    <x v="6"/>
    <x v="1"/>
    <s v="Ischemic heart disease"/>
    <x v="0"/>
    <x v="0"/>
    <n v="100.5550598"/>
    <n v="60.05290591"/>
    <n v="156.6057625"/>
    <s v="per 100,000"/>
    <m/>
    <m/>
  </r>
  <r>
    <x v="5"/>
    <x v="7"/>
    <x v="1"/>
    <s v="Ischemic heart disease"/>
    <x v="0"/>
    <x v="0"/>
    <n v="101.5646952"/>
    <n v="63.730083450000002"/>
    <n v="150.40002039999999"/>
    <s v="per 100,000"/>
    <m/>
    <m/>
  </r>
  <r>
    <x v="5"/>
    <x v="8"/>
    <x v="1"/>
    <s v="Ischemic heart disease"/>
    <x v="0"/>
    <x v="0"/>
    <n v="101.82748719999999"/>
    <n v="65.185372290000004"/>
    <n v="151.4787915"/>
    <s v="per 100,000"/>
    <m/>
    <m/>
  </r>
  <r>
    <x v="5"/>
    <x v="9"/>
    <x v="1"/>
    <s v="Ischemic heart disease"/>
    <x v="0"/>
    <x v="0"/>
    <n v="102.1395325"/>
    <n v="63.469246249999998"/>
    <n v="151.16652139999999"/>
    <s v="per 100,000"/>
    <m/>
    <m/>
  </r>
  <r>
    <x v="5"/>
    <x v="10"/>
    <x v="1"/>
    <s v="Ischemic heart disease"/>
    <x v="0"/>
    <x v="0"/>
    <n v="103.410963"/>
    <n v="61.362906889999998"/>
    <n v="160.34125639999999"/>
    <s v="per 100,000"/>
    <m/>
    <m/>
  </r>
  <r>
    <x v="5"/>
    <x v="11"/>
    <x v="1"/>
    <s v="Ischemic heart disease"/>
    <x v="0"/>
    <x v="0"/>
    <n v="105.242316"/>
    <n v="66.092482799999999"/>
    <n v="153.11328789999999"/>
    <s v="per 100,000"/>
    <m/>
    <m/>
  </r>
  <r>
    <x v="5"/>
    <x v="12"/>
    <x v="1"/>
    <s v="Ischemic heart disease"/>
    <x v="0"/>
    <x v="0"/>
    <n v="109.1951504"/>
    <n v="69.669167490000007"/>
    <n v="160.12929840000001"/>
    <s v="per 100,000"/>
    <m/>
    <m/>
  </r>
  <r>
    <x v="5"/>
    <x v="13"/>
    <x v="1"/>
    <s v="Ischemic heart disease"/>
    <x v="0"/>
    <x v="0"/>
    <n v="112.8635063"/>
    <n v="72.820026519999999"/>
    <n v="164.19608880000001"/>
    <s v="per 100,000"/>
    <m/>
    <m/>
  </r>
  <r>
    <x v="5"/>
    <x v="14"/>
    <x v="1"/>
    <s v="Ischemic heart disease"/>
    <x v="0"/>
    <x v="0"/>
    <n v="115.84432870000001"/>
    <n v="72.713184130000002"/>
    <n v="169.76099600000001"/>
    <s v="per 100,000"/>
    <m/>
    <m/>
  </r>
  <r>
    <x v="5"/>
    <x v="15"/>
    <x v="1"/>
    <s v="Ischemic heart disease"/>
    <x v="0"/>
    <x v="0"/>
    <n v="116.86968830000001"/>
    <n v="69.884193199999999"/>
    <n v="176.15862989999999"/>
    <s v="per 100,000"/>
    <m/>
    <m/>
  </r>
  <r>
    <x v="5"/>
    <x v="16"/>
    <x v="1"/>
    <s v="Ischemic heart disease"/>
    <x v="0"/>
    <x v="0"/>
    <n v="118.0464633"/>
    <n v="75.117000709999999"/>
    <n v="174.71794740000001"/>
    <s v="per 100,000"/>
    <m/>
    <m/>
  </r>
  <r>
    <x v="5"/>
    <x v="17"/>
    <x v="1"/>
    <s v="Ischemic heart disease"/>
    <x v="0"/>
    <x v="0"/>
    <n v="117.9499787"/>
    <n v="77.788935710000004"/>
    <n v="165.5386546"/>
    <s v="per 100,000"/>
    <m/>
    <m/>
  </r>
  <r>
    <x v="5"/>
    <x v="18"/>
    <x v="1"/>
    <s v="Ischemic heart disease"/>
    <x v="0"/>
    <x v="0"/>
    <n v="118.44741089999999"/>
    <n v="78.160756539999994"/>
    <n v="163.7995732"/>
    <s v="per 100,000"/>
    <m/>
    <m/>
  </r>
  <r>
    <x v="5"/>
    <x v="19"/>
    <x v="1"/>
    <s v="Ischemic heart disease"/>
    <x v="0"/>
    <x v="0"/>
    <n v="117.98600740000001"/>
    <n v="74.820585350000002"/>
    <n v="170.66499569999999"/>
    <s v="per 100,000"/>
    <m/>
    <m/>
  </r>
  <r>
    <x v="5"/>
    <x v="20"/>
    <x v="1"/>
    <s v="Ischemic heart disease"/>
    <x v="0"/>
    <x v="0"/>
    <n v="117.51775120000001"/>
    <n v="71.369240189999999"/>
    <n v="175.22805729999999"/>
    <s v="per 100,000"/>
    <m/>
    <m/>
  </r>
  <r>
    <x v="5"/>
    <x v="21"/>
    <x v="1"/>
    <s v="Ischemic heart disease"/>
    <x v="0"/>
    <x v="0"/>
    <n v="117.368109"/>
    <n v="70.702478589999998"/>
    <n v="175.98185169999999"/>
    <s v="per 100,000"/>
    <m/>
    <m/>
  </r>
  <r>
    <x v="5"/>
    <x v="22"/>
    <x v="1"/>
    <s v="Ischemic heart disease"/>
    <x v="0"/>
    <x v="0"/>
    <n v="115.4183723"/>
    <n v="67.703161750000007"/>
    <n v="168.58767979999999"/>
    <s v="per 100,000"/>
    <m/>
    <m/>
  </r>
  <r>
    <x v="5"/>
    <x v="23"/>
    <x v="1"/>
    <s v="Ischemic heart disease"/>
    <x v="0"/>
    <x v="0"/>
    <n v="117.5811092"/>
    <n v="72.898847680000003"/>
    <n v="174.1033731"/>
    <s v="per 100,000"/>
    <m/>
    <m/>
  </r>
  <r>
    <x v="5"/>
    <x v="24"/>
    <x v="1"/>
    <s v="Ischemic heart disease"/>
    <x v="0"/>
    <x v="0"/>
    <n v="112.99901680000001"/>
    <n v="65.689588169999993"/>
    <n v="167.89644129999999"/>
    <s v="per 100,000"/>
    <m/>
    <m/>
  </r>
  <r>
    <x v="5"/>
    <x v="25"/>
    <x v="1"/>
    <s v="Ischemic heart disease"/>
    <x v="0"/>
    <x v="0"/>
    <n v="111.014972"/>
    <n v="66.594785259999995"/>
    <n v="165.24758399999999"/>
    <s v="per 100,000"/>
    <m/>
    <m/>
  </r>
  <r>
    <x v="5"/>
    <x v="26"/>
    <x v="1"/>
    <s v="Ischemic heart disease"/>
    <x v="0"/>
    <x v="0"/>
    <n v="106.95752779999999"/>
    <n v="62.329773709999998"/>
    <n v="159.64620289999999"/>
    <s v="per 100,000"/>
    <m/>
    <m/>
  </r>
  <r>
    <x v="5"/>
    <x v="27"/>
    <x v="1"/>
    <s v="Ischemic heart disease"/>
    <x v="0"/>
    <x v="0"/>
    <n v="107.0314255"/>
    <n v="63.249979320000001"/>
    <n v="162.4677997"/>
    <s v="per 100,000"/>
    <m/>
    <m/>
  </r>
  <r>
    <x v="5"/>
    <x v="0"/>
    <x v="1"/>
    <s v="Ischemic heart disease"/>
    <x v="0"/>
    <x v="1"/>
    <n v="3.418750884"/>
    <n v="1.9473408699999999"/>
    <n v="5.5602876959999996"/>
    <s v="per 100,000"/>
    <m/>
    <m/>
  </r>
  <r>
    <x v="5"/>
    <x v="1"/>
    <x v="1"/>
    <s v="Ischemic heart disease"/>
    <x v="0"/>
    <x v="1"/>
    <n v="3.4606145449999999"/>
    <n v="2.066017682"/>
    <n v="5.3670838170000001"/>
    <s v="per 100,000"/>
    <m/>
    <m/>
  </r>
  <r>
    <x v="5"/>
    <x v="2"/>
    <x v="1"/>
    <s v="Ischemic heart disease"/>
    <x v="0"/>
    <x v="1"/>
    <n v="3.5454903720000002"/>
    <n v="2.168104273"/>
    <n v="5.3652444800000003"/>
    <s v="per 100,000"/>
    <m/>
    <m/>
  </r>
  <r>
    <x v="5"/>
    <x v="3"/>
    <x v="1"/>
    <s v="Ischemic heart disease"/>
    <x v="0"/>
    <x v="1"/>
    <n v="3.6148398519999998"/>
    <n v="2.1689819510000001"/>
    <n v="5.5676222549999999"/>
    <s v="per 100,000"/>
    <m/>
    <m/>
  </r>
  <r>
    <x v="5"/>
    <x v="4"/>
    <x v="1"/>
    <s v="Ischemic heart disease"/>
    <x v="0"/>
    <x v="1"/>
    <n v="3.6795199169999999"/>
    <n v="2.1654077389999999"/>
    <n v="5.7431862960000002"/>
    <s v="per 100,000"/>
    <m/>
    <m/>
  </r>
  <r>
    <x v="5"/>
    <x v="5"/>
    <x v="1"/>
    <s v="Ischemic heart disease"/>
    <x v="0"/>
    <x v="1"/>
    <n v="3.7155886319999998"/>
    <n v="2.104411094"/>
    <n v="5.8916245859999998"/>
    <s v="per 100,000"/>
    <m/>
    <m/>
  </r>
  <r>
    <x v="5"/>
    <x v="6"/>
    <x v="1"/>
    <s v="Ischemic heart disease"/>
    <x v="0"/>
    <x v="1"/>
    <n v="3.771385666"/>
    <n v="2.281038863"/>
    <n v="5.8332688920000004"/>
    <s v="per 100,000"/>
    <m/>
    <m/>
  </r>
  <r>
    <x v="5"/>
    <x v="7"/>
    <x v="1"/>
    <s v="Ischemic heart disease"/>
    <x v="0"/>
    <x v="1"/>
    <n v="3.8180226500000001"/>
    <n v="2.4021390990000002"/>
    <n v="5.6335053830000001"/>
    <s v="per 100,000"/>
    <m/>
    <m/>
  </r>
  <r>
    <x v="5"/>
    <x v="8"/>
    <x v="1"/>
    <s v="Ischemic heart disease"/>
    <x v="0"/>
    <x v="1"/>
    <n v="3.8374674820000001"/>
    <n v="2.452724817"/>
    <n v="5.6927125099999998"/>
    <s v="per 100,000"/>
    <m/>
    <m/>
  </r>
  <r>
    <x v="5"/>
    <x v="9"/>
    <x v="1"/>
    <s v="Ischemic heart disease"/>
    <x v="0"/>
    <x v="1"/>
    <n v="3.860481633"/>
    <n v="2.4093206789999999"/>
    <n v="5.7176370470000002"/>
    <s v="per 100,000"/>
    <m/>
    <m/>
  </r>
  <r>
    <x v="5"/>
    <x v="10"/>
    <x v="1"/>
    <s v="Ischemic heart disease"/>
    <x v="0"/>
    <x v="1"/>
    <n v="3.9181700909999999"/>
    <n v="2.3499054240000001"/>
    <n v="6.007964104"/>
    <s v="per 100,000"/>
    <m/>
    <m/>
  </r>
  <r>
    <x v="5"/>
    <x v="11"/>
    <x v="1"/>
    <s v="Ischemic heart disease"/>
    <x v="0"/>
    <x v="1"/>
    <n v="3.9967197780000001"/>
    <n v="2.523044777"/>
    <n v="5.8175155639999998"/>
    <s v="per 100,000"/>
    <m/>
    <m/>
  </r>
  <r>
    <x v="5"/>
    <x v="12"/>
    <x v="1"/>
    <s v="Ischemic heart disease"/>
    <x v="0"/>
    <x v="1"/>
    <n v="4.1565579860000001"/>
    <n v="2.645657462"/>
    <n v="6.0838274889999999"/>
    <s v="per 100,000"/>
    <m/>
    <m/>
  </r>
  <r>
    <x v="5"/>
    <x v="13"/>
    <x v="1"/>
    <s v="Ischemic heart disease"/>
    <x v="0"/>
    <x v="1"/>
    <n v="4.3086793209999996"/>
    <n v="2.7993695519999999"/>
    <n v="6.1992163089999996"/>
    <s v="per 100,000"/>
    <m/>
    <m/>
  </r>
  <r>
    <x v="5"/>
    <x v="14"/>
    <x v="1"/>
    <s v="Ischemic heart disease"/>
    <x v="0"/>
    <x v="1"/>
    <n v="4.434188249"/>
    <n v="2.7927315890000002"/>
    <n v="6.4676200890000004"/>
    <s v="per 100,000"/>
    <m/>
    <m/>
  </r>
  <r>
    <x v="5"/>
    <x v="15"/>
    <x v="1"/>
    <s v="Ischemic heart disease"/>
    <x v="0"/>
    <x v="1"/>
    <n v="4.4885069040000003"/>
    <n v="2.7167665730000001"/>
    <n v="6.7287299029999996"/>
    <s v="per 100,000"/>
    <m/>
    <m/>
  </r>
  <r>
    <x v="5"/>
    <x v="16"/>
    <x v="1"/>
    <s v="Ischemic heart disease"/>
    <x v="0"/>
    <x v="1"/>
    <n v="4.549258537"/>
    <n v="2.9268656790000001"/>
    <n v="6.6381490110000003"/>
    <s v="per 100,000"/>
    <m/>
    <m/>
  </r>
  <r>
    <x v="5"/>
    <x v="17"/>
    <x v="1"/>
    <s v="Ischemic heart disease"/>
    <x v="0"/>
    <x v="1"/>
    <n v="4.5639760689999997"/>
    <n v="3.0364099929999999"/>
    <n v="6.4398218810000003"/>
    <s v="per 100,000"/>
    <m/>
    <m/>
  </r>
  <r>
    <x v="5"/>
    <x v="18"/>
    <x v="1"/>
    <s v="Ischemic heart disease"/>
    <x v="0"/>
    <x v="1"/>
    <n v="4.5941638510000002"/>
    <n v="3.0251151730000001"/>
    <n v="6.3498759849999997"/>
    <s v="per 100,000"/>
    <m/>
    <m/>
  </r>
  <r>
    <x v="5"/>
    <x v="19"/>
    <x v="1"/>
    <s v="Ischemic heart disease"/>
    <x v="0"/>
    <x v="1"/>
    <n v="4.5943422270000003"/>
    <n v="2.9112577129999999"/>
    <n v="6.6052434849999999"/>
    <s v="per 100,000"/>
    <m/>
    <m/>
  </r>
  <r>
    <x v="5"/>
    <x v="20"/>
    <x v="1"/>
    <s v="Ischemic heart disease"/>
    <x v="0"/>
    <x v="1"/>
    <n v="4.5927737139999998"/>
    <n v="2.845180998"/>
    <n v="6.8605096169999999"/>
    <s v="per 100,000"/>
    <m/>
    <m/>
  </r>
  <r>
    <x v="5"/>
    <x v="21"/>
    <x v="1"/>
    <s v="Ischemic heart disease"/>
    <x v="0"/>
    <x v="1"/>
    <n v="4.6084460270000003"/>
    <n v="2.7971369429999999"/>
    <n v="6.9899834839999997"/>
    <s v="per 100,000"/>
    <m/>
    <m/>
  </r>
  <r>
    <x v="5"/>
    <x v="22"/>
    <x v="1"/>
    <s v="Ischemic heart disease"/>
    <x v="0"/>
    <x v="1"/>
    <n v="4.5584609140000003"/>
    <n v="2.6955756110000002"/>
    <n v="6.6361052919999999"/>
    <s v="per 100,000"/>
    <m/>
    <m/>
  </r>
  <r>
    <x v="5"/>
    <x v="23"/>
    <x v="1"/>
    <s v="Ischemic heart disease"/>
    <x v="0"/>
    <x v="1"/>
    <n v="4.6702150800000002"/>
    <n v="2.8738047930000001"/>
    <n v="6.9633628029999999"/>
    <s v="per 100,000"/>
    <m/>
    <m/>
  </r>
  <r>
    <x v="5"/>
    <x v="24"/>
    <x v="1"/>
    <s v="Ischemic heart disease"/>
    <x v="0"/>
    <x v="1"/>
    <n v="4.5147774170000003"/>
    <n v="2.640388873"/>
    <n v="6.7327279449999997"/>
    <s v="per 100,000"/>
    <m/>
    <m/>
  </r>
  <r>
    <x v="5"/>
    <x v="25"/>
    <x v="1"/>
    <s v="Ischemic heart disease"/>
    <x v="0"/>
    <x v="1"/>
    <n v="4.4562320440000001"/>
    <n v="2.6572325320000001"/>
    <n v="6.6044242640000004"/>
    <s v="per 100,000"/>
    <m/>
    <m/>
  </r>
  <r>
    <x v="5"/>
    <x v="26"/>
    <x v="1"/>
    <s v="Ischemic heart disease"/>
    <x v="0"/>
    <x v="1"/>
    <n v="4.3181599100000003"/>
    <n v="2.5136603810000002"/>
    <n v="6.425607877"/>
    <s v="per 100,000"/>
    <m/>
    <m/>
  </r>
  <r>
    <x v="5"/>
    <x v="27"/>
    <x v="1"/>
    <s v="Ischemic heart disease"/>
    <x v="0"/>
    <x v="1"/>
    <n v="4.3425033270000002"/>
    <n v="2.6022848449999998"/>
    <n v="6.5238163719999998"/>
    <s v="per 100,000"/>
    <m/>
    <m/>
  </r>
  <r>
    <x v="5"/>
    <x v="0"/>
    <x v="1"/>
    <s v="Ischemic stroke"/>
    <x v="0"/>
    <x v="0"/>
    <n v="18.552397849999998"/>
    <n v="10.016385489999999"/>
    <n v="31.051595949999999"/>
    <s v="per 100,000"/>
    <m/>
    <m/>
  </r>
  <r>
    <x v="5"/>
    <x v="1"/>
    <x v="1"/>
    <s v="Ischemic stroke"/>
    <x v="0"/>
    <x v="0"/>
    <n v="18.675022210000002"/>
    <n v="10.794162249999999"/>
    <n v="29.719338669999999"/>
    <s v="per 100,000"/>
    <m/>
    <m/>
  </r>
  <r>
    <x v="5"/>
    <x v="2"/>
    <x v="1"/>
    <s v="Ischemic stroke"/>
    <x v="0"/>
    <x v="0"/>
    <n v="19.002744109999998"/>
    <n v="11.309261360000001"/>
    <n v="29.746949910000001"/>
    <s v="per 100,000"/>
    <m/>
    <m/>
  </r>
  <r>
    <x v="5"/>
    <x v="3"/>
    <x v="1"/>
    <s v="Ischemic stroke"/>
    <x v="0"/>
    <x v="0"/>
    <n v="19.278840349999999"/>
    <n v="10.737458419999999"/>
    <n v="30.244933629999998"/>
    <s v="per 100,000"/>
    <m/>
    <m/>
  </r>
  <r>
    <x v="5"/>
    <x v="4"/>
    <x v="1"/>
    <s v="Ischemic stroke"/>
    <x v="0"/>
    <x v="0"/>
    <n v="19.515774019999999"/>
    <n v="10.962552280000001"/>
    <n v="31.715583330000001"/>
    <s v="per 100,000"/>
    <m/>
    <m/>
  </r>
  <r>
    <x v="5"/>
    <x v="5"/>
    <x v="1"/>
    <s v="Ischemic stroke"/>
    <x v="0"/>
    <x v="0"/>
    <n v="19.649974929999999"/>
    <n v="10.50115898"/>
    <n v="33.0560124"/>
    <s v="per 100,000"/>
    <m/>
    <m/>
  </r>
  <r>
    <x v="5"/>
    <x v="6"/>
    <x v="1"/>
    <s v="Ischemic stroke"/>
    <x v="0"/>
    <x v="0"/>
    <n v="19.911582790000001"/>
    <n v="11.82241657"/>
    <n v="31.295818659999998"/>
    <s v="per 100,000"/>
    <m/>
    <m/>
  </r>
  <r>
    <x v="5"/>
    <x v="7"/>
    <x v="1"/>
    <s v="Ischemic stroke"/>
    <x v="0"/>
    <x v="0"/>
    <n v="20.18683321"/>
    <n v="12.18549485"/>
    <n v="30.32448192"/>
    <s v="per 100,000"/>
    <m/>
    <m/>
  </r>
  <r>
    <x v="5"/>
    <x v="8"/>
    <x v="1"/>
    <s v="Ischemic stroke"/>
    <x v="0"/>
    <x v="0"/>
    <n v="20.32873871"/>
    <n v="12.52752615"/>
    <n v="30.765289150000001"/>
    <s v="per 100,000"/>
    <m/>
    <m/>
  </r>
  <r>
    <x v="5"/>
    <x v="9"/>
    <x v="1"/>
    <s v="Ischemic stroke"/>
    <x v="0"/>
    <x v="0"/>
    <n v="20.521401900000001"/>
    <n v="12.24079324"/>
    <n v="30.607423369999999"/>
    <s v="per 100,000"/>
    <m/>
    <m/>
  </r>
  <r>
    <x v="5"/>
    <x v="10"/>
    <x v="1"/>
    <s v="Ischemic stroke"/>
    <x v="0"/>
    <x v="0"/>
    <n v="20.983106639999999"/>
    <n v="11.879577790000001"/>
    <n v="32.74379974"/>
    <s v="per 100,000"/>
    <m/>
    <m/>
  </r>
  <r>
    <x v="5"/>
    <x v="11"/>
    <x v="1"/>
    <s v="Ischemic stroke"/>
    <x v="0"/>
    <x v="0"/>
    <n v="21.566032799999999"/>
    <n v="13.103560290000001"/>
    <n v="32.539529260000002"/>
    <s v="per 100,000"/>
    <m/>
    <m/>
  </r>
  <r>
    <x v="5"/>
    <x v="12"/>
    <x v="1"/>
    <s v="Ischemic stroke"/>
    <x v="0"/>
    <x v="0"/>
    <n v="22.567373180000001"/>
    <n v="13.67980225"/>
    <n v="33.349637360000003"/>
    <s v="per 100,000"/>
    <m/>
    <m/>
  </r>
  <r>
    <x v="5"/>
    <x v="13"/>
    <x v="1"/>
    <s v="Ischemic stroke"/>
    <x v="0"/>
    <x v="0"/>
    <n v="23.464034600000002"/>
    <n v="14.393466760000001"/>
    <n v="35.451645890000002"/>
    <s v="per 100,000"/>
    <m/>
    <m/>
  </r>
  <r>
    <x v="5"/>
    <x v="14"/>
    <x v="1"/>
    <s v="Ischemic stroke"/>
    <x v="0"/>
    <x v="0"/>
    <n v="24.345348300000001"/>
    <n v="14.87205168"/>
    <n v="38.024053989999999"/>
    <s v="per 100,000"/>
    <m/>
    <m/>
  </r>
  <r>
    <x v="5"/>
    <x v="15"/>
    <x v="1"/>
    <s v="Ischemic stroke"/>
    <x v="0"/>
    <x v="0"/>
    <n v="24.823808540000002"/>
    <n v="14.43977428"/>
    <n v="40.054330040000004"/>
    <s v="per 100,000"/>
    <m/>
    <m/>
  </r>
  <r>
    <x v="5"/>
    <x v="16"/>
    <x v="1"/>
    <s v="Ischemic stroke"/>
    <x v="0"/>
    <x v="0"/>
    <n v="25.284164659999998"/>
    <n v="15.45150677"/>
    <n v="38.254914130000003"/>
    <s v="per 100,000"/>
    <m/>
    <m/>
  </r>
  <r>
    <x v="5"/>
    <x v="17"/>
    <x v="1"/>
    <s v="Ischemic stroke"/>
    <x v="0"/>
    <x v="0"/>
    <n v="25.580263540000001"/>
    <n v="16.42851216"/>
    <n v="38.175127889999999"/>
    <s v="per 100,000"/>
    <m/>
    <m/>
  </r>
  <r>
    <x v="5"/>
    <x v="18"/>
    <x v="1"/>
    <s v="Ischemic stroke"/>
    <x v="0"/>
    <x v="0"/>
    <n v="26.01937277"/>
    <n v="16.579629610000001"/>
    <n v="38.676238210000001"/>
    <s v="per 100,000"/>
    <m/>
    <m/>
  </r>
  <r>
    <x v="5"/>
    <x v="19"/>
    <x v="1"/>
    <s v="Ischemic stroke"/>
    <x v="0"/>
    <x v="0"/>
    <n v="26.239348509999999"/>
    <n v="16.29041453"/>
    <n v="39.252006289999997"/>
    <s v="per 100,000"/>
    <m/>
    <m/>
  </r>
  <r>
    <x v="5"/>
    <x v="20"/>
    <x v="1"/>
    <s v="Ischemic stroke"/>
    <x v="0"/>
    <x v="0"/>
    <n v="26.40147193"/>
    <n v="15.3204817"/>
    <n v="40.868041589999997"/>
    <s v="per 100,000"/>
    <m/>
    <m/>
  </r>
  <r>
    <x v="5"/>
    <x v="21"/>
    <x v="1"/>
    <s v="Ischemic stroke"/>
    <x v="0"/>
    <x v="0"/>
    <n v="26.641430110000002"/>
    <n v="15.45646279"/>
    <n v="41.187447280000001"/>
    <s v="per 100,000"/>
    <m/>
    <m/>
  </r>
  <r>
    <x v="5"/>
    <x v="22"/>
    <x v="1"/>
    <s v="Ischemic stroke"/>
    <x v="0"/>
    <x v="0"/>
    <n v="26.470489149999999"/>
    <n v="15.557040389999999"/>
    <n v="40.00049799"/>
    <s v="per 100,000"/>
    <m/>
    <m/>
  </r>
  <r>
    <x v="5"/>
    <x v="23"/>
    <x v="1"/>
    <s v="Ischemic stroke"/>
    <x v="0"/>
    <x v="0"/>
    <n v="27.155362310000001"/>
    <n v="15.806543469999999"/>
    <n v="41.633396599999998"/>
    <s v="per 100,000"/>
    <m/>
    <m/>
  </r>
  <r>
    <x v="5"/>
    <x v="24"/>
    <x v="1"/>
    <s v="Ischemic stroke"/>
    <x v="0"/>
    <x v="0"/>
    <n v="26.398134580000001"/>
    <n v="15.32584188"/>
    <n v="39.64288964"/>
    <s v="per 100,000"/>
    <m/>
    <m/>
  </r>
  <r>
    <x v="5"/>
    <x v="25"/>
    <x v="1"/>
    <s v="Ischemic stroke"/>
    <x v="0"/>
    <x v="0"/>
    <n v="26.161245409999999"/>
    <n v="15.312997490000001"/>
    <n v="39.291513360000003"/>
    <s v="per 100,000"/>
    <m/>
    <m/>
  </r>
  <r>
    <x v="5"/>
    <x v="26"/>
    <x v="1"/>
    <s v="Ischemic stroke"/>
    <x v="0"/>
    <x v="0"/>
    <n v="25.497564270000002"/>
    <n v="14.75015404"/>
    <n v="38.838128099999999"/>
    <s v="per 100,000"/>
    <m/>
    <m/>
  </r>
  <r>
    <x v="5"/>
    <x v="27"/>
    <x v="1"/>
    <s v="Ischemic stroke"/>
    <x v="0"/>
    <x v="0"/>
    <n v="25.979631850000001"/>
    <n v="15.24192276"/>
    <n v="41.567161540000001"/>
    <s v="per 100,000"/>
    <m/>
    <m/>
  </r>
  <r>
    <x v="5"/>
    <x v="0"/>
    <x v="1"/>
    <s v="Ischemic stroke"/>
    <x v="0"/>
    <x v="1"/>
    <n v="0.80599600000000005"/>
    <n v="0.43348199999999998"/>
    <n v="1.347378"/>
    <s v="per 100,000"/>
    <m/>
    <m/>
  </r>
  <r>
    <x v="5"/>
    <x v="1"/>
    <x v="1"/>
    <s v="Ischemic stroke"/>
    <x v="0"/>
    <x v="1"/>
    <n v="0.81355100000000002"/>
    <n v="0.46296300000000001"/>
    <n v="1.2838259999999999"/>
    <s v="per 100,000"/>
    <m/>
    <m/>
  </r>
  <r>
    <x v="5"/>
    <x v="2"/>
    <x v="1"/>
    <s v="Ischemic stroke"/>
    <x v="0"/>
    <x v="1"/>
    <n v="0.83069599999999999"/>
    <n v="0.49339"/>
    <n v="1.30569"/>
    <s v="per 100,000"/>
    <m/>
    <m/>
  </r>
  <r>
    <x v="5"/>
    <x v="3"/>
    <x v="1"/>
    <s v="Ischemic stroke"/>
    <x v="0"/>
    <x v="1"/>
    <n v="0.84575400000000001"/>
    <n v="0.47265099999999999"/>
    <n v="1.3223640000000001"/>
    <s v="per 100,000"/>
    <m/>
    <m/>
  </r>
  <r>
    <x v="5"/>
    <x v="4"/>
    <x v="1"/>
    <s v="Ischemic stroke"/>
    <x v="0"/>
    <x v="1"/>
    <n v="0.85950099999999996"/>
    <n v="0.48749399999999998"/>
    <n v="1.395597"/>
    <s v="per 100,000"/>
    <m/>
    <m/>
  </r>
  <r>
    <x v="5"/>
    <x v="5"/>
    <x v="1"/>
    <s v="Ischemic stroke"/>
    <x v="0"/>
    <x v="1"/>
    <n v="0.86884700000000004"/>
    <n v="0.46580100000000002"/>
    <n v="1.4459409999999999"/>
    <s v="per 100,000"/>
    <m/>
    <m/>
  </r>
  <r>
    <x v="5"/>
    <x v="6"/>
    <x v="1"/>
    <s v="Ischemic stroke"/>
    <x v="0"/>
    <x v="1"/>
    <n v="0.88398500000000002"/>
    <n v="0.523285"/>
    <n v="1.40063"/>
    <s v="per 100,000"/>
    <m/>
    <m/>
  </r>
  <r>
    <x v="5"/>
    <x v="7"/>
    <x v="1"/>
    <s v="Ischemic stroke"/>
    <x v="0"/>
    <x v="1"/>
    <n v="0.89984399999999998"/>
    <n v="0.54411100000000001"/>
    <n v="1.356177"/>
    <s v="per 100,000"/>
    <m/>
    <m/>
  </r>
  <r>
    <x v="5"/>
    <x v="8"/>
    <x v="1"/>
    <s v="Ischemic stroke"/>
    <x v="0"/>
    <x v="1"/>
    <n v="0.91022199999999998"/>
    <n v="0.55720400000000003"/>
    <n v="1.367397"/>
    <s v="per 100,000"/>
    <m/>
    <m/>
  </r>
  <r>
    <x v="5"/>
    <x v="9"/>
    <x v="1"/>
    <s v="Ischemic stroke"/>
    <x v="0"/>
    <x v="1"/>
    <n v="0.92335299999999998"/>
    <n v="0.54023200000000005"/>
    <n v="1.386431"/>
    <s v="per 100,000"/>
    <m/>
    <m/>
  </r>
  <r>
    <x v="5"/>
    <x v="10"/>
    <x v="1"/>
    <s v="Ischemic stroke"/>
    <x v="0"/>
    <x v="1"/>
    <n v="0.94879400000000003"/>
    <n v="0.53240900000000002"/>
    <n v="1.4807170000000001"/>
    <s v="per 100,000"/>
    <m/>
    <m/>
  </r>
  <r>
    <x v="5"/>
    <x v="11"/>
    <x v="1"/>
    <s v="Ischemic stroke"/>
    <x v="0"/>
    <x v="1"/>
    <n v="0.979209"/>
    <n v="0.58330099999999996"/>
    <n v="1.491266"/>
    <s v="per 100,000"/>
    <m/>
    <m/>
  </r>
  <r>
    <x v="5"/>
    <x v="12"/>
    <x v="1"/>
    <s v="Ischemic stroke"/>
    <x v="0"/>
    <x v="1"/>
    <n v="1.0288040000000001"/>
    <n v="0.61906799999999995"/>
    <n v="1.5353760000000001"/>
    <s v="per 100,000"/>
    <m/>
    <m/>
  </r>
  <r>
    <x v="5"/>
    <x v="13"/>
    <x v="1"/>
    <s v="Ischemic stroke"/>
    <x v="0"/>
    <x v="1"/>
    <n v="1.0755840000000001"/>
    <n v="0.66856300000000002"/>
    <n v="1.617915"/>
    <s v="per 100,000"/>
    <m/>
    <m/>
  </r>
  <r>
    <x v="5"/>
    <x v="14"/>
    <x v="1"/>
    <s v="Ischemic stroke"/>
    <x v="0"/>
    <x v="1"/>
    <n v="1.1210659999999999"/>
    <n v="0.68016699999999997"/>
    <n v="1.7361180000000001"/>
    <s v="per 100,000"/>
    <m/>
    <m/>
  </r>
  <r>
    <x v="5"/>
    <x v="15"/>
    <x v="1"/>
    <s v="Ischemic stroke"/>
    <x v="0"/>
    <x v="1"/>
    <n v="1.1471439999999999"/>
    <n v="0.65544500000000006"/>
    <n v="1.8408789999999999"/>
    <s v="per 100,000"/>
    <m/>
    <m/>
  </r>
  <r>
    <x v="5"/>
    <x v="16"/>
    <x v="1"/>
    <s v="Ischemic stroke"/>
    <x v="0"/>
    <x v="1"/>
    <n v="1.1715530000000001"/>
    <n v="0.71950199999999997"/>
    <n v="1.8019270000000001"/>
    <s v="per 100,000"/>
    <m/>
    <m/>
  </r>
  <r>
    <x v="5"/>
    <x v="17"/>
    <x v="1"/>
    <s v="Ischemic stroke"/>
    <x v="0"/>
    <x v="1"/>
    <n v="1.1876819999999999"/>
    <n v="0.75812599999999997"/>
    <n v="1.8050710000000001"/>
    <s v="per 100,000"/>
    <m/>
    <m/>
  </r>
  <r>
    <x v="5"/>
    <x v="18"/>
    <x v="1"/>
    <s v="Ischemic stroke"/>
    <x v="0"/>
    <x v="1"/>
    <n v="1.207606"/>
    <n v="0.75022999999999995"/>
    <n v="1.815593"/>
    <s v="per 100,000"/>
    <m/>
    <m/>
  </r>
  <r>
    <x v="5"/>
    <x v="19"/>
    <x v="1"/>
    <s v="Ischemic stroke"/>
    <x v="0"/>
    <x v="1"/>
    <n v="1.219255"/>
    <n v="0.76931899999999998"/>
    <n v="1.822519"/>
    <s v="per 100,000"/>
    <m/>
    <m/>
  </r>
  <r>
    <x v="5"/>
    <x v="20"/>
    <x v="1"/>
    <s v="Ischemic stroke"/>
    <x v="0"/>
    <x v="1"/>
    <n v="1.2263299999999999"/>
    <n v="0.71383799999999997"/>
    <n v="1.8854949999999999"/>
    <s v="per 100,000"/>
    <m/>
    <m/>
  </r>
  <r>
    <x v="5"/>
    <x v="21"/>
    <x v="1"/>
    <s v="Ischemic stroke"/>
    <x v="0"/>
    <x v="1"/>
    <n v="1.2371589999999999"/>
    <n v="0.71347099999999997"/>
    <n v="1.9210370000000001"/>
    <s v="per 100,000"/>
    <m/>
    <m/>
  </r>
  <r>
    <x v="5"/>
    <x v="22"/>
    <x v="1"/>
    <s v="Ischemic stroke"/>
    <x v="0"/>
    <x v="1"/>
    <n v="1.2277750000000001"/>
    <n v="0.70447499999999996"/>
    <n v="1.8493360000000001"/>
    <s v="per 100,000"/>
    <m/>
    <m/>
  </r>
  <r>
    <x v="5"/>
    <x v="23"/>
    <x v="1"/>
    <s v="Ischemic stroke"/>
    <x v="0"/>
    <x v="1"/>
    <n v="1.257395"/>
    <n v="0.72984000000000004"/>
    <n v="1.9595210000000001"/>
    <s v="per 100,000"/>
    <m/>
    <m/>
  </r>
  <r>
    <x v="5"/>
    <x v="24"/>
    <x v="1"/>
    <s v="Ischemic stroke"/>
    <x v="0"/>
    <x v="1"/>
    <n v="1.220645"/>
    <n v="0.716472"/>
    <n v="1.8568519999999999"/>
    <s v="per 100,000"/>
    <m/>
    <m/>
  </r>
  <r>
    <x v="5"/>
    <x v="25"/>
    <x v="1"/>
    <s v="Ischemic stroke"/>
    <x v="0"/>
    <x v="1"/>
    <n v="1.2056720000000001"/>
    <n v="0.68605799999999995"/>
    <n v="1.8202590000000001"/>
    <s v="per 100,000"/>
    <m/>
    <m/>
  </r>
  <r>
    <x v="5"/>
    <x v="26"/>
    <x v="1"/>
    <s v="Ischemic stroke"/>
    <x v="0"/>
    <x v="1"/>
    <n v="1.170892"/>
    <n v="0.69267900000000004"/>
    <n v="1.8088230000000001"/>
    <s v="per 100,000"/>
    <m/>
    <m/>
  </r>
  <r>
    <x v="5"/>
    <x v="27"/>
    <x v="1"/>
    <s v="Ischemic stroke"/>
    <x v="0"/>
    <x v="1"/>
    <n v="1.188566"/>
    <n v="0.69639499999999999"/>
    <n v="1.8743609999999999"/>
    <s v="per 100,000"/>
    <m/>
    <m/>
  </r>
  <r>
    <x v="5"/>
    <x v="0"/>
    <x v="1"/>
    <s v="Tracheal, bronchus, and lung cancer"/>
    <x v="0"/>
    <x v="0"/>
    <n v="29.99565733"/>
    <n v="16.171867750000001"/>
    <n v="49.858054780000003"/>
    <s v="per 100,000"/>
    <m/>
    <m/>
  </r>
  <r>
    <x v="5"/>
    <x v="1"/>
    <x v="1"/>
    <s v="Tracheal, bronchus, and lung cancer"/>
    <x v="0"/>
    <x v="0"/>
    <n v="29.918954029999998"/>
    <n v="17.090397429999999"/>
    <n v="49.373091090000003"/>
    <s v="per 100,000"/>
    <m/>
    <m/>
  </r>
  <r>
    <x v="5"/>
    <x v="2"/>
    <x v="1"/>
    <s v="Tracheal, bronchus, and lung cancer"/>
    <x v="0"/>
    <x v="0"/>
    <n v="30.21009767"/>
    <n v="17.575017469999999"/>
    <n v="48.52669874"/>
    <s v="per 100,000"/>
    <m/>
    <m/>
  </r>
  <r>
    <x v="5"/>
    <x v="3"/>
    <x v="1"/>
    <s v="Tracheal, bronchus, and lung cancer"/>
    <x v="0"/>
    <x v="0"/>
    <n v="30.42347942"/>
    <n v="17.587433650000001"/>
    <n v="48.50789915"/>
    <s v="per 100,000"/>
    <m/>
    <m/>
  </r>
  <r>
    <x v="5"/>
    <x v="4"/>
    <x v="1"/>
    <s v="Tracheal, bronchus, and lung cancer"/>
    <x v="0"/>
    <x v="0"/>
    <n v="30.653273840000001"/>
    <n v="17.799644189999999"/>
    <n v="51.26482962"/>
    <s v="per 100,000"/>
    <m/>
    <m/>
  </r>
  <r>
    <x v="5"/>
    <x v="5"/>
    <x v="1"/>
    <s v="Tracheal, bronchus, and lung cancer"/>
    <x v="0"/>
    <x v="0"/>
    <n v="30.732811680000001"/>
    <n v="16.669707429999999"/>
    <n v="52.304687100000002"/>
    <s v="per 100,000"/>
    <m/>
    <m/>
  </r>
  <r>
    <x v="5"/>
    <x v="6"/>
    <x v="1"/>
    <s v="Tracheal, bronchus, and lung cancer"/>
    <x v="0"/>
    <x v="0"/>
    <n v="31.030566579999999"/>
    <n v="18.287295180000001"/>
    <n v="49.725449789999999"/>
    <s v="per 100,000"/>
    <m/>
    <m/>
  </r>
  <r>
    <x v="5"/>
    <x v="7"/>
    <x v="1"/>
    <s v="Tracheal, bronchus, and lung cancer"/>
    <x v="0"/>
    <x v="0"/>
    <n v="31.311868629999999"/>
    <n v="19.48428268"/>
    <n v="47.827122080000002"/>
    <s v="per 100,000"/>
    <m/>
    <m/>
  </r>
  <r>
    <x v="5"/>
    <x v="8"/>
    <x v="1"/>
    <s v="Tracheal, bronchus, and lung cancer"/>
    <x v="0"/>
    <x v="0"/>
    <n v="31.441769350000001"/>
    <n v="19.48647695"/>
    <n v="46.848157639999997"/>
    <s v="per 100,000"/>
    <m/>
    <m/>
  </r>
  <r>
    <x v="5"/>
    <x v="9"/>
    <x v="1"/>
    <s v="Tracheal, bronchus, and lung cancer"/>
    <x v="0"/>
    <x v="0"/>
    <n v="31.634288099999999"/>
    <n v="19.185759640000001"/>
    <n v="49.055660709999998"/>
    <s v="per 100,000"/>
    <m/>
    <m/>
  </r>
  <r>
    <x v="5"/>
    <x v="10"/>
    <x v="1"/>
    <s v="Tracheal, bronchus, and lung cancer"/>
    <x v="0"/>
    <x v="0"/>
    <n v="32.268210519999997"/>
    <n v="18.617449090000001"/>
    <n v="51.682824349999997"/>
    <s v="per 100,000"/>
    <m/>
    <m/>
  </r>
  <r>
    <x v="5"/>
    <x v="11"/>
    <x v="1"/>
    <s v="Tracheal, bronchus, and lung cancer"/>
    <x v="0"/>
    <x v="0"/>
    <n v="33.366579569999999"/>
    <n v="20.580120000000001"/>
    <n v="50.029887709999997"/>
    <s v="per 100,000"/>
    <m/>
    <m/>
  </r>
  <r>
    <x v="5"/>
    <x v="12"/>
    <x v="1"/>
    <s v="Tracheal, bronchus, and lung cancer"/>
    <x v="0"/>
    <x v="0"/>
    <n v="35.216311840000003"/>
    <n v="22.582787419999999"/>
    <n v="53.638693420000003"/>
    <s v="per 100,000"/>
    <m/>
    <m/>
  </r>
  <r>
    <x v="5"/>
    <x v="13"/>
    <x v="1"/>
    <s v="Tracheal, bronchus, and lung cancer"/>
    <x v="0"/>
    <x v="0"/>
    <n v="37.080396700000001"/>
    <n v="23.884947149999999"/>
    <n v="56.467478659999998"/>
    <s v="per 100,000"/>
    <m/>
    <m/>
  </r>
  <r>
    <x v="5"/>
    <x v="14"/>
    <x v="1"/>
    <s v="Tracheal, bronchus, and lung cancer"/>
    <x v="0"/>
    <x v="0"/>
    <n v="39.201453520000001"/>
    <n v="23.822561749999998"/>
    <n v="60.551971279999997"/>
    <s v="per 100,000"/>
    <m/>
    <m/>
  </r>
  <r>
    <x v="5"/>
    <x v="15"/>
    <x v="1"/>
    <s v="Tracheal, bronchus, and lung cancer"/>
    <x v="0"/>
    <x v="0"/>
    <n v="40.804693360000002"/>
    <n v="23.030238969999999"/>
    <n v="64.464186909999995"/>
    <s v="per 100,000"/>
    <m/>
    <m/>
  </r>
  <r>
    <x v="5"/>
    <x v="16"/>
    <x v="1"/>
    <s v="Tracheal, bronchus, and lung cancer"/>
    <x v="0"/>
    <x v="0"/>
    <n v="42.58952541"/>
    <n v="25.70350165"/>
    <n v="64.513037969999999"/>
    <s v="per 100,000"/>
    <m/>
    <m/>
  </r>
  <r>
    <x v="5"/>
    <x v="17"/>
    <x v="1"/>
    <s v="Tracheal, bronchus, and lung cancer"/>
    <x v="0"/>
    <x v="0"/>
    <n v="44.136846980000001"/>
    <n v="27.682609249999999"/>
    <n v="65.655438369999999"/>
    <s v="per 100,000"/>
    <m/>
    <m/>
  </r>
  <r>
    <x v="5"/>
    <x v="18"/>
    <x v="1"/>
    <s v="Tracheal, bronchus, and lung cancer"/>
    <x v="0"/>
    <x v="0"/>
    <n v="45.080516439999997"/>
    <n v="27.957365979999999"/>
    <n v="66.587976810000001"/>
    <s v="per 100,000"/>
    <m/>
    <m/>
  </r>
  <r>
    <x v="5"/>
    <x v="19"/>
    <x v="1"/>
    <s v="Tracheal, bronchus, and lung cancer"/>
    <x v="0"/>
    <x v="0"/>
    <n v="45.684877479999997"/>
    <n v="26.87848232"/>
    <n v="68.955904129999993"/>
    <s v="per 100,000"/>
    <m/>
    <m/>
  </r>
  <r>
    <x v="5"/>
    <x v="20"/>
    <x v="1"/>
    <s v="Tracheal, bronchus, and lung cancer"/>
    <x v="0"/>
    <x v="0"/>
    <n v="46.146525580000002"/>
    <n v="25.65979909"/>
    <n v="72.46905744"/>
    <s v="per 100,000"/>
    <m/>
    <m/>
  </r>
  <r>
    <x v="5"/>
    <x v="21"/>
    <x v="1"/>
    <s v="Tracheal, bronchus, and lung cancer"/>
    <x v="0"/>
    <x v="0"/>
    <n v="46.590803080000001"/>
    <n v="27.276326839999999"/>
    <n v="73.088983099999993"/>
    <s v="per 100,000"/>
    <m/>
    <m/>
  </r>
  <r>
    <x v="5"/>
    <x v="22"/>
    <x v="1"/>
    <s v="Tracheal, bronchus, and lung cancer"/>
    <x v="0"/>
    <x v="0"/>
    <n v="46.346045089999997"/>
    <n v="27.04100489"/>
    <n v="71.295828659999998"/>
    <s v="per 100,000"/>
    <m/>
    <m/>
  </r>
  <r>
    <x v="5"/>
    <x v="23"/>
    <x v="1"/>
    <s v="Tracheal, bronchus, and lung cancer"/>
    <x v="0"/>
    <x v="0"/>
    <n v="47.66254429"/>
    <n v="27.534346750000001"/>
    <n v="74.350630570000007"/>
    <s v="per 100,000"/>
    <m/>
    <m/>
  </r>
  <r>
    <x v="5"/>
    <x v="24"/>
    <x v="1"/>
    <s v="Tracheal, bronchus, and lung cancer"/>
    <x v="0"/>
    <x v="0"/>
    <n v="46.219481520000002"/>
    <n v="26.621463599999998"/>
    <n v="69.943398490000007"/>
    <s v="per 100,000"/>
    <m/>
    <m/>
  </r>
  <r>
    <x v="5"/>
    <x v="25"/>
    <x v="1"/>
    <s v="Tracheal, bronchus, and lung cancer"/>
    <x v="0"/>
    <x v="0"/>
    <n v="45.647410700000002"/>
    <n v="25.721635469999999"/>
    <n v="71.609551769999996"/>
    <s v="per 100,000"/>
    <m/>
    <m/>
  </r>
  <r>
    <x v="5"/>
    <x v="26"/>
    <x v="1"/>
    <s v="Tracheal, bronchus, and lung cancer"/>
    <x v="0"/>
    <x v="0"/>
    <n v="44.290552650000002"/>
    <n v="25.053191470000002"/>
    <n v="70.798945140000001"/>
    <s v="per 100,000"/>
    <m/>
    <m/>
  </r>
  <r>
    <x v="5"/>
    <x v="27"/>
    <x v="1"/>
    <s v="Tracheal, bronchus, and lung cancer"/>
    <x v="0"/>
    <x v="0"/>
    <n v="44.712352520000003"/>
    <n v="25.50053776"/>
    <n v="72.626864999999995"/>
    <s v="per 100,000"/>
    <m/>
    <m/>
  </r>
  <r>
    <x v="5"/>
    <x v="0"/>
    <x v="1"/>
    <s v="Tracheal, bronchus, and lung cancer"/>
    <x v="0"/>
    <x v="1"/>
    <n v="1.08721712"/>
    <n v="0.59138097599999995"/>
    <n v="1.798899386"/>
    <s v="per 100,000"/>
    <m/>
    <m/>
  </r>
  <r>
    <x v="5"/>
    <x v="1"/>
    <x v="1"/>
    <s v="Tracheal, bronchus, and lung cancer"/>
    <x v="0"/>
    <x v="1"/>
    <n v="1.0872706560000001"/>
    <n v="0.62698035900000004"/>
    <n v="1.782284108"/>
    <s v="per 100,000"/>
    <m/>
    <m/>
  </r>
  <r>
    <x v="5"/>
    <x v="2"/>
    <x v="1"/>
    <s v="Tracheal, bronchus, and lung cancer"/>
    <x v="0"/>
    <x v="1"/>
    <n v="1.1011359119999999"/>
    <n v="0.63663791599999997"/>
    <n v="1.774983607"/>
    <s v="per 100,000"/>
    <m/>
    <m/>
  </r>
  <r>
    <x v="5"/>
    <x v="3"/>
    <x v="1"/>
    <s v="Tracheal, bronchus, and lung cancer"/>
    <x v="0"/>
    <x v="1"/>
    <n v="1.112489872"/>
    <n v="0.63736321900000004"/>
    <n v="1.781196241"/>
    <s v="per 100,000"/>
    <m/>
    <m/>
  </r>
  <r>
    <x v="5"/>
    <x v="4"/>
    <x v="1"/>
    <s v="Tracheal, bronchus, and lung cancer"/>
    <x v="0"/>
    <x v="1"/>
    <n v="1.12515407"/>
    <n v="0.65341284399999999"/>
    <n v="1.878688286"/>
    <s v="per 100,000"/>
    <m/>
    <m/>
  </r>
  <r>
    <x v="5"/>
    <x v="5"/>
    <x v="1"/>
    <s v="Tracheal, bronchus, and lung cancer"/>
    <x v="0"/>
    <x v="1"/>
    <n v="1.1316846119999999"/>
    <n v="0.60540443300000002"/>
    <n v="1.929757607"/>
    <s v="per 100,000"/>
    <m/>
    <m/>
  </r>
  <r>
    <x v="5"/>
    <x v="6"/>
    <x v="1"/>
    <s v="Tracheal, bronchus, and lung cancer"/>
    <x v="0"/>
    <x v="1"/>
    <n v="1.1463920400000001"/>
    <n v="0.67071427500000003"/>
    <n v="1.8526055880000001"/>
    <s v="per 100,000"/>
    <m/>
    <m/>
  </r>
  <r>
    <x v="5"/>
    <x v="7"/>
    <x v="1"/>
    <s v="Tracheal, bronchus, and lung cancer"/>
    <x v="0"/>
    <x v="1"/>
    <n v="1.1602602870000001"/>
    <n v="0.71903651599999996"/>
    <n v="1.755401451"/>
    <s v="per 100,000"/>
    <m/>
    <m/>
  </r>
  <r>
    <x v="5"/>
    <x v="8"/>
    <x v="1"/>
    <s v="Tracheal, bronchus, and lung cancer"/>
    <x v="0"/>
    <x v="1"/>
    <n v="1.1685881600000001"/>
    <n v="0.71845449800000005"/>
    <n v="1.7454245079999999"/>
    <s v="per 100,000"/>
    <m/>
    <m/>
  </r>
  <r>
    <x v="5"/>
    <x v="9"/>
    <x v="1"/>
    <s v="Tracheal, bronchus, and lung cancer"/>
    <x v="0"/>
    <x v="1"/>
    <n v="1.179708921"/>
    <n v="0.72583098599999996"/>
    <n v="1.8244641619999999"/>
    <s v="per 100,000"/>
    <m/>
    <m/>
  </r>
  <r>
    <x v="5"/>
    <x v="10"/>
    <x v="1"/>
    <s v="Tracheal, bronchus, and lung cancer"/>
    <x v="0"/>
    <x v="1"/>
    <n v="1.2062568300000001"/>
    <n v="0.69472414000000005"/>
    <n v="1.939537662"/>
    <s v="per 100,000"/>
    <m/>
    <m/>
  </r>
  <r>
    <x v="5"/>
    <x v="11"/>
    <x v="1"/>
    <s v="Tracheal, bronchus, and lung cancer"/>
    <x v="0"/>
    <x v="1"/>
    <n v="1.2499462100000001"/>
    <n v="0.77593736700000004"/>
    <n v="1.893012664"/>
    <s v="per 100,000"/>
    <m/>
    <m/>
  </r>
  <r>
    <x v="5"/>
    <x v="12"/>
    <x v="1"/>
    <s v="Tracheal, bronchus, and lung cancer"/>
    <x v="0"/>
    <x v="1"/>
    <n v="1.321558988"/>
    <n v="0.84328275200000002"/>
    <n v="2.0218472520000002"/>
    <s v="per 100,000"/>
    <m/>
    <m/>
  </r>
  <r>
    <x v="5"/>
    <x v="13"/>
    <x v="1"/>
    <s v="Tracheal, bronchus, and lung cancer"/>
    <x v="0"/>
    <x v="1"/>
    <n v="1.3943029250000001"/>
    <n v="0.87891811900000005"/>
    <n v="2.1043529410000001"/>
    <s v="per 100,000"/>
    <m/>
    <m/>
  </r>
  <r>
    <x v="5"/>
    <x v="14"/>
    <x v="1"/>
    <s v="Tracheal, bronchus, and lung cancer"/>
    <x v="0"/>
    <x v="1"/>
    <n v="1.4770087949999999"/>
    <n v="0.90874187200000001"/>
    <n v="2.284087048"/>
    <s v="per 100,000"/>
    <m/>
    <m/>
  </r>
  <r>
    <x v="5"/>
    <x v="15"/>
    <x v="1"/>
    <s v="Tracheal, bronchus, and lung cancer"/>
    <x v="0"/>
    <x v="1"/>
    <n v="1.540696804"/>
    <n v="0.86665688900000004"/>
    <n v="2.4358572540000001"/>
    <s v="per 100,000"/>
    <m/>
    <m/>
  </r>
  <r>
    <x v="5"/>
    <x v="16"/>
    <x v="1"/>
    <s v="Tracheal, bronchus, and lung cancer"/>
    <x v="0"/>
    <x v="1"/>
    <n v="1.6110640389999999"/>
    <n v="0.98210067999999995"/>
    <n v="2.4669754859999999"/>
    <s v="per 100,000"/>
    <m/>
    <m/>
  </r>
  <r>
    <x v="5"/>
    <x v="17"/>
    <x v="1"/>
    <s v="Tracheal, bronchus, and lung cancer"/>
    <x v="0"/>
    <x v="1"/>
    <n v="1.672903426"/>
    <n v="1.0525290860000001"/>
    <n v="2.4868428910000002"/>
    <s v="per 100,000"/>
    <m/>
    <m/>
  </r>
  <r>
    <x v="5"/>
    <x v="18"/>
    <x v="1"/>
    <s v="Tracheal, bronchus, and lung cancer"/>
    <x v="0"/>
    <x v="1"/>
    <n v="1.70900743"/>
    <n v="1.0477557"/>
    <n v="2.5209336069999999"/>
    <s v="per 100,000"/>
    <m/>
    <m/>
  </r>
  <r>
    <x v="5"/>
    <x v="19"/>
    <x v="1"/>
    <s v="Tracheal, bronchus, and lung cancer"/>
    <x v="0"/>
    <x v="1"/>
    <n v="1.734868895"/>
    <n v="1.0195324459999999"/>
    <n v="2.591153614"/>
    <s v="per 100,000"/>
    <m/>
    <m/>
  </r>
  <r>
    <x v="5"/>
    <x v="20"/>
    <x v="1"/>
    <s v="Tracheal, bronchus, and lung cancer"/>
    <x v="0"/>
    <x v="1"/>
    <n v="1.7550557959999999"/>
    <n v="0.97944368800000003"/>
    <n v="2.7492606460000002"/>
    <s v="per 100,000"/>
    <m/>
    <m/>
  </r>
  <r>
    <x v="5"/>
    <x v="21"/>
    <x v="1"/>
    <s v="Tracheal, bronchus, and lung cancer"/>
    <x v="0"/>
    <x v="1"/>
    <n v="1.7750961540000001"/>
    <n v="1.0379149190000001"/>
    <n v="2.7828019890000002"/>
    <s v="per 100,000"/>
    <m/>
    <m/>
  </r>
  <r>
    <x v="5"/>
    <x v="22"/>
    <x v="1"/>
    <s v="Tracheal, bronchus, and lung cancer"/>
    <x v="0"/>
    <x v="1"/>
    <n v="1.770890184"/>
    <n v="1.041818084"/>
    <n v="2.7316915609999999"/>
    <s v="per 100,000"/>
    <m/>
    <m/>
  </r>
  <r>
    <x v="5"/>
    <x v="23"/>
    <x v="1"/>
    <s v="Tracheal, bronchus, and lung cancer"/>
    <x v="0"/>
    <x v="1"/>
    <n v="1.8262920039999999"/>
    <n v="1.070284746"/>
    <n v="2.8712047329999999"/>
    <s v="per 100,000"/>
    <m/>
    <m/>
  </r>
  <r>
    <x v="5"/>
    <x v="24"/>
    <x v="1"/>
    <s v="Tracheal, bronchus, and lung cancer"/>
    <x v="0"/>
    <x v="1"/>
    <n v="1.7774077669999999"/>
    <n v="1.0214976360000001"/>
    <n v="2.691648056"/>
    <s v="per 100,000"/>
    <m/>
    <m/>
  </r>
  <r>
    <x v="5"/>
    <x v="25"/>
    <x v="1"/>
    <s v="Tracheal, bronchus, and lung cancer"/>
    <x v="0"/>
    <x v="1"/>
    <n v="1.7597587910000001"/>
    <n v="0.98584950999999998"/>
    <n v="2.742944499"/>
    <s v="per 100,000"/>
    <m/>
    <m/>
  </r>
  <r>
    <x v="5"/>
    <x v="26"/>
    <x v="1"/>
    <s v="Tracheal, bronchus, and lung cancer"/>
    <x v="0"/>
    <x v="1"/>
    <n v="1.713490822"/>
    <n v="0.97989280400000001"/>
    <n v="2.736720789"/>
    <s v="per 100,000"/>
    <m/>
    <m/>
  </r>
  <r>
    <x v="5"/>
    <x v="27"/>
    <x v="1"/>
    <s v="Tracheal, bronchus, and lung cancer"/>
    <x v="0"/>
    <x v="1"/>
    <n v="1.7354321749999999"/>
    <n v="0.98947612500000004"/>
    <n v="2.7585383999999999"/>
    <s v="per 100,000"/>
    <m/>
    <m/>
  </r>
  <r>
    <x v="5"/>
    <x v="0"/>
    <x v="1"/>
    <s v="Lower respiratory infections"/>
    <x v="0"/>
    <x v="0"/>
    <n v="840.63429970000004"/>
    <n v="455.11263339999999"/>
    <n v="1419.7733539999999"/>
    <s v="per 100,000"/>
    <m/>
    <m/>
  </r>
  <r>
    <x v="5"/>
    <x v="1"/>
    <x v="1"/>
    <s v="Lower respiratory infections"/>
    <x v="0"/>
    <x v="0"/>
    <n v="821.25367770000003"/>
    <n v="475.60012369999998"/>
    <n v="1322.16724"/>
    <s v="per 100,000"/>
    <m/>
    <m/>
  </r>
  <r>
    <x v="5"/>
    <x v="2"/>
    <x v="1"/>
    <s v="Lower respiratory infections"/>
    <x v="0"/>
    <x v="0"/>
    <n v="808.03100570000004"/>
    <n v="487.50224220000001"/>
    <n v="1285.0611670000001"/>
    <s v="per 100,000"/>
    <m/>
    <m/>
  </r>
  <r>
    <x v="5"/>
    <x v="3"/>
    <x v="1"/>
    <s v="Lower respiratory infections"/>
    <x v="0"/>
    <x v="0"/>
    <n v="791.16275840000003"/>
    <n v="457.16299529999998"/>
    <n v="1252.261426"/>
    <s v="per 100,000"/>
    <m/>
    <m/>
  </r>
  <r>
    <x v="5"/>
    <x v="4"/>
    <x v="1"/>
    <s v="Lower respiratory infections"/>
    <x v="0"/>
    <x v="0"/>
    <n v="770.61604509999995"/>
    <n v="416.77522279999999"/>
    <n v="1232.8922170000001"/>
    <s v="per 100,000"/>
    <m/>
    <m/>
  </r>
  <r>
    <x v="5"/>
    <x v="5"/>
    <x v="1"/>
    <s v="Lower respiratory infections"/>
    <x v="0"/>
    <x v="0"/>
    <n v="748.99435259999996"/>
    <n v="400.32720710000001"/>
    <n v="1234.099217"/>
    <s v="per 100,000"/>
    <m/>
    <m/>
  </r>
  <r>
    <x v="5"/>
    <x v="6"/>
    <x v="1"/>
    <s v="Lower respiratory infections"/>
    <x v="0"/>
    <x v="0"/>
    <n v="737.3746549"/>
    <n v="422.5618326"/>
    <n v="1188.5726950000001"/>
    <s v="per 100,000"/>
    <m/>
    <m/>
  </r>
  <r>
    <x v="5"/>
    <x v="7"/>
    <x v="1"/>
    <s v="Lower respiratory infections"/>
    <x v="0"/>
    <x v="0"/>
    <n v="718.92900870000005"/>
    <n v="415.0240235"/>
    <n v="1086.5818870000001"/>
    <s v="per 100,000"/>
    <m/>
    <m/>
  </r>
  <r>
    <x v="5"/>
    <x v="8"/>
    <x v="1"/>
    <s v="Lower respiratory infections"/>
    <x v="0"/>
    <x v="0"/>
    <n v="697.19716770000002"/>
    <n v="412.66917180000002"/>
    <n v="1047.1935490000001"/>
    <s v="per 100,000"/>
    <m/>
    <m/>
  </r>
  <r>
    <x v="5"/>
    <x v="9"/>
    <x v="1"/>
    <s v="Lower respiratory infections"/>
    <x v="0"/>
    <x v="0"/>
    <n v="672.26021900000001"/>
    <n v="386.34567090000002"/>
    <n v="1030.7336720000001"/>
    <s v="per 100,000"/>
    <m/>
    <m/>
  </r>
  <r>
    <x v="5"/>
    <x v="10"/>
    <x v="1"/>
    <s v="Lower respiratory infections"/>
    <x v="0"/>
    <x v="0"/>
    <n v="652.04638350000005"/>
    <n v="359.37607850000001"/>
    <n v="1049.741201"/>
    <s v="per 100,000"/>
    <m/>
    <m/>
  </r>
  <r>
    <x v="5"/>
    <x v="11"/>
    <x v="1"/>
    <s v="Lower respiratory infections"/>
    <x v="0"/>
    <x v="0"/>
    <n v="633.70809399999996"/>
    <n v="369.40220269999998"/>
    <n v="951.28556270000001"/>
    <s v="per 100,000"/>
    <m/>
    <m/>
  </r>
  <r>
    <x v="5"/>
    <x v="12"/>
    <x v="1"/>
    <s v="Lower respiratory infections"/>
    <x v="0"/>
    <x v="0"/>
    <n v="628.99029629999995"/>
    <n v="381.71577450000001"/>
    <n v="957.9432438"/>
    <s v="per 100,000"/>
    <m/>
    <m/>
  </r>
  <r>
    <x v="5"/>
    <x v="13"/>
    <x v="1"/>
    <s v="Lower respiratory infections"/>
    <x v="0"/>
    <x v="0"/>
    <n v="624.68977259999997"/>
    <n v="379.0640889"/>
    <n v="944.02158759999998"/>
    <s v="per 100,000"/>
    <m/>
    <m/>
  </r>
  <r>
    <x v="5"/>
    <x v="14"/>
    <x v="1"/>
    <s v="Lower respiratory infections"/>
    <x v="0"/>
    <x v="0"/>
    <n v="613.53266719999999"/>
    <n v="373.967332"/>
    <n v="931.10440610000001"/>
    <s v="per 100,000"/>
    <m/>
    <m/>
  </r>
  <r>
    <x v="5"/>
    <x v="15"/>
    <x v="1"/>
    <s v="Lower respiratory infections"/>
    <x v="0"/>
    <x v="0"/>
    <n v="590.76347510000005"/>
    <n v="337.3965546"/>
    <n v="932.4707654"/>
    <s v="per 100,000"/>
    <m/>
    <m/>
  </r>
  <r>
    <x v="5"/>
    <x v="16"/>
    <x v="1"/>
    <s v="Lower respiratory infections"/>
    <x v="0"/>
    <x v="0"/>
    <n v="561.49140039999997"/>
    <n v="340.56402350000002"/>
    <n v="850.71183570000005"/>
    <s v="per 100,000"/>
    <m/>
    <m/>
  </r>
  <r>
    <x v="5"/>
    <x v="17"/>
    <x v="1"/>
    <s v="Lower respiratory infections"/>
    <x v="0"/>
    <x v="0"/>
    <n v="525.52776930000005"/>
    <n v="329.64256210000002"/>
    <n v="793.24838120000004"/>
    <s v="per 100,000"/>
    <m/>
    <m/>
  </r>
  <r>
    <x v="5"/>
    <x v="18"/>
    <x v="1"/>
    <s v="Lower respiratory infections"/>
    <x v="0"/>
    <x v="0"/>
    <n v="497.18976520000001"/>
    <n v="307.27172810000002"/>
    <n v="733.75454149999996"/>
    <s v="per 100,000"/>
    <m/>
    <m/>
  </r>
  <r>
    <x v="5"/>
    <x v="19"/>
    <x v="1"/>
    <s v="Lower respiratory infections"/>
    <x v="0"/>
    <x v="0"/>
    <n v="460.81944340000001"/>
    <n v="278.9238469"/>
    <n v="693.29369580000002"/>
    <s v="per 100,000"/>
    <m/>
    <m/>
  </r>
  <r>
    <x v="5"/>
    <x v="20"/>
    <x v="1"/>
    <s v="Lower respiratory infections"/>
    <x v="0"/>
    <x v="0"/>
    <n v="425.25289309999999"/>
    <n v="247.15987440000001"/>
    <n v="658.72085890000005"/>
    <s v="per 100,000"/>
    <m/>
    <m/>
  </r>
  <r>
    <x v="5"/>
    <x v="21"/>
    <x v="1"/>
    <s v="Lower respiratory infections"/>
    <x v="0"/>
    <x v="0"/>
    <n v="393.6164417"/>
    <n v="233.74502190000001"/>
    <n v="631.72958879999999"/>
    <s v="per 100,000"/>
    <m/>
    <m/>
  </r>
  <r>
    <x v="5"/>
    <x v="22"/>
    <x v="1"/>
    <s v="Lower respiratory infections"/>
    <x v="0"/>
    <x v="0"/>
    <n v="366.71237100000002"/>
    <n v="207.62270659999999"/>
    <n v="584.38937399999998"/>
    <s v="per 100,000"/>
    <m/>
    <m/>
  </r>
  <r>
    <x v="5"/>
    <x v="23"/>
    <x v="1"/>
    <s v="Lower respiratory infections"/>
    <x v="0"/>
    <x v="0"/>
    <n v="350.37705290000002"/>
    <n v="202.1239099"/>
    <n v="543.04986159999999"/>
    <s v="per 100,000"/>
    <m/>
    <m/>
  </r>
  <r>
    <x v="5"/>
    <x v="24"/>
    <x v="1"/>
    <s v="Lower respiratory infections"/>
    <x v="0"/>
    <x v="0"/>
    <n v="319.05542969999999"/>
    <n v="178.47283350000001"/>
    <n v="490.77713799999998"/>
    <s v="per 100,000"/>
    <m/>
    <m/>
  </r>
  <r>
    <x v="5"/>
    <x v="25"/>
    <x v="1"/>
    <s v="Lower respiratory infections"/>
    <x v="0"/>
    <x v="0"/>
    <n v="294.5878874"/>
    <n v="160.91259339999999"/>
    <n v="469.34473100000002"/>
    <s v="per 100,000"/>
    <m/>
    <m/>
  </r>
  <r>
    <x v="5"/>
    <x v="26"/>
    <x v="1"/>
    <s v="Lower respiratory infections"/>
    <x v="0"/>
    <x v="0"/>
    <n v="269.40828590000001"/>
    <n v="149.1212204"/>
    <n v="422.29825979999998"/>
    <s v="per 100,000"/>
    <m/>
    <m/>
  </r>
  <r>
    <x v="5"/>
    <x v="27"/>
    <x v="1"/>
    <s v="Lower respiratory infections"/>
    <x v="0"/>
    <x v="0"/>
    <n v="256.99682569999999"/>
    <n v="145.21574870000001"/>
    <n v="408.7169136"/>
    <s v="per 100,000"/>
    <m/>
    <m/>
  </r>
  <r>
    <x v="5"/>
    <x v="0"/>
    <x v="1"/>
    <s v="Lower respiratory infections"/>
    <x v="0"/>
    <x v="1"/>
    <n v="11.61253578"/>
    <n v="6.2160103610000004"/>
    <n v="19.385527750000001"/>
    <s v="per 100,000"/>
    <m/>
    <m/>
  </r>
  <r>
    <x v="5"/>
    <x v="1"/>
    <x v="1"/>
    <s v="Lower respiratory infections"/>
    <x v="0"/>
    <x v="1"/>
    <n v="11.418479680000001"/>
    <n v="6.6109728749999999"/>
    <n v="18.144074"/>
    <s v="per 100,000"/>
    <m/>
    <m/>
  </r>
  <r>
    <x v="5"/>
    <x v="2"/>
    <x v="1"/>
    <s v="Lower respiratory infections"/>
    <x v="0"/>
    <x v="1"/>
    <n v="11.32254775"/>
    <n v="6.9839828820000003"/>
    <n v="17.934010000000001"/>
    <s v="per 100,000"/>
    <m/>
    <m/>
  </r>
  <r>
    <x v="5"/>
    <x v="3"/>
    <x v="1"/>
    <s v="Lower respiratory infections"/>
    <x v="0"/>
    <x v="1"/>
    <n v="11.17802651"/>
    <n v="6.5738854560000002"/>
    <n v="17.483706949999998"/>
    <s v="per 100,000"/>
    <m/>
    <m/>
  </r>
  <r>
    <x v="5"/>
    <x v="4"/>
    <x v="1"/>
    <s v="Lower respiratory infections"/>
    <x v="0"/>
    <x v="1"/>
    <n v="10.9900971"/>
    <n v="6.2029035090000004"/>
    <n v="17.35208532"/>
    <s v="per 100,000"/>
    <m/>
    <m/>
  </r>
  <r>
    <x v="5"/>
    <x v="5"/>
    <x v="1"/>
    <s v="Lower respiratory infections"/>
    <x v="0"/>
    <x v="1"/>
    <n v="10.77487981"/>
    <n v="5.8405677069999999"/>
    <n v="17.585223020000001"/>
    <s v="per 100,000"/>
    <m/>
    <m/>
  </r>
  <r>
    <x v="5"/>
    <x v="6"/>
    <x v="1"/>
    <s v="Lower respiratory infections"/>
    <x v="0"/>
    <x v="1"/>
    <n v="10.690691429999999"/>
    <n v="6.184159331"/>
    <n v="16.78208571"/>
    <s v="per 100,000"/>
    <m/>
    <m/>
  </r>
  <r>
    <x v="5"/>
    <x v="7"/>
    <x v="1"/>
    <s v="Lower respiratory infections"/>
    <x v="0"/>
    <x v="1"/>
    <n v="10.52367291"/>
    <n v="6.2620028459999997"/>
    <n v="15.714981760000001"/>
    <s v="per 100,000"/>
    <m/>
    <m/>
  </r>
  <r>
    <x v="5"/>
    <x v="8"/>
    <x v="1"/>
    <s v="Lower respiratory infections"/>
    <x v="0"/>
    <x v="1"/>
    <n v="10.30926554"/>
    <n v="6.1330999090000002"/>
    <n v="15.24379399"/>
    <s v="per 100,000"/>
    <m/>
    <m/>
  </r>
  <r>
    <x v="5"/>
    <x v="9"/>
    <x v="1"/>
    <s v="Lower respiratory infections"/>
    <x v="0"/>
    <x v="1"/>
    <n v="10.057194559999999"/>
    <n v="5.8924732869999996"/>
    <n v="15.28469731"/>
    <s v="per 100,000"/>
    <m/>
    <m/>
  </r>
  <r>
    <x v="5"/>
    <x v="10"/>
    <x v="1"/>
    <s v="Lower respiratory infections"/>
    <x v="0"/>
    <x v="1"/>
    <n v="9.8827859090000008"/>
    <n v="5.5026841620000004"/>
    <n v="15.634299220000001"/>
    <s v="per 100,000"/>
    <m/>
    <m/>
  </r>
  <r>
    <x v="5"/>
    <x v="11"/>
    <x v="1"/>
    <s v="Lower respiratory infections"/>
    <x v="0"/>
    <x v="1"/>
    <n v="9.7520231640000006"/>
    <n v="5.7397326380000004"/>
    <n v="14.728255519999999"/>
    <s v="per 100,000"/>
    <m/>
    <m/>
  </r>
  <r>
    <x v="5"/>
    <x v="12"/>
    <x v="1"/>
    <s v="Lower respiratory infections"/>
    <x v="0"/>
    <x v="1"/>
    <n v="9.8292420279999995"/>
    <n v="6.0411593039999998"/>
    <n v="14.566218770000001"/>
    <s v="per 100,000"/>
    <m/>
    <m/>
  </r>
  <r>
    <x v="5"/>
    <x v="13"/>
    <x v="1"/>
    <s v="Lower respiratory infections"/>
    <x v="0"/>
    <x v="1"/>
    <n v="9.9135460890000004"/>
    <n v="6.0874636730000002"/>
    <n v="14.45871584"/>
    <s v="per 100,000"/>
    <m/>
    <m/>
  </r>
  <r>
    <x v="5"/>
    <x v="14"/>
    <x v="1"/>
    <s v="Lower respiratory infections"/>
    <x v="0"/>
    <x v="1"/>
    <n v="9.9037681430000006"/>
    <n v="6.0570508299999997"/>
    <n v="15.042121460000001"/>
    <s v="per 100,000"/>
    <m/>
    <m/>
  </r>
  <r>
    <x v="5"/>
    <x v="15"/>
    <x v="1"/>
    <s v="Lower respiratory infections"/>
    <x v="0"/>
    <x v="1"/>
    <n v="9.7214180819999996"/>
    <n v="5.6238616889999999"/>
    <n v="14.955222109999999"/>
    <s v="per 100,000"/>
    <m/>
    <m/>
  </r>
  <r>
    <x v="5"/>
    <x v="16"/>
    <x v="1"/>
    <s v="Lower respiratory infections"/>
    <x v="0"/>
    <x v="1"/>
    <n v="9.4750112509999997"/>
    <n v="5.8926369530000002"/>
    <n v="14.086780299999999"/>
    <s v="per 100,000"/>
    <m/>
    <m/>
  </r>
  <r>
    <x v="5"/>
    <x v="17"/>
    <x v="1"/>
    <s v="Lower respiratory infections"/>
    <x v="0"/>
    <x v="1"/>
    <n v="9.1250124330000002"/>
    <n v="5.8755565660000002"/>
    <n v="13.41243897"/>
    <s v="per 100,000"/>
    <m/>
    <m/>
  </r>
  <r>
    <x v="5"/>
    <x v="18"/>
    <x v="1"/>
    <s v="Lower respiratory infections"/>
    <x v="0"/>
    <x v="1"/>
    <n v="8.8748402760000005"/>
    <n v="5.6743891639999999"/>
    <n v="12.88796228"/>
    <s v="per 100,000"/>
    <m/>
    <m/>
  </r>
  <r>
    <x v="5"/>
    <x v="19"/>
    <x v="1"/>
    <s v="Lower respiratory infections"/>
    <x v="0"/>
    <x v="1"/>
    <n v="8.5028443009999997"/>
    <n v="5.2159305360000001"/>
    <n v="12.485205799999999"/>
    <s v="per 100,000"/>
    <m/>
    <m/>
  </r>
  <r>
    <x v="5"/>
    <x v="20"/>
    <x v="1"/>
    <s v="Lower respiratory infections"/>
    <x v="0"/>
    <x v="1"/>
    <n v="8.1353368199999991"/>
    <n v="4.7821874849999997"/>
    <n v="12.69786764"/>
    <s v="per 100,000"/>
    <m/>
    <m/>
  </r>
  <r>
    <x v="5"/>
    <x v="21"/>
    <x v="1"/>
    <s v="Lower respiratory infections"/>
    <x v="0"/>
    <x v="1"/>
    <n v="7.8086182580000001"/>
    <n v="4.7264256180000004"/>
    <n v="12.344765110000001"/>
    <s v="per 100,000"/>
    <m/>
    <m/>
  </r>
  <r>
    <x v="5"/>
    <x v="22"/>
    <x v="1"/>
    <s v="Lower respiratory infections"/>
    <x v="0"/>
    <x v="1"/>
    <n v="7.5012791659999998"/>
    <n v="4.3212641190000003"/>
    <n v="11.65666266"/>
    <s v="per 100,000"/>
    <m/>
    <m/>
  </r>
  <r>
    <x v="5"/>
    <x v="23"/>
    <x v="1"/>
    <s v="Lower respiratory infections"/>
    <x v="0"/>
    <x v="1"/>
    <n v="7.4155003419999996"/>
    <n v="4.3802740499999997"/>
    <n v="11.32727918"/>
    <s v="per 100,000"/>
    <m/>
    <m/>
  </r>
  <r>
    <x v="5"/>
    <x v="24"/>
    <x v="1"/>
    <s v="Lower respiratory infections"/>
    <x v="0"/>
    <x v="1"/>
    <n v="6.9725817770000003"/>
    <n v="3.946892047"/>
    <n v="10.54294544"/>
    <s v="per 100,000"/>
    <m/>
    <m/>
  </r>
  <r>
    <x v="5"/>
    <x v="25"/>
    <x v="1"/>
    <s v="Lower respiratory infections"/>
    <x v="0"/>
    <x v="1"/>
    <n v="6.6601127069999997"/>
    <n v="3.7577380809999998"/>
    <n v="10.206915820000001"/>
    <s v="per 100,000"/>
    <m/>
    <m/>
  </r>
  <r>
    <x v="5"/>
    <x v="26"/>
    <x v="1"/>
    <s v="Lower respiratory infections"/>
    <x v="0"/>
    <x v="1"/>
    <n v="6.282515246"/>
    <n v="3.6088008600000001"/>
    <n v="9.6679874580000007"/>
    <s v="per 100,000"/>
    <m/>
    <m/>
  </r>
  <r>
    <x v="5"/>
    <x v="27"/>
    <x v="1"/>
    <s v="Lower respiratory infections"/>
    <x v="0"/>
    <x v="1"/>
    <n v="6.1832666889999999"/>
    <n v="3.3960227779999999"/>
    <n v="9.5551957430000005"/>
    <s v="per 100,000"/>
    <m/>
    <m/>
  </r>
  <r>
    <x v="6"/>
    <x v="0"/>
    <x v="0"/>
    <s v="Lower respiratory infections"/>
    <x v="0"/>
    <x v="0"/>
    <n v="8240.0555609999992"/>
    <n v="3458.0853480000001"/>
    <n v="14675.50009"/>
    <s v="per 100,000"/>
    <m/>
    <m/>
  </r>
  <r>
    <x v="6"/>
    <x v="1"/>
    <x v="0"/>
    <s v="Lower respiratory infections"/>
    <x v="0"/>
    <x v="0"/>
    <n v="7882.2464829999999"/>
    <n v="3757.3902720000001"/>
    <n v="13489.26442"/>
    <s v="per 100,000"/>
    <m/>
    <m/>
  </r>
  <r>
    <x v="6"/>
    <x v="2"/>
    <x v="0"/>
    <s v="Lower respiratory infections"/>
    <x v="0"/>
    <x v="0"/>
    <n v="7684.3092939999997"/>
    <n v="3826.2465390000002"/>
    <n v="13270.69233"/>
    <s v="per 100,000"/>
    <m/>
    <m/>
  </r>
  <r>
    <x v="6"/>
    <x v="3"/>
    <x v="0"/>
    <s v="Lower respiratory infections"/>
    <x v="0"/>
    <x v="0"/>
    <n v="7397.2352300000002"/>
    <n v="3701.5343809999999"/>
    <n v="11774.740390000001"/>
    <s v="per 100,000"/>
    <m/>
    <m/>
  </r>
  <r>
    <x v="6"/>
    <x v="4"/>
    <x v="0"/>
    <s v="Lower respiratory infections"/>
    <x v="0"/>
    <x v="0"/>
    <n v="7191.5592420000003"/>
    <n v="3604.8128969999998"/>
    <n v="12356.305319999999"/>
    <s v="per 100,000"/>
    <m/>
    <m/>
  </r>
  <r>
    <x v="6"/>
    <x v="5"/>
    <x v="0"/>
    <s v="Lower respiratory infections"/>
    <x v="0"/>
    <x v="0"/>
    <n v="6915.35041"/>
    <n v="3433.5485680000002"/>
    <n v="12146.112810000001"/>
    <s v="per 100,000"/>
    <m/>
    <m/>
  </r>
  <r>
    <x v="6"/>
    <x v="6"/>
    <x v="0"/>
    <s v="Lower respiratory infections"/>
    <x v="0"/>
    <x v="0"/>
    <n v="6689.0761670000002"/>
    <n v="3288.0459860000001"/>
    <n v="11253.4967"/>
    <s v="per 100,000"/>
    <m/>
    <m/>
  </r>
  <r>
    <x v="6"/>
    <x v="7"/>
    <x v="0"/>
    <s v="Lower respiratory infections"/>
    <x v="0"/>
    <x v="0"/>
    <n v="6424.1139949999997"/>
    <n v="3543.1839620000001"/>
    <n v="10286.75375"/>
    <s v="per 100,000"/>
    <m/>
    <m/>
  </r>
  <r>
    <x v="6"/>
    <x v="8"/>
    <x v="0"/>
    <s v="Lower respiratory infections"/>
    <x v="0"/>
    <x v="0"/>
    <n v="6166.5321210000002"/>
    <n v="3391.8343359999999"/>
    <n v="10030.94606"/>
    <s v="per 100,000"/>
    <m/>
    <m/>
  </r>
  <r>
    <x v="6"/>
    <x v="9"/>
    <x v="0"/>
    <s v="Lower respiratory infections"/>
    <x v="0"/>
    <x v="0"/>
    <n v="5859.8102369999997"/>
    <n v="3051.8015230000001"/>
    <n v="9821.9495079999997"/>
    <s v="per 100,000"/>
    <m/>
    <m/>
  </r>
  <r>
    <x v="6"/>
    <x v="10"/>
    <x v="0"/>
    <s v="Lower respiratory infections"/>
    <x v="0"/>
    <x v="0"/>
    <n v="5554.3537079999996"/>
    <n v="2629.7824129999999"/>
    <n v="9740.7207080000007"/>
    <s v="per 100,000"/>
    <m/>
    <m/>
  </r>
  <r>
    <x v="6"/>
    <x v="11"/>
    <x v="0"/>
    <s v="Lower respiratory infections"/>
    <x v="0"/>
    <x v="0"/>
    <n v="5340.5767320000004"/>
    <n v="2850.1569760000002"/>
    <n v="9055.2701130000005"/>
    <s v="per 100,000"/>
    <m/>
    <m/>
  </r>
  <r>
    <x v="6"/>
    <x v="12"/>
    <x v="0"/>
    <s v="Lower respiratory infections"/>
    <x v="0"/>
    <x v="0"/>
    <n v="5088.944442"/>
    <n v="2795.710959"/>
    <n v="8160.1327659999997"/>
    <s v="per 100,000"/>
    <m/>
    <m/>
  </r>
  <r>
    <x v="6"/>
    <x v="13"/>
    <x v="0"/>
    <s v="Lower respiratory infections"/>
    <x v="0"/>
    <x v="0"/>
    <n v="4885.3882229999999"/>
    <n v="2699.7342950000002"/>
    <n v="7414.5983500000002"/>
    <s v="per 100,000"/>
    <m/>
    <m/>
  </r>
  <r>
    <x v="6"/>
    <x v="14"/>
    <x v="0"/>
    <s v="Lower respiratory infections"/>
    <x v="0"/>
    <x v="0"/>
    <n v="4702.6475769999997"/>
    <n v="2524.2209419999999"/>
    <n v="7379.7838510000001"/>
    <s v="per 100,000"/>
    <m/>
    <m/>
  </r>
  <r>
    <x v="6"/>
    <x v="15"/>
    <x v="0"/>
    <s v="Lower respiratory infections"/>
    <x v="0"/>
    <x v="0"/>
    <n v="4801.2200970000004"/>
    <n v="2459.4472759999999"/>
    <n v="7782.9244090000002"/>
    <s v="per 100,000"/>
    <m/>
    <m/>
  </r>
  <r>
    <x v="6"/>
    <x v="16"/>
    <x v="0"/>
    <s v="Lower respiratory infections"/>
    <x v="0"/>
    <x v="0"/>
    <n v="4802.7089690000003"/>
    <n v="2707.3025499999999"/>
    <n v="7572.6586520000001"/>
    <s v="per 100,000"/>
    <m/>
    <m/>
  </r>
  <r>
    <x v="6"/>
    <x v="17"/>
    <x v="0"/>
    <s v="Lower respiratory infections"/>
    <x v="0"/>
    <x v="0"/>
    <n v="4698.7778779999999"/>
    <n v="2664.1647699999999"/>
    <n v="7289.3691269999999"/>
    <s v="per 100,000"/>
    <m/>
    <m/>
  </r>
  <r>
    <x v="6"/>
    <x v="18"/>
    <x v="0"/>
    <s v="Lower respiratory infections"/>
    <x v="0"/>
    <x v="0"/>
    <n v="4527.3469679999998"/>
    <n v="2550.2972589999999"/>
    <n v="7007.9861629999996"/>
    <s v="per 100,000"/>
    <m/>
    <m/>
  </r>
  <r>
    <x v="6"/>
    <x v="19"/>
    <x v="0"/>
    <s v="Lower respiratory infections"/>
    <x v="0"/>
    <x v="0"/>
    <n v="4318.2053269999997"/>
    <n v="2473.1585690000002"/>
    <n v="6572.0783940000001"/>
    <s v="per 100,000"/>
    <m/>
    <m/>
  </r>
  <r>
    <x v="6"/>
    <x v="20"/>
    <x v="0"/>
    <s v="Lower respiratory infections"/>
    <x v="0"/>
    <x v="0"/>
    <n v="4064.5543189999999"/>
    <n v="2126.7189800000001"/>
    <n v="6580.7149140000001"/>
    <s v="per 100,000"/>
    <m/>
    <m/>
  </r>
  <r>
    <x v="6"/>
    <x v="21"/>
    <x v="0"/>
    <s v="Lower respiratory infections"/>
    <x v="0"/>
    <x v="0"/>
    <n v="3788.8888689999999"/>
    <n v="1873.1624899999999"/>
    <n v="6347.5783810000003"/>
    <s v="per 100,000"/>
    <m/>
    <m/>
  </r>
  <r>
    <x v="6"/>
    <x v="22"/>
    <x v="0"/>
    <s v="Lower respiratory infections"/>
    <x v="0"/>
    <x v="0"/>
    <n v="3467.172701"/>
    <n v="1795.6514529999999"/>
    <n v="5581.2847730000003"/>
    <s v="per 100,000"/>
    <m/>
    <m/>
  </r>
  <r>
    <x v="6"/>
    <x v="23"/>
    <x v="0"/>
    <s v="Lower respiratory infections"/>
    <x v="0"/>
    <x v="0"/>
    <n v="3370.8463339999998"/>
    <n v="1697.795288"/>
    <n v="5508.8214850000004"/>
    <s v="per 100,000"/>
    <m/>
    <m/>
  </r>
  <r>
    <x v="6"/>
    <x v="24"/>
    <x v="0"/>
    <s v="Lower respiratory infections"/>
    <x v="0"/>
    <x v="0"/>
    <n v="3288.1729770000002"/>
    <n v="1623.3157349999999"/>
    <n v="5297.7632450000001"/>
    <s v="per 100,000"/>
    <m/>
    <m/>
  </r>
  <r>
    <x v="6"/>
    <x v="25"/>
    <x v="0"/>
    <s v="Lower respiratory infections"/>
    <x v="0"/>
    <x v="0"/>
    <n v="3076.9892380000001"/>
    <n v="1625.0568949999999"/>
    <n v="4994.7617460000001"/>
    <s v="per 100,000"/>
    <m/>
    <m/>
  </r>
  <r>
    <x v="6"/>
    <x v="26"/>
    <x v="0"/>
    <s v="Lower respiratory infections"/>
    <x v="0"/>
    <x v="0"/>
    <n v="2938.2466680000002"/>
    <n v="1531.788573"/>
    <n v="4776.7033080000001"/>
    <s v="per 100,000"/>
    <m/>
    <m/>
  </r>
  <r>
    <x v="6"/>
    <x v="27"/>
    <x v="0"/>
    <s v="Lower respiratory infections"/>
    <x v="0"/>
    <x v="0"/>
    <n v="2801.0881009999998"/>
    <n v="1453.8391959999999"/>
    <n v="4569.7226989999999"/>
    <s v="per 100,000"/>
    <m/>
    <m/>
  </r>
  <r>
    <x v="6"/>
    <x v="0"/>
    <x v="0"/>
    <s v="Lower respiratory infections"/>
    <x v="0"/>
    <x v="1"/>
    <n v="94.634500000000003"/>
    <n v="39.678240000000002"/>
    <n v="168.5812"/>
    <s v="per 100,000"/>
    <m/>
    <m/>
  </r>
  <r>
    <x v="6"/>
    <x v="1"/>
    <x v="0"/>
    <s v="Lower respiratory infections"/>
    <x v="0"/>
    <x v="1"/>
    <n v="90.507630000000006"/>
    <n v="43.153489999999998"/>
    <n v="154.96559999999999"/>
    <s v="per 100,000"/>
    <m/>
    <m/>
  </r>
  <r>
    <x v="6"/>
    <x v="2"/>
    <x v="0"/>
    <s v="Lower respiratory infections"/>
    <x v="0"/>
    <x v="1"/>
    <n v="88.214160000000007"/>
    <n v="43.862090000000002"/>
    <n v="152.46289999999999"/>
    <s v="per 100,000"/>
    <m/>
    <m/>
  </r>
  <r>
    <x v="6"/>
    <x v="3"/>
    <x v="0"/>
    <s v="Lower respiratory infections"/>
    <x v="0"/>
    <x v="1"/>
    <n v="84.897710000000004"/>
    <n v="42.442790000000002"/>
    <n v="135.1507"/>
    <s v="per 100,000"/>
    <m/>
    <m/>
  </r>
  <r>
    <x v="6"/>
    <x v="4"/>
    <x v="0"/>
    <s v="Lower respiratory infections"/>
    <x v="0"/>
    <x v="1"/>
    <n v="82.513540000000006"/>
    <n v="41.313720000000004"/>
    <n v="141.82239999999999"/>
    <s v="per 100,000"/>
    <m/>
    <m/>
  </r>
  <r>
    <x v="6"/>
    <x v="5"/>
    <x v="0"/>
    <s v="Lower respiratory infections"/>
    <x v="0"/>
    <x v="1"/>
    <n v="79.321250000000006"/>
    <n v="39.413930000000001"/>
    <n v="139.31909999999999"/>
    <s v="per 100,000"/>
    <m/>
    <m/>
  </r>
  <r>
    <x v="6"/>
    <x v="6"/>
    <x v="0"/>
    <s v="Lower respiratory infections"/>
    <x v="0"/>
    <x v="1"/>
    <n v="76.705830000000006"/>
    <n v="37.69791"/>
    <n v="129.1011"/>
    <s v="per 100,000"/>
    <m/>
    <m/>
  </r>
  <r>
    <x v="6"/>
    <x v="7"/>
    <x v="0"/>
    <s v="Lower respiratory infections"/>
    <x v="0"/>
    <x v="1"/>
    <n v="73.650989999999993"/>
    <n v="40.667529999999999"/>
    <n v="118.0485"/>
    <s v="per 100,000"/>
    <m/>
    <m/>
  </r>
  <r>
    <x v="6"/>
    <x v="8"/>
    <x v="0"/>
    <s v="Lower respiratory infections"/>
    <x v="0"/>
    <x v="1"/>
    <n v="70.683220000000006"/>
    <n v="38.929949999999998"/>
    <n v="114.97499999999999"/>
    <s v="per 100,000"/>
    <m/>
    <m/>
  </r>
  <r>
    <x v="6"/>
    <x v="9"/>
    <x v="0"/>
    <s v="Lower respiratory infections"/>
    <x v="0"/>
    <x v="1"/>
    <n v="67.15231"/>
    <n v="34.990110000000001"/>
    <n v="112.5804"/>
    <s v="per 100,000"/>
    <m/>
    <m/>
  </r>
  <r>
    <x v="6"/>
    <x v="10"/>
    <x v="0"/>
    <s v="Lower respiratory infections"/>
    <x v="0"/>
    <x v="1"/>
    <n v="63.637630000000001"/>
    <n v="30.119520000000001"/>
    <n v="111.58410000000001"/>
    <s v="per 100,000"/>
    <m/>
    <m/>
  </r>
  <r>
    <x v="6"/>
    <x v="11"/>
    <x v="0"/>
    <s v="Lower respiratory infections"/>
    <x v="0"/>
    <x v="1"/>
    <n v="61.1738"/>
    <n v="32.629019999999997"/>
    <n v="103.65819999999999"/>
    <s v="per 100,000"/>
    <m/>
    <m/>
  </r>
  <r>
    <x v="6"/>
    <x v="12"/>
    <x v="0"/>
    <s v="Lower respiratory infections"/>
    <x v="0"/>
    <x v="1"/>
    <n v="58.276730000000001"/>
    <n v="31.98828"/>
    <n v="93.431049999999999"/>
    <s v="per 100,000"/>
    <m/>
    <m/>
  </r>
  <r>
    <x v="6"/>
    <x v="13"/>
    <x v="0"/>
    <s v="Lower respiratory infections"/>
    <x v="0"/>
    <x v="1"/>
    <n v="55.932760000000002"/>
    <n v="30.880590000000002"/>
    <n v="84.987179999999995"/>
    <s v="per 100,000"/>
    <m/>
    <m/>
  </r>
  <r>
    <x v="6"/>
    <x v="14"/>
    <x v="0"/>
    <s v="Lower respiratory infections"/>
    <x v="0"/>
    <x v="1"/>
    <n v="53.828330000000001"/>
    <n v="28.865410000000001"/>
    <n v="84.490269999999995"/>
    <s v="per 100,000"/>
    <m/>
    <m/>
  </r>
  <r>
    <x v="6"/>
    <x v="15"/>
    <x v="0"/>
    <s v="Lower respiratory infections"/>
    <x v="0"/>
    <x v="1"/>
    <n v="54.976179999999999"/>
    <n v="28.143730000000001"/>
    <n v="89.089740000000006"/>
    <s v="per 100,000"/>
    <m/>
    <m/>
  </r>
  <r>
    <x v="6"/>
    <x v="16"/>
    <x v="0"/>
    <s v="Lower respiratory infections"/>
    <x v="0"/>
    <x v="1"/>
    <n v="54.995269999999998"/>
    <n v="31.023980000000002"/>
    <n v="86.739050000000006"/>
    <s v="per 100,000"/>
    <m/>
    <m/>
  </r>
  <r>
    <x v="6"/>
    <x v="17"/>
    <x v="0"/>
    <s v="Lower respiratory infections"/>
    <x v="0"/>
    <x v="1"/>
    <n v="53.796239999999997"/>
    <n v="30.498100000000001"/>
    <n v="83.421369999999996"/>
    <s v="per 100,000"/>
    <m/>
    <m/>
  </r>
  <r>
    <x v="6"/>
    <x v="18"/>
    <x v="0"/>
    <s v="Lower respiratory infections"/>
    <x v="0"/>
    <x v="1"/>
    <n v="51.820430000000002"/>
    <n v="29.16818"/>
    <n v="80.259370000000004"/>
    <s v="per 100,000"/>
    <m/>
    <m/>
  </r>
  <r>
    <x v="6"/>
    <x v="19"/>
    <x v="0"/>
    <s v="Lower respiratory infections"/>
    <x v="0"/>
    <x v="1"/>
    <n v="49.417020000000001"/>
    <n v="28.246300000000002"/>
    <n v="75.270960000000002"/>
    <s v="per 100,000"/>
    <m/>
    <m/>
  </r>
  <r>
    <x v="6"/>
    <x v="20"/>
    <x v="0"/>
    <s v="Lower respiratory infections"/>
    <x v="0"/>
    <x v="1"/>
    <n v="46.495330000000003"/>
    <n v="24.349810000000002"/>
    <n v="75.241749999999996"/>
    <s v="per 100,000"/>
    <m/>
    <m/>
  </r>
  <r>
    <x v="6"/>
    <x v="21"/>
    <x v="0"/>
    <s v="Lower respiratory infections"/>
    <x v="0"/>
    <x v="1"/>
    <n v="43.325980000000001"/>
    <n v="21.428270000000001"/>
    <n v="72.587789999999998"/>
    <s v="per 100,000"/>
    <m/>
    <m/>
  </r>
  <r>
    <x v="6"/>
    <x v="22"/>
    <x v="0"/>
    <s v="Lower respiratory infections"/>
    <x v="0"/>
    <x v="1"/>
    <n v="39.63561"/>
    <n v="20.532319999999999"/>
    <n v="63.927460000000004"/>
    <s v="per 100,000"/>
    <m/>
    <m/>
  </r>
  <r>
    <x v="6"/>
    <x v="23"/>
    <x v="0"/>
    <s v="Lower respiratory infections"/>
    <x v="0"/>
    <x v="1"/>
    <n v="38.542340000000003"/>
    <n v="19.40314"/>
    <n v="63.02993"/>
    <s v="per 100,000"/>
    <m/>
    <m/>
  </r>
  <r>
    <x v="6"/>
    <x v="24"/>
    <x v="0"/>
    <s v="Lower respiratory infections"/>
    <x v="0"/>
    <x v="1"/>
    <n v="37.590429999999998"/>
    <n v="18.532440000000001"/>
    <n v="60.58558"/>
    <s v="per 100,000"/>
    <m/>
    <m/>
  </r>
  <r>
    <x v="6"/>
    <x v="25"/>
    <x v="0"/>
    <s v="Lower respiratory infections"/>
    <x v="0"/>
    <x v="1"/>
    <n v="35.174550000000004"/>
    <n v="18.5547"/>
    <n v="57.057429999999997"/>
    <s v="per 100,000"/>
    <m/>
    <m/>
  </r>
  <r>
    <x v="6"/>
    <x v="26"/>
    <x v="0"/>
    <s v="Lower respiratory infections"/>
    <x v="0"/>
    <x v="1"/>
    <n v="33.578429999999997"/>
    <n v="17.45326"/>
    <n v="54.618920000000003"/>
    <s v="per 100,000"/>
    <m/>
    <m/>
  </r>
  <r>
    <x v="6"/>
    <x v="27"/>
    <x v="0"/>
    <s v="Lower respiratory infections"/>
    <x v="0"/>
    <x v="1"/>
    <n v="32.005870000000002"/>
    <n v="16.6097"/>
    <n v="52.219670000000001"/>
    <s v="per 100,000"/>
    <m/>
    <m/>
  </r>
  <r>
    <x v="6"/>
    <x v="0"/>
    <x v="1"/>
    <s v="Chronic obstructive pulmonary disease"/>
    <x v="0"/>
    <x v="0"/>
    <n v="178.9049018"/>
    <n v="79.697657460000002"/>
    <n v="322.04039979999999"/>
    <s v="per 100,000"/>
    <m/>
    <m/>
  </r>
  <r>
    <x v="6"/>
    <x v="1"/>
    <x v="1"/>
    <s v="Chronic obstructive pulmonary disease"/>
    <x v="0"/>
    <x v="0"/>
    <n v="180.49625950000001"/>
    <n v="87.052875090000001"/>
    <n v="319.22331389999999"/>
    <s v="per 100,000"/>
    <m/>
    <m/>
  </r>
  <r>
    <x v="6"/>
    <x v="2"/>
    <x v="1"/>
    <s v="Chronic obstructive pulmonary disease"/>
    <x v="0"/>
    <x v="0"/>
    <n v="183.40803990000001"/>
    <n v="89.747283109999998"/>
    <n v="305.2905902"/>
    <s v="per 100,000"/>
    <m/>
    <m/>
  </r>
  <r>
    <x v="6"/>
    <x v="3"/>
    <x v="1"/>
    <s v="Chronic obstructive pulmonary disease"/>
    <x v="0"/>
    <x v="0"/>
    <n v="185.44723329999999"/>
    <n v="92.772607769999993"/>
    <n v="313.3918377"/>
    <s v="per 100,000"/>
    <m/>
    <m/>
  </r>
  <r>
    <x v="6"/>
    <x v="4"/>
    <x v="1"/>
    <s v="Chronic obstructive pulmonary disease"/>
    <x v="0"/>
    <x v="0"/>
    <n v="186.19691979999999"/>
    <n v="89.548218320000004"/>
    <n v="321.43243690000003"/>
    <s v="per 100,000"/>
    <m/>
    <m/>
  </r>
  <r>
    <x v="6"/>
    <x v="5"/>
    <x v="1"/>
    <s v="Chronic obstructive pulmonary disease"/>
    <x v="0"/>
    <x v="0"/>
    <n v="184.83683809999999"/>
    <n v="85.416928420000005"/>
    <n v="326.54702730000002"/>
    <s v="per 100,000"/>
    <m/>
    <m/>
  </r>
  <r>
    <x v="6"/>
    <x v="6"/>
    <x v="1"/>
    <s v="Chronic obstructive pulmonary disease"/>
    <x v="0"/>
    <x v="0"/>
    <n v="183.16781330000001"/>
    <n v="90.526984310000003"/>
    <n v="313.30385410000002"/>
    <s v="per 100,000"/>
    <m/>
    <m/>
  </r>
  <r>
    <x v="6"/>
    <x v="7"/>
    <x v="1"/>
    <s v="Chronic obstructive pulmonary disease"/>
    <x v="0"/>
    <x v="0"/>
    <n v="181.44989179999999"/>
    <n v="96.656948560000004"/>
    <n v="299.03039480000001"/>
    <s v="per 100,000"/>
    <m/>
    <m/>
  </r>
  <r>
    <x v="6"/>
    <x v="8"/>
    <x v="1"/>
    <s v="Chronic obstructive pulmonary disease"/>
    <x v="0"/>
    <x v="0"/>
    <n v="181.067654"/>
    <n v="95.841635220000001"/>
    <n v="291.5415544"/>
    <s v="per 100,000"/>
    <m/>
    <m/>
  </r>
  <r>
    <x v="6"/>
    <x v="9"/>
    <x v="1"/>
    <s v="Chronic obstructive pulmonary disease"/>
    <x v="0"/>
    <x v="0"/>
    <n v="178.9090966"/>
    <n v="89.184187140000006"/>
    <n v="298.2059635"/>
    <s v="per 100,000"/>
    <m/>
    <m/>
  </r>
  <r>
    <x v="6"/>
    <x v="10"/>
    <x v="1"/>
    <s v="Chronic obstructive pulmonary disease"/>
    <x v="0"/>
    <x v="0"/>
    <n v="178.71683809999999"/>
    <n v="87.884534709999997"/>
    <n v="312.76922289999999"/>
    <s v="per 100,000"/>
    <m/>
    <m/>
  </r>
  <r>
    <x v="6"/>
    <x v="11"/>
    <x v="1"/>
    <s v="Chronic obstructive pulmonary disease"/>
    <x v="0"/>
    <x v="0"/>
    <n v="181.2462802"/>
    <n v="95.860869429999994"/>
    <n v="305.69562710000002"/>
    <s v="per 100,000"/>
    <m/>
    <m/>
  </r>
  <r>
    <x v="6"/>
    <x v="12"/>
    <x v="1"/>
    <s v="Chronic obstructive pulmonary disease"/>
    <x v="0"/>
    <x v="0"/>
    <n v="185.4646664"/>
    <n v="98.478432670000004"/>
    <n v="300.19847700000003"/>
    <s v="per 100,000"/>
    <m/>
    <m/>
  </r>
  <r>
    <x v="6"/>
    <x v="13"/>
    <x v="1"/>
    <s v="Chronic obstructive pulmonary disease"/>
    <x v="0"/>
    <x v="0"/>
    <n v="190.3524487"/>
    <n v="101.2817161"/>
    <n v="294.39511110000001"/>
    <s v="per 100,000"/>
    <m/>
    <m/>
  </r>
  <r>
    <x v="6"/>
    <x v="14"/>
    <x v="1"/>
    <s v="Chronic obstructive pulmonary disease"/>
    <x v="0"/>
    <x v="0"/>
    <n v="197.90671069999999"/>
    <n v="102.6915995"/>
    <n v="315.79954729999997"/>
    <s v="per 100,000"/>
    <m/>
    <m/>
  </r>
  <r>
    <x v="6"/>
    <x v="15"/>
    <x v="1"/>
    <s v="Chronic obstructive pulmonary disease"/>
    <x v="0"/>
    <x v="0"/>
    <n v="204.41411650000001"/>
    <n v="94.862985039999998"/>
    <n v="338.04684409999999"/>
    <s v="per 100,000"/>
    <m/>
    <m/>
  </r>
  <r>
    <x v="6"/>
    <x v="16"/>
    <x v="1"/>
    <s v="Chronic obstructive pulmonary disease"/>
    <x v="0"/>
    <x v="0"/>
    <n v="215.48774940000001"/>
    <n v="114.5497556"/>
    <n v="340.45820650000002"/>
    <s v="per 100,000"/>
    <m/>
    <m/>
  </r>
  <r>
    <x v="6"/>
    <x v="17"/>
    <x v="1"/>
    <s v="Chronic obstructive pulmonary disease"/>
    <x v="0"/>
    <x v="0"/>
    <n v="228.61685230000001"/>
    <n v="127.5000673"/>
    <n v="357.07818020000002"/>
    <s v="per 100,000"/>
    <m/>
    <m/>
  </r>
  <r>
    <x v="6"/>
    <x v="18"/>
    <x v="1"/>
    <s v="Chronic obstructive pulmonary disease"/>
    <x v="0"/>
    <x v="0"/>
    <n v="241.79932980000001"/>
    <n v="131.81120000000001"/>
    <n v="384.50571009999999"/>
    <s v="per 100,000"/>
    <m/>
    <m/>
  </r>
  <r>
    <x v="6"/>
    <x v="19"/>
    <x v="1"/>
    <s v="Chronic obstructive pulmonary disease"/>
    <x v="0"/>
    <x v="0"/>
    <n v="253.78626080000001"/>
    <n v="142.82833719999999"/>
    <n v="400.73809590000002"/>
    <s v="per 100,000"/>
    <m/>
    <m/>
  </r>
  <r>
    <x v="6"/>
    <x v="20"/>
    <x v="1"/>
    <s v="Chronic obstructive pulmonary disease"/>
    <x v="0"/>
    <x v="0"/>
    <n v="266.32579759999999"/>
    <n v="142.24506310000001"/>
    <n v="441.55697259999999"/>
    <s v="per 100,000"/>
    <m/>
    <m/>
  </r>
  <r>
    <x v="6"/>
    <x v="21"/>
    <x v="1"/>
    <s v="Chronic obstructive pulmonary disease"/>
    <x v="0"/>
    <x v="0"/>
    <n v="279.32510000000002"/>
    <n v="143.0027134"/>
    <n v="444.8589283"/>
    <s v="per 100,000"/>
    <m/>
    <m/>
  </r>
  <r>
    <x v="6"/>
    <x v="22"/>
    <x v="1"/>
    <s v="Chronic obstructive pulmonary disease"/>
    <x v="0"/>
    <x v="0"/>
    <n v="287.11879570000002"/>
    <n v="147.4726699"/>
    <n v="448.11958390000001"/>
    <s v="per 100,000"/>
    <m/>
    <m/>
  </r>
  <r>
    <x v="6"/>
    <x v="23"/>
    <x v="1"/>
    <s v="Chronic obstructive pulmonary disease"/>
    <x v="0"/>
    <x v="0"/>
    <n v="296.1919317"/>
    <n v="148.8886569"/>
    <n v="475.14997729999999"/>
    <s v="per 100,000"/>
    <m/>
    <m/>
  </r>
  <r>
    <x v="6"/>
    <x v="24"/>
    <x v="1"/>
    <s v="Chronic obstructive pulmonary disease"/>
    <x v="0"/>
    <x v="0"/>
    <n v="313.41516669999999"/>
    <n v="167.52136909999999"/>
    <n v="502.65184590000001"/>
    <s v="per 100,000"/>
    <m/>
    <m/>
  </r>
  <r>
    <x v="6"/>
    <x v="25"/>
    <x v="1"/>
    <s v="Chronic obstructive pulmonary disease"/>
    <x v="0"/>
    <x v="0"/>
    <n v="321.9958848"/>
    <n v="166.97995710000001"/>
    <n v="514.64785370000004"/>
    <s v="per 100,000"/>
    <m/>
    <m/>
  </r>
  <r>
    <x v="6"/>
    <x v="26"/>
    <x v="1"/>
    <s v="Chronic obstructive pulmonary disease"/>
    <x v="0"/>
    <x v="0"/>
    <n v="337.33712439999999"/>
    <n v="174.828306"/>
    <n v="520.02174969999999"/>
    <s v="per 100,000"/>
    <m/>
    <m/>
  </r>
  <r>
    <x v="6"/>
    <x v="27"/>
    <x v="1"/>
    <s v="Chronic obstructive pulmonary disease"/>
    <x v="0"/>
    <x v="0"/>
    <n v="352.55502130000002"/>
    <n v="182.45577359999999"/>
    <n v="553.38997380000001"/>
    <s v="per 100,000"/>
    <m/>
    <m/>
  </r>
  <r>
    <x v="6"/>
    <x v="0"/>
    <x v="1"/>
    <s v="Chronic obstructive pulmonary disease"/>
    <x v="0"/>
    <x v="1"/>
    <n v="6.351146"/>
    <n v="2.732348"/>
    <n v="11.65565"/>
    <s v="per 100,000"/>
    <m/>
    <m/>
  </r>
  <r>
    <x v="6"/>
    <x v="1"/>
    <x v="1"/>
    <s v="Chronic obstructive pulmonary disease"/>
    <x v="0"/>
    <x v="1"/>
    <n v="6.4202510000000004"/>
    <n v="3.0460340000000001"/>
    <n v="11.73362"/>
    <s v="per 100,000"/>
    <m/>
    <m/>
  </r>
  <r>
    <x v="6"/>
    <x v="2"/>
    <x v="1"/>
    <s v="Chronic obstructive pulmonary disease"/>
    <x v="0"/>
    <x v="1"/>
    <n v="6.5294809999999996"/>
    <n v="3.1074820000000001"/>
    <n v="11.249090000000001"/>
    <s v="per 100,000"/>
    <m/>
    <m/>
  </r>
  <r>
    <x v="6"/>
    <x v="3"/>
    <x v="1"/>
    <s v="Chronic obstructive pulmonary disease"/>
    <x v="0"/>
    <x v="1"/>
    <n v="6.6261950000000001"/>
    <n v="3.197838"/>
    <n v="11.41878"/>
    <s v="per 100,000"/>
    <m/>
    <m/>
  </r>
  <r>
    <x v="6"/>
    <x v="4"/>
    <x v="1"/>
    <s v="Chronic obstructive pulmonary disease"/>
    <x v="0"/>
    <x v="1"/>
    <n v="6.6561839999999997"/>
    <n v="3.0411169999999998"/>
    <n v="11.71317"/>
    <s v="per 100,000"/>
    <m/>
    <m/>
  </r>
  <r>
    <x v="6"/>
    <x v="5"/>
    <x v="1"/>
    <s v="Chronic obstructive pulmonary disease"/>
    <x v="0"/>
    <x v="1"/>
    <n v="6.6069430000000002"/>
    <n v="2.970173"/>
    <n v="11.74676"/>
    <s v="per 100,000"/>
    <m/>
    <m/>
  </r>
  <r>
    <x v="6"/>
    <x v="6"/>
    <x v="1"/>
    <s v="Chronic obstructive pulmonary disease"/>
    <x v="0"/>
    <x v="1"/>
    <n v="6.5382280000000002"/>
    <n v="3.1244700000000001"/>
    <n v="11.3903"/>
    <s v="per 100,000"/>
    <m/>
    <m/>
  </r>
  <r>
    <x v="6"/>
    <x v="7"/>
    <x v="1"/>
    <s v="Chronic obstructive pulmonary disease"/>
    <x v="0"/>
    <x v="1"/>
    <n v="6.4748910000000004"/>
    <n v="3.3817159999999999"/>
    <n v="10.70908"/>
    <s v="per 100,000"/>
    <m/>
    <m/>
  </r>
  <r>
    <x v="6"/>
    <x v="8"/>
    <x v="1"/>
    <s v="Chronic obstructive pulmonary disease"/>
    <x v="0"/>
    <x v="1"/>
    <n v="6.4546780000000004"/>
    <n v="3.3726440000000002"/>
    <n v="10.731350000000001"/>
    <s v="per 100,000"/>
    <m/>
    <m/>
  </r>
  <r>
    <x v="6"/>
    <x v="9"/>
    <x v="1"/>
    <s v="Chronic obstructive pulmonary disease"/>
    <x v="0"/>
    <x v="1"/>
    <n v="6.3701249999999998"/>
    <n v="3.1265360000000002"/>
    <n v="10.932790000000001"/>
    <s v="per 100,000"/>
    <m/>
    <m/>
  </r>
  <r>
    <x v="6"/>
    <x v="10"/>
    <x v="1"/>
    <s v="Chronic obstructive pulmonary disease"/>
    <x v="0"/>
    <x v="1"/>
    <n v="6.3521049999999999"/>
    <n v="3.1004740000000002"/>
    <n v="11.35078"/>
    <s v="per 100,000"/>
    <m/>
    <m/>
  </r>
  <r>
    <x v="6"/>
    <x v="11"/>
    <x v="1"/>
    <s v="Chronic obstructive pulmonary disease"/>
    <x v="0"/>
    <x v="1"/>
    <n v="6.4367039999999998"/>
    <n v="3.32518"/>
    <n v="10.960760000000001"/>
    <s v="per 100,000"/>
    <m/>
    <m/>
  </r>
  <r>
    <x v="6"/>
    <x v="12"/>
    <x v="1"/>
    <s v="Chronic obstructive pulmonary disease"/>
    <x v="0"/>
    <x v="1"/>
    <n v="6.6050370000000003"/>
    <n v="3.3924240000000001"/>
    <n v="10.944419999999999"/>
    <s v="per 100,000"/>
    <m/>
    <m/>
  </r>
  <r>
    <x v="6"/>
    <x v="13"/>
    <x v="1"/>
    <s v="Chronic obstructive pulmonary disease"/>
    <x v="0"/>
    <x v="1"/>
    <n v="6.8033039999999998"/>
    <n v="3.4086059999999998"/>
    <n v="11.00193"/>
    <s v="per 100,000"/>
    <m/>
    <m/>
  </r>
  <r>
    <x v="6"/>
    <x v="14"/>
    <x v="1"/>
    <s v="Chronic obstructive pulmonary disease"/>
    <x v="0"/>
    <x v="1"/>
    <n v="7.1123719999999997"/>
    <n v="3.5963379999999998"/>
    <n v="11.504849999999999"/>
    <s v="per 100,000"/>
    <m/>
    <m/>
  </r>
  <r>
    <x v="6"/>
    <x v="15"/>
    <x v="1"/>
    <s v="Chronic obstructive pulmonary disease"/>
    <x v="0"/>
    <x v="1"/>
    <n v="7.3933749999999998"/>
    <n v="3.3708260000000001"/>
    <n v="12.24211"/>
    <s v="per 100,000"/>
    <m/>
    <m/>
  </r>
  <r>
    <x v="6"/>
    <x v="16"/>
    <x v="1"/>
    <s v="Chronic obstructive pulmonary disease"/>
    <x v="0"/>
    <x v="1"/>
    <n v="7.8498520000000003"/>
    <n v="4.12446"/>
    <n v="12.62134"/>
    <s v="per 100,000"/>
    <m/>
    <m/>
  </r>
  <r>
    <x v="6"/>
    <x v="17"/>
    <x v="1"/>
    <s v="Chronic obstructive pulmonary disease"/>
    <x v="0"/>
    <x v="1"/>
    <n v="8.3978169999999999"/>
    <n v="4.6117249999999999"/>
    <n v="13.4734"/>
    <s v="per 100,000"/>
    <m/>
    <m/>
  </r>
  <r>
    <x v="6"/>
    <x v="18"/>
    <x v="1"/>
    <s v="Chronic obstructive pulmonary disease"/>
    <x v="0"/>
    <x v="1"/>
    <n v="8.944941"/>
    <n v="4.8604219999999998"/>
    <n v="14.45499"/>
    <s v="per 100,000"/>
    <m/>
    <m/>
  </r>
  <r>
    <x v="6"/>
    <x v="19"/>
    <x v="1"/>
    <s v="Chronic obstructive pulmonary disease"/>
    <x v="0"/>
    <x v="1"/>
    <n v="9.4560230000000001"/>
    <n v="5.2289519999999996"/>
    <n v="15.246119999999999"/>
    <s v="per 100,000"/>
    <m/>
    <m/>
  </r>
  <r>
    <x v="6"/>
    <x v="20"/>
    <x v="1"/>
    <s v="Chronic obstructive pulmonary disease"/>
    <x v="0"/>
    <x v="1"/>
    <n v="9.9826370000000004"/>
    <n v="5.1871710000000002"/>
    <n v="16.877549999999999"/>
    <s v="per 100,000"/>
    <m/>
    <m/>
  </r>
  <r>
    <x v="6"/>
    <x v="21"/>
    <x v="1"/>
    <s v="Chronic obstructive pulmonary disease"/>
    <x v="0"/>
    <x v="1"/>
    <n v="10.562250000000001"/>
    <n v="5.3056419999999997"/>
    <n v="17.186530000000001"/>
    <s v="per 100,000"/>
    <m/>
    <m/>
  </r>
  <r>
    <x v="6"/>
    <x v="22"/>
    <x v="1"/>
    <s v="Chronic obstructive pulmonary disease"/>
    <x v="0"/>
    <x v="1"/>
    <n v="10.929119999999999"/>
    <n v="5.6435009999999997"/>
    <n v="17.360240000000001"/>
    <s v="per 100,000"/>
    <m/>
    <m/>
  </r>
  <r>
    <x v="6"/>
    <x v="23"/>
    <x v="1"/>
    <s v="Chronic obstructive pulmonary disease"/>
    <x v="0"/>
    <x v="1"/>
    <n v="11.306800000000001"/>
    <n v="5.5605960000000003"/>
    <n v="18.36947"/>
    <s v="per 100,000"/>
    <m/>
    <m/>
  </r>
  <r>
    <x v="6"/>
    <x v="24"/>
    <x v="1"/>
    <s v="Chronic obstructive pulmonary disease"/>
    <x v="0"/>
    <x v="1"/>
    <n v="11.97015"/>
    <n v="6.2076390000000004"/>
    <n v="19.611260000000001"/>
    <s v="per 100,000"/>
    <m/>
    <m/>
  </r>
  <r>
    <x v="6"/>
    <x v="25"/>
    <x v="1"/>
    <s v="Chronic obstructive pulmonary disease"/>
    <x v="0"/>
    <x v="1"/>
    <n v="12.312010000000001"/>
    <n v="6.4132429999999996"/>
    <n v="19.910620000000002"/>
    <s v="per 100,000"/>
    <m/>
    <m/>
  </r>
  <r>
    <x v="6"/>
    <x v="26"/>
    <x v="1"/>
    <s v="Chronic obstructive pulmonary disease"/>
    <x v="0"/>
    <x v="1"/>
    <n v="12.9076"/>
    <n v="6.4978769999999999"/>
    <n v="20.01417"/>
    <s v="per 100,000"/>
    <m/>
    <m/>
  </r>
  <r>
    <x v="6"/>
    <x v="27"/>
    <x v="1"/>
    <s v="Chronic obstructive pulmonary disease"/>
    <x v="0"/>
    <x v="1"/>
    <n v="13.499549999999999"/>
    <n v="6.9912369999999999"/>
    <n v="21.339449999999999"/>
    <s v="per 100,000"/>
    <m/>
    <m/>
  </r>
  <r>
    <x v="6"/>
    <x v="0"/>
    <x v="1"/>
    <s v="Ischemic heart disease"/>
    <x v="0"/>
    <x v="0"/>
    <n v="141.64693879999999"/>
    <n v="63.945611700000001"/>
    <n v="244.60492450000001"/>
    <s v="per 100,000"/>
    <m/>
    <m/>
  </r>
  <r>
    <x v="6"/>
    <x v="1"/>
    <x v="1"/>
    <s v="Ischemic heart disease"/>
    <x v="0"/>
    <x v="0"/>
    <n v="144.45607580000001"/>
    <n v="71.586811220000001"/>
    <n v="240.38682439999999"/>
    <s v="per 100,000"/>
    <m/>
    <m/>
  </r>
  <r>
    <x v="6"/>
    <x v="2"/>
    <x v="1"/>
    <s v="Ischemic heart disease"/>
    <x v="0"/>
    <x v="0"/>
    <n v="147.43861290000001"/>
    <n v="75.091340860000003"/>
    <n v="235.08616520000001"/>
    <s v="per 100,000"/>
    <m/>
    <m/>
  </r>
  <r>
    <x v="6"/>
    <x v="3"/>
    <x v="1"/>
    <s v="Ischemic heart disease"/>
    <x v="0"/>
    <x v="0"/>
    <n v="151.58738790000001"/>
    <n v="79.653694900000005"/>
    <n v="238.10322769999999"/>
    <s v="per 100,000"/>
    <m/>
    <m/>
  </r>
  <r>
    <x v="6"/>
    <x v="4"/>
    <x v="1"/>
    <s v="Ischemic heart disease"/>
    <x v="0"/>
    <x v="0"/>
    <n v="153.88954580000001"/>
    <n v="80.302334040000005"/>
    <n v="251.01354480000001"/>
    <s v="per 100,000"/>
    <m/>
    <m/>
  </r>
  <r>
    <x v="6"/>
    <x v="5"/>
    <x v="1"/>
    <s v="Ischemic heart disease"/>
    <x v="0"/>
    <x v="0"/>
    <n v="155.11403870000001"/>
    <n v="74.796008729999997"/>
    <n v="256.2411644"/>
    <s v="per 100,000"/>
    <m/>
    <m/>
  </r>
  <r>
    <x v="6"/>
    <x v="6"/>
    <x v="1"/>
    <s v="Ischemic heart disease"/>
    <x v="0"/>
    <x v="0"/>
    <n v="156.1893494"/>
    <n v="81.808008000000001"/>
    <n v="253.766974"/>
    <s v="per 100,000"/>
    <m/>
    <m/>
  </r>
  <r>
    <x v="6"/>
    <x v="7"/>
    <x v="1"/>
    <s v="Ischemic heart disease"/>
    <x v="0"/>
    <x v="0"/>
    <n v="158.46355019999999"/>
    <n v="87.238748490000006"/>
    <n v="247.5522498"/>
    <s v="per 100,000"/>
    <m/>
    <m/>
  </r>
  <r>
    <x v="6"/>
    <x v="8"/>
    <x v="1"/>
    <s v="Ischemic heart disease"/>
    <x v="0"/>
    <x v="0"/>
    <n v="161.3206314"/>
    <n v="88.035717239999997"/>
    <n v="252.5747408"/>
    <s v="per 100,000"/>
    <m/>
    <m/>
  </r>
  <r>
    <x v="6"/>
    <x v="9"/>
    <x v="1"/>
    <s v="Ischemic heart disease"/>
    <x v="0"/>
    <x v="0"/>
    <n v="163.9844794"/>
    <n v="87.343928450000007"/>
    <n v="261.16050080000002"/>
    <s v="per 100,000"/>
    <m/>
    <m/>
  </r>
  <r>
    <x v="6"/>
    <x v="10"/>
    <x v="1"/>
    <s v="Ischemic heart disease"/>
    <x v="0"/>
    <x v="0"/>
    <n v="168.38879209999999"/>
    <n v="84.274615100000005"/>
    <n v="277.82386150000002"/>
    <s v="per 100,000"/>
    <m/>
    <m/>
  </r>
  <r>
    <x v="6"/>
    <x v="11"/>
    <x v="1"/>
    <s v="Ischemic heart disease"/>
    <x v="0"/>
    <x v="0"/>
    <n v="172.4501856"/>
    <n v="91.130900710000006"/>
    <n v="272.47979190000001"/>
    <s v="per 100,000"/>
    <m/>
    <m/>
  </r>
  <r>
    <x v="6"/>
    <x v="12"/>
    <x v="1"/>
    <s v="Ischemic heart disease"/>
    <x v="0"/>
    <x v="0"/>
    <n v="177.5975291"/>
    <n v="100.54871"/>
    <n v="272.84695720000002"/>
    <s v="per 100,000"/>
    <m/>
    <m/>
  </r>
  <r>
    <x v="6"/>
    <x v="13"/>
    <x v="1"/>
    <s v="Ischemic heart disease"/>
    <x v="0"/>
    <x v="0"/>
    <n v="183.0740102"/>
    <n v="103.7769239"/>
    <n v="273.33665400000001"/>
    <s v="per 100,000"/>
    <m/>
    <m/>
  </r>
  <r>
    <x v="6"/>
    <x v="14"/>
    <x v="1"/>
    <s v="Ischemic heart disease"/>
    <x v="0"/>
    <x v="0"/>
    <n v="190.9682731"/>
    <n v="103.8936538"/>
    <n v="289.22526399999998"/>
    <s v="per 100,000"/>
    <m/>
    <m/>
  </r>
  <r>
    <x v="6"/>
    <x v="15"/>
    <x v="1"/>
    <s v="Ischemic heart disease"/>
    <x v="0"/>
    <x v="0"/>
    <n v="197.41498490000001"/>
    <n v="101.9676442"/>
    <n v="316.4947727"/>
    <s v="per 100,000"/>
    <m/>
    <m/>
  </r>
  <r>
    <x v="6"/>
    <x v="16"/>
    <x v="1"/>
    <s v="Ischemic heart disease"/>
    <x v="0"/>
    <x v="0"/>
    <n v="208.9486757"/>
    <n v="116.7973357"/>
    <n v="315.40992139999997"/>
    <s v="per 100,000"/>
    <m/>
    <m/>
  </r>
  <r>
    <x v="6"/>
    <x v="17"/>
    <x v="1"/>
    <s v="Ischemic heart disease"/>
    <x v="0"/>
    <x v="0"/>
    <n v="221.9012591"/>
    <n v="126.6261626"/>
    <n v="323.13121419999999"/>
    <s v="per 100,000"/>
    <m/>
    <m/>
  </r>
  <r>
    <x v="6"/>
    <x v="18"/>
    <x v="1"/>
    <s v="Ischemic heart disease"/>
    <x v="0"/>
    <x v="0"/>
    <n v="234.50136520000001"/>
    <n v="134.7381408"/>
    <n v="353.76319439999997"/>
    <s v="per 100,000"/>
    <m/>
    <m/>
  </r>
  <r>
    <x v="6"/>
    <x v="19"/>
    <x v="1"/>
    <s v="Ischemic heart disease"/>
    <x v="0"/>
    <x v="0"/>
    <n v="245.93138769999999"/>
    <n v="140.9556542"/>
    <n v="374.33924239999999"/>
    <s v="per 100,000"/>
    <m/>
    <m/>
  </r>
  <r>
    <x v="6"/>
    <x v="20"/>
    <x v="1"/>
    <s v="Ischemic heart disease"/>
    <x v="0"/>
    <x v="0"/>
    <n v="257.06184949999999"/>
    <n v="139.1711517"/>
    <n v="401.63524660000002"/>
    <s v="per 100,000"/>
    <m/>
    <m/>
  </r>
  <r>
    <x v="6"/>
    <x v="21"/>
    <x v="1"/>
    <s v="Ischemic heart disease"/>
    <x v="0"/>
    <x v="0"/>
    <n v="269.07760769999999"/>
    <n v="143.38207209999999"/>
    <n v="421.34266050000002"/>
    <s v="per 100,000"/>
    <m/>
    <m/>
  </r>
  <r>
    <x v="6"/>
    <x v="22"/>
    <x v="1"/>
    <s v="Ischemic heart disease"/>
    <x v="0"/>
    <x v="0"/>
    <n v="274.90545700000001"/>
    <n v="150.63338200000001"/>
    <n v="410.7505759"/>
    <s v="per 100,000"/>
    <m/>
    <m/>
  </r>
  <r>
    <x v="6"/>
    <x v="23"/>
    <x v="1"/>
    <s v="Ischemic heart disease"/>
    <x v="0"/>
    <x v="0"/>
    <n v="283.17689960000001"/>
    <n v="155.34159629999999"/>
    <n v="430.53902909999999"/>
    <s v="per 100,000"/>
    <m/>
    <m/>
  </r>
  <r>
    <x v="6"/>
    <x v="24"/>
    <x v="1"/>
    <s v="Ischemic heart disease"/>
    <x v="0"/>
    <x v="0"/>
    <n v="299.10735240000002"/>
    <n v="160.45836360000001"/>
    <n v="447.6992027"/>
    <s v="per 100,000"/>
    <m/>
    <m/>
  </r>
  <r>
    <x v="6"/>
    <x v="25"/>
    <x v="1"/>
    <s v="Ischemic heart disease"/>
    <x v="0"/>
    <x v="0"/>
    <n v="308.36444740000002"/>
    <n v="173.30489940000001"/>
    <n v="469.92872629999999"/>
    <s v="per 100,000"/>
    <m/>
    <m/>
  </r>
  <r>
    <x v="6"/>
    <x v="26"/>
    <x v="1"/>
    <s v="Ischemic heart disease"/>
    <x v="0"/>
    <x v="0"/>
    <n v="322.55946849999998"/>
    <n v="177.1826543"/>
    <n v="481.00453110000001"/>
    <s v="per 100,000"/>
    <m/>
    <m/>
  </r>
  <r>
    <x v="6"/>
    <x v="27"/>
    <x v="1"/>
    <s v="Ischemic heart disease"/>
    <x v="0"/>
    <x v="0"/>
    <n v="334.30168190000001"/>
    <n v="189.7657787"/>
    <n v="501.58344629999999"/>
    <s v="per 100,000"/>
    <m/>
    <m/>
  </r>
  <r>
    <x v="6"/>
    <x v="0"/>
    <x v="1"/>
    <s v="Ischemic heart disease"/>
    <x v="0"/>
    <x v="1"/>
    <n v="4.9125342319999996"/>
    <n v="2.222533909"/>
    <n v="8.4426164749999995"/>
    <s v="per 100,000"/>
    <m/>
    <m/>
  </r>
  <r>
    <x v="6"/>
    <x v="1"/>
    <x v="1"/>
    <s v="Ischemic heart disease"/>
    <x v="0"/>
    <x v="1"/>
    <n v="5.0286563080000004"/>
    <n v="2.5353462430000002"/>
    <n v="8.3651723540000003"/>
    <s v="per 100,000"/>
    <m/>
    <m/>
  </r>
  <r>
    <x v="6"/>
    <x v="2"/>
    <x v="1"/>
    <s v="Ischemic heart disease"/>
    <x v="0"/>
    <x v="1"/>
    <n v="5.1529537669999996"/>
    <n v="2.6487079549999999"/>
    <n v="8.2125391430000008"/>
    <s v="per 100,000"/>
    <m/>
    <m/>
  </r>
  <r>
    <x v="6"/>
    <x v="3"/>
    <x v="1"/>
    <s v="Ischemic heart disease"/>
    <x v="0"/>
    <x v="1"/>
    <n v="5.3133508899999997"/>
    <n v="2.8169833030000002"/>
    <n v="8.356957177"/>
    <s v="per 100,000"/>
    <m/>
    <m/>
  </r>
  <r>
    <x v="6"/>
    <x v="4"/>
    <x v="1"/>
    <s v="Ischemic heart disease"/>
    <x v="0"/>
    <x v="1"/>
    <n v="5.4158635840000002"/>
    <n v="2.8259494329999999"/>
    <n v="8.9133646859999995"/>
    <s v="per 100,000"/>
    <m/>
    <m/>
  </r>
  <r>
    <x v="6"/>
    <x v="5"/>
    <x v="1"/>
    <s v="Ischemic heart disease"/>
    <x v="0"/>
    <x v="1"/>
    <n v="5.4743847519999997"/>
    <n v="2.6188857940000001"/>
    <n v="9.0187726099999992"/>
    <s v="per 100,000"/>
    <m/>
    <m/>
  </r>
  <r>
    <x v="6"/>
    <x v="6"/>
    <x v="1"/>
    <s v="Ischemic heart disease"/>
    <x v="0"/>
    <x v="1"/>
    <n v="5.533573101"/>
    <n v="2.9379995220000001"/>
    <n v="8.9720856609999995"/>
    <s v="per 100,000"/>
    <m/>
    <m/>
  </r>
  <r>
    <x v="6"/>
    <x v="7"/>
    <x v="1"/>
    <s v="Ischemic heart disease"/>
    <x v="0"/>
    <x v="1"/>
    <n v="5.6320519420000004"/>
    <n v="3.0834172450000001"/>
    <n v="8.8181534339999992"/>
    <s v="per 100,000"/>
    <m/>
    <m/>
  </r>
  <r>
    <x v="6"/>
    <x v="8"/>
    <x v="1"/>
    <s v="Ischemic heart disease"/>
    <x v="0"/>
    <x v="1"/>
    <n v="5.7578774529999999"/>
    <n v="3.1599804219999998"/>
    <n v="8.8567477110000006"/>
    <s v="per 100,000"/>
    <m/>
    <m/>
  </r>
  <r>
    <x v="6"/>
    <x v="9"/>
    <x v="1"/>
    <s v="Ischemic heart disease"/>
    <x v="0"/>
    <x v="1"/>
    <n v="5.8820828470000004"/>
    <n v="3.1608068290000002"/>
    <n v="9.4342722749999997"/>
    <s v="per 100,000"/>
    <m/>
    <m/>
  </r>
  <r>
    <x v="6"/>
    <x v="10"/>
    <x v="1"/>
    <s v="Ischemic heart disease"/>
    <x v="0"/>
    <x v="1"/>
    <n v="6.0756272349999998"/>
    <n v="3.0771841470000001"/>
    <n v="10.107268039999999"/>
    <s v="per 100,000"/>
    <m/>
    <m/>
  </r>
  <r>
    <x v="6"/>
    <x v="11"/>
    <x v="1"/>
    <s v="Ischemic heart disease"/>
    <x v="0"/>
    <x v="1"/>
    <n v="6.2724875750000004"/>
    <n v="3.337594884"/>
    <n v="9.9869290470000003"/>
    <s v="per 100,000"/>
    <m/>
    <m/>
  </r>
  <r>
    <x v="6"/>
    <x v="12"/>
    <x v="1"/>
    <s v="Ischemic heart disease"/>
    <x v="0"/>
    <x v="1"/>
    <n v="6.5193047120000003"/>
    <n v="3.7502649209999999"/>
    <n v="9.8948275169999995"/>
    <s v="per 100,000"/>
    <m/>
    <m/>
  </r>
  <r>
    <x v="6"/>
    <x v="13"/>
    <x v="1"/>
    <s v="Ischemic heart disease"/>
    <x v="0"/>
    <x v="1"/>
    <n v="6.7826915760000004"/>
    <n v="3.8700241929999999"/>
    <n v="10.23932806"/>
    <s v="per 100,000"/>
    <m/>
    <m/>
  </r>
  <r>
    <x v="6"/>
    <x v="14"/>
    <x v="1"/>
    <s v="Ischemic heart disease"/>
    <x v="0"/>
    <x v="1"/>
    <n v="7.1392810449999997"/>
    <n v="3.9616762319999999"/>
    <n v="10.858529770000001"/>
    <s v="per 100,000"/>
    <m/>
    <m/>
  </r>
  <r>
    <x v="6"/>
    <x v="15"/>
    <x v="1"/>
    <s v="Ischemic heart disease"/>
    <x v="0"/>
    <x v="1"/>
    <n v="7.4479188250000004"/>
    <n v="3.9702937029999998"/>
    <n v="11.76095061"/>
    <s v="per 100,000"/>
    <m/>
    <m/>
  </r>
  <r>
    <x v="6"/>
    <x v="16"/>
    <x v="1"/>
    <s v="Ischemic heart disease"/>
    <x v="0"/>
    <x v="1"/>
    <n v="7.9518307540000004"/>
    <n v="4.6253501840000002"/>
    <n v="11.86312933"/>
    <s v="per 100,000"/>
    <m/>
    <m/>
  </r>
  <r>
    <x v="6"/>
    <x v="17"/>
    <x v="1"/>
    <s v="Ischemic heart disease"/>
    <x v="0"/>
    <x v="1"/>
    <n v="8.5109804709999999"/>
    <n v="5.080242428"/>
    <n v="12.401397680000001"/>
    <s v="per 100,000"/>
    <m/>
    <m/>
  </r>
  <r>
    <x v="6"/>
    <x v="18"/>
    <x v="1"/>
    <s v="Ischemic heart disease"/>
    <x v="0"/>
    <x v="1"/>
    <n v="9.0588042229999992"/>
    <n v="5.3063818070000002"/>
    <n v="13.422178880000001"/>
    <s v="per 100,000"/>
    <m/>
    <m/>
  </r>
  <r>
    <x v="6"/>
    <x v="19"/>
    <x v="1"/>
    <s v="Ischemic heart disease"/>
    <x v="0"/>
    <x v="1"/>
    <n v="9.5616938139999998"/>
    <n v="5.515746955"/>
    <n v="14.25643715"/>
    <s v="per 100,000"/>
    <m/>
    <m/>
  </r>
  <r>
    <x v="6"/>
    <x v="20"/>
    <x v="1"/>
    <s v="Ischemic heart disease"/>
    <x v="0"/>
    <x v="1"/>
    <n v="10.05899784"/>
    <n v="5.5610488690000004"/>
    <n v="15.62018467"/>
    <s v="per 100,000"/>
    <m/>
    <m/>
  </r>
  <r>
    <x v="6"/>
    <x v="21"/>
    <x v="1"/>
    <s v="Ischemic heart disease"/>
    <x v="0"/>
    <x v="1"/>
    <n v="10.59327453"/>
    <n v="5.756233258"/>
    <n v="16.65872212"/>
    <s v="per 100,000"/>
    <m/>
    <m/>
  </r>
  <r>
    <x v="6"/>
    <x v="22"/>
    <x v="1"/>
    <s v="Ischemic heart disease"/>
    <x v="0"/>
    <x v="1"/>
    <n v="10.877421440000001"/>
    <n v="5.9982850320000001"/>
    <n v="16.293408379999999"/>
    <s v="per 100,000"/>
    <m/>
    <m/>
  </r>
  <r>
    <x v="6"/>
    <x v="23"/>
    <x v="1"/>
    <s v="Ischemic heart disease"/>
    <x v="0"/>
    <x v="1"/>
    <n v="11.232728590000001"/>
    <n v="6.225868599"/>
    <n v="17.08502236"/>
    <s v="per 100,000"/>
    <m/>
    <m/>
  </r>
  <r>
    <x v="6"/>
    <x v="24"/>
    <x v="1"/>
    <s v="Ischemic heart disease"/>
    <x v="0"/>
    <x v="1"/>
    <n v="11.896734199999999"/>
    <n v="6.5878745109999999"/>
    <n v="17.748359610000001"/>
    <s v="per 100,000"/>
    <m/>
    <m/>
  </r>
  <r>
    <x v="6"/>
    <x v="25"/>
    <x v="1"/>
    <s v="Ischemic heart disease"/>
    <x v="0"/>
    <x v="1"/>
    <n v="12.2820389"/>
    <n v="6.9204525520000004"/>
    <n v="18.667922480000001"/>
    <s v="per 100,000"/>
    <m/>
    <m/>
  </r>
  <r>
    <x v="6"/>
    <x v="26"/>
    <x v="1"/>
    <s v="Ischemic heart disease"/>
    <x v="0"/>
    <x v="1"/>
    <n v="12.89192676"/>
    <n v="7.2684888519999999"/>
    <n v="18.971267820000001"/>
    <s v="per 100,000"/>
    <m/>
    <m/>
  </r>
  <r>
    <x v="6"/>
    <x v="27"/>
    <x v="1"/>
    <s v="Ischemic heart disease"/>
    <x v="0"/>
    <x v="1"/>
    <n v="13.42102657"/>
    <n v="7.6895727550000004"/>
    <n v="19.988705"/>
    <s v="per 100,000"/>
    <m/>
    <m/>
  </r>
  <r>
    <x v="6"/>
    <x v="0"/>
    <x v="1"/>
    <s v="Ischemic stroke"/>
    <x v="0"/>
    <x v="0"/>
    <n v="17.754788850000001"/>
    <n v="7.4501638669999997"/>
    <n v="32.121401929999998"/>
    <s v="per 100,000"/>
    <m/>
    <m/>
  </r>
  <r>
    <x v="6"/>
    <x v="1"/>
    <x v="1"/>
    <s v="Ischemic stroke"/>
    <x v="0"/>
    <x v="0"/>
    <n v="17.894517329999999"/>
    <n v="8.711416947"/>
    <n v="30.846221809999999"/>
    <s v="per 100,000"/>
    <m/>
    <m/>
  </r>
  <r>
    <x v="6"/>
    <x v="2"/>
    <x v="1"/>
    <s v="Ischemic stroke"/>
    <x v="0"/>
    <x v="0"/>
    <n v="18.054501429999998"/>
    <n v="8.8460297079999997"/>
    <n v="31.238853150000001"/>
    <s v="per 100,000"/>
    <m/>
    <m/>
  </r>
  <r>
    <x v="6"/>
    <x v="3"/>
    <x v="1"/>
    <s v="Ischemic stroke"/>
    <x v="0"/>
    <x v="0"/>
    <n v="18.255542160000001"/>
    <n v="9.3062662950000004"/>
    <n v="30.076231709999998"/>
    <s v="per 100,000"/>
    <m/>
    <m/>
  </r>
  <r>
    <x v="6"/>
    <x v="4"/>
    <x v="1"/>
    <s v="Ischemic stroke"/>
    <x v="0"/>
    <x v="0"/>
    <n v="18.222476329999999"/>
    <n v="9.1682352760000008"/>
    <n v="31.52118351"/>
    <s v="per 100,000"/>
    <m/>
    <m/>
  </r>
  <r>
    <x v="6"/>
    <x v="5"/>
    <x v="1"/>
    <s v="Ischemic stroke"/>
    <x v="0"/>
    <x v="0"/>
    <n v="18.058857790000001"/>
    <n v="8.4972783209999996"/>
    <n v="31.446845979999999"/>
    <s v="per 100,000"/>
    <m/>
    <m/>
  </r>
  <r>
    <x v="6"/>
    <x v="6"/>
    <x v="1"/>
    <s v="Ischemic stroke"/>
    <x v="0"/>
    <x v="0"/>
    <n v="17.86482097"/>
    <n v="8.879172488"/>
    <n v="29.739671189999999"/>
    <s v="per 100,000"/>
    <m/>
    <m/>
  </r>
  <r>
    <x v="6"/>
    <x v="7"/>
    <x v="1"/>
    <s v="Ischemic stroke"/>
    <x v="0"/>
    <x v="0"/>
    <n v="17.750680240000001"/>
    <n v="9.4005610819999994"/>
    <n v="29.22547213"/>
    <s v="per 100,000"/>
    <m/>
    <m/>
  </r>
  <r>
    <x v="6"/>
    <x v="8"/>
    <x v="1"/>
    <s v="Ischemic stroke"/>
    <x v="0"/>
    <x v="0"/>
    <n v="17.777989600000002"/>
    <n v="9.1482170390000004"/>
    <n v="28.947219390000001"/>
    <s v="per 100,000"/>
    <m/>
    <m/>
  </r>
  <r>
    <x v="6"/>
    <x v="9"/>
    <x v="1"/>
    <s v="Ischemic stroke"/>
    <x v="0"/>
    <x v="0"/>
    <n v="17.48068138"/>
    <n v="8.7597130659999998"/>
    <n v="29.420065900000001"/>
    <s v="per 100,000"/>
    <m/>
    <m/>
  </r>
  <r>
    <x v="6"/>
    <x v="10"/>
    <x v="1"/>
    <s v="Ischemic stroke"/>
    <x v="0"/>
    <x v="0"/>
    <n v="17.367691669999999"/>
    <n v="8.1247699699999991"/>
    <n v="30.355341060000001"/>
    <s v="per 100,000"/>
    <m/>
    <m/>
  </r>
  <r>
    <x v="6"/>
    <x v="11"/>
    <x v="1"/>
    <s v="Ischemic stroke"/>
    <x v="0"/>
    <x v="0"/>
    <n v="17.50324663"/>
    <n v="8.8862626630000001"/>
    <n v="28.8481673"/>
    <s v="per 100,000"/>
    <m/>
    <m/>
  </r>
  <r>
    <x v="6"/>
    <x v="12"/>
    <x v="1"/>
    <s v="Ischemic stroke"/>
    <x v="0"/>
    <x v="0"/>
    <n v="17.885632940000001"/>
    <n v="9.6767513540000003"/>
    <n v="29.27873232"/>
    <s v="per 100,000"/>
    <m/>
    <m/>
  </r>
  <r>
    <x v="6"/>
    <x v="13"/>
    <x v="1"/>
    <s v="Ischemic stroke"/>
    <x v="0"/>
    <x v="0"/>
    <n v="18.354893400000002"/>
    <n v="9.7870891489999998"/>
    <n v="29.235708240000001"/>
    <s v="per 100,000"/>
    <m/>
    <m/>
  </r>
  <r>
    <x v="6"/>
    <x v="14"/>
    <x v="1"/>
    <s v="Ischemic stroke"/>
    <x v="0"/>
    <x v="0"/>
    <n v="19.087547279999999"/>
    <n v="10.112829919999999"/>
    <n v="30.859092860000001"/>
    <s v="per 100,000"/>
    <m/>
    <m/>
  </r>
  <r>
    <x v="6"/>
    <x v="15"/>
    <x v="1"/>
    <s v="Ischemic stroke"/>
    <x v="0"/>
    <x v="0"/>
    <n v="19.667032039999999"/>
    <n v="9.8895747210000007"/>
    <n v="33.214691539999997"/>
    <s v="per 100,000"/>
    <m/>
    <m/>
  </r>
  <r>
    <x v="6"/>
    <x v="16"/>
    <x v="1"/>
    <s v="Ischemic stroke"/>
    <x v="0"/>
    <x v="0"/>
    <n v="20.706088980000001"/>
    <n v="11.104015990000001"/>
    <n v="33.101691299999999"/>
    <s v="per 100,000"/>
    <m/>
    <m/>
  </r>
  <r>
    <x v="6"/>
    <x v="17"/>
    <x v="1"/>
    <s v="Ischemic stroke"/>
    <x v="0"/>
    <x v="0"/>
    <n v="21.88010156"/>
    <n v="12.10734358"/>
    <n v="33.479279099999999"/>
    <s v="per 100,000"/>
    <m/>
    <m/>
  </r>
  <r>
    <x v="6"/>
    <x v="18"/>
    <x v="1"/>
    <s v="Ischemic stroke"/>
    <x v="0"/>
    <x v="0"/>
    <n v="23.08025361"/>
    <n v="13.218761349999999"/>
    <n v="35.174216719999997"/>
    <s v="per 100,000"/>
    <m/>
    <m/>
  </r>
  <r>
    <x v="6"/>
    <x v="19"/>
    <x v="1"/>
    <s v="Ischemic stroke"/>
    <x v="0"/>
    <x v="0"/>
    <n v="24.20488546"/>
    <n v="13.36517192"/>
    <n v="38.213005019999997"/>
    <s v="per 100,000"/>
    <m/>
    <m/>
  </r>
  <r>
    <x v="6"/>
    <x v="20"/>
    <x v="1"/>
    <s v="Ischemic stroke"/>
    <x v="0"/>
    <x v="0"/>
    <n v="25.315612550000001"/>
    <n v="13.6878096"/>
    <n v="41.185896890000002"/>
    <s v="per 100,000"/>
    <m/>
    <m/>
  </r>
  <r>
    <x v="6"/>
    <x v="21"/>
    <x v="1"/>
    <s v="Ischemic stroke"/>
    <x v="0"/>
    <x v="0"/>
    <n v="26.56195529"/>
    <n v="13.720096849999999"/>
    <n v="43.467061600000001"/>
    <s v="per 100,000"/>
    <m/>
    <m/>
  </r>
  <r>
    <x v="6"/>
    <x v="22"/>
    <x v="1"/>
    <s v="Ischemic stroke"/>
    <x v="0"/>
    <x v="0"/>
    <n v="27.214075940000001"/>
    <n v="14.039063280000001"/>
    <n v="44.020618730000002"/>
    <s v="per 100,000"/>
    <m/>
    <m/>
  </r>
  <r>
    <x v="6"/>
    <x v="23"/>
    <x v="1"/>
    <s v="Ischemic stroke"/>
    <x v="0"/>
    <x v="0"/>
    <n v="28.019221349999999"/>
    <n v="14.10929922"/>
    <n v="44.963397010000001"/>
    <s v="per 100,000"/>
    <m/>
    <m/>
  </r>
  <r>
    <x v="6"/>
    <x v="24"/>
    <x v="1"/>
    <s v="Ischemic stroke"/>
    <x v="0"/>
    <x v="0"/>
    <n v="29.697547419999999"/>
    <n v="15.70752886"/>
    <n v="48.255554140000001"/>
    <s v="per 100,000"/>
    <m/>
    <m/>
  </r>
  <r>
    <x v="6"/>
    <x v="25"/>
    <x v="1"/>
    <s v="Ischemic stroke"/>
    <x v="0"/>
    <x v="0"/>
    <n v="30.55445336"/>
    <n v="16.871244040000001"/>
    <n v="48.363755349999998"/>
    <s v="per 100,000"/>
    <m/>
    <m/>
  </r>
  <r>
    <x v="6"/>
    <x v="26"/>
    <x v="1"/>
    <s v="Ischemic stroke"/>
    <x v="0"/>
    <x v="0"/>
    <n v="32.040397149999997"/>
    <n v="17.053078379999999"/>
    <n v="50.367380130000001"/>
    <s v="per 100,000"/>
    <m/>
    <m/>
  </r>
  <r>
    <x v="6"/>
    <x v="27"/>
    <x v="1"/>
    <s v="Ischemic stroke"/>
    <x v="0"/>
    <x v="0"/>
    <n v="33.467430710000002"/>
    <n v="17.701257649999999"/>
    <n v="53.172536780000001"/>
    <s v="per 100,000"/>
    <m/>
    <m/>
  </r>
  <r>
    <x v="6"/>
    <x v="0"/>
    <x v="1"/>
    <s v="Ischemic stroke"/>
    <x v="0"/>
    <x v="1"/>
    <n v="0.74003712399999999"/>
    <n v="0.30837245699999999"/>
    <n v="1.3612664320000001"/>
    <s v="per 100,000"/>
    <m/>
    <m/>
  </r>
  <r>
    <x v="6"/>
    <x v="1"/>
    <x v="1"/>
    <s v="Ischemic stroke"/>
    <x v="0"/>
    <x v="1"/>
    <n v="0.74809248699999997"/>
    <n v="0.35524919900000002"/>
    <n v="1.2976636319999999"/>
    <s v="per 100,000"/>
    <m/>
    <m/>
  </r>
  <r>
    <x v="6"/>
    <x v="2"/>
    <x v="1"/>
    <s v="Ischemic stroke"/>
    <x v="0"/>
    <x v="1"/>
    <n v="0.75707007000000004"/>
    <n v="0.36895549300000002"/>
    <n v="1.278051091"/>
    <s v="per 100,000"/>
    <m/>
    <m/>
  </r>
  <r>
    <x v="6"/>
    <x v="3"/>
    <x v="1"/>
    <s v="Ischemic stroke"/>
    <x v="0"/>
    <x v="1"/>
    <n v="0.76810531100000001"/>
    <n v="0.38933617300000001"/>
    <n v="1.28399185"/>
    <s v="per 100,000"/>
    <m/>
    <m/>
  </r>
  <r>
    <x v="6"/>
    <x v="4"/>
    <x v="1"/>
    <s v="Ischemic stroke"/>
    <x v="0"/>
    <x v="1"/>
    <n v="0.76922280399999998"/>
    <n v="0.38604090400000002"/>
    <n v="1.3530379699999999"/>
    <s v="per 100,000"/>
    <m/>
    <m/>
  </r>
  <r>
    <x v="6"/>
    <x v="5"/>
    <x v="1"/>
    <s v="Ischemic stroke"/>
    <x v="0"/>
    <x v="1"/>
    <n v="0.76388476500000002"/>
    <n v="0.35066761699999999"/>
    <n v="1.34577532"/>
    <s v="per 100,000"/>
    <m/>
    <m/>
  </r>
  <r>
    <x v="6"/>
    <x v="6"/>
    <x v="1"/>
    <s v="Ischemic stroke"/>
    <x v="0"/>
    <x v="1"/>
    <n v="0.75787832499999996"/>
    <n v="0.37575796900000002"/>
    <n v="1.2765158780000001"/>
    <s v="per 100,000"/>
    <m/>
    <m/>
  </r>
  <r>
    <x v="6"/>
    <x v="7"/>
    <x v="1"/>
    <s v="Ischemic stroke"/>
    <x v="0"/>
    <x v="1"/>
    <n v="0.75487824800000003"/>
    <n v="0.40172248500000002"/>
    <n v="1.225573187"/>
    <s v="per 100,000"/>
    <m/>
    <m/>
  </r>
  <r>
    <x v="6"/>
    <x v="8"/>
    <x v="1"/>
    <s v="Ischemic stroke"/>
    <x v="0"/>
    <x v="1"/>
    <n v="0.75788862800000001"/>
    <n v="0.39144351700000002"/>
    <n v="1.23948893"/>
    <s v="per 100,000"/>
    <m/>
    <m/>
  </r>
  <r>
    <x v="6"/>
    <x v="9"/>
    <x v="1"/>
    <s v="Ischemic stroke"/>
    <x v="0"/>
    <x v="1"/>
    <n v="0.74624747800000002"/>
    <n v="0.374950756"/>
    <n v="1.23967201"/>
    <s v="per 100,000"/>
    <m/>
    <m/>
  </r>
  <r>
    <x v="6"/>
    <x v="10"/>
    <x v="1"/>
    <s v="Ischemic stroke"/>
    <x v="0"/>
    <x v="1"/>
    <n v="0.74275379799999997"/>
    <n v="0.346726117"/>
    <n v="1.3003660290000001"/>
    <s v="per 100,000"/>
    <m/>
    <m/>
  </r>
  <r>
    <x v="6"/>
    <x v="11"/>
    <x v="1"/>
    <s v="Ischemic stroke"/>
    <x v="0"/>
    <x v="1"/>
    <n v="0.751160143"/>
    <n v="0.381257666"/>
    <n v="1.245708864"/>
    <s v="per 100,000"/>
    <m/>
    <m/>
  </r>
  <r>
    <x v="6"/>
    <x v="12"/>
    <x v="1"/>
    <s v="Ischemic stroke"/>
    <x v="0"/>
    <x v="1"/>
    <n v="0.77128655800000001"/>
    <n v="0.41767881499999998"/>
    <n v="1.2825674819999999"/>
    <s v="per 100,000"/>
    <m/>
    <m/>
  </r>
  <r>
    <x v="6"/>
    <x v="13"/>
    <x v="1"/>
    <s v="Ischemic stroke"/>
    <x v="0"/>
    <x v="1"/>
    <n v="0.79616682699999997"/>
    <n v="0.41922265600000003"/>
    <n v="1.2801739110000001"/>
    <s v="per 100,000"/>
    <m/>
    <m/>
  </r>
  <r>
    <x v="6"/>
    <x v="14"/>
    <x v="1"/>
    <s v="Ischemic stroke"/>
    <x v="0"/>
    <x v="1"/>
    <n v="0.83324134699999997"/>
    <n v="0.445115276"/>
    <n v="1.3611605879999999"/>
    <s v="per 100,000"/>
    <m/>
    <m/>
  </r>
  <r>
    <x v="6"/>
    <x v="15"/>
    <x v="1"/>
    <s v="Ischemic stroke"/>
    <x v="0"/>
    <x v="1"/>
    <n v="0.864153536"/>
    <n v="0.43484829600000002"/>
    <n v="1.4547716040000001"/>
    <s v="per 100,000"/>
    <m/>
    <m/>
  </r>
  <r>
    <x v="6"/>
    <x v="16"/>
    <x v="1"/>
    <s v="Ischemic stroke"/>
    <x v="0"/>
    <x v="1"/>
    <n v="0.91602462900000003"/>
    <n v="0.48655545100000003"/>
    <n v="1.472268336"/>
    <s v="per 100,000"/>
    <m/>
    <m/>
  </r>
  <r>
    <x v="6"/>
    <x v="17"/>
    <x v="1"/>
    <s v="Ischemic stroke"/>
    <x v="0"/>
    <x v="1"/>
    <n v="0.97466114400000003"/>
    <n v="0.54748618599999999"/>
    <n v="1.5097153029999999"/>
    <s v="per 100,000"/>
    <m/>
    <m/>
  </r>
  <r>
    <x v="6"/>
    <x v="18"/>
    <x v="1"/>
    <s v="Ischemic stroke"/>
    <x v="0"/>
    <x v="1"/>
    <n v="1.0352113300000001"/>
    <n v="0.58756725200000004"/>
    <n v="1.6185289469999999"/>
    <s v="per 100,000"/>
    <m/>
    <m/>
  </r>
  <r>
    <x v="6"/>
    <x v="19"/>
    <x v="1"/>
    <s v="Ischemic stroke"/>
    <x v="0"/>
    <x v="1"/>
    <n v="1.0925981840000001"/>
    <n v="0.60346061299999998"/>
    <n v="1.7147944100000001"/>
    <s v="per 100,000"/>
    <m/>
    <m/>
  </r>
  <r>
    <x v="6"/>
    <x v="20"/>
    <x v="1"/>
    <s v="Ischemic stroke"/>
    <x v="0"/>
    <x v="1"/>
    <n v="1.148999211"/>
    <n v="0.59903048400000003"/>
    <n v="1.8832344599999999"/>
    <s v="per 100,000"/>
    <m/>
    <m/>
  </r>
  <r>
    <x v="6"/>
    <x v="21"/>
    <x v="1"/>
    <s v="Ischemic stroke"/>
    <x v="0"/>
    <x v="1"/>
    <n v="1.2133041069999999"/>
    <n v="0.61540551099999996"/>
    <n v="2.0130356479999998"/>
    <s v="per 100,000"/>
    <m/>
    <m/>
  </r>
  <r>
    <x v="6"/>
    <x v="22"/>
    <x v="1"/>
    <s v="Ischemic stroke"/>
    <x v="0"/>
    <x v="1"/>
    <n v="1.248323692"/>
    <n v="0.64923031600000003"/>
    <n v="2.0270985439999998"/>
    <s v="per 100,000"/>
    <m/>
    <m/>
  </r>
  <r>
    <x v="6"/>
    <x v="23"/>
    <x v="1"/>
    <s v="Ischemic stroke"/>
    <x v="0"/>
    <x v="1"/>
    <n v="1.286933205"/>
    <n v="0.65322563499999997"/>
    <n v="2.0799653359999999"/>
    <s v="per 100,000"/>
    <m/>
    <m/>
  </r>
  <r>
    <x v="6"/>
    <x v="24"/>
    <x v="1"/>
    <s v="Ischemic stroke"/>
    <x v="0"/>
    <x v="1"/>
    <n v="1.3644646"/>
    <n v="0.72250748099999995"/>
    <n v="2.2295786729999998"/>
    <s v="per 100,000"/>
    <m/>
    <m/>
  </r>
  <r>
    <x v="6"/>
    <x v="25"/>
    <x v="1"/>
    <s v="Ischemic stroke"/>
    <x v="0"/>
    <x v="1"/>
    <n v="1.4028632350000001"/>
    <n v="0.75426119899999999"/>
    <n v="2.2389221789999998"/>
    <s v="per 100,000"/>
    <m/>
    <m/>
  </r>
  <r>
    <x v="6"/>
    <x v="26"/>
    <x v="1"/>
    <s v="Ischemic stroke"/>
    <x v="0"/>
    <x v="1"/>
    <n v="1.470668589"/>
    <n v="0.76670096099999996"/>
    <n v="2.3155391060000001"/>
    <s v="per 100,000"/>
    <m/>
    <m/>
  </r>
  <r>
    <x v="6"/>
    <x v="27"/>
    <x v="1"/>
    <s v="Ischemic stroke"/>
    <x v="0"/>
    <x v="1"/>
    <n v="1.5369774169999999"/>
    <n v="0.79755821100000002"/>
    <n v="2.465799445"/>
    <s v="per 100,000"/>
    <m/>
    <m/>
  </r>
  <r>
    <x v="6"/>
    <x v="0"/>
    <x v="1"/>
    <s v="Tracheal, bronchus, and lung cancer"/>
    <x v="0"/>
    <x v="0"/>
    <n v="19.267627709999999"/>
    <n v="7.5786283169999997"/>
    <n v="37.277395439999999"/>
    <s v="per 100,000"/>
    <m/>
    <m/>
  </r>
  <r>
    <x v="6"/>
    <x v="1"/>
    <x v="1"/>
    <s v="Tracheal, bronchus, and lung cancer"/>
    <x v="0"/>
    <x v="0"/>
    <n v="19.40473192"/>
    <n v="8.5337481400000001"/>
    <n v="36.802089350000003"/>
    <s v="per 100,000"/>
    <m/>
    <m/>
  </r>
  <r>
    <x v="6"/>
    <x v="2"/>
    <x v="1"/>
    <s v="Tracheal, bronchus, and lung cancer"/>
    <x v="0"/>
    <x v="0"/>
    <n v="19.652064589999998"/>
    <n v="9.2094806820000006"/>
    <n v="36.469059530000003"/>
    <s v="per 100,000"/>
    <m/>
    <m/>
  </r>
  <r>
    <x v="6"/>
    <x v="3"/>
    <x v="1"/>
    <s v="Tracheal, bronchus, and lung cancer"/>
    <x v="0"/>
    <x v="0"/>
    <n v="19.87488282"/>
    <n v="8.8151145930000006"/>
    <n v="35.62609338"/>
    <s v="per 100,000"/>
    <m/>
    <m/>
  </r>
  <r>
    <x v="6"/>
    <x v="4"/>
    <x v="1"/>
    <s v="Tracheal, bronchus, and lung cancer"/>
    <x v="0"/>
    <x v="0"/>
    <n v="19.973805429999999"/>
    <n v="9.0838401449999999"/>
    <n v="36.34643208"/>
    <s v="per 100,000"/>
    <m/>
    <m/>
  </r>
  <r>
    <x v="6"/>
    <x v="5"/>
    <x v="1"/>
    <s v="Tracheal, bronchus, and lung cancer"/>
    <x v="0"/>
    <x v="0"/>
    <n v="19.93181581"/>
    <n v="8.2928044589999992"/>
    <n v="37.477938530000003"/>
    <s v="per 100,000"/>
    <m/>
    <m/>
  </r>
  <r>
    <x v="6"/>
    <x v="6"/>
    <x v="1"/>
    <s v="Tracheal, bronchus, and lung cancer"/>
    <x v="0"/>
    <x v="0"/>
    <n v="19.808335899999999"/>
    <n v="8.5408929899999997"/>
    <n v="36.58006615"/>
    <s v="per 100,000"/>
    <m/>
    <m/>
  </r>
  <r>
    <x v="6"/>
    <x v="7"/>
    <x v="1"/>
    <s v="Tracheal, bronchus, and lung cancer"/>
    <x v="0"/>
    <x v="0"/>
    <n v="19.826831970000001"/>
    <n v="9.0266984679999993"/>
    <n v="36.288223979999998"/>
    <s v="per 100,000"/>
    <m/>
    <m/>
  </r>
  <r>
    <x v="6"/>
    <x v="8"/>
    <x v="1"/>
    <s v="Tracheal, bronchus, and lung cancer"/>
    <x v="0"/>
    <x v="0"/>
    <n v="19.868771819999999"/>
    <n v="9.4994384380000003"/>
    <n v="37.509638649999999"/>
    <s v="per 100,000"/>
    <m/>
    <m/>
  </r>
  <r>
    <x v="6"/>
    <x v="9"/>
    <x v="1"/>
    <s v="Tracheal, bronchus, and lung cancer"/>
    <x v="0"/>
    <x v="0"/>
    <n v="19.664258950000001"/>
    <n v="8.9844486700000008"/>
    <n v="37.366949290000001"/>
    <s v="per 100,000"/>
    <m/>
    <m/>
  </r>
  <r>
    <x v="6"/>
    <x v="10"/>
    <x v="1"/>
    <s v="Tracheal, bronchus, and lung cancer"/>
    <x v="0"/>
    <x v="0"/>
    <n v="19.75528753"/>
    <n v="8.3302490589999998"/>
    <n v="39.361281570000003"/>
    <s v="per 100,000"/>
    <m/>
    <m/>
  </r>
  <r>
    <x v="6"/>
    <x v="11"/>
    <x v="1"/>
    <s v="Tracheal, bronchus, and lung cancer"/>
    <x v="0"/>
    <x v="0"/>
    <n v="20.075916209999999"/>
    <n v="9.0176325399999993"/>
    <n v="38.361665080000002"/>
    <s v="per 100,000"/>
    <m/>
    <m/>
  </r>
  <r>
    <x v="6"/>
    <x v="12"/>
    <x v="1"/>
    <s v="Tracheal, bronchus, and lung cancer"/>
    <x v="0"/>
    <x v="0"/>
    <n v="20.5665978"/>
    <n v="9.8487270650000003"/>
    <n v="38.078280839999998"/>
    <s v="per 100,000"/>
    <m/>
    <m/>
  </r>
  <r>
    <x v="6"/>
    <x v="13"/>
    <x v="1"/>
    <s v="Tracheal, bronchus, and lung cancer"/>
    <x v="0"/>
    <x v="0"/>
    <n v="21.190058270000002"/>
    <n v="10.01720085"/>
    <n v="39.108217590000002"/>
    <s v="per 100,000"/>
    <m/>
    <m/>
  </r>
  <r>
    <x v="6"/>
    <x v="14"/>
    <x v="1"/>
    <s v="Tracheal, bronchus, and lung cancer"/>
    <x v="0"/>
    <x v="0"/>
    <n v="22.123088410000001"/>
    <n v="10.00256591"/>
    <n v="42.366307890000002"/>
    <s v="per 100,000"/>
    <m/>
    <m/>
  </r>
  <r>
    <x v="6"/>
    <x v="15"/>
    <x v="1"/>
    <s v="Tracheal, bronchus, and lung cancer"/>
    <x v="0"/>
    <x v="0"/>
    <n v="23.012575729999998"/>
    <n v="9.752187588"/>
    <n v="42.973698859999999"/>
    <s v="per 100,000"/>
    <m/>
    <m/>
  </r>
  <r>
    <x v="6"/>
    <x v="16"/>
    <x v="1"/>
    <s v="Tracheal, bronchus, and lung cancer"/>
    <x v="0"/>
    <x v="0"/>
    <n v="24.449668410000001"/>
    <n v="11.411077669999999"/>
    <n v="44.214907160000003"/>
    <s v="per 100,000"/>
    <m/>
    <m/>
  </r>
  <r>
    <x v="6"/>
    <x v="17"/>
    <x v="1"/>
    <s v="Tracheal, bronchus, and lung cancer"/>
    <x v="0"/>
    <x v="0"/>
    <n v="26.102774220000001"/>
    <n v="13.02466276"/>
    <n v="46.409451480000001"/>
    <s v="per 100,000"/>
    <m/>
    <m/>
  </r>
  <r>
    <x v="6"/>
    <x v="18"/>
    <x v="1"/>
    <s v="Tracheal, bronchus, and lung cancer"/>
    <x v="0"/>
    <x v="0"/>
    <n v="27.451724080000002"/>
    <n v="14.01155513"/>
    <n v="49.557874519999999"/>
    <s v="per 100,000"/>
    <m/>
    <m/>
  </r>
  <r>
    <x v="6"/>
    <x v="19"/>
    <x v="1"/>
    <s v="Tracheal, bronchus, and lung cancer"/>
    <x v="0"/>
    <x v="0"/>
    <n v="28.67734883"/>
    <n v="13.876303699999999"/>
    <n v="51.879284730000002"/>
    <s v="per 100,000"/>
    <m/>
    <m/>
  </r>
  <r>
    <x v="6"/>
    <x v="20"/>
    <x v="1"/>
    <s v="Tracheal, bronchus, and lung cancer"/>
    <x v="0"/>
    <x v="0"/>
    <n v="29.97722113"/>
    <n v="13.393854409999999"/>
    <n v="55.697906740000001"/>
    <s v="per 100,000"/>
    <m/>
    <m/>
  </r>
  <r>
    <x v="6"/>
    <x v="21"/>
    <x v="1"/>
    <s v="Tracheal, bronchus, and lung cancer"/>
    <x v="0"/>
    <x v="0"/>
    <n v="31.40328426"/>
    <n v="14.136982339999999"/>
    <n v="57.122160729999997"/>
    <s v="per 100,000"/>
    <m/>
    <m/>
  </r>
  <r>
    <x v="6"/>
    <x v="22"/>
    <x v="1"/>
    <s v="Tracheal, bronchus, and lung cancer"/>
    <x v="0"/>
    <x v="0"/>
    <n v="32.089086350000002"/>
    <n v="15.206616520000001"/>
    <n v="55.984674920000003"/>
    <s v="per 100,000"/>
    <m/>
    <m/>
  </r>
  <r>
    <x v="6"/>
    <x v="23"/>
    <x v="1"/>
    <s v="Tracheal, bronchus, and lung cancer"/>
    <x v="0"/>
    <x v="0"/>
    <n v="33.102835409999997"/>
    <n v="15.437935899999999"/>
    <n v="58.743757700000003"/>
    <s v="per 100,000"/>
    <m/>
    <m/>
  </r>
  <r>
    <x v="6"/>
    <x v="24"/>
    <x v="1"/>
    <s v="Tracheal, bronchus, and lung cancer"/>
    <x v="0"/>
    <x v="0"/>
    <n v="35.170502089999999"/>
    <n v="16.18437071"/>
    <n v="61.826952570000003"/>
    <s v="per 100,000"/>
    <m/>
    <m/>
  </r>
  <r>
    <x v="6"/>
    <x v="25"/>
    <x v="1"/>
    <s v="Tracheal, bronchus, and lung cancer"/>
    <x v="0"/>
    <x v="0"/>
    <n v="36.116901929999997"/>
    <n v="17.115504980000001"/>
    <n v="63.485862330000003"/>
    <s v="per 100,000"/>
    <m/>
    <m/>
  </r>
  <r>
    <x v="6"/>
    <x v="26"/>
    <x v="1"/>
    <s v="Tracheal, bronchus, and lung cancer"/>
    <x v="0"/>
    <x v="0"/>
    <n v="37.967694340000001"/>
    <n v="17.78711053"/>
    <n v="67.922045440000005"/>
    <s v="per 100,000"/>
    <m/>
    <m/>
  </r>
  <r>
    <x v="6"/>
    <x v="27"/>
    <x v="1"/>
    <s v="Tracheal, bronchus, and lung cancer"/>
    <x v="0"/>
    <x v="0"/>
    <n v="39.305352110000001"/>
    <n v="19.038180860000001"/>
    <n v="68.546243700000005"/>
    <s v="per 100,000"/>
    <m/>
    <m/>
  </r>
  <r>
    <x v="6"/>
    <x v="0"/>
    <x v="1"/>
    <s v="Tracheal, bronchus, and lung cancer"/>
    <x v="0"/>
    <x v="1"/>
    <n v="0.72087214499999996"/>
    <n v="0.28084730600000002"/>
    <n v="1.3738601029999999"/>
    <s v="per 100,000"/>
    <m/>
    <m/>
  </r>
  <r>
    <x v="6"/>
    <x v="1"/>
    <x v="1"/>
    <s v="Tracheal, bronchus, and lung cancer"/>
    <x v="0"/>
    <x v="1"/>
    <n v="0.73020419000000003"/>
    <n v="0.32361215100000001"/>
    <n v="1.4008238630000001"/>
    <s v="per 100,000"/>
    <m/>
    <m/>
  </r>
  <r>
    <x v="6"/>
    <x v="2"/>
    <x v="1"/>
    <s v="Tracheal, bronchus, and lung cancer"/>
    <x v="0"/>
    <x v="1"/>
    <n v="0.74450266300000001"/>
    <n v="0.34297628499999999"/>
    <n v="1.382466803"/>
    <s v="per 100,000"/>
    <m/>
    <m/>
  </r>
  <r>
    <x v="6"/>
    <x v="3"/>
    <x v="1"/>
    <s v="Tracheal, bronchus, and lung cancer"/>
    <x v="0"/>
    <x v="1"/>
    <n v="0.75703703300000003"/>
    <n v="0.33528641599999998"/>
    <n v="1.340674371"/>
    <s v="per 100,000"/>
    <m/>
    <m/>
  </r>
  <r>
    <x v="6"/>
    <x v="4"/>
    <x v="1"/>
    <s v="Tracheal, bronchus, and lung cancer"/>
    <x v="0"/>
    <x v="1"/>
    <n v="0.76574392999999996"/>
    <n v="0.345546939"/>
    <n v="1.4014174639999999"/>
    <s v="per 100,000"/>
    <m/>
    <m/>
  </r>
  <r>
    <x v="6"/>
    <x v="5"/>
    <x v="1"/>
    <s v="Tracheal, bronchus, and lung cancer"/>
    <x v="0"/>
    <x v="1"/>
    <n v="0.76846956399999999"/>
    <n v="0.32050873600000002"/>
    <n v="1.438449783"/>
    <s v="per 100,000"/>
    <m/>
    <m/>
  </r>
  <r>
    <x v="6"/>
    <x v="6"/>
    <x v="1"/>
    <s v="Tracheal, bronchus, and lung cancer"/>
    <x v="0"/>
    <x v="1"/>
    <n v="0.76865658100000001"/>
    <n v="0.32663522"/>
    <n v="1.4339051709999999"/>
    <s v="per 100,000"/>
    <m/>
    <m/>
  </r>
  <r>
    <x v="6"/>
    <x v="7"/>
    <x v="1"/>
    <s v="Tracheal, bronchus, and lung cancer"/>
    <x v="0"/>
    <x v="1"/>
    <n v="0.77346698899999999"/>
    <n v="0.35067742099999999"/>
    <n v="1.438091376"/>
    <s v="per 100,000"/>
    <m/>
    <m/>
  </r>
  <r>
    <x v="6"/>
    <x v="8"/>
    <x v="1"/>
    <s v="Tracheal, bronchus, and lung cancer"/>
    <x v="0"/>
    <x v="1"/>
    <n v="0.77979327700000001"/>
    <n v="0.37091924500000001"/>
    <n v="1.488540789"/>
    <s v="per 100,000"/>
    <m/>
    <m/>
  </r>
  <r>
    <x v="6"/>
    <x v="9"/>
    <x v="1"/>
    <s v="Tracheal, bronchus, and lung cancer"/>
    <x v="0"/>
    <x v="1"/>
    <n v="0.77641864900000002"/>
    <n v="0.35270876699999998"/>
    <n v="1.4783132269999999"/>
    <s v="per 100,000"/>
    <m/>
    <m/>
  </r>
  <r>
    <x v="6"/>
    <x v="10"/>
    <x v="1"/>
    <s v="Tracheal, bronchus, and lung cancer"/>
    <x v="0"/>
    <x v="1"/>
    <n v="0.784878984"/>
    <n v="0.33268183299999998"/>
    <n v="1.5895731289999999"/>
    <s v="per 100,000"/>
    <m/>
    <m/>
  </r>
  <r>
    <x v="6"/>
    <x v="11"/>
    <x v="1"/>
    <s v="Tracheal, bronchus, and lung cancer"/>
    <x v="0"/>
    <x v="1"/>
    <n v="0.80324164200000003"/>
    <n v="0.36395909399999998"/>
    <n v="1.529320918"/>
    <s v="per 100,000"/>
    <m/>
    <m/>
  </r>
  <r>
    <x v="6"/>
    <x v="12"/>
    <x v="1"/>
    <s v="Tracheal, bronchus, and lung cancer"/>
    <x v="0"/>
    <x v="1"/>
    <n v="0.82856133600000004"/>
    <n v="0.39200026999999998"/>
    <n v="1.5154338949999999"/>
    <s v="per 100,000"/>
    <m/>
    <m/>
  </r>
  <r>
    <x v="6"/>
    <x v="13"/>
    <x v="1"/>
    <s v="Tracheal, bronchus, and lung cancer"/>
    <x v="0"/>
    <x v="1"/>
    <n v="0.85915227599999999"/>
    <n v="0.40457302899999997"/>
    <n v="1.575150346"/>
    <s v="per 100,000"/>
    <m/>
    <m/>
  </r>
  <r>
    <x v="6"/>
    <x v="14"/>
    <x v="1"/>
    <s v="Tracheal, bronchus, and lung cancer"/>
    <x v="0"/>
    <x v="1"/>
    <n v="0.90199025899999996"/>
    <n v="0.40262783200000002"/>
    <n v="1.728312436"/>
    <s v="per 100,000"/>
    <m/>
    <m/>
  </r>
  <r>
    <x v="6"/>
    <x v="15"/>
    <x v="1"/>
    <s v="Tracheal, bronchus, and lung cancer"/>
    <x v="0"/>
    <x v="1"/>
    <n v="0.943014888"/>
    <n v="0.40138515299999999"/>
    <n v="1.776465502"/>
    <s v="per 100,000"/>
    <m/>
    <m/>
  </r>
  <r>
    <x v="6"/>
    <x v="16"/>
    <x v="1"/>
    <s v="Tracheal, bronchus, and lung cancer"/>
    <x v="0"/>
    <x v="1"/>
    <n v="1.0068034880000001"/>
    <n v="0.47276146600000002"/>
    <n v="1.8365117559999999"/>
    <s v="per 100,000"/>
    <m/>
    <m/>
  </r>
  <r>
    <x v="6"/>
    <x v="17"/>
    <x v="1"/>
    <s v="Tracheal, bronchus, and lung cancer"/>
    <x v="0"/>
    <x v="1"/>
    <n v="1.0797165820000001"/>
    <n v="0.53651796799999996"/>
    <n v="1.938136769"/>
    <s v="per 100,000"/>
    <m/>
    <m/>
  </r>
  <r>
    <x v="6"/>
    <x v="18"/>
    <x v="1"/>
    <s v="Tracheal, bronchus, and lung cancer"/>
    <x v="0"/>
    <x v="1"/>
    <n v="1.1405600250000001"/>
    <n v="0.57939056"/>
    <n v="2.0515231090000001"/>
    <s v="per 100,000"/>
    <m/>
    <m/>
  </r>
  <r>
    <x v="6"/>
    <x v="19"/>
    <x v="1"/>
    <s v="Tracheal, bronchus, and lung cancer"/>
    <x v="0"/>
    <x v="1"/>
    <n v="1.196419991"/>
    <n v="0.58413045100000005"/>
    <n v="2.135943744"/>
    <s v="per 100,000"/>
    <m/>
    <m/>
  </r>
  <r>
    <x v="6"/>
    <x v="20"/>
    <x v="1"/>
    <s v="Tracheal, bronchus, and lung cancer"/>
    <x v="0"/>
    <x v="1"/>
    <n v="1.256154636"/>
    <n v="0.573636637"/>
    <n v="2.3003844330000001"/>
    <s v="per 100,000"/>
    <m/>
    <m/>
  </r>
  <r>
    <x v="6"/>
    <x v="21"/>
    <x v="1"/>
    <s v="Tracheal, bronchus, and lung cancer"/>
    <x v="0"/>
    <x v="1"/>
    <n v="1.3223601060000001"/>
    <n v="0.60412807000000002"/>
    <n v="2.4002214230000001"/>
    <s v="per 100,000"/>
    <m/>
    <m/>
  </r>
  <r>
    <x v="6"/>
    <x v="22"/>
    <x v="1"/>
    <s v="Tracheal, bronchus, and lung cancer"/>
    <x v="0"/>
    <x v="1"/>
    <n v="1.3575938759999999"/>
    <n v="0.63938841599999996"/>
    <n v="2.3593539250000002"/>
    <s v="per 100,000"/>
    <m/>
    <m/>
  </r>
  <r>
    <x v="6"/>
    <x v="23"/>
    <x v="1"/>
    <s v="Tracheal, bronchus, and lung cancer"/>
    <x v="0"/>
    <x v="1"/>
    <n v="1.4048862660000001"/>
    <n v="0.66722037300000003"/>
    <n v="2.5187289270000002"/>
    <s v="per 100,000"/>
    <m/>
    <m/>
  </r>
  <r>
    <x v="6"/>
    <x v="24"/>
    <x v="1"/>
    <s v="Tracheal, bronchus, and lung cancer"/>
    <x v="0"/>
    <x v="1"/>
    <n v="1.4966691379999999"/>
    <n v="0.68455264400000004"/>
    <n v="2.6323039179999999"/>
    <s v="per 100,000"/>
    <m/>
    <m/>
  </r>
  <r>
    <x v="6"/>
    <x v="25"/>
    <x v="1"/>
    <s v="Tracheal, bronchus, and lung cancer"/>
    <x v="0"/>
    <x v="1"/>
    <n v="1.539943496"/>
    <n v="0.74020591300000005"/>
    <n v="2.7106436459999999"/>
    <s v="per 100,000"/>
    <m/>
    <m/>
  </r>
  <r>
    <x v="6"/>
    <x v="26"/>
    <x v="1"/>
    <s v="Tracheal, bronchus, and lung cancer"/>
    <x v="0"/>
    <x v="1"/>
    <n v="1.6239209100000001"/>
    <n v="0.76448771199999999"/>
    <n v="2.8912442290000002"/>
    <s v="per 100,000"/>
    <m/>
    <m/>
  </r>
  <r>
    <x v="6"/>
    <x v="27"/>
    <x v="1"/>
    <s v="Tracheal, bronchus, and lung cancer"/>
    <x v="0"/>
    <x v="1"/>
    <n v="1.6854204100000001"/>
    <n v="0.82986786300000004"/>
    <n v="2.9352886030000001"/>
    <s v="per 100,000"/>
    <m/>
    <m/>
  </r>
  <r>
    <x v="6"/>
    <x v="0"/>
    <x v="1"/>
    <s v="Lower respiratory infections"/>
    <x v="0"/>
    <x v="0"/>
    <n v="1434.230597"/>
    <n v="603.17998290000003"/>
    <n v="2551.7642470000001"/>
    <s v="per 100,000"/>
    <m/>
    <m/>
  </r>
  <r>
    <x v="6"/>
    <x v="1"/>
    <x v="1"/>
    <s v="Lower respiratory infections"/>
    <x v="0"/>
    <x v="0"/>
    <n v="1367.203201"/>
    <n v="652.13381649999997"/>
    <n v="2351.0459580000002"/>
    <s v="per 100,000"/>
    <m/>
    <m/>
  </r>
  <r>
    <x v="6"/>
    <x v="2"/>
    <x v="1"/>
    <s v="Lower respiratory infections"/>
    <x v="0"/>
    <x v="0"/>
    <n v="1325.837133"/>
    <n v="657.79891599999996"/>
    <n v="2269.963526"/>
    <s v="per 100,000"/>
    <m/>
    <m/>
  </r>
  <r>
    <x v="6"/>
    <x v="3"/>
    <x v="1"/>
    <s v="Lower respiratory infections"/>
    <x v="0"/>
    <x v="0"/>
    <n v="1268.0881240000001"/>
    <n v="635.55638750000003"/>
    <n v="2007.6456129999999"/>
    <s v="per 100,000"/>
    <m/>
    <m/>
  </r>
  <r>
    <x v="6"/>
    <x v="4"/>
    <x v="1"/>
    <s v="Lower respiratory infections"/>
    <x v="0"/>
    <x v="0"/>
    <n v="1222.053193"/>
    <n v="616.79961549999996"/>
    <n v="2107.7169009999998"/>
    <s v="per 100,000"/>
    <m/>
    <m/>
  </r>
  <r>
    <x v="6"/>
    <x v="5"/>
    <x v="1"/>
    <s v="Lower respiratory infections"/>
    <x v="0"/>
    <x v="0"/>
    <n v="1163.6342910000001"/>
    <n v="571.86434329999997"/>
    <n v="2040.174728"/>
    <s v="per 100,000"/>
    <m/>
    <m/>
  </r>
  <r>
    <x v="6"/>
    <x v="6"/>
    <x v="1"/>
    <s v="Lower respiratory infections"/>
    <x v="0"/>
    <x v="0"/>
    <n v="1112.945138"/>
    <n v="551.26635739999995"/>
    <n v="1883.8068069999999"/>
    <s v="per 100,000"/>
    <m/>
    <m/>
  </r>
  <r>
    <x v="6"/>
    <x v="7"/>
    <x v="1"/>
    <s v="Lower respiratory infections"/>
    <x v="0"/>
    <x v="0"/>
    <n v="1056.821623"/>
    <n v="584.47522809999998"/>
    <n v="1687.7378430000001"/>
    <s v="per 100,000"/>
    <m/>
    <m/>
  </r>
  <r>
    <x v="6"/>
    <x v="8"/>
    <x v="1"/>
    <s v="Lower respiratory infections"/>
    <x v="0"/>
    <x v="0"/>
    <n v="1003.003066"/>
    <n v="551.35341740000001"/>
    <n v="1626.0127689999999"/>
    <s v="per 100,000"/>
    <m/>
    <m/>
  </r>
  <r>
    <x v="6"/>
    <x v="9"/>
    <x v="1"/>
    <s v="Lower respiratory infections"/>
    <x v="0"/>
    <x v="0"/>
    <n v="941.69489590000001"/>
    <n v="485.97699269999998"/>
    <n v="1563.04456"/>
    <s v="per 100,000"/>
    <m/>
    <m/>
  </r>
  <r>
    <x v="6"/>
    <x v="10"/>
    <x v="1"/>
    <s v="Lower respiratory infections"/>
    <x v="0"/>
    <x v="0"/>
    <n v="881.1485801"/>
    <n v="416.21502700000002"/>
    <n v="1546.948042"/>
    <s v="per 100,000"/>
    <m/>
    <m/>
  </r>
  <r>
    <x v="6"/>
    <x v="11"/>
    <x v="1"/>
    <s v="Lower respiratory infections"/>
    <x v="0"/>
    <x v="0"/>
    <n v="834.84899759999996"/>
    <n v="443.04224979999998"/>
    <n v="1416.0944300000001"/>
    <s v="per 100,000"/>
    <m/>
    <m/>
  </r>
  <r>
    <x v="6"/>
    <x v="12"/>
    <x v="1"/>
    <s v="Lower respiratory infections"/>
    <x v="0"/>
    <x v="0"/>
    <n v="783.45671070000003"/>
    <n v="434.02680329999998"/>
    <n v="1257.641402"/>
    <s v="per 100,000"/>
    <m/>
    <m/>
  </r>
  <r>
    <x v="6"/>
    <x v="13"/>
    <x v="1"/>
    <s v="Lower respiratory infections"/>
    <x v="0"/>
    <x v="0"/>
    <n v="739.41644010000005"/>
    <n v="411.88513599999999"/>
    <n v="1117.8134339999999"/>
    <s v="per 100,000"/>
    <m/>
    <m/>
  </r>
  <r>
    <x v="6"/>
    <x v="14"/>
    <x v="1"/>
    <s v="Lower respiratory infections"/>
    <x v="0"/>
    <x v="0"/>
    <n v="699.28071050000005"/>
    <n v="376.76085319999999"/>
    <n v="1080.4775420000001"/>
    <s v="per 100,000"/>
    <m/>
    <m/>
  </r>
  <r>
    <x v="6"/>
    <x v="15"/>
    <x v="1"/>
    <s v="Lower respiratory infections"/>
    <x v="0"/>
    <x v="0"/>
    <n v="697.43147209999995"/>
    <n v="360.70721550000002"/>
    <n v="1127.91074"/>
    <s v="per 100,000"/>
    <m/>
    <m/>
  </r>
  <r>
    <x v="6"/>
    <x v="16"/>
    <x v="1"/>
    <s v="Lower respiratory infections"/>
    <x v="0"/>
    <x v="0"/>
    <n v="683.89567999999997"/>
    <n v="389.34831259999999"/>
    <n v="1073.3161789999999"/>
    <s v="per 100,000"/>
    <m/>
    <m/>
  </r>
  <r>
    <x v="6"/>
    <x v="17"/>
    <x v="1"/>
    <s v="Lower respiratory infections"/>
    <x v="0"/>
    <x v="0"/>
    <n v="658.42573219999997"/>
    <n v="378.84882429999999"/>
    <n v="1013.2582609999999"/>
    <s v="per 100,000"/>
    <m/>
    <m/>
  </r>
  <r>
    <x v="6"/>
    <x v="18"/>
    <x v="1"/>
    <s v="Lower respiratory infections"/>
    <x v="0"/>
    <x v="0"/>
    <n v="626.0499026"/>
    <n v="355.88533969999997"/>
    <n v="957.96359429999995"/>
    <s v="per 100,000"/>
    <m/>
    <m/>
  </r>
  <r>
    <x v="6"/>
    <x v="19"/>
    <x v="1"/>
    <s v="Lower respiratory infections"/>
    <x v="0"/>
    <x v="0"/>
    <n v="590.68163719999995"/>
    <n v="342.9280693"/>
    <n v="894.00075649999997"/>
    <s v="per 100,000"/>
    <m/>
    <m/>
  </r>
  <r>
    <x v="6"/>
    <x v="20"/>
    <x v="1"/>
    <s v="Lower respiratory infections"/>
    <x v="0"/>
    <x v="0"/>
    <n v="552.35418800000002"/>
    <n v="291.65201819999999"/>
    <n v="875.35519529999999"/>
    <s v="per 100,000"/>
    <m/>
    <m/>
  </r>
  <r>
    <x v="6"/>
    <x v="21"/>
    <x v="1"/>
    <s v="Lower respiratory infections"/>
    <x v="0"/>
    <x v="0"/>
    <n v="513.55813660000001"/>
    <n v="259.41335179999999"/>
    <n v="842.27192149999996"/>
    <s v="per 100,000"/>
    <m/>
    <m/>
  </r>
  <r>
    <x v="6"/>
    <x v="22"/>
    <x v="1"/>
    <s v="Lower respiratory infections"/>
    <x v="0"/>
    <x v="0"/>
    <n v="470.37292389999999"/>
    <n v="247.8038707"/>
    <n v="746.42227500000001"/>
    <s v="per 100,000"/>
    <m/>
    <m/>
  </r>
  <r>
    <x v="6"/>
    <x v="23"/>
    <x v="1"/>
    <s v="Lower respiratory infections"/>
    <x v="0"/>
    <x v="0"/>
    <n v="454.56441310000002"/>
    <n v="229.76750870000001"/>
    <n v="732.20242989999997"/>
    <s v="per 100,000"/>
    <m/>
    <m/>
  </r>
  <r>
    <x v="6"/>
    <x v="24"/>
    <x v="1"/>
    <s v="Lower respiratory infections"/>
    <x v="0"/>
    <x v="0"/>
    <n v="443.83181830000001"/>
    <n v="223.80868899999999"/>
    <n v="701.71290499999998"/>
    <s v="per 100,000"/>
    <m/>
    <m/>
  </r>
  <r>
    <x v="6"/>
    <x v="25"/>
    <x v="1"/>
    <s v="Lower respiratory infections"/>
    <x v="0"/>
    <x v="0"/>
    <n v="417.78528419999998"/>
    <n v="225.58023919999999"/>
    <n v="659.55021009999996"/>
    <s v="per 100,000"/>
    <m/>
    <m/>
  </r>
  <r>
    <x v="6"/>
    <x v="26"/>
    <x v="1"/>
    <s v="Lower respiratory infections"/>
    <x v="0"/>
    <x v="0"/>
    <n v="402.44110990000001"/>
    <n v="213.9468291"/>
    <n v="643.98652860000004"/>
    <s v="per 100,000"/>
    <m/>
    <m/>
  </r>
  <r>
    <x v="6"/>
    <x v="27"/>
    <x v="1"/>
    <s v="Lower respiratory infections"/>
    <x v="0"/>
    <x v="0"/>
    <n v="387.3368701"/>
    <n v="208.51924980000001"/>
    <n v="616.57908840000005"/>
    <s v="per 100,000"/>
    <m/>
    <m/>
  </r>
  <r>
    <x v="6"/>
    <x v="0"/>
    <x v="1"/>
    <s v="Lower respiratory infections"/>
    <x v="0"/>
    <x v="1"/>
    <n v="17.792016579999999"/>
    <n v="7.5103306920000001"/>
    <n v="31.615425680000001"/>
    <s v="per 100,000"/>
    <m/>
    <m/>
  </r>
  <r>
    <x v="6"/>
    <x v="1"/>
    <x v="1"/>
    <s v="Lower respiratory infections"/>
    <x v="0"/>
    <x v="1"/>
    <n v="17.045209379999999"/>
    <n v="8.1190750600000001"/>
    <n v="29.394735140000002"/>
    <s v="per 100,000"/>
    <m/>
    <m/>
  </r>
  <r>
    <x v="6"/>
    <x v="2"/>
    <x v="1"/>
    <s v="Lower respiratory infections"/>
    <x v="0"/>
    <x v="1"/>
    <n v="16.603295230000001"/>
    <n v="8.4078012219999998"/>
    <n v="28.452010699999999"/>
    <s v="per 100,000"/>
    <m/>
    <m/>
  </r>
  <r>
    <x v="6"/>
    <x v="3"/>
    <x v="1"/>
    <s v="Lower respiratory infections"/>
    <x v="0"/>
    <x v="1"/>
    <n v="15.96621476"/>
    <n v="8.0894871360000007"/>
    <n v="25.226593789999999"/>
    <s v="per 100,000"/>
    <m/>
    <m/>
  </r>
  <r>
    <x v="6"/>
    <x v="4"/>
    <x v="1"/>
    <s v="Lower respiratory infections"/>
    <x v="0"/>
    <x v="1"/>
    <n v="15.45500717"/>
    <n v="7.8502878340000004"/>
    <n v="26.453984630000001"/>
    <s v="per 100,000"/>
    <m/>
    <m/>
  </r>
  <r>
    <x v="6"/>
    <x v="5"/>
    <x v="1"/>
    <s v="Lower respiratory infections"/>
    <x v="0"/>
    <x v="1"/>
    <n v="14.788507839999999"/>
    <n v="7.1751119650000001"/>
    <n v="25.840649169999999"/>
    <s v="per 100,000"/>
    <m/>
    <m/>
  </r>
  <r>
    <x v="6"/>
    <x v="6"/>
    <x v="1"/>
    <s v="Lower respiratory infections"/>
    <x v="0"/>
    <x v="1"/>
    <n v="14.208581000000001"/>
    <n v="7.1519596349999999"/>
    <n v="24.245828190000001"/>
    <s v="per 100,000"/>
    <m/>
    <m/>
  </r>
  <r>
    <x v="6"/>
    <x v="7"/>
    <x v="1"/>
    <s v="Lower respiratory infections"/>
    <x v="0"/>
    <x v="1"/>
    <n v="13.57012203"/>
    <n v="7.6514345229999998"/>
    <n v="21.556027279999999"/>
    <s v="per 100,000"/>
    <m/>
    <m/>
  </r>
  <r>
    <x v="6"/>
    <x v="8"/>
    <x v="1"/>
    <s v="Lower respiratory infections"/>
    <x v="0"/>
    <x v="1"/>
    <n v="12.97503392"/>
    <n v="7.2374898050000001"/>
    <n v="20.803463829999998"/>
    <s v="per 100,000"/>
    <m/>
    <m/>
  </r>
  <r>
    <x v="6"/>
    <x v="9"/>
    <x v="1"/>
    <s v="Lower respiratory infections"/>
    <x v="0"/>
    <x v="1"/>
    <n v="12.281437520000001"/>
    <n v="6.4461440469999998"/>
    <n v="19.975573270000002"/>
    <s v="per 100,000"/>
    <m/>
    <m/>
  </r>
  <r>
    <x v="6"/>
    <x v="10"/>
    <x v="1"/>
    <s v="Lower respiratory infections"/>
    <x v="0"/>
    <x v="1"/>
    <n v="11.608579300000001"/>
    <n v="5.4883430600000001"/>
    <n v="20.173269250000001"/>
    <s v="per 100,000"/>
    <m/>
    <m/>
  </r>
  <r>
    <x v="6"/>
    <x v="11"/>
    <x v="1"/>
    <s v="Lower respiratory infections"/>
    <x v="0"/>
    <x v="1"/>
    <n v="11.114292239999999"/>
    <n v="5.9925587690000004"/>
    <n v="18.690030409999999"/>
    <s v="per 100,000"/>
    <m/>
    <m/>
  </r>
  <r>
    <x v="6"/>
    <x v="12"/>
    <x v="1"/>
    <s v="Lower respiratory infections"/>
    <x v="0"/>
    <x v="1"/>
    <n v="10.578648189999999"/>
    <n v="5.9282246629999999"/>
    <n v="16.78892827"/>
    <s v="per 100,000"/>
    <m/>
    <m/>
  </r>
  <r>
    <x v="6"/>
    <x v="13"/>
    <x v="1"/>
    <s v="Lower respiratory infections"/>
    <x v="0"/>
    <x v="1"/>
    <n v="10.13089602"/>
    <n v="5.7584513680000002"/>
    <n v="15.197673269999999"/>
    <s v="per 100,000"/>
    <m/>
    <m/>
  </r>
  <r>
    <x v="6"/>
    <x v="14"/>
    <x v="1"/>
    <s v="Lower respiratory infections"/>
    <x v="0"/>
    <x v="1"/>
    <n v="9.7510587189999995"/>
    <n v="5.3976208950000002"/>
    <n v="14.972172029999999"/>
    <s v="per 100,000"/>
    <m/>
    <m/>
  </r>
  <r>
    <x v="6"/>
    <x v="15"/>
    <x v="1"/>
    <s v="Lower respiratory infections"/>
    <x v="0"/>
    <x v="1"/>
    <n v="9.8016375280000005"/>
    <n v="5.2294618760000002"/>
    <n v="15.82659084"/>
    <s v="per 100,000"/>
    <m/>
    <m/>
  </r>
  <r>
    <x v="6"/>
    <x v="16"/>
    <x v="1"/>
    <s v="Lower respiratory infections"/>
    <x v="0"/>
    <x v="1"/>
    <n v="9.7706615239999994"/>
    <n v="5.673237973"/>
    <n v="15.178738640000001"/>
    <s v="per 100,000"/>
    <m/>
    <m/>
  </r>
  <r>
    <x v="6"/>
    <x v="17"/>
    <x v="1"/>
    <s v="Lower respiratory infections"/>
    <x v="0"/>
    <x v="1"/>
    <n v="9.6255906840000005"/>
    <n v="5.6113880050000002"/>
    <n v="14.744828979999999"/>
    <s v="per 100,000"/>
    <m/>
    <m/>
  </r>
  <r>
    <x v="6"/>
    <x v="18"/>
    <x v="1"/>
    <s v="Lower respiratory infections"/>
    <x v="0"/>
    <x v="1"/>
    <n v="9.4009924280000003"/>
    <n v="5.5773276129999996"/>
    <n v="14.12353908"/>
    <s v="per 100,000"/>
    <m/>
    <m/>
  </r>
  <r>
    <x v="6"/>
    <x v="19"/>
    <x v="1"/>
    <s v="Lower respiratory infections"/>
    <x v="0"/>
    <x v="1"/>
    <n v="9.1270587299999999"/>
    <n v="5.425209293"/>
    <n v="13.68296789"/>
    <s v="per 100,000"/>
    <m/>
    <m/>
  </r>
  <r>
    <x v="6"/>
    <x v="20"/>
    <x v="1"/>
    <s v="Lower respiratory infections"/>
    <x v="0"/>
    <x v="1"/>
    <n v="8.8258831480000008"/>
    <n v="4.8431580700000003"/>
    <n v="13.968157850000001"/>
    <s v="per 100,000"/>
    <m/>
    <m/>
  </r>
  <r>
    <x v="6"/>
    <x v="21"/>
    <x v="1"/>
    <s v="Lower respiratory infections"/>
    <x v="0"/>
    <x v="1"/>
    <n v="8.5270751400000009"/>
    <n v="4.350633406"/>
    <n v="13.62424349"/>
    <s v="per 100,000"/>
    <m/>
    <m/>
  </r>
  <r>
    <x v="6"/>
    <x v="22"/>
    <x v="1"/>
    <s v="Lower respiratory infections"/>
    <x v="0"/>
    <x v="1"/>
    <n v="8.1280042409999993"/>
    <n v="4.3130070700000003"/>
    <n v="12.72415696"/>
    <s v="per 100,000"/>
    <m/>
    <m/>
  </r>
  <r>
    <x v="6"/>
    <x v="23"/>
    <x v="1"/>
    <s v="Lower respiratory infections"/>
    <x v="0"/>
    <x v="1"/>
    <n v="8.0404533100000002"/>
    <n v="4.2046269990000003"/>
    <n v="12.63174392"/>
    <s v="per 100,000"/>
    <m/>
    <m/>
  </r>
  <r>
    <x v="6"/>
    <x v="24"/>
    <x v="1"/>
    <s v="Lower respiratory infections"/>
    <x v="0"/>
    <x v="1"/>
    <n v="8.0963485219999995"/>
    <n v="4.2231590969999999"/>
    <n v="12.57530575"/>
    <s v="per 100,000"/>
    <m/>
    <m/>
  </r>
  <r>
    <x v="6"/>
    <x v="25"/>
    <x v="1"/>
    <s v="Lower respiratory infections"/>
    <x v="0"/>
    <x v="1"/>
    <n v="7.8831833959999997"/>
    <n v="4.3692092269999998"/>
    <n v="12.26369747"/>
    <s v="per 100,000"/>
    <m/>
    <m/>
  </r>
  <r>
    <x v="6"/>
    <x v="26"/>
    <x v="1"/>
    <s v="Lower respiratory infections"/>
    <x v="0"/>
    <x v="1"/>
    <n v="7.870238563"/>
    <n v="4.3152517269999997"/>
    <n v="12.34270366"/>
    <s v="per 100,000"/>
    <m/>
    <m/>
  </r>
  <r>
    <x v="6"/>
    <x v="27"/>
    <x v="1"/>
    <s v="Lower respiratory infections"/>
    <x v="0"/>
    <x v="1"/>
    <n v="7.8428962699999998"/>
    <n v="4.1802763560000002"/>
    <n v="12.1431501"/>
    <s v="per 100,000"/>
    <m/>
    <m/>
  </r>
  <r>
    <x v="7"/>
    <x v="0"/>
    <x v="0"/>
    <s v="Lower respiratory infections"/>
    <x v="0"/>
    <x v="0"/>
    <n v="4499.2879999999996"/>
    <n v="2208.8879999999999"/>
    <n v="8357.5540000000001"/>
    <s v="per 100,000"/>
    <m/>
    <m/>
  </r>
  <r>
    <x v="7"/>
    <x v="1"/>
    <x v="0"/>
    <s v="Lower respiratory infections"/>
    <x v="0"/>
    <x v="0"/>
    <n v="4465.9620000000004"/>
    <n v="2378.0450000000001"/>
    <n v="7543.3720000000003"/>
    <s v="per 100,000"/>
    <m/>
    <m/>
  </r>
  <r>
    <x v="7"/>
    <x v="2"/>
    <x v="0"/>
    <s v="Lower respiratory infections"/>
    <x v="0"/>
    <x v="0"/>
    <n v="4334.3050000000003"/>
    <n v="2373.9119999999998"/>
    <n v="7147.3459999999995"/>
    <s v="per 100,000"/>
    <m/>
    <m/>
  </r>
  <r>
    <x v="7"/>
    <x v="3"/>
    <x v="0"/>
    <s v="Lower respiratory infections"/>
    <x v="0"/>
    <x v="0"/>
    <n v="4239.107"/>
    <n v="2236.4650000000001"/>
    <n v="7305.0910000000003"/>
    <s v="per 100,000"/>
    <m/>
    <m/>
  </r>
  <r>
    <x v="7"/>
    <x v="4"/>
    <x v="0"/>
    <s v="Lower respiratory infections"/>
    <x v="0"/>
    <x v="0"/>
    <n v="4111.6099999999997"/>
    <n v="2263.2249999999999"/>
    <n v="7045.567"/>
    <s v="per 100,000"/>
    <m/>
    <m/>
  </r>
  <r>
    <x v="7"/>
    <x v="5"/>
    <x v="0"/>
    <s v="Lower respiratory infections"/>
    <x v="0"/>
    <x v="0"/>
    <n v="4009.2530000000002"/>
    <n v="2048.933"/>
    <n v="7195.0110000000004"/>
    <s v="per 100,000"/>
    <m/>
    <m/>
  </r>
  <r>
    <x v="7"/>
    <x v="6"/>
    <x v="0"/>
    <s v="Lower respiratory infections"/>
    <x v="0"/>
    <x v="0"/>
    <n v="3934.7350000000001"/>
    <n v="2137.6880000000001"/>
    <n v="6643.9359999999997"/>
    <s v="per 100,000"/>
    <m/>
    <m/>
  </r>
  <r>
    <x v="7"/>
    <x v="7"/>
    <x v="0"/>
    <s v="Lower respiratory infections"/>
    <x v="0"/>
    <x v="0"/>
    <n v="3908.0189999999998"/>
    <n v="2165.366"/>
    <n v="6242.97"/>
    <s v="per 100,000"/>
    <m/>
    <m/>
  </r>
  <r>
    <x v="7"/>
    <x v="8"/>
    <x v="0"/>
    <s v="Lower respiratory infections"/>
    <x v="0"/>
    <x v="0"/>
    <n v="3775.723"/>
    <n v="2019.3810000000001"/>
    <n v="6056.6809999999996"/>
    <s v="per 100,000"/>
    <m/>
    <m/>
  </r>
  <r>
    <x v="7"/>
    <x v="9"/>
    <x v="0"/>
    <s v="Lower respiratory infections"/>
    <x v="0"/>
    <x v="0"/>
    <n v="3735.7539999999999"/>
    <n v="2033.442"/>
    <n v="6034.1030000000001"/>
    <s v="per 100,000"/>
    <m/>
    <m/>
  </r>
  <r>
    <x v="7"/>
    <x v="10"/>
    <x v="0"/>
    <s v="Lower respiratory infections"/>
    <x v="0"/>
    <x v="0"/>
    <n v="3708.4569999999999"/>
    <n v="1774.566"/>
    <n v="6132.5919999999996"/>
    <s v="per 100,000"/>
    <m/>
    <m/>
  </r>
  <r>
    <x v="7"/>
    <x v="11"/>
    <x v="0"/>
    <s v="Lower respiratory infections"/>
    <x v="0"/>
    <x v="0"/>
    <n v="3711.355"/>
    <n v="1950.076"/>
    <n v="5996.33"/>
    <s v="per 100,000"/>
    <m/>
    <m/>
  </r>
  <r>
    <x v="7"/>
    <x v="12"/>
    <x v="0"/>
    <s v="Lower respiratory infections"/>
    <x v="0"/>
    <x v="0"/>
    <n v="3688.9969999999998"/>
    <n v="2019.69"/>
    <n v="5780.9359999999997"/>
    <s v="per 100,000"/>
    <m/>
    <m/>
  </r>
  <r>
    <x v="7"/>
    <x v="13"/>
    <x v="0"/>
    <s v="Lower respiratory infections"/>
    <x v="0"/>
    <x v="0"/>
    <n v="3705.8789999999999"/>
    <n v="2065.471"/>
    <n v="5919.451"/>
    <s v="per 100,000"/>
    <m/>
    <m/>
  </r>
  <r>
    <x v="7"/>
    <x v="14"/>
    <x v="0"/>
    <s v="Lower respiratory infections"/>
    <x v="0"/>
    <x v="0"/>
    <n v="3690.61"/>
    <n v="2016.279"/>
    <n v="5933.4989999999998"/>
    <s v="per 100,000"/>
    <m/>
    <m/>
  </r>
  <r>
    <x v="7"/>
    <x v="15"/>
    <x v="0"/>
    <s v="Lower respiratory infections"/>
    <x v="0"/>
    <x v="0"/>
    <n v="3698.5369999999998"/>
    <n v="1878.1289999999999"/>
    <n v="6168.0640000000003"/>
    <s v="per 100,000"/>
    <m/>
    <m/>
  </r>
  <r>
    <x v="7"/>
    <x v="16"/>
    <x v="0"/>
    <s v="Lower respiratory infections"/>
    <x v="0"/>
    <x v="0"/>
    <n v="3751.239"/>
    <n v="2076.1289999999999"/>
    <n v="5912.7290000000003"/>
    <s v="per 100,000"/>
    <m/>
    <m/>
  </r>
  <r>
    <x v="7"/>
    <x v="17"/>
    <x v="0"/>
    <s v="Lower respiratory infections"/>
    <x v="0"/>
    <x v="0"/>
    <n v="3685.1869999999999"/>
    <n v="2200.2860000000001"/>
    <n v="5776.7110000000002"/>
    <s v="per 100,000"/>
    <m/>
    <m/>
  </r>
  <r>
    <x v="7"/>
    <x v="18"/>
    <x v="0"/>
    <s v="Lower respiratory infections"/>
    <x v="0"/>
    <x v="0"/>
    <n v="3876.1660000000002"/>
    <n v="2347.39"/>
    <n v="5983.0460000000003"/>
    <s v="per 100,000"/>
    <m/>
    <m/>
  </r>
  <r>
    <x v="7"/>
    <x v="19"/>
    <x v="0"/>
    <s v="Lower respiratory infections"/>
    <x v="0"/>
    <x v="0"/>
    <n v="3912.8829999999998"/>
    <n v="2292.0990000000002"/>
    <n v="6246.7610000000004"/>
    <s v="per 100,000"/>
    <m/>
    <m/>
  </r>
  <r>
    <x v="7"/>
    <x v="20"/>
    <x v="0"/>
    <s v="Lower respiratory infections"/>
    <x v="0"/>
    <x v="0"/>
    <n v="3803.7220000000002"/>
    <n v="2053.6019999999999"/>
    <n v="6455.2470000000003"/>
    <s v="per 100,000"/>
    <m/>
    <m/>
  </r>
  <r>
    <x v="7"/>
    <x v="21"/>
    <x v="0"/>
    <s v="Lower respiratory infections"/>
    <x v="0"/>
    <x v="0"/>
    <n v="3755.1120000000001"/>
    <n v="1945.3309999999999"/>
    <n v="6210.098"/>
    <s v="per 100,000"/>
    <m/>
    <m/>
  </r>
  <r>
    <x v="7"/>
    <x v="22"/>
    <x v="0"/>
    <s v="Lower respiratory infections"/>
    <x v="0"/>
    <x v="0"/>
    <n v="3437.7779999999998"/>
    <n v="1709.0519999999999"/>
    <n v="5681.4620000000004"/>
    <s v="per 100,000"/>
    <m/>
    <m/>
  </r>
  <r>
    <x v="7"/>
    <x v="23"/>
    <x v="0"/>
    <s v="Lower respiratory infections"/>
    <x v="0"/>
    <x v="0"/>
    <n v="3287.0410000000002"/>
    <n v="1717.7090000000001"/>
    <n v="5295.1890000000003"/>
    <s v="per 100,000"/>
    <m/>
    <m/>
  </r>
  <r>
    <x v="7"/>
    <x v="24"/>
    <x v="0"/>
    <s v="Lower respiratory infections"/>
    <x v="0"/>
    <x v="0"/>
    <n v="3282.652"/>
    <n v="1764.001"/>
    <n v="5571.2669999999998"/>
    <s v="per 100,000"/>
    <m/>
    <m/>
  </r>
  <r>
    <x v="7"/>
    <x v="25"/>
    <x v="0"/>
    <s v="Lower respiratory infections"/>
    <x v="0"/>
    <x v="0"/>
    <n v="3057.4360000000001"/>
    <n v="1611.74"/>
    <n v="5268.4319999999998"/>
    <s v="per 100,000"/>
    <m/>
    <m/>
  </r>
  <r>
    <x v="7"/>
    <x v="26"/>
    <x v="0"/>
    <s v="Lower respiratory infections"/>
    <x v="0"/>
    <x v="0"/>
    <n v="2891.3119999999999"/>
    <n v="1436.6759999999999"/>
    <n v="4940.0230000000001"/>
    <s v="per 100,000"/>
    <m/>
    <m/>
  </r>
  <r>
    <x v="7"/>
    <x v="27"/>
    <x v="0"/>
    <s v="Lower respiratory infections"/>
    <x v="0"/>
    <x v="0"/>
    <n v="2734.49"/>
    <n v="1441.1769999999999"/>
    <n v="4610.6049999999996"/>
    <s v="per 100,000"/>
    <m/>
    <m/>
  </r>
  <r>
    <x v="7"/>
    <x v="0"/>
    <x v="0"/>
    <s v="Lower respiratory infections"/>
    <x v="0"/>
    <x v="1"/>
    <n v="51.67436447"/>
    <n v="25.337268009999999"/>
    <n v="95.969855249999995"/>
    <s v="per 100,000"/>
    <m/>
    <m/>
  </r>
  <r>
    <x v="7"/>
    <x v="1"/>
    <x v="0"/>
    <s v="Lower respiratory infections"/>
    <x v="0"/>
    <x v="1"/>
    <n v="51.297730270000002"/>
    <n v="27.329349480000001"/>
    <n v="86.660812019999995"/>
    <s v="per 100,000"/>
    <m/>
    <m/>
  </r>
  <r>
    <x v="7"/>
    <x v="2"/>
    <x v="0"/>
    <s v="Lower respiratory infections"/>
    <x v="0"/>
    <x v="1"/>
    <n v="49.789748369999998"/>
    <n v="27.230663289999999"/>
    <n v="82.075289060000003"/>
    <s v="per 100,000"/>
    <m/>
    <m/>
  </r>
  <r>
    <x v="7"/>
    <x v="3"/>
    <x v="0"/>
    <s v="Lower respiratory infections"/>
    <x v="0"/>
    <x v="1"/>
    <n v="48.702462930000003"/>
    <n v="25.717665090000001"/>
    <n v="83.911726259999995"/>
    <s v="per 100,000"/>
    <m/>
    <m/>
  </r>
  <r>
    <x v="7"/>
    <x v="4"/>
    <x v="0"/>
    <s v="Lower respiratory infections"/>
    <x v="0"/>
    <x v="1"/>
    <n v="47.243288200000002"/>
    <n v="26.033073680000001"/>
    <n v="81.096667780000004"/>
    <s v="per 100,000"/>
    <m/>
    <m/>
  </r>
  <r>
    <x v="7"/>
    <x v="5"/>
    <x v="0"/>
    <s v="Lower respiratory infections"/>
    <x v="0"/>
    <x v="1"/>
    <n v="46.073599090000002"/>
    <n v="23.533319330000001"/>
    <n v="82.649941229999996"/>
    <s v="per 100,000"/>
    <m/>
    <m/>
  </r>
  <r>
    <x v="7"/>
    <x v="6"/>
    <x v="0"/>
    <s v="Lower respiratory infections"/>
    <x v="0"/>
    <x v="1"/>
    <n v="45.22396346"/>
    <n v="24.56918259"/>
    <n v="76.367697919999998"/>
    <s v="per 100,000"/>
    <m/>
    <m/>
  </r>
  <r>
    <x v="7"/>
    <x v="7"/>
    <x v="0"/>
    <s v="Lower respiratory infections"/>
    <x v="0"/>
    <x v="1"/>
    <n v="44.922162200000002"/>
    <n v="24.88835031"/>
    <n v="71.718685010000002"/>
    <s v="per 100,000"/>
    <m/>
    <m/>
  </r>
  <r>
    <x v="7"/>
    <x v="8"/>
    <x v="0"/>
    <s v="Lower respiratory infections"/>
    <x v="0"/>
    <x v="1"/>
    <n v="43.403734040000003"/>
    <n v="23.254752249999999"/>
    <n v="69.574504599999997"/>
    <s v="per 100,000"/>
    <m/>
    <m/>
  </r>
  <r>
    <x v="7"/>
    <x v="9"/>
    <x v="0"/>
    <s v="Lower respiratory infections"/>
    <x v="0"/>
    <x v="1"/>
    <n v="42.938194750000001"/>
    <n v="23.3123529"/>
    <n v="69.408494200000007"/>
    <s v="per 100,000"/>
    <m/>
    <m/>
  </r>
  <r>
    <x v="7"/>
    <x v="10"/>
    <x v="0"/>
    <s v="Lower respiratory infections"/>
    <x v="0"/>
    <x v="1"/>
    <n v="42.610989089999997"/>
    <n v="20.419335619999998"/>
    <n v="70.377454920000005"/>
    <s v="per 100,000"/>
    <m/>
    <m/>
  </r>
  <r>
    <x v="7"/>
    <x v="11"/>
    <x v="0"/>
    <s v="Lower respiratory infections"/>
    <x v="0"/>
    <x v="1"/>
    <n v="42.62764988"/>
    <n v="22.37338665"/>
    <n v="68.902516009999999"/>
    <s v="per 100,000"/>
    <m/>
    <m/>
  </r>
  <r>
    <x v="7"/>
    <x v="12"/>
    <x v="0"/>
    <s v="Lower respiratory infections"/>
    <x v="0"/>
    <x v="1"/>
    <n v="42.354518880000001"/>
    <n v="23.174357629999999"/>
    <n v="66.322534520000005"/>
    <s v="per 100,000"/>
    <m/>
    <m/>
  </r>
  <r>
    <x v="7"/>
    <x v="13"/>
    <x v="0"/>
    <s v="Lower respiratory infections"/>
    <x v="0"/>
    <x v="1"/>
    <n v="42.530959930000002"/>
    <n v="23.708686579999998"/>
    <n v="67.955496780000004"/>
    <s v="per 100,000"/>
    <m/>
    <m/>
  </r>
  <r>
    <x v="7"/>
    <x v="14"/>
    <x v="0"/>
    <s v="Lower respiratory infections"/>
    <x v="0"/>
    <x v="1"/>
    <n v="42.340729809999999"/>
    <n v="23.098513830000002"/>
    <n v="68.021372389999996"/>
    <s v="per 100,000"/>
    <m/>
    <m/>
  </r>
  <r>
    <x v="7"/>
    <x v="15"/>
    <x v="0"/>
    <s v="Lower respiratory infections"/>
    <x v="0"/>
    <x v="1"/>
    <n v="42.42748168"/>
    <n v="21.556551460000001"/>
    <n v="70.80985269"/>
    <s v="per 100,000"/>
    <m/>
    <m/>
  </r>
  <r>
    <x v="7"/>
    <x v="16"/>
    <x v="0"/>
    <s v="Lower respiratory infections"/>
    <x v="0"/>
    <x v="1"/>
    <n v="43.017840219999997"/>
    <n v="23.802281099999998"/>
    <n v="67.734322059999997"/>
    <s v="per 100,000"/>
    <m/>
    <m/>
  </r>
  <r>
    <x v="7"/>
    <x v="17"/>
    <x v="0"/>
    <s v="Lower respiratory infections"/>
    <x v="0"/>
    <x v="1"/>
    <n v="42.246631659999998"/>
    <n v="25.20609073"/>
    <n v="66.225803859999999"/>
    <s v="per 100,000"/>
    <m/>
    <m/>
  </r>
  <r>
    <x v="7"/>
    <x v="18"/>
    <x v="0"/>
    <s v="Lower respiratory infections"/>
    <x v="0"/>
    <x v="1"/>
    <n v="44.447945259999997"/>
    <n v="26.911736909999998"/>
    <n v="68.571446980000005"/>
    <s v="per 100,000"/>
    <m/>
    <m/>
  </r>
  <r>
    <x v="7"/>
    <x v="19"/>
    <x v="0"/>
    <s v="Lower respiratory infections"/>
    <x v="0"/>
    <x v="1"/>
    <n v="44.868535710000003"/>
    <n v="26.260292929999999"/>
    <n v="71.593972899999997"/>
    <s v="per 100,000"/>
    <m/>
    <m/>
  </r>
  <r>
    <x v="7"/>
    <x v="20"/>
    <x v="0"/>
    <s v="Lower respiratory infections"/>
    <x v="0"/>
    <x v="1"/>
    <n v="43.603117189999999"/>
    <n v="23.54377826"/>
    <n v="73.985541209999994"/>
    <s v="per 100,000"/>
    <m/>
    <m/>
  </r>
  <r>
    <x v="7"/>
    <x v="21"/>
    <x v="0"/>
    <s v="Lower respiratory infections"/>
    <x v="0"/>
    <x v="1"/>
    <n v="43.038999609999998"/>
    <n v="22.270175940000001"/>
    <n v="71.176550649999996"/>
    <s v="per 100,000"/>
    <m/>
    <m/>
  </r>
  <r>
    <x v="7"/>
    <x v="22"/>
    <x v="0"/>
    <s v="Lower respiratory infections"/>
    <x v="0"/>
    <x v="1"/>
    <n v="39.392861250000003"/>
    <n v="19.555899660000001"/>
    <n v="65.104333150000002"/>
    <s v="per 100,000"/>
    <m/>
    <m/>
  </r>
  <r>
    <x v="7"/>
    <x v="23"/>
    <x v="0"/>
    <s v="Lower respiratory infections"/>
    <x v="0"/>
    <x v="1"/>
    <n v="37.65401928"/>
    <n v="19.673648100000001"/>
    <n v="60.68455041"/>
    <s v="per 100,000"/>
    <m/>
    <m/>
  </r>
  <r>
    <x v="7"/>
    <x v="24"/>
    <x v="0"/>
    <s v="Lower respiratory infections"/>
    <x v="0"/>
    <x v="1"/>
    <n v="37.599999390000001"/>
    <n v="20.224690389999999"/>
    <n v="63.90148104"/>
    <s v="per 100,000"/>
    <m/>
    <m/>
  </r>
  <r>
    <x v="7"/>
    <x v="25"/>
    <x v="0"/>
    <s v="Lower respiratory infections"/>
    <x v="0"/>
    <x v="1"/>
    <n v="35.014043440000002"/>
    <n v="18.448195590000001"/>
    <n v="60.311587930000002"/>
    <s v="per 100,000"/>
    <m/>
    <m/>
  </r>
  <r>
    <x v="7"/>
    <x v="26"/>
    <x v="0"/>
    <s v="Lower respiratory infections"/>
    <x v="0"/>
    <x v="1"/>
    <n v="33.106564519999999"/>
    <n v="16.42694427"/>
    <n v="56.596913499999999"/>
    <s v="per 100,000"/>
    <m/>
    <m/>
  </r>
  <r>
    <x v="7"/>
    <x v="27"/>
    <x v="0"/>
    <s v="Lower respiratory infections"/>
    <x v="0"/>
    <x v="1"/>
    <n v="31.304845629999999"/>
    <n v="16.492498579999999"/>
    <n v="52.804882499999998"/>
    <s v="per 100,000"/>
    <m/>
    <m/>
  </r>
  <r>
    <x v="7"/>
    <x v="0"/>
    <x v="1"/>
    <s v="Chronic obstructive pulmonary disease"/>
    <x v="0"/>
    <x v="0"/>
    <n v="92.439341249999998"/>
    <n v="45.083963130000001"/>
    <n v="162.6933348"/>
    <s v="per 100,000"/>
    <m/>
    <m/>
  </r>
  <r>
    <x v="7"/>
    <x v="1"/>
    <x v="1"/>
    <s v="Chronic obstructive pulmonary disease"/>
    <x v="0"/>
    <x v="0"/>
    <n v="96.040437850000004"/>
    <n v="52.666617780000003"/>
    <n v="162.09399440000001"/>
    <s v="per 100,000"/>
    <m/>
    <m/>
  </r>
  <r>
    <x v="7"/>
    <x v="2"/>
    <x v="1"/>
    <s v="Chronic obstructive pulmonary disease"/>
    <x v="0"/>
    <x v="0"/>
    <n v="97.027717359999997"/>
    <n v="53.004526220000002"/>
    <n v="156.79491580000001"/>
    <s v="per 100,000"/>
    <m/>
    <m/>
  </r>
  <r>
    <x v="7"/>
    <x v="3"/>
    <x v="1"/>
    <s v="Chronic obstructive pulmonary disease"/>
    <x v="0"/>
    <x v="0"/>
    <n v="98.156645470000001"/>
    <n v="53.905138340000001"/>
    <n v="159.7897906"/>
    <s v="per 100,000"/>
    <m/>
    <m/>
  </r>
  <r>
    <x v="7"/>
    <x v="4"/>
    <x v="1"/>
    <s v="Chronic obstructive pulmonary disease"/>
    <x v="0"/>
    <x v="0"/>
    <n v="99.024268129999996"/>
    <n v="54.913492640000001"/>
    <n v="163.2061525"/>
    <s v="per 100,000"/>
    <m/>
    <m/>
  </r>
  <r>
    <x v="7"/>
    <x v="5"/>
    <x v="1"/>
    <s v="Chronic obstructive pulmonary disease"/>
    <x v="0"/>
    <x v="0"/>
    <n v="100.8982927"/>
    <n v="52.035686239999997"/>
    <n v="172.89669119999999"/>
    <s v="per 100,000"/>
    <m/>
    <m/>
  </r>
  <r>
    <x v="7"/>
    <x v="6"/>
    <x v="1"/>
    <s v="Chronic obstructive pulmonary disease"/>
    <x v="0"/>
    <x v="0"/>
    <n v="103.33288899999999"/>
    <n v="56.303175779999997"/>
    <n v="168.0650627"/>
    <s v="per 100,000"/>
    <m/>
    <m/>
  </r>
  <r>
    <x v="7"/>
    <x v="7"/>
    <x v="1"/>
    <s v="Chronic obstructive pulmonary disease"/>
    <x v="0"/>
    <x v="0"/>
    <n v="106.3755034"/>
    <n v="59.474339950000001"/>
    <n v="165.5911069"/>
    <s v="per 100,000"/>
    <m/>
    <m/>
  </r>
  <r>
    <x v="7"/>
    <x v="8"/>
    <x v="1"/>
    <s v="Chronic obstructive pulmonary disease"/>
    <x v="0"/>
    <x v="0"/>
    <n v="105.40048350000001"/>
    <n v="60.09588119"/>
    <n v="162.659999"/>
    <s v="per 100,000"/>
    <m/>
    <m/>
  </r>
  <r>
    <x v="7"/>
    <x v="9"/>
    <x v="1"/>
    <s v="Chronic obstructive pulmonary disease"/>
    <x v="0"/>
    <x v="0"/>
    <n v="105.6401505"/>
    <n v="58.521189909999997"/>
    <n v="169.90982310000001"/>
    <s v="per 100,000"/>
    <m/>
    <m/>
  </r>
  <r>
    <x v="7"/>
    <x v="10"/>
    <x v="1"/>
    <s v="Chronic obstructive pulmonary disease"/>
    <x v="0"/>
    <x v="0"/>
    <n v="106.3266082"/>
    <n v="52.924754630000002"/>
    <n v="178.8110902"/>
    <s v="per 100,000"/>
    <m/>
    <m/>
  </r>
  <r>
    <x v="7"/>
    <x v="11"/>
    <x v="1"/>
    <s v="Chronic obstructive pulmonary disease"/>
    <x v="0"/>
    <x v="0"/>
    <n v="107.94199020000001"/>
    <n v="58.985816870000001"/>
    <n v="173.94592220000001"/>
    <s v="per 100,000"/>
    <m/>
    <m/>
  </r>
  <r>
    <x v="7"/>
    <x v="12"/>
    <x v="1"/>
    <s v="Chronic obstructive pulmonary disease"/>
    <x v="0"/>
    <x v="0"/>
    <n v="108.576469"/>
    <n v="63.231589890000002"/>
    <n v="171.7590457"/>
    <s v="per 100,000"/>
    <m/>
    <m/>
  </r>
  <r>
    <x v="7"/>
    <x v="13"/>
    <x v="1"/>
    <s v="Chronic obstructive pulmonary disease"/>
    <x v="0"/>
    <x v="0"/>
    <n v="110.1723404"/>
    <n v="63.304499489999998"/>
    <n v="174.7361717"/>
    <s v="per 100,000"/>
    <m/>
    <m/>
  </r>
  <r>
    <x v="7"/>
    <x v="14"/>
    <x v="1"/>
    <s v="Chronic obstructive pulmonary disease"/>
    <x v="0"/>
    <x v="0"/>
    <n v="111.4185011"/>
    <n v="62.844103910000001"/>
    <n v="176.64857119999999"/>
    <s v="per 100,000"/>
    <m/>
    <m/>
  </r>
  <r>
    <x v="7"/>
    <x v="15"/>
    <x v="1"/>
    <s v="Chronic obstructive pulmonary disease"/>
    <x v="0"/>
    <x v="0"/>
    <n v="112.8533008"/>
    <n v="57.573795480000001"/>
    <n v="185.431949"/>
    <s v="per 100,000"/>
    <m/>
    <m/>
  </r>
  <r>
    <x v="7"/>
    <x v="16"/>
    <x v="1"/>
    <s v="Chronic obstructive pulmonary disease"/>
    <x v="0"/>
    <x v="0"/>
    <n v="115.7220863"/>
    <n v="65.025020040000001"/>
    <n v="186.10063460000001"/>
    <s v="per 100,000"/>
    <m/>
    <m/>
  </r>
  <r>
    <x v="7"/>
    <x v="17"/>
    <x v="1"/>
    <s v="Chronic obstructive pulmonary disease"/>
    <x v="0"/>
    <x v="0"/>
    <n v="118.0121279"/>
    <n v="65.923184399999997"/>
    <n v="182.611098"/>
    <s v="per 100,000"/>
    <m/>
    <m/>
  </r>
  <r>
    <x v="7"/>
    <x v="18"/>
    <x v="1"/>
    <s v="Chronic obstructive pulmonary disease"/>
    <x v="0"/>
    <x v="0"/>
    <n v="120.41870059999999"/>
    <n v="69.027285259999999"/>
    <n v="185.44705160000001"/>
    <s v="per 100,000"/>
    <m/>
    <m/>
  </r>
  <r>
    <x v="7"/>
    <x v="19"/>
    <x v="1"/>
    <s v="Chronic obstructive pulmonary disease"/>
    <x v="0"/>
    <x v="0"/>
    <n v="123.54258160000001"/>
    <n v="68.094035210000001"/>
    <n v="192.00910260000001"/>
    <s v="per 100,000"/>
    <m/>
    <m/>
  </r>
  <r>
    <x v="7"/>
    <x v="20"/>
    <x v="1"/>
    <s v="Chronic obstructive pulmonary disease"/>
    <x v="0"/>
    <x v="0"/>
    <n v="125.92050740000001"/>
    <n v="67.213197350000002"/>
    <n v="201.2155832"/>
    <s v="per 100,000"/>
    <m/>
    <m/>
  </r>
  <r>
    <x v="7"/>
    <x v="21"/>
    <x v="1"/>
    <s v="Chronic obstructive pulmonary disease"/>
    <x v="0"/>
    <x v="0"/>
    <n v="128.8900088"/>
    <n v="67.661644409999994"/>
    <n v="206.27030429999999"/>
    <s v="per 100,000"/>
    <m/>
    <m/>
  </r>
  <r>
    <x v="7"/>
    <x v="22"/>
    <x v="1"/>
    <s v="Chronic obstructive pulmonary disease"/>
    <x v="0"/>
    <x v="0"/>
    <n v="123.9243864"/>
    <n v="64.669803020000003"/>
    <n v="192.9094839"/>
    <s v="per 100,000"/>
    <m/>
    <m/>
  </r>
  <r>
    <x v="7"/>
    <x v="23"/>
    <x v="1"/>
    <s v="Chronic obstructive pulmonary disease"/>
    <x v="0"/>
    <x v="0"/>
    <n v="125.972453"/>
    <n v="67.180908709999997"/>
    <n v="198.67704370000001"/>
    <s v="per 100,000"/>
    <m/>
    <m/>
  </r>
  <r>
    <x v="7"/>
    <x v="24"/>
    <x v="1"/>
    <s v="Chronic obstructive pulmonary disease"/>
    <x v="0"/>
    <x v="0"/>
    <n v="127.2246591"/>
    <n v="68.1196214"/>
    <n v="205.5419895"/>
    <s v="per 100,000"/>
    <m/>
    <m/>
  </r>
  <r>
    <x v="7"/>
    <x v="25"/>
    <x v="1"/>
    <s v="Chronic obstructive pulmonary disease"/>
    <x v="0"/>
    <x v="0"/>
    <n v="130.0390663"/>
    <n v="68.367414980000007"/>
    <n v="201.29165710000001"/>
    <s v="per 100,000"/>
    <m/>
    <m/>
  </r>
  <r>
    <x v="7"/>
    <x v="26"/>
    <x v="1"/>
    <s v="Chronic obstructive pulmonary disease"/>
    <x v="0"/>
    <x v="0"/>
    <n v="131.33188960000001"/>
    <n v="69.054678690000003"/>
    <n v="206.51053519999999"/>
    <s v="per 100,000"/>
    <m/>
    <m/>
  </r>
  <r>
    <x v="7"/>
    <x v="27"/>
    <x v="1"/>
    <s v="Chronic obstructive pulmonary disease"/>
    <x v="0"/>
    <x v="0"/>
    <n v="134.11436739999999"/>
    <n v="72.990049580000004"/>
    <n v="212.32334900000001"/>
    <s v="per 100,000"/>
    <m/>
    <m/>
  </r>
  <r>
    <x v="7"/>
    <x v="0"/>
    <x v="1"/>
    <s v="Chronic obstructive pulmonary disease"/>
    <x v="0"/>
    <x v="1"/>
    <n v="3.53629068"/>
    <n v="1.733316904"/>
    <n v="6.2711812020000002"/>
    <s v="per 100,000"/>
    <m/>
    <m/>
  </r>
  <r>
    <x v="7"/>
    <x v="1"/>
    <x v="1"/>
    <s v="Chronic obstructive pulmonary disease"/>
    <x v="0"/>
    <x v="1"/>
    <n v="3.6862511109999998"/>
    <n v="2.0183184600000001"/>
    <n v="6.1631259209999998"/>
    <s v="per 100,000"/>
    <m/>
    <m/>
  </r>
  <r>
    <x v="7"/>
    <x v="2"/>
    <x v="1"/>
    <s v="Chronic obstructive pulmonary disease"/>
    <x v="0"/>
    <x v="1"/>
    <n v="3.7085907649999998"/>
    <n v="1.9594256269999999"/>
    <n v="6.0628578820000003"/>
    <s v="per 100,000"/>
    <m/>
    <m/>
  </r>
  <r>
    <x v="7"/>
    <x v="3"/>
    <x v="1"/>
    <s v="Chronic obstructive pulmonary disease"/>
    <x v="0"/>
    <x v="1"/>
    <n v="3.733277808"/>
    <n v="2.0397414839999999"/>
    <n v="6.1146076999999996"/>
    <s v="per 100,000"/>
    <m/>
    <m/>
  </r>
  <r>
    <x v="7"/>
    <x v="4"/>
    <x v="1"/>
    <s v="Chronic obstructive pulmonary disease"/>
    <x v="0"/>
    <x v="1"/>
    <n v="3.7497685679999999"/>
    <n v="2.0444811949999999"/>
    <n v="6.2828134870000003"/>
    <s v="per 100,000"/>
    <m/>
    <m/>
  </r>
  <r>
    <x v="7"/>
    <x v="5"/>
    <x v="1"/>
    <s v="Chronic obstructive pulmonary disease"/>
    <x v="0"/>
    <x v="1"/>
    <n v="3.818173297"/>
    <n v="1.9376973049999999"/>
    <n v="6.6269315659999997"/>
    <s v="per 100,000"/>
    <m/>
    <m/>
  </r>
  <r>
    <x v="7"/>
    <x v="6"/>
    <x v="1"/>
    <s v="Chronic obstructive pulmonary disease"/>
    <x v="0"/>
    <x v="1"/>
    <n v="3.8992249970000001"/>
    <n v="2.1200936779999999"/>
    <n v="6.4548798200000004"/>
    <s v="per 100,000"/>
    <m/>
    <m/>
  </r>
  <r>
    <x v="7"/>
    <x v="7"/>
    <x v="1"/>
    <s v="Chronic obstructive pulmonary disease"/>
    <x v="0"/>
    <x v="1"/>
    <n v="4.0026269570000004"/>
    <n v="2.259180454"/>
    <n v="6.2729584669999996"/>
    <s v="per 100,000"/>
    <m/>
    <m/>
  </r>
  <r>
    <x v="7"/>
    <x v="8"/>
    <x v="1"/>
    <s v="Chronic obstructive pulmonary disease"/>
    <x v="0"/>
    <x v="1"/>
    <n v="3.9219090159999999"/>
    <n v="2.2164260150000001"/>
    <n v="6.1517846120000002"/>
    <s v="per 100,000"/>
    <m/>
    <m/>
  </r>
  <r>
    <x v="7"/>
    <x v="9"/>
    <x v="1"/>
    <s v="Chronic obstructive pulmonary disease"/>
    <x v="0"/>
    <x v="1"/>
    <n v="3.8841525250000002"/>
    <n v="2.0996551860000001"/>
    <n v="6.363268894"/>
    <s v="per 100,000"/>
    <m/>
    <m/>
  </r>
  <r>
    <x v="7"/>
    <x v="10"/>
    <x v="1"/>
    <s v="Chronic obstructive pulmonary disease"/>
    <x v="0"/>
    <x v="1"/>
    <n v="3.8672848809999998"/>
    <n v="1.9448578560000001"/>
    <n v="6.5960313060000004"/>
    <s v="per 100,000"/>
    <m/>
    <m/>
  </r>
  <r>
    <x v="7"/>
    <x v="11"/>
    <x v="1"/>
    <s v="Chronic obstructive pulmonary disease"/>
    <x v="0"/>
    <x v="1"/>
    <n v="3.8833933489999999"/>
    <n v="2.1031761819999999"/>
    <n v="6.3390495370000002"/>
    <s v="per 100,000"/>
    <m/>
    <m/>
  </r>
  <r>
    <x v="7"/>
    <x v="12"/>
    <x v="1"/>
    <s v="Chronic obstructive pulmonary disease"/>
    <x v="0"/>
    <x v="1"/>
    <n v="3.8601920609999998"/>
    <n v="2.2154867760000001"/>
    <n v="6.1564315430000001"/>
    <s v="per 100,000"/>
    <m/>
    <m/>
  </r>
  <r>
    <x v="7"/>
    <x v="13"/>
    <x v="1"/>
    <s v="Chronic obstructive pulmonary disease"/>
    <x v="0"/>
    <x v="1"/>
    <n v="3.8831265039999998"/>
    <n v="2.198147101"/>
    <n v="6.1955983659999996"/>
    <s v="per 100,000"/>
    <m/>
    <m/>
  </r>
  <r>
    <x v="7"/>
    <x v="14"/>
    <x v="1"/>
    <s v="Chronic obstructive pulmonary disease"/>
    <x v="0"/>
    <x v="1"/>
    <n v="3.8981876820000001"/>
    <n v="2.1335624000000002"/>
    <n v="6.2411364870000003"/>
    <s v="per 100,000"/>
    <m/>
    <m/>
  </r>
  <r>
    <x v="7"/>
    <x v="15"/>
    <x v="1"/>
    <s v="Chronic obstructive pulmonary disease"/>
    <x v="0"/>
    <x v="1"/>
    <n v="3.9218834189999998"/>
    <n v="1.9604490139999999"/>
    <n v="6.4371975519999998"/>
    <s v="per 100,000"/>
    <m/>
    <m/>
  </r>
  <r>
    <x v="7"/>
    <x v="16"/>
    <x v="1"/>
    <s v="Chronic obstructive pulmonary disease"/>
    <x v="0"/>
    <x v="1"/>
    <n v="3.9936755509999999"/>
    <n v="2.1892086659999999"/>
    <n v="6.3103553789999998"/>
    <s v="per 100,000"/>
    <m/>
    <m/>
  </r>
  <r>
    <x v="7"/>
    <x v="17"/>
    <x v="1"/>
    <s v="Chronic obstructive pulmonary disease"/>
    <x v="0"/>
    <x v="1"/>
    <n v="4.0427563749999997"/>
    <n v="2.2748323290000001"/>
    <n v="6.3199768350000003"/>
    <s v="per 100,000"/>
    <m/>
    <m/>
  </r>
  <r>
    <x v="7"/>
    <x v="18"/>
    <x v="1"/>
    <s v="Chronic obstructive pulmonary disease"/>
    <x v="0"/>
    <x v="1"/>
    <n v="4.1070188410000004"/>
    <n v="2.2996306120000001"/>
    <n v="6.331212614"/>
    <s v="per 100,000"/>
    <m/>
    <m/>
  </r>
  <r>
    <x v="7"/>
    <x v="19"/>
    <x v="1"/>
    <s v="Chronic obstructive pulmonary disease"/>
    <x v="0"/>
    <x v="1"/>
    <n v="4.1944208339999998"/>
    <n v="2.2831891949999998"/>
    <n v="6.6612573250000002"/>
    <s v="per 100,000"/>
    <m/>
    <m/>
  </r>
  <r>
    <x v="7"/>
    <x v="20"/>
    <x v="1"/>
    <s v="Chronic obstructive pulmonary disease"/>
    <x v="0"/>
    <x v="1"/>
    <n v="4.260919822"/>
    <n v="2.255652569"/>
    <n v="6.8952361250000003"/>
    <s v="per 100,000"/>
    <m/>
    <m/>
  </r>
  <r>
    <x v="7"/>
    <x v="21"/>
    <x v="1"/>
    <s v="Chronic obstructive pulmonary disease"/>
    <x v="0"/>
    <x v="1"/>
    <n v="4.3504645670000004"/>
    <n v="2.2392844240000001"/>
    <n v="7.0908144230000003"/>
    <s v="per 100,000"/>
    <m/>
    <m/>
  </r>
  <r>
    <x v="7"/>
    <x v="22"/>
    <x v="1"/>
    <s v="Chronic obstructive pulmonary disease"/>
    <x v="0"/>
    <x v="1"/>
    <n v="4.1828273899999999"/>
    <n v="2.199815439"/>
    <n v="6.625324107"/>
    <s v="per 100,000"/>
    <m/>
    <m/>
  </r>
  <r>
    <x v="7"/>
    <x v="23"/>
    <x v="1"/>
    <s v="Chronic obstructive pulmonary disease"/>
    <x v="0"/>
    <x v="1"/>
    <n v="4.2506352730000003"/>
    <n v="2.300172211"/>
    <n v="6.8642568070000003"/>
    <s v="per 100,000"/>
    <m/>
    <m/>
  </r>
  <r>
    <x v="7"/>
    <x v="24"/>
    <x v="1"/>
    <s v="Chronic obstructive pulmonary disease"/>
    <x v="0"/>
    <x v="1"/>
    <n v="4.2976164839999997"/>
    <n v="2.2659190740000001"/>
    <n v="6.8500907069999997"/>
    <s v="per 100,000"/>
    <m/>
    <m/>
  </r>
  <r>
    <x v="7"/>
    <x v="25"/>
    <x v="1"/>
    <s v="Chronic obstructive pulmonary disease"/>
    <x v="0"/>
    <x v="1"/>
    <n v="4.3908268899999996"/>
    <n v="2.2626796360000001"/>
    <n v="6.9263601550000002"/>
    <s v="per 100,000"/>
    <m/>
    <m/>
  </r>
  <r>
    <x v="7"/>
    <x v="26"/>
    <x v="1"/>
    <s v="Chronic obstructive pulmonary disease"/>
    <x v="0"/>
    <x v="1"/>
    <n v="4.4423400400000004"/>
    <n v="2.2955859040000002"/>
    <n v="7.0534420310000003"/>
    <s v="per 100,000"/>
    <m/>
    <m/>
  </r>
  <r>
    <x v="7"/>
    <x v="27"/>
    <x v="1"/>
    <s v="Chronic obstructive pulmonary disease"/>
    <x v="0"/>
    <x v="1"/>
    <n v="4.5476109769999997"/>
    <n v="2.4259346289999999"/>
    <n v="7.1985756189999996"/>
    <s v="per 100,000"/>
    <m/>
    <m/>
  </r>
  <r>
    <x v="7"/>
    <x v="0"/>
    <x v="1"/>
    <s v="Ischemic heart disease"/>
    <x v="0"/>
    <x v="0"/>
    <n v="148.83430000000001"/>
    <n v="75.571680000000001"/>
    <n v="250.7689"/>
    <s v="per 100,000"/>
    <m/>
    <m/>
  </r>
  <r>
    <x v="7"/>
    <x v="1"/>
    <x v="1"/>
    <s v="Ischemic heart disease"/>
    <x v="0"/>
    <x v="0"/>
    <n v="159.25640000000001"/>
    <n v="91.225539999999995"/>
    <n v="263.87060000000002"/>
    <s v="per 100,000"/>
    <m/>
    <m/>
  </r>
  <r>
    <x v="7"/>
    <x v="2"/>
    <x v="1"/>
    <s v="Ischemic heart disease"/>
    <x v="0"/>
    <x v="0"/>
    <n v="167.012"/>
    <n v="98.308520000000001"/>
    <n v="262.01280000000003"/>
    <s v="per 100,000"/>
    <m/>
    <m/>
  </r>
  <r>
    <x v="7"/>
    <x v="3"/>
    <x v="1"/>
    <s v="Ischemic heart disease"/>
    <x v="0"/>
    <x v="0"/>
    <n v="176.197"/>
    <n v="101.43129999999999"/>
    <n v="278.22219999999999"/>
    <s v="per 100,000"/>
    <m/>
    <m/>
  </r>
  <r>
    <x v="7"/>
    <x v="4"/>
    <x v="1"/>
    <s v="Ischemic heart disease"/>
    <x v="0"/>
    <x v="0"/>
    <n v="184.52690000000001"/>
    <n v="107.48739999999999"/>
    <n v="294.85289999999998"/>
    <s v="per 100,000"/>
    <m/>
    <m/>
  </r>
  <r>
    <x v="7"/>
    <x v="5"/>
    <x v="1"/>
    <s v="Ischemic heart disease"/>
    <x v="0"/>
    <x v="0"/>
    <n v="195.2029"/>
    <n v="106.08620000000001"/>
    <n v="329.15660000000003"/>
    <s v="per 100,000"/>
    <m/>
    <m/>
  </r>
  <r>
    <x v="7"/>
    <x v="6"/>
    <x v="1"/>
    <s v="Ischemic heart disease"/>
    <x v="0"/>
    <x v="0"/>
    <n v="204.76689999999999"/>
    <n v="118.904"/>
    <n v="315.86"/>
    <s v="per 100,000"/>
    <m/>
    <m/>
  </r>
  <r>
    <x v="7"/>
    <x v="7"/>
    <x v="1"/>
    <s v="Ischemic heart disease"/>
    <x v="0"/>
    <x v="0"/>
    <n v="217.19470000000001"/>
    <n v="130.91"/>
    <n v="327.21420000000001"/>
    <s v="per 100,000"/>
    <m/>
    <m/>
  </r>
  <r>
    <x v="7"/>
    <x v="8"/>
    <x v="1"/>
    <s v="Ischemic heart disease"/>
    <x v="0"/>
    <x v="0"/>
    <n v="219.50729999999999"/>
    <n v="131.46170000000001"/>
    <n v="318.30450000000002"/>
    <s v="per 100,000"/>
    <m/>
    <m/>
  </r>
  <r>
    <x v="7"/>
    <x v="9"/>
    <x v="1"/>
    <s v="Ischemic heart disease"/>
    <x v="0"/>
    <x v="0"/>
    <n v="225.0847"/>
    <n v="135.76740000000001"/>
    <n v="332.10840000000002"/>
    <s v="per 100,000"/>
    <m/>
    <m/>
  </r>
  <r>
    <x v="7"/>
    <x v="10"/>
    <x v="1"/>
    <s v="Ischemic heart disease"/>
    <x v="0"/>
    <x v="0"/>
    <n v="231.51329999999999"/>
    <n v="126.63030000000001"/>
    <n v="368.18279999999999"/>
    <s v="per 100,000"/>
    <m/>
    <m/>
  </r>
  <r>
    <x v="7"/>
    <x v="11"/>
    <x v="1"/>
    <s v="Ischemic heart disease"/>
    <x v="0"/>
    <x v="0"/>
    <n v="240.6524"/>
    <n v="141.89500000000001"/>
    <n v="358.56779999999998"/>
    <s v="per 100,000"/>
    <m/>
    <m/>
  </r>
  <r>
    <x v="7"/>
    <x v="12"/>
    <x v="1"/>
    <s v="Ischemic heart disease"/>
    <x v="0"/>
    <x v="0"/>
    <n v="247.28389999999999"/>
    <n v="155.43029999999999"/>
    <n v="361.25360000000001"/>
    <s v="per 100,000"/>
    <m/>
    <m/>
  </r>
  <r>
    <x v="7"/>
    <x v="13"/>
    <x v="1"/>
    <s v="Ischemic heart disease"/>
    <x v="0"/>
    <x v="0"/>
    <n v="255.65979999999999"/>
    <n v="162.76"/>
    <n v="375.89850000000001"/>
    <s v="per 100,000"/>
    <m/>
    <m/>
  </r>
  <r>
    <x v="7"/>
    <x v="14"/>
    <x v="1"/>
    <s v="Ischemic heart disease"/>
    <x v="0"/>
    <x v="0"/>
    <n v="262.23219999999998"/>
    <n v="167.23869999999999"/>
    <n v="394.40640000000002"/>
    <s v="per 100,000"/>
    <m/>
    <m/>
  </r>
  <r>
    <x v="7"/>
    <x v="15"/>
    <x v="1"/>
    <s v="Ischemic heart disease"/>
    <x v="0"/>
    <x v="0"/>
    <n v="268.8263"/>
    <n v="155.56899999999999"/>
    <n v="418.85070000000002"/>
    <s v="per 100,000"/>
    <m/>
    <m/>
  </r>
  <r>
    <x v="7"/>
    <x v="16"/>
    <x v="1"/>
    <s v="Ischemic heart disease"/>
    <x v="0"/>
    <x v="0"/>
    <n v="277.19080000000002"/>
    <n v="169.29150000000001"/>
    <n v="409.09129999999999"/>
    <s v="per 100,000"/>
    <m/>
    <m/>
  </r>
  <r>
    <x v="7"/>
    <x v="17"/>
    <x v="1"/>
    <s v="Ischemic heart disease"/>
    <x v="0"/>
    <x v="0"/>
    <n v="283.41899999999998"/>
    <n v="182.13239999999999"/>
    <n v="408.6268"/>
    <s v="per 100,000"/>
    <m/>
    <m/>
  </r>
  <r>
    <x v="7"/>
    <x v="18"/>
    <x v="1"/>
    <s v="Ischemic heart disease"/>
    <x v="0"/>
    <x v="0"/>
    <n v="290.67989999999998"/>
    <n v="186.64680000000001"/>
    <n v="423.06139999999999"/>
    <s v="per 100,000"/>
    <m/>
    <m/>
  </r>
  <r>
    <x v="7"/>
    <x v="19"/>
    <x v="1"/>
    <s v="Ischemic heart disease"/>
    <x v="0"/>
    <x v="0"/>
    <n v="298.94810000000001"/>
    <n v="186.1465"/>
    <n v="453.19799999999998"/>
    <s v="per 100,000"/>
    <m/>
    <m/>
  </r>
  <r>
    <x v="7"/>
    <x v="20"/>
    <x v="1"/>
    <s v="Ischemic heart disease"/>
    <x v="0"/>
    <x v="0"/>
    <n v="305.4418"/>
    <n v="179.6662"/>
    <n v="484.16460000000001"/>
    <s v="per 100,000"/>
    <m/>
    <m/>
  </r>
  <r>
    <x v="7"/>
    <x v="21"/>
    <x v="1"/>
    <s v="Ischemic heart disease"/>
    <x v="0"/>
    <x v="0"/>
    <n v="313.125"/>
    <n v="182.80690000000001"/>
    <n v="481.65899999999999"/>
    <s v="per 100,000"/>
    <m/>
    <m/>
  </r>
  <r>
    <x v="7"/>
    <x v="22"/>
    <x v="1"/>
    <s v="Ischemic heart disease"/>
    <x v="0"/>
    <x v="0"/>
    <n v="302.2063"/>
    <n v="166.2201"/>
    <n v="466.36090000000002"/>
    <s v="per 100,000"/>
    <m/>
    <m/>
  </r>
  <r>
    <x v="7"/>
    <x v="23"/>
    <x v="1"/>
    <s v="Ischemic heart disease"/>
    <x v="0"/>
    <x v="0"/>
    <n v="307.72820000000002"/>
    <n v="183.49"/>
    <n v="461.83870000000002"/>
    <s v="per 100,000"/>
    <m/>
    <m/>
  </r>
  <r>
    <x v="7"/>
    <x v="24"/>
    <x v="1"/>
    <s v="Ischemic heart disease"/>
    <x v="0"/>
    <x v="0"/>
    <n v="312.89409999999998"/>
    <n v="189.33969999999999"/>
    <n v="481.45679999999999"/>
    <s v="per 100,000"/>
    <m/>
    <m/>
  </r>
  <r>
    <x v="7"/>
    <x v="25"/>
    <x v="1"/>
    <s v="Ischemic heart disease"/>
    <x v="0"/>
    <x v="0"/>
    <n v="321.6617"/>
    <n v="191.2253"/>
    <n v="481.41039999999998"/>
    <s v="per 100,000"/>
    <m/>
    <m/>
  </r>
  <r>
    <x v="7"/>
    <x v="26"/>
    <x v="1"/>
    <s v="Ischemic heart disease"/>
    <x v="0"/>
    <x v="0"/>
    <n v="326.19"/>
    <n v="196.16839999999999"/>
    <n v="493.52010000000001"/>
    <s v="per 100,000"/>
    <m/>
    <m/>
  </r>
  <r>
    <x v="7"/>
    <x v="27"/>
    <x v="1"/>
    <s v="Ischemic heart disease"/>
    <x v="0"/>
    <x v="0"/>
    <n v="332.65179999999998"/>
    <n v="202.8809"/>
    <n v="506.04919999999998"/>
    <s v="per 100,000"/>
    <m/>
    <m/>
  </r>
  <r>
    <x v="7"/>
    <x v="0"/>
    <x v="1"/>
    <s v="Ischemic heart disease"/>
    <x v="0"/>
    <x v="1"/>
    <n v="5.7454408890000002"/>
    <n v="2.917820088"/>
    <n v="9.8478713389999992"/>
    <s v="per 100,000"/>
    <m/>
    <m/>
  </r>
  <r>
    <x v="7"/>
    <x v="1"/>
    <x v="1"/>
    <s v="Ischemic heart disease"/>
    <x v="0"/>
    <x v="1"/>
    <n v="6.1314796129999998"/>
    <n v="3.504739324"/>
    <n v="10.06129741"/>
    <s v="per 100,000"/>
    <m/>
    <m/>
  </r>
  <r>
    <x v="7"/>
    <x v="2"/>
    <x v="1"/>
    <s v="Ischemic heart disease"/>
    <x v="0"/>
    <x v="1"/>
    <n v="6.3571392280000003"/>
    <n v="3.6849132670000002"/>
    <n v="10.03013947"/>
    <s v="per 100,000"/>
    <m/>
    <m/>
  </r>
  <r>
    <x v="7"/>
    <x v="3"/>
    <x v="1"/>
    <s v="Ischemic heart disease"/>
    <x v="0"/>
    <x v="1"/>
    <n v="6.6348624489999999"/>
    <n v="3.833849947"/>
    <n v="10.392933230000001"/>
    <s v="per 100,000"/>
    <m/>
    <m/>
  </r>
  <r>
    <x v="7"/>
    <x v="4"/>
    <x v="1"/>
    <s v="Ischemic heart disease"/>
    <x v="0"/>
    <x v="1"/>
    <n v="6.9020761679999998"/>
    <n v="4.0089318179999998"/>
    <n v="11.083972210000001"/>
    <s v="per 100,000"/>
    <m/>
    <m/>
  </r>
  <r>
    <x v="7"/>
    <x v="5"/>
    <x v="1"/>
    <s v="Ischemic heart disease"/>
    <x v="0"/>
    <x v="1"/>
    <n v="7.2616154330000002"/>
    <n v="3.9715707760000001"/>
    <n v="12.287647590000001"/>
    <s v="per 100,000"/>
    <m/>
    <m/>
  </r>
  <r>
    <x v="7"/>
    <x v="6"/>
    <x v="1"/>
    <s v="Ischemic heart disease"/>
    <x v="0"/>
    <x v="1"/>
    <n v="7.562326766"/>
    <n v="4.406637967"/>
    <n v="11.6109893"/>
    <s v="per 100,000"/>
    <m/>
    <m/>
  </r>
  <r>
    <x v="7"/>
    <x v="7"/>
    <x v="1"/>
    <s v="Ischemic heart disease"/>
    <x v="0"/>
    <x v="1"/>
    <n v="7.9693063759999996"/>
    <n v="4.8174911939999996"/>
    <n v="11.94708473"/>
    <s v="per 100,000"/>
    <m/>
    <m/>
  </r>
  <r>
    <x v="7"/>
    <x v="8"/>
    <x v="1"/>
    <s v="Ischemic heart disease"/>
    <x v="0"/>
    <x v="1"/>
    <n v="8.0225349799999996"/>
    <n v="4.7863408590000001"/>
    <n v="11.6878633"/>
    <s v="per 100,000"/>
    <m/>
    <m/>
  </r>
  <r>
    <x v="7"/>
    <x v="9"/>
    <x v="1"/>
    <s v="Ischemic heart disease"/>
    <x v="0"/>
    <x v="1"/>
    <n v="8.1833860650000005"/>
    <n v="4.8891515029999999"/>
    <n v="12.0599452"/>
    <s v="per 100,000"/>
    <m/>
    <m/>
  </r>
  <r>
    <x v="7"/>
    <x v="10"/>
    <x v="1"/>
    <s v="Ischemic heart disease"/>
    <x v="0"/>
    <x v="1"/>
    <n v="8.3802819740000007"/>
    <n v="4.5651218240000002"/>
    <n v="13.317992459999999"/>
    <s v="per 100,000"/>
    <m/>
    <m/>
  </r>
  <r>
    <x v="7"/>
    <x v="11"/>
    <x v="1"/>
    <s v="Ischemic heart disease"/>
    <x v="0"/>
    <x v="1"/>
    <n v="8.6708721690000008"/>
    <n v="5.1535927629999998"/>
    <n v="12.789787260000001"/>
    <s v="per 100,000"/>
    <m/>
    <m/>
  </r>
  <r>
    <x v="7"/>
    <x v="12"/>
    <x v="1"/>
    <s v="Ischemic heart disease"/>
    <x v="0"/>
    <x v="1"/>
    <n v="8.8693995389999998"/>
    <n v="5.6436605750000002"/>
    <n v="12.99089307"/>
    <s v="per 100,000"/>
    <m/>
    <m/>
  </r>
  <r>
    <x v="7"/>
    <x v="13"/>
    <x v="1"/>
    <s v="Ischemic heart disease"/>
    <x v="0"/>
    <x v="1"/>
    <n v="9.1450927800000006"/>
    <n v="5.8203937740000002"/>
    <n v="13.493723749999999"/>
    <s v="per 100,000"/>
    <m/>
    <m/>
  </r>
  <r>
    <x v="7"/>
    <x v="14"/>
    <x v="1"/>
    <s v="Ischemic heart disease"/>
    <x v="0"/>
    <x v="1"/>
    <n v="9.3608337010000007"/>
    <n v="5.9845878819999996"/>
    <n v="14.132017490000001"/>
    <s v="per 100,000"/>
    <m/>
    <m/>
  </r>
  <r>
    <x v="7"/>
    <x v="15"/>
    <x v="1"/>
    <s v="Ischemic heart disease"/>
    <x v="0"/>
    <x v="1"/>
    <n v="9.5745527619999997"/>
    <n v="5.5450332949999996"/>
    <n v="14.982402799999999"/>
    <s v="per 100,000"/>
    <m/>
    <m/>
  </r>
  <r>
    <x v="7"/>
    <x v="16"/>
    <x v="1"/>
    <s v="Ischemic heart disease"/>
    <x v="0"/>
    <x v="1"/>
    <n v="9.8708309849999996"/>
    <n v="6.0482566169999998"/>
    <n v="14.579031430000001"/>
    <s v="per 100,000"/>
    <m/>
    <m/>
  </r>
  <r>
    <x v="7"/>
    <x v="17"/>
    <x v="1"/>
    <s v="Ischemic heart disease"/>
    <x v="0"/>
    <x v="1"/>
    <n v="10.09215693"/>
    <n v="6.5152049600000002"/>
    <n v="14.787639309999999"/>
    <s v="per 100,000"/>
    <m/>
    <m/>
  </r>
  <r>
    <x v="7"/>
    <x v="18"/>
    <x v="1"/>
    <s v="Ischemic heart disease"/>
    <x v="0"/>
    <x v="1"/>
    <n v="10.342835539999999"/>
    <n v="6.6793224899999997"/>
    <n v="15.148823459999999"/>
    <s v="per 100,000"/>
    <m/>
    <m/>
  </r>
  <r>
    <x v="7"/>
    <x v="19"/>
    <x v="1"/>
    <s v="Ischemic heart disease"/>
    <x v="0"/>
    <x v="1"/>
    <n v="10.638287119999999"/>
    <n v="6.6262435110000002"/>
    <n v="16.174444059999999"/>
    <s v="per 100,000"/>
    <m/>
    <m/>
  </r>
  <r>
    <x v="7"/>
    <x v="20"/>
    <x v="1"/>
    <s v="Ischemic heart disease"/>
    <x v="0"/>
    <x v="1"/>
    <n v="10.87467841"/>
    <n v="6.3422953289999997"/>
    <n v="17.265153810000001"/>
    <s v="per 100,000"/>
    <m/>
    <m/>
  </r>
  <r>
    <x v="7"/>
    <x v="21"/>
    <x v="1"/>
    <s v="Ischemic heart disease"/>
    <x v="0"/>
    <x v="1"/>
    <n v="11.152298500000001"/>
    <n v="6.6314247609999999"/>
    <n v="17.197764729999999"/>
    <s v="per 100,000"/>
    <m/>
    <m/>
  </r>
  <r>
    <x v="7"/>
    <x v="22"/>
    <x v="1"/>
    <s v="Ischemic heart disease"/>
    <x v="0"/>
    <x v="1"/>
    <n v="10.76812331"/>
    <n v="5.8778741229999998"/>
    <n v="16.568113310000001"/>
    <s v="per 100,000"/>
    <m/>
    <m/>
  </r>
  <r>
    <x v="7"/>
    <x v="23"/>
    <x v="1"/>
    <s v="Ischemic heart disease"/>
    <x v="0"/>
    <x v="1"/>
    <n v="10.97310367"/>
    <n v="6.6049902119999997"/>
    <n v="16.405381510000002"/>
    <s v="per 100,000"/>
    <m/>
    <m/>
  </r>
  <r>
    <x v="7"/>
    <x v="24"/>
    <x v="1"/>
    <s v="Ischemic heart disease"/>
    <x v="0"/>
    <x v="1"/>
    <n v="11.1617456"/>
    <n v="6.8389286719999998"/>
    <n v="17.210290400000002"/>
    <s v="per 100,000"/>
    <m/>
    <m/>
  </r>
  <r>
    <x v="7"/>
    <x v="25"/>
    <x v="1"/>
    <s v="Ischemic heart disease"/>
    <x v="0"/>
    <x v="1"/>
    <n v="11.498793109999999"/>
    <n v="6.875222054"/>
    <n v="17.37039493"/>
    <s v="per 100,000"/>
    <m/>
    <m/>
  </r>
  <r>
    <x v="7"/>
    <x v="26"/>
    <x v="1"/>
    <s v="Ischemic heart disease"/>
    <x v="0"/>
    <x v="1"/>
    <n v="11.67896037"/>
    <n v="6.9649588409999996"/>
    <n v="17.46067395"/>
    <s v="per 100,000"/>
    <m/>
    <m/>
  </r>
  <r>
    <x v="7"/>
    <x v="27"/>
    <x v="1"/>
    <s v="Ischemic heart disease"/>
    <x v="0"/>
    <x v="1"/>
    <n v="11.945108879999999"/>
    <n v="7.2772437849999996"/>
    <n v="18.038925590000002"/>
    <s v="per 100,000"/>
    <m/>
    <m/>
  </r>
  <r>
    <x v="7"/>
    <x v="0"/>
    <x v="1"/>
    <s v="Ischemic stroke"/>
    <x v="0"/>
    <x v="0"/>
    <n v="21.992152699999998"/>
    <n v="10.661186000000001"/>
    <n v="39.758417520000002"/>
    <s v="per 100,000"/>
    <m/>
    <m/>
  </r>
  <r>
    <x v="7"/>
    <x v="1"/>
    <x v="1"/>
    <s v="Ischemic stroke"/>
    <x v="0"/>
    <x v="0"/>
    <n v="23.184000640000001"/>
    <n v="12.701375840000001"/>
    <n v="39.762319519999998"/>
    <s v="per 100,000"/>
    <m/>
    <m/>
  </r>
  <r>
    <x v="7"/>
    <x v="2"/>
    <x v="1"/>
    <s v="Ischemic stroke"/>
    <x v="0"/>
    <x v="0"/>
    <n v="23.6534674"/>
    <n v="12.983695259999999"/>
    <n v="39.062634770000003"/>
    <s v="per 100,000"/>
    <m/>
    <m/>
  </r>
  <r>
    <x v="7"/>
    <x v="3"/>
    <x v="1"/>
    <s v="Ischemic stroke"/>
    <x v="0"/>
    <x v="0"/>
    <n v="24.28381435"/>
    <n v="13.04722306"/>
    <n v="40.253803150000003"/>
    <s v="per 100,000"/>
    <m/>
    <m/>
  </r>
  <r>
    <x v="7"/>
    <x v="4"/>
    <x v="1"/>
    <s v="Ischemic stroke"/>
    <x v="0"/>
    <x v="0"/>
    <n v="24.86509246"/>
    <n v="13.5509168"/>
    <n v="42.563349690000003"/>
    <s v="per 100,000"/>
    <m/>
    <m/>
  </r>
  <r>
    <x v="7"/>
    <x v="5"/>
    <x v="1"/>
    <s v="Ischemic stroke"/>
    <x v="0"/>
    <x v="0"/>
    <n v="25.815254670000002"/>
    <n v="12.746451860000001"/>
    <n v="45.344065399999998"/>
    <s v="per 100,000"/>
    <m/>
    <m/>
  </r>
  <r>
    <x v="7"/>
    <x v="6"/>
    <x v="1"/>
    <s v="Ischemic stroke"/>
    <x v="0"/>
    <x v="0"/>
    <n v="26.273119189999999"/>
    <n v="14.04055578"/>
    <n v="44.120263180000002"/>
    <s v="per 100,000"/>
    <m/>
    <m/>
  </r>
  <r>
    <x v="7"/>
    <x v="7"/>
    <x v="1"/>
    <s v="Ischemic stroke"/>
    <x v="0"/>
    <x v="0"/>
    <n v="27.061529879999998"/>
    <n v="14.925809579999999"/>
    <n v="41.902687839999999"/>
    <s v="per 100,000"/>
    <m/>
    <m/>
  </r>
  <r>
    <x v="7"/>
    <x v="8"/>
    <x v="1"/>
    <s v="Ischemic stroke"/>
    <x v="0"/>
    <x v="0"/>
    <n v="26.776234169999999"/>
    <n v="15.14168029"/>
    <n v="42.181443710000003"/>
    <s v="per 100,000"/>
    <m/>
    <m/>
  </r>
  <r>
    <x v="7"/>
    <x v="9"/>
    <x v="1"/>
    <s v="Ischemic stroke"/>
    <x v="0"/>
    <x v="0"/>
    <n v="26.675113759999999"/>
    <n v="15.208940630000001"/>
    <n v="43.309145940000001"/>
    <s v="per 100,000"/>
    <m/>
    <m/>
  </r>
  <r>
    <x v="7"/>
    <x v="10"/>
    <x v="1"/>
    <s v="Ischemic stroke"/>
    <x v="0"/>
    <x v="0"/>
    <n v="26.674319359999998"/>
    <n v="13.64964954"/>
    <n v="44.495252059999999"/>
    <s v="per 100,000"/>
    <m/>
    <m/>
  </r>
  <r>
    <x v="7"/>
    <x v="11"/>
    <x v="1"/>
    <s v="Ischemic stroke"/>
    <x v="0"/>
    <x v="0"/>
    <n v="27.081233650000001"/>
    <n v="14.82132324"/>
    <n v="42.434706419999998"/>
    <s v="per 100,000"/>
    <m/>
    <m/>
  </r>
  <r>
    <x v="7"/>
    <x v="12"/>
    <x v="1"/>
    <s v="Ischemic stroke"/>
    <x v="0"/>
    <x v="0"/>
    <n v="27.271449650000001"/>
    <n v="15.52400499"/>
    <n v="43.303416130000002"/>
    <s v="per 100,000"/>
    <m/>
    <m/>
  </r>
  <r>
    <x v="7"/>
    <x v="13"/>
    <x v="1"/>
    <s v="Ischemic stroke"/>
    <x v="0"/>
    <x v="0"/>
    <n v="27.77683017"/>
    <n v="16.168339880000001"/>
    <n v="43.960495049999999"/>
    <s v="per 100,000"/>
    <m/>
    <m/>
  </r>
  <r>
    <x v="7"/>
    <x v="14"/>
    <x v="1"/>
    <s v="Ischemic stroke"/>
    <x v="0"/>
    <x v="0"/>
    <n v="27.97431443"/>
    <n v="16.313473179999999"/>
    <n v="47.551701979999997"/>
    <s v="per 100,000"/>
    <m/>
    <m/>
  </r>
  <r>
    <x v="7"/>
    <x v="15"/>
    <x v="1"/>
    <s v="Ischemic stroke"/>
    <x v="0"/>
    <x v="0"/>
    <n v="28.209567759999999"/>
    <n v="14.7436813"/>
    <n v="48.648877679999998"/>
    <s v="per 100,000"/>
    <m/>
    <m/>
  </r>
  <r>
    <x v="7"/>
    <x v="16"/>
    <x v="1"/>
    <s v="Ischemic stroke"/>
    <x v="0"/>
    <x v="0"/>
    <n v="28.73231067"/>
    <n v="16.44483649"/>
    <n v="47.539037309999998"/>
    <s v="per 100,000"/>
    <m/>
    <m/>
  </r>
  <r>
    <x v="7"/>
    <x v="17"/>
    <x v="1"/>
    <s v="Ischemic stroke"/>
    <x v="0"/>
    <x v="0"/>
    <n v="29.079768059999999"/>
    <n v="16.500578390000001"/>
    <n v="47.337058820000003"/>
    <s v="per 100,000"/>
    <m/>
    <m/>
  </r>
  <r>
    <x v="7"/>
    <x v="18"/>
    <x v="1"/>
    <s v="Ischemic stroke"/>
    <x v="0"/>
    <x v="0"/>
    <n v="29.523593259999998"/>
    <n v="17.120067049999999"/>
    <n v="46.145692949999997"/>
    <s v="per 100,000"/>
    <m/>
    <m/>
  </r>
  <r>
    <x v="7"/>
    <x v="19"/>
    <x v="1"/>
    <s v="Ischemic stroke"/>
    <x v="0"/>
    <x v="0"/>
    <n v="30.17495057"/>
    <n v="17.311520139999999"/>
    <n v="48.310736249999998"/>
    <s v="per 100,000"/>
    <m/>
    <m/>
  </r>
  <r>
    <x v="7"/>
    <x v="20"/>
    <x v="1"/>
    <s v="Ischemic stroke"/>
    <x v="0"/>
    <x v="0"/>
    <n v="30.61719385"/>
    <n v="16.827674439999999"/>
    <n v="51.116724560000002"/>
    <s v="per 100,000"/>
    <m/>
    <m/>
  </r>
  <r>
    <x v="7"/>
    <x v="21"/>
    <x v="1"/>
    <s v="Ischemic stroke"/>
    <x v="0"/>
    <x v="0"/>
    <n v="31.156227940000001"/>
    <n v="17.31185237"/>
    <n v="52.250459849999999"/>
    <s v="per 100,000"/>
    <m/>
    <m/>
  </r>
  <r>
    <x v="7"/>
    <x v="22"/>
    <x v="1"/>
    <s v="Ischemic stroke"/>
    <x v="0"/>
    <x v="0"/>
    <n v="29.895155240000001"/>
    <n v="16.092487269999999"/>
    <n v="48.095462349999998"/>
    <s v="per 100,000"/>
    <m/>
    <m/>
  </r>
  <r>
    <x v="7"/>
    <x v="23"/>
    <x v="1"/>
    <s v="Ischemic stroke"/>
    <x v="0"/>
    <x v="0"/>
    <n v="30.26359776"/>
    <n v="17.231961720000001"/>
    <n v="47.183509090000001"/>
    <s v="per 100,000"/>
    <m/>
    <m/>
  </r>
  <r>
    <x v="7"/>
    <x v="24"/>
    <x v="1"/>
    <s v="Ischemic stroke"/>
    <x v="0"/>
    <x v="0"/>
    <n v="30.718479030000001"/>
    <n v="16.979634669999999"/>
    <n v="50.997759090000002"/>
    <s v="per 100,000"/>
    <m/>
    <m/>
  </r>
  <r>
    <x v="7"/>
    <x v="25"/>
    <x v="1"/>
    <s v="Ischemic stroke"/>
    <x v="0"/>
    <x v="0"/>
    <n v="31.453888729999999"/>
    <n v="17.330318590000001"/>
    <n v="50.990685319999997"/>
    <s v="per 100,000"/>
    <m/>
    <m/>
  </r>
  <r>
    <x v="7"/>
    <x v="26"/>
    <x v="1"/>
    <s v="Ischemic stroke"/>
    <x v="0"/>
    <x v="0"/>
    <n v="31.792318569999999"/>
    <n v="17.29598871"/>
    <n v="50.262048350000001"/>
    <s v="per 100,000"/>
    <m/>
    <m/>
  </r>
  <r>
    <x v="7"/>
    <x v="27"/>
    <x v="1"/>
    <s v="Ischemic stroke"/>
    <x v="0"/>
    <x v="0"/>
    <n v="32.44086334"/>
    <n v="17.88797555"/>
    <n v="51.468934259999997"/>
    <s v="per 100,000"/>
    <m/>
    <m/>
  </r>
  <r>
    <x v="7"/>
    <x v="0"/>
    <x v="1"/>
    <s v="Ischemic stroke"/>
    <x v="0"/>
    <x v="1"/>
    <n v="1.047237229"/>
    <n v="0.49952717099999999"/>
    <n v="1.8672505180000001"/>
    <s v="per 100,000"/>
    <m/>
    <m/>
  </r>
  <r>
    <x v="7"/>
    <x v="1"/>
    <x v="1"/>
    <s v="Ischemic stroke"/>
    <x v="0"/>
    <x v="1"/>
    <n v="1.1017439600000001"/>
    <n v="0.59290194500000004"/>
    <n v="1.8572951040000001"/>
    <s v="per 100,000"/>
    <m/>
    <m/>
  </r>
  <r>
    <x v="7"/>
    <x v="2"/>
    <x v="1"/>
    <s v="Ischemic stroke"/>
    <x v="0"/>
    <x v="1"/>
    <n v="1.1151195229999999"/>
    <n v="0.60573700900000005"/>
    <n v="1.8406669149999999"/>
    <s v="per 100,000"/>
    <m/>
    <m/>
  </r>
  <r>
    <x v="7"/>
    <x v="3"/>
    <x v="1"/>
    <s v="Ischemic stroke"/>
    <x v="0"/>
    <x v="1"/>
    <n v="1.136379144"/>
    <n v="0.61350717899999996"/>
    <n v="1.8810016359999999"/>
    <s v="per 100,000"/>
    <m/>
    <m/>
  </r>
  <r>
    <x v="7"/>
    <x v="4"/>
    <x v="1"/>
    <s v="Ischemic stroke"/>
    <x v="0"/>
    <x v="1"/>
    <n v="1.157312026"/>
    <n v="0.63007674899999999"/>
    <n v="1.9573342739999999"/>
    <s v="per 100,000"/>
    <m/>
    <m/>
  </r>
  <r>
    <x v="7"/>
    <x v="5"/>
    <x v="1"/>
    <s v="Ischemic stroke"/>
    <x v="0"/>
    <x v="1"/>
    <n v="1.195611456"/>
    <n v="0.58754883199999997"/>
    <n v="2.1162318409999998"/>
    <s v="per 100,000"/>
    <m/>
    <m/>
  </r>
  <r>
    <x v="7"/>
    <x v="6"/>
    <x v="1"/>
    <s v="Ischemic stroke"/>
    <x v="0"/>
    <x v="1"/>
    <n v="1.2107088189999999"/>
    <n v="0.64821214400000005"/>
    <n v="2.0114146000000002"/>
    <s v="per 100,000"/>
    <m/>
    <m/>
  </r>
  <r>
    <x v="7"/>
    <x v="7"/>
    <x v="1"/>
    <s v="Ischemic stroke"/>
    <x v="0"/>
    <x v="1"/>
    <n v="1.2406182240000001"/>
    <n v="0.70309542000000003"/>
    <n v="1.9233773059999999"/>
    <s v="per 100,000"/>
    <m/>
    <m/>
  </r>
  <r>
    <x v="7"/>
    <x v="8"/>
    <x v="1"/>
    <s v="Ischemic stroke"/>
    <x v="0"/>
    <x v="1"/>
    <n v="1.2207870810000001"/>
    <n v="0.68082825800000002"/>
    <n v="1.9030149000000001"/>
    <s v="per 100,000"/>
    <m/>
    <m/>
  </r>
  <r>
    <x v="7"/>
    <x v="9"/>
    <x v="1"/>
    <s v="Ischemic stroke"/>
    <x v="0"/>
    <x v="1"/>
    <n v="1.2063867559999999"/>
    <n v="0.68417195099999994"/>
    <n v="1.9601679030000001"/>
    <s v="per 100,000"/>
    <m/>
    <m/>
  </r>
  <r>
    <x v="7"/>
    <x v="10"/>
    <x v="1"/>
    <s v="Ischemic stroke"/>
    <x v="0"/>
    <x v="1"/>
    <n v="1.197471272"/>
    <n v="0.59903397599999997"/>
    <n v="1.987479813"/>
    <s v="per 100,000"/>
    <m/>
    <m/>
  </r>
  <r>
    <x v="7"/>
    <x v="11"/>
    <x v="1"/>
    <s v="Ischemic stroke"/>
    <x v="0"/>
    <x v="1"/>
    <n v="1.2065423239999999"/>
    <n v="0.66226292200000003"/>
    <n v="1.8943961010000001"/>
    <s v="per 100,000"/>
    <m/>
    <m/>
  </r>
  <r>
    <x v="7"/>
    <x v="12"/>
    <x v="1"/>
    <s v="Ischemic stroke"/>
    <x v="0"/>
    <x v="1"/>
    <n v="1.20625545"/>
    <n v="0.70274786099999997"/>
    <n v="1.882017018"/>
    <s v="per 100,000"/>
    <m/>
    <m/>
  </r>
  <r>
    <x v="7"/>
    <x v="13"/>
    <x v="1"/>
    <s v="Ischemic stroke"/>
    <x v="0"/>
    <x v="1"/>
    <n v="1.2236802410000001"/>
    <n v="0.70892769899999997"/>
    <n v="1.93684094"/>
    <s v="per 100,000"/>
    <m/>
    <m/>
  </r>
  <r>
    <x v="7"/>
    <x v="14"/>
    <x v="1"/>
    <s v="Ischemic stroke"/>
    <x v="0"/>
    <x v="1"/>
    <n v="1.2290890109999999"/>
    <n v="0.71351929599999997"/>
    <n v="2.0317812339999999"/>
    <s v="per 100,000"/>
    <m/>
    <m/>
  </r>
  <r>
    <x v="7"/>
    <x v="15"/>
    <x v="1"/>
    <s v="Ischemic stroke"/>
    <x v="0"/>
    <x v="1"/>
    <n v="1.2358742620000001"/>
    <n v="0.65588529100000004"/>
    <n v="2.1376882140000002"/>
    <s v="per 100,000"/>
    <m/>
    <m/>
  </r>
  <r>
    <x v="7"/>
    <x v="16"/>
    <x v="1"/>
    <s v="Ischemic stroke"/>
    <x v="0"/>
    <x v="1"/>
    <n v="1.2567986280000001"/>
    <n v="0.71401171500000005"/>
    <n v="2.091490099"/>
    <s v="per 100,000"/>
    <m/>
    <m/>
  </r>
  <r>
    <x v="7"/>
    <x v="17"/>
    <x v="1"/>
    <s v="Ischemic stroke"/>
    <x v="0"/>
    <x v="1"/>
    <n v="1.269175003"/>
    <n v="0.73419405100000001"/>
    <n v="2.0151899069999999"/>
    <s v="per 100,000"/>
    <m/>
    <m/>
  </r>
  <r>
    <x v="7"/>
    <x v="18"/>
    <x v="1"/>
    <s v="Ischemic stroke"/>
    <x v="0"/>
    <x v="1"/>
    <n v="1.287039332"/>
    <n v="0.74428037800000002"/>
    <n v="2.0079765780000001"/>
    <s v="per 100,000"/>
    <m/>
    <m/>
  </r>
  <r>
    <x v="7"/>
    <x v="19"/>
    <x v="1"/>
    <s v="Ischemic stroke"/>
    <x v="0"/>
    <x v="1"/>
    <n v="1.314527574"/>
    <n v="0.76119869299999998"/>
    <n v="2.0930137809999998"/>
    <s v="per 100,000"/>
    <m/>
    <m/>
  </r>
  <r>
    <x v="7"/>
    <x v="20"/>
    <x v="1"/>
    <s v="Ischemic stroke"/>
    <x v="0"/>
    <x v="1"/>
    <n v="1.3326145060000001"/>
    <n v="0.73287835999999995"/>
    <n v="2.2017111439999999"/>
    <s v="per 100,000"/>
    <m/>
    <m/>
  </r>
  <r>
    <x v="7"/>
    <x v="21"/>
    <x v="1"/>
    <s v="Ischemic stroke"/>
    <x v="0"/>
    <x v="1"/>
    <n v="1.355897409"/>
    <n v="0.74376439299999997"/>
    <n v="2.2501946940000002"/>
    <s v="per 100,000"/>
    <m/>
    <m/>
  </r>
  <r>
    <x v="7"/>
    <x v="22"/>
    <x v="1"/>
    <s v="Ischemic stroke"/>
    <x v="0"/>
    <x v="1"/>
    <n v="1.30249211"/>
    <n v="0.695270104"/>
    <n v="2.1238914480000002"/>
    <s v="per 100,000"/>
    <m/>
    <m/>
  </r>
  <r>
    <x v="7"/>
    <x v="23"/>
    <x v="1"/>
    <s v="Ischemic stroke"/>
    <x v="0"/>
    <x v="1"/>
    <n v="1.319895016"/>
    <n v="0.74125943599999999"/>
    <n v="2.0531087339999998"/>
    <s v="per 100,000"/>
    <m/>
    <m/>
  </r>
  <r>
    <x v="7"/>
    <x v="24"/>
    <x v="1"/>
    <s v="Ischemic stroke"/>
    <x v="0"/>
    <x v="1"/>
    <n v="1.341667146"/>
    <n v="0.76402475000000003"/>
    <n v="2.1958271219999999"/>
    <s v="per 100,000"/>
    <m/>
    <m/>
  </r>
  <r>
    <x v="7"/>
    <x v="25"/>
    <x v="1"/>
    <s v="Ischemic stroke"/>
    <x v="0"/>
    <x v="1"/>
    <n v="1.3764062539999999"/>
    <n v="0.75200850900000005"/>
    <n v="2.267402455"/>
    <s v="per 100,000"/>
    <m/>
    <m/>
  </r>
  <r>
    <x v="7"/>
    <x v="26"/>
    <x v="1"/>
    <s v="Ischemic stroke"/>
    <x v="0"/>
    <x v="1"/>
    <n v="1.393271031"/>
    <n v="0.76453146299999997"/>
    <n v="2.1938786719999999"/>
    <s v="per 100,000"/>
    <m/>
    <m/>
  </r>
  <r>
    <x v="7"/>
    <x v="27"/>
    <x v="1"/>
    <s v="Ischemic stroke"/>
    <x v="0"/>
    <x v="1"/>
    <n v="1.424787354"/>
    <n v="0.77432268100000001"/>
    <n v="2.2565167160000001"/>
    <s v="per 100,000"/>
    <m/>
    <m/>
  </r>
  <r>
    <x v="7"/>
    <x v="0"/>
    <x v="1"/>
    <s v="Tracheal, bronchus, and lung cancer"/>
    <x v="0"/>
    <x v="0"/>
    <n v="19.759258460000002"/>
    <n v="10.02417934"/>
    <n v="34.560797289999996"/>
    <s v="per 100,000"/>
    <m/>
    <m/>
  </r>
  <r>
    <x v="7"/>
    <x v="1"/>
    <x v="1"/>
    <s v="Tracheal, bronchus, and lung cancer"/>
    <x v="0"/>
    <x v="0"/>
    <n v="20.747451770000001"/>
    <n v="11.985268319999999"/>
    <n v="34.520157820000001"/>
    <s v="per 100,000"/>
    <m/>
    <m/>
  </r>
  <r>
    <x v="7"/>
    <x v="2"/>
    <x v="1"/>
    <s v="Tracheal, bronchus, and lung cancer"/>
    <x v="0"/>
    <x v="0"/>
    <n v="21.154165920000001"/>
    <n v="12.512102390000001"/>
    <n v="34.184940949999998"/>
    <s v="per 100,000"/>
    <m/>
    <m/>
  </r>
  <r>
    <x v="7"/>
    <x v="3"/>
    <x v="1"/>
    <s v="Tracheal, bronchus, and lung cancer"/>
    <x v="0"/>
    <x v="0"/>
    <n v="21.59867964"/>
    <n v="12.444732070000001"/>
    <n v="35.726964199999998"/>
    <s v="per 100,000"/>
    <m/>
    <m/>
  </r>
  <r>
    <x v="7"/>
    <x v="4"/>
    <x v="1"/>
    <s v="Tracheal, bronchus, and lung cancer"/>
    <x v="0"/>
    <x v="0"/>
    <n v="21.904310949999999"/>
    <n v="12.699286300000001"/>
    <n v="36.257075720000003"/>
    <s v="per 100,000"/>
    <m/>
    <m/>
  </r>
  <r>
    <x v="7"/>
    <x v="5"/>
    <x v="1"/>
    <s v="Tracheal, bronchus, and lung cancer"/>
    <x v="0"/>
    <x v="0"/>
    <n v="22.345857469999999"/>
    <n v="12.209992809999999"/>
    <n v="39.475373300000001"/>
    <s v="per 100,000"/>
    <m/>
    <m/>
  </r>
  <r>
    <x v="7"/>
    <x v="6"/>
    <x v="1"/>
    <s v="Tracheal, bronchus, and lung cancer"/>
    <x v="0"/>
    <x v="0"/>
    <n v="23.06814653"/>
    <n v="13.426223609999999"/>
    <n v="36.986114700000002"/>
    <s v="per 100,000"/>
    <m/>
    <m/>
  </r>
  <r>
    <x v="7"/>
    <x v="7"/>
    <x v="1"/>
    <s v="Tracheal, bronchus, and lung cancer"/>
    <x v="0"/>
    <x v="0"/>
    <n v="24.421994269999999"/>
    <n v="14.72543508"/>
    <n v="37.70014303"/>
    <s v="per 100,000"/>
    <m/>
    <m/>
  </r>
  <r>
    <x v="7"/>
    <x v="8"/>
    <x v="1"/>
    <s v="Tracheal, bronchus, and lung cancer"/>
    <x v="0"/>
    <x v="0"/>
    <n v="24.92071752"/>
    <n v="14.860559889999999"/>
    <n v="37.385111430000002"/>
    <s v="per 100,000"/>
    <m/>
    <m/>
  </r>
  <r>
    <x v="7"/>
    <x v="9"/>
    <x v="1"/>
    <s v="Tracheal, bronchus, and lung cancer"/>
    <x v="0"/>
    <x v="0"/>
    <n v="25.662828380000001"/>
    <n v="14.606350689999999"/>
    <n v="39.18234975"/>
    <s v="per 100,000"/>
    <m/>
    <m/>
  </r>
  <r>
    <x v="7"/>
    <x v="10"/>
    <x v="1"/>
    <s v="Tracheal, bronchus, and lung cancer"/>
    <x v="0"/>
    <x v="0"/>
    <n v="26.367230599999999"/>
    <n v="13.186890099999999"/>
    <n v="43.265825169999999"/>
    <s v="per 100,000"/>
    <m/>
    <m/>
  </r>
  <r>
    <x v="7"/>
    <x v="11"/>
    <x v="1"/>
    <s v="Tracheal, bronchus, and lung cancer"/>
    <x v="0"/>
    <x v="0"/>
    <n v="26.779066390000001"/>
    <n v="15.082690019999999"/>
    <n v="42.876337210000003"/>
    <s v="per 100,000"/>
    <m/>
    <m/>
  </r>
  <r>
    <x v="7"/>
    <x v="12"/>
    <x v="1"/>
    <s v="Tracheal, bronchus, and lung cancer"/>
    <x v="0"/>
    <x v="0"/>
    <n v="27.087080879999998"/>
    <n v="16.422423970000001"/>
    <n v="41.932051389999998"/>
    <s v="per 100,000"/>
    <m/>
    <m/>
  </r>
  <r>
    <x v="7"/>
    <x v="13"/>
    <x v="1"/>
    <s v="Tracheal, bronchus, and lung cancer"/>
    <x v="0"/>
    <x v="0"/>
    <n v="27.516694390000001"/>
    <n v="16.848478750000002"/>
    <n v="42.448803669999997"/>
    <s v="per 100,000"/>
    <m/>
    <m/>
  </r>
  <r>
    <x v="7"/>
    <x v="14"/>
    <x v="1"/>
    <s v="Tracheal, bronchus, and lung cancer"/>
    <x v="0"/>
    <x v="0"/>
    <n v="28.05713269"/>
    <n v="17.24818393"/>
    <n v="43.811842210000002"/>
    <s v="per 100,000"/>
    <m/>
    <m/>
  </r>
  <r>
    <x v="7"/>
    <x v="15"/>
    <x v="1"/>
    <s v="Tracheal, bronchus, and lung cancer"/>
    <x v="0"/>
    <x v="0"/>
    <n v="28.73153611"/>
    <n v="15.813680769999999"/>
    <n v="47.026605150000002"/>
    <s v="per 100,000"/>
    <m/>
    <m/>
  </r>
  <r>
    <x v="7"/>
    <x v="16"/>
    <x v="1"/>
    <s v="Tracheal, bronchus, and lung cancer"/>
    <x v="0"/>
    <x v="0"/>
    <n v="29.551550379999998"/>
    <n v="17.195047349999999"/>
    <n v="45.505565820000001"/>
    <s v="per 100,000"/>
    <m/>
    <m/>
  </r>
  <r>
    <x v="7"/>
    <x v="17"/>
    <x v="1"/>
    <s v="Tracheal, bronchus, and lung cancer"/>
    <x v="0"/>
    <x v="0"/>
    <n v="30.256211990000001"/>
    <n v="18.08422762"/>
    <n v="46.843134190000001"/>
    <s v="per 100,000"/>
    <m/>
    <m/>
  </r>
  <r>
    <x v="7"/>
    <x v="18"/>
    <x v="1"/>
    <s v="Tracheal, bronchus, and lung cancer"/>
    <x v="0"/>
    <x v="0"/>
    <n v="30.87789617"/>
    <n v="18.50221324"/>
    <n v="48.109265149999999"/>
    <s v="per 100,000"/>
    <m/>
    <m/>
  </r>
  <r>
    <x v="7"/>
    <x v="19"/>
    <x v="1"/>
    <s v="Tracheal, bronchus, and lung cancer"/>
    <x v="0"/>
    <x v="0"/>
    <n v="31.661839100000002"/>
    <n v="18.663033469999998"/>
    <n v="51.271365660000001"/>
    <s v="per 100,000"/>
    <m/>
    <m/>
  </r>
  <r>
    <x v="7"/>
    <x v="20"/>
    <x v="1"/>
    <s v="Tracheal, bronchus, and lung cancer"/>
    <x v="0"/>
    <x v="0"/>
    <n v="32.262692250000001"/>
    <n v="17.870842799999998"/>
    <n v="54.505370429999999"/>
    <s v="per 100,000"/>
    <m/>
    <m/>
  </r>
  <r>
    <x v="7"/>
    <x v="21"/>
    <x v="1"/>
    <s v="Tracheal, bronchus, and lung cancer"/>
    <x v="0"/>
    <x v="0"/>
    <n v="32.838753930000003"/>
    <n v="17.895590429999999"/>
    <n v="55.400097189999997"/>
    <s v="per 100,000"/>
    <m/>
    <m/>
  </r>
  <r>
    <x v="7"/>
    <x v="22"/>
    <x v="1"/>
    <s v="Tracheal, bronchus, and lung cancer"/>
    <x v="0"/>
    <x v="0"/>
    <n v="31.215015350000002"/>
    <n v="15.90854974"/>
    <n v="52.235674039999999"/>
    <s v="per 100,000"/>
    <m/>
    <m/>
  </r>
  <r>
    <x v="7"/>
    <x v="23"/>
    <x v="1"/>
    <s v="Tracheal, bronchus, and lung cancer"/>
    <x v="0"/>
    <x v="0"/>
    <n v="31.417288970000001"/>
    <n v="17.056495590000001"/>
    <n v="50.104285369999999"/>
    <s v="per 100,000"/>
    <m/>
    <m/>
  </r>
  <r>
    <x v="7"/>
    <x v="24"/>
    <x v="1"/>
    <s v="Tracheal, bronchus, and lung cancer"/>
    <x v="0"/>
    <x v="0"/>
    <n v="31.547602489999999"/>
    <n v="17.418001660000002"/>
    <n v="53.90428472"/>
    <s v="per 100,000"/>
    <m/>
    <m/>
  </r>
  <r>
    <x v="7"/>
    <x v="25"/>
    <x v="1"/>
    <s v="Tracheal, bronchus, and lung cancer"/>
    <x v="0"/>
    <x v="0"/>
    <n v="32.161959979999999"/>
    <n v="17.571270030000001"/>
    <n v="53.449915099999998"/>
    <s v="per 100,000"/>
    <m/>
    <m/>
  </r>
  <r>
    <x v="7"/>
    <x v="26"/>
    <x v="1"/>
    <s v="Tracheal, bronchus, and lung cancer"/>
    <x v="0"/>
    <x v="0"/>
    <n v="32.219955349999999"/>
    <n v="17.72008525"/>
    <n v="52.606992589999997"/>
    <s v="per 100,000"/>
    <m/>
    <m/>
  </r>
  <r>
    <x v="7"/>
    <x v="27"/>
    <x v="1"/>
    <s v="Tracheal, bronchus, and lung cancer"/>
    <x v="0"/>
    <x v="0"/>
    <n v="32.739082949999997"/>
    <n v="17.925191309999999"/>
    <n v="55.330045679999998"/>
    <s v="per 100,000"/>
    <m/>
    <m/>
  </r>
  <r>
    <x v="7"/>
    <x v="0"/>
    <x v="1"/>
    <s v="Tracheal, bronchus, and lung cancer"/>
    <x v="0"/>
    <x v="1"/>
    <n v="0.77163483899999996"/>
    <n v="0.392189067"/>
    <n v="1.3581592490000001"/>
    <s v="per 100,000"/>
    <m/>
    <m/>
  </r>
  <r>
    <x v="7"/>
    <x v="1"/>
    <x v="1"/>
    <s v="Tracheal, bronchus, and lung cancer"/>
    <x v="0"/>
    <x v="1"/>
    <n v="0.80896237900000001"/>
    <n v="0.464705113"/>
    <n v="1.348322781"/>
    <s v="per 100,000"/>
    <m/>
    <m/>
  </r>
  <r>
    <x v="7"/>
    <x v="2"/>
    <x v="1"/>
    <s v="Tracheal, bronchus, and lung cancer"/>
    <x v="0"/>
    <x v="1"/>
    <n v="0.82111294800000001"/>
    <n v="0.48085345600000001"/>
    <n v="1.3280265440000001"/>
    <s v="per 100,000"/>
    <m/>
    <m/>
  </r>
  <r>
    <x v="7"/>
    <x v="3"/>
    <x v="1"/>
    <s v="Tracheal, bronchus, and lung cancer"/>
    <x v="0"/>
    <x v="1"/>
    <n v="0.83332652100000004"/>
    <n v="0.48437883999999998"/>
    <n v="1.395879337"/>
    <s v="per 100,000"/>
    <m/>
    <m/>
  </r>
  <r>
    <x v="7"/>
    <x v="4"/>
    <x v="1"/>
    <s v="Tracheal, bronchus, and lung cancer"/>
    <x v="0"/>
    <x v="1"/>
    <n v="0.84053722099999995"/>
    <n v="0.48523048099999999"/>
    <n v="1.3844081720000001"/>
    <s v="per 100,000"/>
    <m/>
    <m/>
  </r>
  <r>
    <x v="7"/>
    <x v="5"/>
    <x v="1"/>
    <s v="Tracheal, bronchus, and lung cancer"/>
    <x v="0"/>
    <x v="1"/>
    <n v="0.85382440400000004"/>
    <n v="0.46700008799999998"/>
    <n v="1.517715427"/>
    <s v="per 100,000"/>
    <m/>
    <m/>
  </r>
  <r>
    <x v="7"/>
    <x v="6"/>
    <x v="1"/>
    <s v="Tracheal, bronchus, and lung cancer"/>
    <x v="0"/>
    <x v="1"/>
    <n v="0.87752980199999997"/>
    <n v="0.51144589100000004"/>
    <n v="1.415897703"/>
    <s v="per 100,000"/>
    <m/>
    <m/>
  </r>
  <r>
    <x v="7"/>
    <x v="7"/>
    <x v="1"/>
    <s v="Tracheal, bronchus, and lung cancer"/>
    <x v="0"/>
    <x v="1"/>
    <n v="0.92302098600000004"/>
    <n v="0.55781075400000002"/>
    <n v="1.4141017010000001"/>
    <s v="per 100,000"/>
    <m/>
    <m/>
  </r>
  <r>
    <x v="7"/>
    <x v="8"/>
    <x v="1"/>
    <s v="Tracheal, bronchus, and lung cancer"/>
    <x v="0"/>
    <x v="1"/>
    <n v="0.93630597900000001"/>
    <n v="0.55960817799999996"/>
    <n v="1.4027754050000001"/>
    <s v="per 100,000"/>
    <m/>
    <m/>
  </r>
  <r>
    <x v="7"/>
    <x v="9"/>
    <x v="1"/>
    <s v="Tracheal, bronchus, and lung cancer"/>
    <x v="0"/>
    <x v="1"/>
    <n v="0.95869285800000004"/>
    <n v="0.54648359999999996"/>
    <n v="1.4468978349999999"/>
    <s v="per 100,000"/>
    <m/>
    <m/>
  </r>
  <r>
    <x v="7"/>
    <x v="10"/>
    <x v="1"/>
    <s v="Tracheal, bronchus, and lung cancer"/>
    <x v="0"/>
    <x v="1"/>
    <n v="0.98016497999999996"/>
    <n v="0.49452382499999997"/>
    <n v="1.6025134240000001"/>
    <s v="per 100,000"/>
    <m/>
    <m/>
  </r>
  <r>
    <x v="7"/>
    <x v="11"/>
    <x v="1"/>
    <s v="Tracheal, bronchus, and lung cancer"/>
    <x v="0"/>
    <x v="1"/>
    <n v="0.99328769299999997"/>
    <n v="0.55780606399999999"/>
    <n v="1.562535142"/>
    <s v="per 100,000"/>
    <m/>
    <m/>
  </r>
  <r>
    <x v="7"/>
    <x v="12"/>
    <x v="1"/>
    <s v="Tracheal, bronchus, and lung cancer"/>
    <x v="0"/>
    <x v="1"/>
    <n v="1.0024480629999999"/>
    <n v="0.60316460699999996"/>
    <n v="1.540911218"/>
    <s v="per 100,000"/>
    <m/>
    <m/>
  </r>
  <r>
    <x v="7"/>
    <x v="13"/>
    <x v="1"/>
    <s v="Tracheal, bronchus, and lung cancer"/>
    <x v="0"/>
    <x v="1"/>
    <n v="1.016989776"/>
    <n v="0.62040925000000002"/>
    <n v="1.561377558"/>
    <s v="per 100,000"/>
    <m/>
    <m/>
  </r>
  <r>
    <x v="7"/>
    <x v="14"/>
    <x v="1"/>
    <s v="Tracheal, bronchus, and lung cancer"/>
    <x v="0"/>
    <x v="1"/>
    <n v="1.0356694230000001"/>
    <n v="0.63264176999999999"/>
    <n v="1.6020974450000001"/>
    <s v="per 100,000"/>
    <m/>
    <m/>
  </r>
  <r>
    <x v="7"/>
    <x v="15"/>
    <x v="1"/>
    <s v="Tracheal, bronchus, and lung cancer"/>
    <x v="0"/>
    <x v="1"/>
    <n v="1.059462956"/>
    <n v="0.58389092300000001"/>
    <n v="1.72543008"/>
    <s v="per 100,000"/>
    <m/>
    <m/>
  </r>
  <r>
    <x v="7"/>
    <x v="16"/>
    <x v="1"/>
    <s v="Tracheal, bronchus, and lung cancer"/>
    <x v="0"/>
    <x v="1"/>
    <n v="1.0895045800000001"/>
    <n v="0.63319080000000005"/>
    <n v="1.655503943"/>
    <s v="per 100,000"/>
    <m/>
    <m/>
  </r>
  <r>
    <x v="7"/>
    <x v="17"/>
    <x v="1"/>
    <s v="Tracheal, bronchus, and lung cancer"/>
    <x v="0"/>
    <x v="1"/>
    <n v="1.115891381"/>
    <n v="0.66786284600000001"/>
    <n v="1.6975110010000001"/>
    <s v="per 100,000"/>
    <m/>
    <m/>
  </r>
  <r>
    <x v="7"/>
    <x v="18"/>
    <x v="1"/>
    <s v="Tracheal, bronchus, and lung cancer"/>
    <x v="0"/>
    <x v="1"/>
    <n v="1.1397982950000001"/>
    <n v="0.68444536600000005"/>
    <n v="1.752495444"/>
    <s v="per 100,000"/>
    <m/>
    <m/>
  </r>
  <r>
    <x v="7"/>
    <x v="19"/>
    <x v="1"/>
    <s v="Tracheal, bronchus, and lung cancer"/>
    <x v="0"/>
    <x v="1"/>
    <n v="1.16969922"/>
    <n v="0.69565644400000004"/>
    <n v="1.8913286650000001"/>
    <s v="per 100,000"/>
    <m/>
    <m/>
  </r>
  <r>
    <x v="7"/>
    <x v="20"/>
    <x v="1"/>
    <s v="Tracheal, bronchus, and lung cancer"/>
    <x v="0"/>
    <x v="1"/>
    <n v="1.193320344"/>
    <n v="0.67735468399999998"/>
    <n v="1.9941823970000001"/>
    <s v="per 100,000"/>
    <m/>
    <m/>
  </r>
  <r>
    <x v="7"/>
    <x v="21"/>
    <x v="1"/>
    <s v="Tracheal, bronchus, and lung cancer"/>
    <x v="0"/>
    <x v="1"/>
    <n v="1.2161505020000001"/>
    <n v="0.66752530600000004"/>
    <n v="2.0653114719999999"/>
    <s v="per 100,000"/>
    <m/>
    <m/>
  </r>
  <r>
    <x v="7"/>
    <x v="22"/>
    <x v="1"/>
    <s v="Tracheal, bronchus, and lung cancer"/>
    <x v="0"/>
    <x v="1"/>
    <n v="1.157224034"/>
    <n v="0.59157044299999995"/>
    <n v="1.941638405"/>
    <s v="per 100,000"/>
    <m/>
    <m/>
  </r>
  <r>
    <x v="7"/>
    <x v="23"/>
    <x v="1"/>
    <s v="Tracheal, bronchus, and lung cancer"/>
    <x v="0"/>
    <x v="1"/>
    <n v="1.1657311909999999"/>
    <n v="0.64095696800000002"/>
    <n v="1.8521830800000001"/>
    <s v="per 100,000"/>
    <m/>
    <m/>
  </r>
  <r>
    <x v="7"/>
    <x v="24"/>
    <x v="1"/>
    <s v="Tracheal, bronchus, and lung cancer"/>
    <x v="0"/>
    <x v="1"/>
    <n v="1.172240196"/>
    <n v="0.65635076199999998"/>
    <n v="1.991478257"/>
    <s v="per 100,000"/>
    <m/>
    <m/>
  </r>
  <r>
    <x v="7"/>
    <x v="25"/>
    <x v="1"/>
    <s v="Tracheal, bronchus, and lung cancer"/>
    <x v="0"/>
    <x v="1"/>
    <n v="1.1974045360000001"/>
    <n v="0.65650123400000004"/>
    <n v="1.9878207139999999"/>
    <s v="per 100,000"/>
    <m/>
    <m/>
  </r>
  <r>
    <x v="7"/>
    <x v="26"/>
    <x v="1"/>
    <s v="Tracheal, bronchus, and lung cancer"/>
    <x v="0"/>
    <x v="1"/>
    <n v="1.20126541"/>
    <n v="0.664052427"/>
    <n v="1.963752017"/>
    <s v="per 100,000"/>
    <m/>
    <m/>
  </r>
  <r>
    <x v="7"/>
    <x v="27"/>
    <x v="1"/>
    <s v="Tracheal, bronchus, and lung cancer"/>
    <x v="0"/>
    <x v="1"/>
    <n v="1.2226987739999999"/>
    <n v="0.67750115399999999"/>
    <n v="2.0485203350000001"/>
    <s v="per 100,000"/>
    <m/>
    <m/>
  </r>
  <r>
    <x v="7"/>
    <x v="0"/>
    <x v="1"/>
    <s v="Lower respiratory infections"/>
    <x v="0"/>
    <x v="0"/>
    <n v="801.19629580000003"/>
    <n v="394.23037190000002"/>
    <n v="1482.132425"/>
    <s v="per 100,000"/>
    <m/>
    <m/>
  </r>
  <r>
    <x v="7"/>
    <x v="1"/>
    <x v="1"/>
    <s v="Lower respiratory infections"/>
    <x v="0"/>
    <x v="0"/>
    <n v="798.97974950000003"/>
    <n v="425.50534599999997"/>
    <n v="1341.0998489999999"/>
    <s v="per 100,000"/>
    <m/>
    <m/>
  </r>
  <r>
    <x v="7"/>
    <x v="2"/>
    <x v="1"/>
    <s v="Lower respiratory infections"/>
    <x v="0"/>
    <x v="0"/>
    <n v="781.78995620000001"/>
    <n v="429.5835093"/>
    <n v="1278.0583790000001"/>
    <s v="per 100,000"/>
    <m/>
    <m/>
  </r>
  <r>
    <x v="7"/>
    <x v="3"/>
    <x v="1"/>
    <s v="Lower respiratory infections"/>
    <x v="0"/>
    <x v="0"/>
    <n v="769.43255139999997"/>
    <n v="412.40645460000002"/>
    <n v="1327.2424699999999"/>
    <s v="per 100,000"/>
    <m/>
    <m/>
  </r>
  <r>
    <x v="7"/>
    <x v="4"/>
    <x v="1"/>
    <s v="Lower respiratory infections"/>
    <x v="0"/>
    <x v="0"/>
    <n v="750.48042399999997"/>
    <n v="414.86988300000002"/>
    <n v="1279.8844019999999"/>
    <s v="per 100,000"/>
    <m/>
    <m/>
  </r>
  <r>
    <x v="7"/>
    <x v="5"/>
    <x v="1"/>
    <s v="Lower respiratory infections"/>
    <x v="0"/>
    <x v="0"/>
    <n v="735.54180410000004"/>
    <n v="375.62621560000002"/>
    <n v="1313.59148"/>
    <s v="per 100,000"/>
    <m/>
    <m/>
  </r>
  <r>
    <x v="7"/>
    <x v="6"/>
    <x v="1"/>
    <s v="Lower respiratory infections"/>
    <x v="0"/>
    <x v="0"/>
    <n v="724.48459760000003"/>
    <n v="395.76937240000001"/>
    <n v="1222.6836370000001"/>
    <s v="per 100,000"/>
    <m/>
    <m/>
  </r>
  <r>
    <x v="7"/>
    <x v="7"/>
    <x v="1"/>
    <s v="Lower respiratory infections"/>
    <x v="0"/>
    <x v="0"/>
    <n v="720.26838620000001"/>
    <n v="402.51099449999998"/>
    <n v="1141.3104840000001"/>
    <s v="per 100,000"/>
    <m/>
    <m/>
  </r>
  <r>
    <x v="7"/>
    <x v="8"/>
    <x v="1"/>
    <s v="Lower respiratory infections"/>
    <x v="0"/>
    <x v="0"/>
    <n v="695.00830120000001"/>
    <n v="374.04665030000001"/>
    <n v="1109.348287"/>
    <s v="per 100,000"/>
    <m/>
    <m/>
  </r>
  <r>
    <x v="7"/>
    <x v="9"/>
    <x v="1"/>
    <s v="Lower respiratory infections"/>
    <x v="0"/>
    <x v="0"/>
    <n v="684.78635589999999"/>
    <n v="376.06633310000001"/>
    <n v="1102.9033420000001"/>
    <s v="per 100,000"/>
    <m/>
    <m/>
  </r>
  <r>
    <x v="7"/>
    <x v="10"/>
    <x v="1"/>
    <s v="Lower respiratory infections"/>
    <x v="0"/>
    <x v="0"/>
    <n v="674.50648909999995"/>
    <n v="322.5603069"/>
    <n v="1111.791334"/>
    <s v="per 100,000"/>
    <m/>
    <m/>
  </r>
  <r>
    <x v="7"/>
    <x v="11"/>
    <x v="1"/>
    <s v="Lower respiratory infections"/>
    <x v="0"/>
    <x v="0"/>
    <n v="667.81947990000003"/>
    <n v="351.20362660000001"/>
    <n v="1067.853014"/>
    <s v="per 100,000"/>
    <m/>
    <m/>
  </r>
  <r>
    <x v="7"/>
    <x v="12"/>
    <x v="1"/>
    <s v="Lower respiratory infections"/>
    <x v="0"/>
    <x v="0"/>
    <n v="655.01899939999998"/>
    <n v="363.61469890000001"/>
    <n v="1017.041587"/>
    <s v="per 100,000"/>
    <m/>
    <m/>
  </r>
  <r>
    <x v="7"/>
    <x v="13"/>
    <x v="1"/>
    <s v="Lower respiratory infections"/>
    <x v="0"/>
    <x v="0"/>
    <n v="648.28065089999996"/>
    <n v="368.62917069999997"/>
    <n v="1025.119447"/>
    <s v="per 100,000"/>
    <m/>
    <m/>
  </r>
  <r>
    <x v="7"/>
    <x v="14"/>
    <x v="1"/>
    <s v="Lower respiratory infections"/>
    <x v="0"/>
    <x v="0"/>
    <n v="635.84416090000002"/>
    <n v="354.69444220000003"/>
    <n v="1008.788742"/>
    <s v="per 100,000"/>
    <m/>
    <m/>
  </r>
  <r>
    <x v="7"/>
    <x v="15"/>
    <x v="1"/>
    <s v="Lower respiratory infections"/>
    <x v="0"/>
    <x v="0"/>
    <n v="627.61178370000005"/>
    <n v="318.37191230000002"/>
    <n v="1031.9254410000001"/>
    <s v="per 100,000"/>
    <m/>
    <m/>
  </r>
  <r>
    <x v="7"/>
    <x v="16"/>
    <x v="1"/>
    <s v="Lower respiratory infections"/>
    <x v="0"/>
    <x v="0"/>
    <n v="627.31485899999996"/>
    <n v="350.96255359999998"/>
    <n v="977.03279729999997"/>
    <s v="per 100,000"/>
    <m/>
    <m/>
  </r>
  <r>
    <x v="7"/>
    <x v="17"/>
    <x v="1"/>
    <s v="Lower respiratory infections"/>
    <x v="0"/>
    <x v="0"/>
    <n v="609.43590310000002"/>
    <n v="366.6254634"/>
    <n v="945.10733000000005"/>
    <s v="per 100,000"/>
    <m/>
    <m/>
  </r>
  <r>
    <x v="7"/>
    <x v="18"/>
    <x v="1"/>
    <s v="Lower respiratory infections"/>
    <x v="0"/>
    <x v="0"/>
    <n v="631.7139588"/>
    <n v="384.04807829999999"/>
    <n v="973.17312870000001"/>
    <s v="per 100,000"/>
    <m/>
    <m/>
  </r>
  <r>
    <x v="7"/>
    <x v="19"/>
    <x v="1"/>
    <s v="Lower respiratory infections"/>
    <x v="0"/>
    <x v="0"/>
    <n v="630.33685379999997"/>
    <n v="372.99022000000002"/>
    <n v="999.13885770000002"/>
    <s v="per 100,000"/>
    <m/>
    <m/>
  </r>
  <r>
    <x v="7"/>
    <x v="20"/>
    <x v="1"/>
    <s v="Lower respiratory infections"/>
    <x v="0"/>
    <x v="0"/>
    <n v="606.77285819999997"/>
    <n v="332.065968"/>
    <n v="1006.907774"/>
    <s v="per 100,000"/>
    <m/>
    <m/>
  </r>
  <r>
    <x v="7"/>
    <x v="21"/>
    <x v="1"/>
    <s v="Lower respiratory infections"/>
    <x v="0"/>
    <x v="0"/>
    <n v="592.81755810000004"/>
    <n v="314.08680900000002"/>
    <n v="973.22150060000001"/>
    <s v="per 100,000"/>
    <m/>
    <m/>
  </r>
  <r>
    <x v="7"/>
    <x v="22"/>
    <x v="1"/>
    <s v="Lower respiratory infections"/>
    <x v="0"/>
    <x v="0"/>
    <n v="537.97214010000005"/>
    <n v="277.71921529999997"/>
    <n v="894.36867819999998"/>
    <s v="per 100,000"/>
    <m/>
    <m/>
  </r>
  <r>
    <x v="7"/>
    <x v="23"/>
    <x v="1"/>
    <s v="Lower respiratory infections"/>
    <x v="0"/>
    <x v="0"/>
    <n v="509.73115430000001"/>
    <n v="267.94793040000002"/>
    <n v="817.1345589"/>
    <s v="per 100,000"/>
    <m/>
    <m/>
  </r>
  <r>
    <x v="7"/>
    <x v="24"/>
    <x v="1"/>
    <s v="Lower respiratory infections"/>
    <x v="0"/>
    <x v="0"/>
    <n v="502.12986110000003"/>
    <n v="273.11049830000002"/>
    <n v="838.72547080000004"/>
    <s v="per 100,000"/>
    <m/>
    <m/>
  </r>
  <r>
    <x v="7"/>
    <x v="25"/>
    <x v="1"/>
    <s v="Lower respiratory infections"/>
    <x v="0"/>
    <x v="0"/>
    <n v="465.83562130000001"/>
    <n v="251.4140538"/>
    <n v="785.33257930000002"/>
    <s v="per 100,000"/>
    <m/>
    <m/>
  </r>
  <r>
    <x v="7"/>
    <x v="26"/>
    <x v="1"/>
    <s v="Lower respiratory infections"/>
    <x v="0"/>
    <x v="0"/>
    <n v="438.27135559999999"/>
    <n v="224.61109160000001"/>
    <n v="727.81540359999997"/>
    <s v="per 100,000"/>
    <m/>
    <m/>
  </r>
  <r>
    <x v="7"/>
    <x v="27"/>
    <x v="1"/>
    <s v="Lower respiratory infections"/>
    <x v="0"/>
    <x v="0"/>
    <n v="413.1591717"/>
    <n v="221.01186089999999"/>
    <n v="676.205692"/>
    <s v="per 100,000"/>
    <m/>
    <m/>
  </r>
  <r>
    <x v="7"/>
    <x v="0"/>
    <x v="1"/>
    <s v="Lower respiratory infections"/>
    <x v="0"/>
    <x v="1"/>
    <n v="10.08198226"/>
    <n v="5.0181535659999996"/>
    <n v="18.436119829999999"/>
    <s v="per 100,000"/>
    <m/>
    <m/>
  </r>
  <r>
    <x v="7"/>
    <x v="1"/>
    <x v="1"/>
    <s v="Lower respiratory infections"/>
    <x v="0"/>
    <x v="1"/>
    <n v="10.10191944"/>
    <n v="5.4040672399999998"/>
    <n v="16.982477710000001"/>
    <s v="per 100,000"/>
    <m/>
    <m/>
  </r>
  <r>
    <x v="7"/>
    <x v="2"/>
    <x v="1"/>
    <s v="Lower respiratory infections"/>
    <x v="0"/>
    <x v="1"/>
    <n v="9.9226430699999995"/>
    <n v="5.5142031889999998"/>
    <n v="16.18605663"/>
    <s v="per 100,000"/>
    <m/>
    <m/>
  </r>
  <r>
    <x v="7"/>
    <x v="3"/>
    <x v="1"/>
    <s v="Lower respiratory infections"/>
    <x v="0"/>
    <x v="1"/>
    <n v="9.8011073559999993"/>
    <n v="5.3268176739999999"/>
    <n v="16.673242460000001"/>
    <s v="per 100,000"/>
    <m/>
    <m/>
  </r>
  <r>
    <x v="7"/>
    <x v="4"/>
    <x v="1"/>
    <s v="Lower respiratory infections"/>
    <x v="0"/>
    <x v="1"/>
    <n v="9.5957668129999991"/>
    <n v="5.3138748419999997"/>
    <n v="16.355115099999999"/>
    <s v="per 100,000"/>
    <m/>
    <m/>
  </r>
  <r>
    <x v="7"/>
    <x v="5"/>
    <x v="1"/>
    <s v="Lower respiratory infections"/>
    <x v="0"/>
    <x v="1"/>
    <n v="9.4465454599999994"/>
    <n v="4.8464344400000003"/>
    <n v="16.63434277"/>
    <s v="per 100,000"/>
    <m/>
    <m/>
  </r>
  <r>
    <x v="7"/>
    <x v="6"/>
    <x v="1"/>
    <s v="Lower respiratory infections"/>
    <x v="0"/>
    <x v="1"/>
    <n v="9.3422717389999992"/>
    <n v="5.1409483470000001"/>
    <n v="15.56656235"/>
    <s v="per 100,000"/>
    <m/>
    <m/>
  </r>
  <r>
    <x v="7"/>
    <x v="7"/>
    <x v="1"/>
    <s v="Lower respiratory infections"/>
    <x v="0"/>
    <x v="1"/>
    <n v="9.3251973320000001"/>
    <n v="5.281097022"/>
    <n v="14.56522517"/>
    <s v="per 100,000"/>
    <m/>
    <m/>
  </r>
  <r>
    <x v="7"/>
    <x v="8"/>
    <x v="1"/>
    <s v="Lower respiratory infections"/>
    <x v="0"/>
    <x v="1"/>
    <n v="9.0204545760000006"/>
    <n v="5.0141010330000002"/>
    <n v="14.2439386"/>
    <s v="per 100,000"/>
    <m/>
    <m/>
  </r>
  <r>
    <x v="7"/>
    <x v="9"/>
    <x v="1"/>
    <s v="Lower respiratory infections"/>
    <x v="0"/>
    <x v="1"/>
    <n v="8.8992817280000001"/>
    <n v="4.9513574450000002"/>
    <n v="14.180524760000001"/>
    <s v="per 100,000"/>
    <m/>
    <m/>
  </r>
  <r>
    <x v="7"/>
    <x v="10"/>
    <x v="1"/>
    <s v="Lower respiratory infections"/>
    <x v="0"/>
    <x v="1"/>
    <n v="8.7787726490000004"/>
    <n v="4.2953120589999996"/>
    <n v="14.40900912"/>
    <s v="per 100,000"/>
    <m/>
    <m/>
  </r>
  <r>
    <x v="7"/>
    <x v="11"/>
    <x v="1"/>
    <s v="Lower respiratory infections"/>
    <x v="0"/>
    <x v="1"/>
    <n v="8.7108401559999997"/>
    <n v="4.60406022"/>
    <n v="13.705212250000001"/>
    <s v="per 100,000"/>
    <m/>
    <m/>
  </r>
  <r>
    <x v="7"/>
    <x v="12"/>
    <x v="1"/>
    <s v="Lower respiratory infections"/>
    <x v="0"/>
    <x v="1"/>
    <n v="8.5620008520000006"/>
    <n v="4.876702785"/>
    <n v="13.089299860000001"/>
    <s v="per 100,000"/>
    <m/>
    <m/>
  </r>
  <r>
    <x v="7"/>
    <x v="13"/>
    <x v="1"/>
    <s v="Lower respiratory infections"/>
    <x v="0"/>
    <x v="1"/>
    <n v="8.4935606119999996"/>
    <n v="4.8536755579999999"/>
    <n v="13.312581590000001"/>
    <s v="per 100,000"/>
    <m/>
    <m/>
  </r>
  <r>
    <x v="7"/>
    <x v="14"/>
    <x v="1"/>
    <s v="Lower respiratory infections"/>
    <x v="0"/>
    <x v="1"/>
    <n v="8.3543477629999998"/>
    <n v="4.7532165060000002"/>
    <n v="13.24542024"/>
    <s v="per 100,000"/>
    <m/>
    <m/>
  </r>
  <r>
    <x v="7"/>
    <x v="15"/>
    <x v="1"/>
    <s v="Lower respiratory infections"/>
    <x v="0"/>
    <x v="1"/>
    <n v="8.2659719490000008"/>
    <n v="4.2788806629999998"/>
    <n v="13.575079069999999"/>
    <s v="per 100,000"/>
    <m/>
    <m/>
  </r>
  <r>
    <x v="7"/>
    <x v="16"/>
    <x v="1"/>
    <s v="Lower respiratory infections"/>
    <x v="0"/>
    <x v="1"/>
    <n v="8.2814087520000008"/>
    <n v="4.7132096140000002"/>
    <n v="12.92082164"/>
    <s v="per 100,000"/>
    <m/>
    <m/>
  </r>
  <r>
    <x v="7"/>
    <x v="17"/>
    <x v="1"/>
    <s v="Lower respiratory infections"/>
    <x v="0"/>
    <x v="1"/>
    <n v="8.0886722409999994"/>
    <n v="4.9268776540000001"/>
    <n v="12.47652355"/>
    <s v="per 100,000"/>
    <m/>
    <m/>
  </r>
  <r>
    <x v="7"/>
    <x v="18"/>
    <x v="1"/>
    <s v="Lower respiratory infections"/>
    <x v="0"/>
    <x v="1"/>
    <n v="8.3683532740000004"/>
    <n v="5.2285498429999997"/>
    <n v="12.781878710000001"/>
    <s v="per 100,000"/>
    <m/>
    <m/>
  </r>
  <r>
    <x v="7"/>
    <x v="19"/>
    <x v="1"/>
    <s v="Lower respiratory infections"/>
    <x v="0"/>
    <x v="1"/>
    <n v="8.3773495029999996"/>
    <n v="5.0505186819999999"/>
    <n v="13.09871278"/>
    <s v="per 100,000"/>
    <m/>
    <m/>
  </r>
  <r>
    <x v="7"/>
    <x v="20"/>
    <x v="1"/>
    <s v="Lower respiratory infections"/>
    <x v="0"/>
    <x v="1"/>
    <n v="8.123203728"/>
    <n v="4.5503241589999996"/>
    <n v="13.327359550000001"/>
    <s v="per 100,000"/>
    <m/>
    <m/>
  </r>
  <r>
    <x v="7"/>
    <x v="21"/>
    <x v="1"/>
    <s v="Lower respiratory infections"/>
    <x v="0"/>
    <x v="1"/>
    <n v="7.9844151160000001"/>
    <n v="4.3716700050000004"/>
    <n v="12.93039198"/>
    <s v="per 100,000"/>
    <m/>
    <m/>
  </r>
  <r>
    <x v="7"/>
    <x v="22"/>
    <x v="1"/>
    <s v="Lower respiratory infections"/>
    <x v="0"/>
    <x v="1"/>
    <n v="7.307542218"/>
    <n v="3.7809693549999999"/>
    <n v="11.880973709999999"/>
    <s v="per 100,000"/>
    <m/>
    <m/>
  </r>
  <r>
    <x v="7"/>
    <x v="23"/>
    <x v="1"/>
    <s v="Lower respiratory infections"/>
    <x v="0"/>
    <x v="1"/>
    <n v="6.9940770209999998"/>
    <n v="3.7995707529999998"/>
    <n v="10.9950022"/>
    <s v="per 100,000"/>
    <m/>
    <m/>
  </r>
  <r>
    <x v="7"/>
    <x v="24"/>
    <x v="1"/>
    <s v="Lower respiratory infections"/>
    <x v="0"/>
    <x v="1"/>
    <n v="6.9165789169999998"/>
    <n v="3.8551459010000002"/>
    <n v="11.37564036"/>
    <s v="per 100,000"/>
    <m/>
    <m/>
  </r>
  <r>
    <x v="7"/>
    <x v="25"/>
    <x v="1"/>
    <s v="Lower respiratory infections"/>
    <x v="0"/>
    <x v="1"/>
    <n v="6.5240251120000003"/>
    <n v="3.5724169880000001"/>
    <n v="10.724659259999999"/>
    <s v="per 100,000"/>
    <m/>
    <m/>
  </r>
  <r>
    <x v="7"/>
    <x v="26"/>
    <x v="1"/>
    <s v="Lower respiratory infections"/>
    <x v="0"/>
    <x v="1"/>
    <n v="6.2179594639999998"/>
    <n v="3.3488146940000001"/>
    <n v="10.059309580000001"/>
    <s v="per 100,000"/>
    <m/>
    <m/>
  </r>
  <r>
    <x v="7"/>
    <x v="27"/>
    <x v="1"/>
    <s v="Lower respiratory infections"/>
    <x v="0"/>
    <x v="1"/>
    <n v="5.9566484659999999"/>
    <n v="3.3676646629999998"/>
    <n v="9.5969634159999995"/>
    <s v="per 100,000"/>
    <m/>
    <m/>
  </r>
  <r>
    <x v="8"/>
    <x v="0"/>
    <x v="0"/>
    <s v="Lower respiratory infections"/>
    <x v="0"/>
    <x v="0"/>
    <n v="3470.5862769999999"/>
    <n v="1500.536474"/>
    <n v="5724.2151979999999"/>
    <s v="per 100,000"/>
    <m/>
    <m/>
  </r>
  <r>
    <x v="8"/>
    <x v="1"/>
    <x v="0"/>
    <s v="Lower respiratory infections"/>
    <x v="0"/>
    <x v="0"/>
    <n v="3236.435763"/>
    <n v="1617.3766909999999"/>
    <n v="5215.7123110000002"/>
    <s v="per 100,000"/>
    <m/>
    <m/>
  </r>
  <r>
    <x v="8"/>
    <x v="2"/>
    <x v="0"/>
    <s v="Lower respiratory infections"/>
    <x v="0"/>
    <x v="0"/>
    <n v="2980.5210969999998"/>
    <n v="1592.698259"/>
    <n v="4698.4306150000002"/>
    <s v="per 100,000"/>
    <m/>
    <m/>
  </r>
  <r>
    <x v="8"/>
    <x v="3"/>
    <x v="0"/>
    <s v="Lower respiratory infections"/>
    <x v="0"/>
    <x v="0"/>
    <n v="2771.801058"/>
    <n v="1419.3511679999999"/>
    <n v="4467.0224049999997"/>
    <s v="per 100,000"/>
    <m/>
    <m/>
  </r>
  <r>
    <x v="8"/>
    <x v="4"/>
    <x v="0"/>
    <s v="Lower respiratory infections"/>
    <x v="0"/>
    <x v="0"/>
    <n v="2544.4261759999999"/>
    <n v="1229.2149019999999"/>
    <n v="4143.5064169999996"/>
    <s v="per 100,000"/>
    <m/>
    <m/>
  </r>
  <r>
    <x v="8"/>
    <x v="5"/>
    <x v="0"/>
    <s v="Lower respiratory infections"/>
    <x v="0"/>
    <x v="0"/>
    <n v="2414.67704"/>
    <n v="1045.1946600000001"/>
    <n v="4031.9574229999998"/>
    <s v="per 100,000"/>
    <m/>
    <m/>
  </r>
  <r>
    <x v="8"/>
    <x v="6"/>
    <x v="0"/>
    <s v="Lower respiratory infections"/>
    <x v="0"/>
    <x v="0"/>
    <n v="2225.3254270000002"/>
    <n v="1069.052647"/>
    <n v="3507.4002569999998"/>
    <s v="per 100,000"/>
    <m/>
    <m/>
  </r>
  <r>
    <x v="8"/>
    <x v="7"/>
    <x v="0"/>
    <s v="Lower respiratory infections"/>
    <x v="0"/>
    <x v="0"/>
    <n v="2094.4277139999999"/>
    <n v="1072.857377"/>
    <n v="3244.6569610000001"/>
    <s v="per 100,000"/>
    <m/>
    <m/>
  </r>
  <r>
    <x v="8"/>
    <x v="8"/>
    <x v="0"/>
    <s v="Lower respiratory infections"/>
    <x v="0"/>
    <x v="0"/>
    <n v="1980.7653789999999"/>
    <n v="997.36704559999998"/>
    <n v="3118.438533"/>
    <s v="per 100,000"/>
    <m/>
    <m/>
  </r>
  <r>
    <x v="8"/>
    <x v="9"/>
    <x v="0"/>
    <s v="Lower respiratory infections"/>
    <x v="0"/>
    <x v="0"/>
    <n v="1893.6925819999999"/>
    <n v="924.50885589999996"/>
    <n v="3017.1217889999998"/>
    <s v="per 100,000"/>
    <m/>
    <m/>
  </r>
  <r>
    <x v="8"/>
    <x v="10"/>
    <x v="0"/>
    <s v="Lower respiratory infections"/>
    <x v="0"/>
    <x v="0"/>
    <n v="1782.426694"/>
    <n v="766.26915240000005"/>
    <n v="2866.7019829999999"/>
    <s v="per 100,000"/>
    <m/>
    <m/>
  </r>
  <r>
    <x v="8"/>
    <x v="11"/>
    <x v="0"/>
    <s v="Lower respiratory infections"/>
    <x v="0"/>
    <x v="0"/>
    <n v="1729.738349"/>
    <n v="863.5822958"/>
    <n v="2710.7190529999998"/>
    <s v="per 100,000"/>
    <m/>
    <m/>
  </r>
  <r>
    <x v="8"/>
    <x v="12"/>
    <x v="0"/>
    <s v="Lower respiratory infections"/>
    <x v="0"/>
    <x v="0"/>
    <n v="1640.7014389999999"/>
    <n v="880.07425009999997"/>
    <n v="2516.7018159999998"/>
    <s v="per 100,000"/>
    <m/>
    <m/>
  </r>
  <r>
    <x v="8"/>
    <x v="13"/>
    <x v="0"/>
    <s v="Lower respiratory infections"/>
    <x v="0"/>
    <x v="0"/>
    <n v="1557.779759"/>
    <n v="807.74770679999995"/>
    <n v="2447.6815609999999"/>
    <s v="per 100,000"/>
    <m/>
    <m/>
  </r>
  <r>
    <x v="8"/>
    <x v="14"/>
    <x v="0"/>
    <s v="Lower respiratory infections"/>
    <x v="0"/>
    <x v="0"/>
    <n v="1457.007985"/>
    <n v="720.61509990000002"/>
    <n v="2342.9395450000002"/>
    <s v="per 100,000"/>
    <m/>
    <m/>
  </r>
  <r>
    <x v="8"/>
    <x v="15"/>
    <x v="0"/>
    <s v="Lower respiratory infections"/>
    <x v="0"/>
    <x v="0"/>
    <n v="1400.048959"/>
    <n v="612.40516290000005"/>
    <n v="2311.3941890000001"/>
    <s v="per 100,000"/>
    <m/>
    <m/>
  </r>
  <r>
    <x v="8"/>
    <x v="16"/>
    <x v="0"/>
    <s v="Lower respiratory infections"/>
    <x v="0"/>
    <x v="0"/>
    <n v="1391.2591649999999"/>
    <n v="679.55063050000001"/>
    <n v="2267.9985190000002"/>
    <s v="per 100,000"/>
    <m/>
    <m/>
  </r>
  <r>
    <x v="8"/>
    <x v="17"/>
    <x v="0"/>
    <s v="Lower respiratory infections"/>
    <x v="0"/>
    <x v="0"/>
    <n v="1386.818327"/>
    <n v="714.47892709999996"/>
    <n v="2226.9468889999998"/>
    <s v="per 100,000"/>
    <m/>
    <m/>
  </r>
  <r>
    <x v="8"/>
    <x v="18"/>
    <x v="0"/>
    <s v="Lower respiratory infections"/>
    <x v="0"/>
    <x v="0"/>
    <n v="1398.2565910000001"/>
    <n v="745.70868089999999"/>
    <n v="2227.159737"/>
    <s v="per 100,000"/>
    <m/>
    <m/>
  </r>
  <r>
    <x v="8"/>
    <x v="19"/>
    <x v="0"/>
    <s v="Lower respiratory infections"/>
    <x v="0"/>
    <x v="0"/>
    <n v="1400.4656440000001"/>
    <n v="729.89854349999996"/>
    <n v="2215.9575129999998"/>
    <s v="per 100,000"/>
    <m/>
    <m/>
  </r>
  <r>
    <x v="8"/>
    <x v="20"/>
    <x v="0"/>
    <s v="Lower respiratory infections"/>
    <x v="0"/>
    <x v="0"/>
    <n v="1393.748789"/>
    <n v="643.98809219999998"/>
    <n v="2255.505028"/>
    <s v="per 100,000"/>
    <m/>
    <m/>
  </r>
  <r>
    <x v="8"/>
    <x v="21"/>
    <x v="0"/>
    <s v="Lower respiratory infections"/>
    <x v="0"/>
    <x v="0"/>
    <n v="1330.2897419999999"/>
    <n v="555.1315386"/>
    <n v="2185.8021709999998"/>
    <s v="per 100,000"/>
    <m/>
    <m/>
  </r>
  <r>
    <x v="8"/>
    <x v="22"/>
    <x v="0"/>
    <s v="Lower respiratory infections"/>
    <x v="0"/>
    <x v="0"/>
    <n v="1297.2028889999999"/>
    <n v="602.50183349999998"/>
    <n v="2099.955856"/>
    <s v="per 100,000"/>
    <m/>
    <m/>
  </r>
  <r>
    <x v="8"/>
    <x v="23"/>
    <x v="0"/>
    <s v="Lower respiratory infections"/>
    <x v="0"/>
    <x v="0"/>
    <n v="1214.3100999999999"/>
    <n v="514.10776069999997"/>
    <n v="2013.589982"/>
    <s v="per 100,000"/>
    <m/>
    <m/>
  </r>
  <r>
    <x v="8"/>
    <x v="24"/>
    <x v="0"/>
    <s v="Lower respiratory infections"/>
    <x v="0"/>
    <x v="0"/>
    <n v="1176.241632"/>
    <n v="512.03831649999995"/>
    <n v="1997.0476719999999"/>
    <s v="per 100,000"/>
    <m/>
    <m/>
  </r>
  <r>
    <x v="8"/>
    <x v="25"/>
    <x v="0"/>
    <s v="Lower respiratory infections"/>
    <x v="0"/>
    <x v="0"/>
    <n v="1110.185332"/>
    <n v="463.24514959999999"/>
    <n v="1843.8378399999999"/>
    <s v="per 100,000"/>
    <m/>
    <m/>
  </r>
  <r>
    <x v="8"/>
    <x v="26"/>
    <x v="0"/>
    <s v="Lower respiratory infections"/>
    <x v="0"/>
    <x v="0"/>
    <n v="973.1527542"/>
    <n v="432.36638479999999"/>
    <n v="1657.1221029999999"/>
    <s v="per 100,000"/>
    <m/>
    <m/>
  </r>
  <r>
    <x v="8"/>
    <x v="27"/>
    <x v="0"/>
    <s v="Lower respiratory infections"/>
    <x v="0"/>
    <x v="0"/>
    <n v="917.28018929999996"/>
    <n v="394.26048120000002"/>
    <n v="1610.3053789999999"/>
    <s v="per 100,000"/>
    <m/>
    <m/>
  </r>
  <r>
    <x v="8"/>
    <x v="0"/>
    <x v="0"/>
    <s v="Lower respiratory infections"/>
    <x v="0"/>
    <x v="1"/>
    <n v="40.01284218"/>
    <n v="17.30765967"/>
    <n v="65.990076439999996"/>
    <s v="per 100,000"/>
    <m/>
    <m/>
  </r>
  <r>
    <x v="8"/>
    <x v="1"/>
    <x v="0"/>
    <s v="Lower respiratory infections"/>
    <x v="0"/>
    <x v="1"/>
    <n v="37.30603189"/>
    <n v="18.649777589999999"/>
    <n v="60.166796339999998"/>
    <s v="per 100,000"/>
    <m/>
    <m/>
  </r>
  <r>
    <x v="8"/>
    <x v="2"/>
    <x v="0"/>
    <s v="Lower respiratory infections"/>
    <x v="0"/>
    <x v="1"/>
    <n v="34.34628008"/>
    <n v="18.37910462"/>
    <n v="54.131216680000001"/>
    <s v="per 100,000"/>
    <m/>
    <m/>
  </r>
  <r>
    <x v="8"/>
    <x v="3"/>
    <x v="0"/>
    <s v="Lower respiratory infections"/>
    <x v="0"/>
    <x v="1"/>
    <n v="31.927916329999999"/>
    <n v="16.35189128"/>
    <n v="51.423950529999999"/>
    <s v="per 100,000"/>
    <m/>
    <m/>
  </r>
  <r>
    <x v="8"/>
    <x v="4"/>
    <x v="0"/>
    <s v="Lower respiratory infections"/>
    <x v="0"/>
    <x v="1"/>
    <n v="29.294644330000001"/>
    <n v="14.15722186"/>
    <n v="47.708522109999997"/>
    <s v="per 100,000"/>
    <m/>
    <m/>
  </r>
  <r>
    <x v="8"/>
    <x v="5"/>
    <x v="0"/>
    <s v="Lower respiratory infections"/>
    <x v="0"/>
    <x v="1"/>
    <n v="27.790387590000002"/>
    <n v="12.03201106"/>
    <n v="46.381883809999998"/>
    <s v="per 100,000"/>
    <m/>
    <m/>
  </r>
  <r>
    <x v="8"/>
    <x v="6"/>
    <x v="0"/>
    <s v="Lower respiratory infections"/>
    <x v="0"/>
    <x v="1"/>
    <n v="25.602427939999998"/>
    <n v="12.30783336"/>
    <n v="40.324604520000001"/>
    <s v="per 100,000"/>
    <m/>
    <m/>
  </r>
  <r>
    <x v="8"/>
    <x v="7"/>
    <x v="0"/>
    <s v="Lower respiratory infections"/>
    <x v="0"/>
    <x v="1"/>
    <n v="24.090958350000001"/>
    <n v="12.35357338"/>
    <n v="37.293525510000002"/>
    <s v="per 100,000"/>
    <m/>
    <m/>
  </r>
  <r>
    <x v="8"/>
    <x v="8"/>
    <x v="0"/>
    <s v="Lower respiratory infections"/>
    <x v="0"/>
    <x v="1"/>
    <n v="22.777210119999999"/>
    <n v="11.46690692"/>
    <n v="35.916814780000003"/>
    <s v="per 100,000"/>
    <m/>
    <m/>
  </r>
  <r>
    <x v="8"/>
    <x v="9"/>
    <x v="0"/>
    <s v="Lower respiratory infections"/>
    <x v="0"/>
    <x v="1"/>
    <n v="21.767624560000002"/>
    <n v="10.63200378"/>
    <n v="34.676059469999998"/>
    <s v="per 100,000"/>
    <m/>
    <m/>
  </r>
  <r>
    <x v="8"/>
    <x v="10"/>
    <x v="0"/>
    <s v="Lower respiratory infections"/>
    <x v="0"/>
    <x v="1"/>
    <n v="20.487576579999999"/>
    <n v="8.8063876029999992"/>
    <n v="32.972939340000003"/>
    <s v="per 100,000"/>
    <m/>
    <m/>
  </r>
  <r>
    <x v="8"/>
    <x v="11"/>
    <x v="0"/>
    <s v="Lower respiratory infections"/>
    <x v="0"/>
    <x v="1"/>
    <n v="19.880866409999999"/>
    <n v="9.9337150659999995"/>
    <n v="31.185251170000001"/>
    <s v="per 100,000"/>
    <m/>
    <m/>
  </r>
  <r>
    <x v="8"/>
    <x v="12"/>
    <x v="0"/>
    <s v="Lower respiratory infections"/>
    <x v="0"/>
    <x v="1"/>
    <n v="18.859329020000001"/>
    <n v="10.10910146"/>
    <n v="28.9276841"/>
    <s v="per 100,000"/>
    <m/>
    <m/>
  </r>
  <r>
    <x v="8"/>
    <x v="13"/>
    <x v="0"/>
    <s v="Lower respiratory infections"/>
    <x v="0"/>
    <x v="1"/>
    <n v="17.90850227"/>
    <n v="9.2931169009999994"/>
    <n v="28.126489119999999"/>
    <s v="per 100,000"/>
    <m/>
    <m/>
  </r>
  <r>
    <x v="8"/>
    <x v="14"/>
    <x v="0"/>
    <s v="Lower respiratory infections"/>
    <x v="0"/>
    <x v="1"/>
    <n v="16.75395382"/>
    <n v="8.2887995490000002"/>
    <n v="26.946572280000002"/>
    <s v="per 100,000"/>
    <m/>
    <m/>
  </r>
  <r>
    <x v="8"/>
    <x v="15"/>
    <x v="0"/>
    <s v="Lower respiratory infections"/>
    <x v="0"/>
    <x v="1"/>
    <n v="16.098901309999999"/>
    <n v="7.040368956"/>
    <n v="26.591310440000001"/>
    <s v="per 100,000"/>
    <m/>
    <m/>
  </r>
  <r>
    <x v="8"/>
    <x v="16"/>
    <x v="0"/>
    <s v="Lower respiratory infections"/>
    <x v="0"/>
    <x v="1"/>
    <n v="15.99460915"/>
    <n v="7.8149081660000004"/>
    <n v="26.097086640000001"/>
    <s v="per 100,000"/>
    <m/>
    <m/>
  </r>
  <r>
    <x v="8"/>
    <x v="17"/>
    <x v="0"/>
    <s v="Lower respiratory infections"/>
    <x v="0"/>
    <x v="1"/>
    <n v="15.938780769999999"/>
    <n v="8.2090506699999999"/>
    <n v="25.596980089999999"/>
    <s v="per 100,000"/>
    <m/>
    <m/>
  </r>
  <r>
    <x v="8"/>
    <x v="18"/>
    <x v="0"/>
    <s v="Lower respiratory infections"/>
    <x v="0"/>
    <x v="1"/>
    <n v="16.0646132"/>
    <n v="8.55930605"/>
    <n v="25.591051090000001"/>
    <s v="per 100,000"/>
    <m/>
    <m/>
  </r>
  <r>
    <x v="8"/>
    <x v="19"/>
    <x v="0"/>
    <s v="Lower respiratory infections"/>
    <x v="0"/>
    <x v="1"/>
    <n v="16.085640179999999"/>
    <n v="8.3646044370000006"/>
    <n v="25.457057710000001"/>
    <s v="per 100,000"/>
    <m/>
    <m/>
  </r>
  <r>
    <x v="8"/>
    <x v="20"/>
    <x v="0"/>
    <s v="Lower respiratory infections"/>
    <x v="0"/>
    <x v="1"/>
    <n v="16.0049238"/>
    <n v="7.391629547"/>
    <n v="25.919930910000001"/>
    <s v="per 100,000"/>
    <m/>
    <m/>
  </r>
  <r>
    <x v="8"/>
    <x v="21"/>
    <x v="0"/>
    <s v="Lower respiratory infections"/>
    <x v="0"/>
    <x v="1"/>
    <n v="15.275265470000001"/>
    <n v="6.376438018"/>
    <n v="25.07224562"/>
    <s v="per 100,000"/>
    <m/>
    <m/>
  </r>
  <r>
    <x v="8"/>
    <x v="22"/>
    <x v="0"/>
    <s v="Lower respiratory infections"/>
    <x v="0"/>
    <x v="1"/>
    <n v="14.89300903"/>
    <n v="6.9182462850000004"/>
    <n v="24.12838176"/>
    <s v="per 100,000"/>
    <m/>
    <m/>
  </r>
  <r>
    <x v="8"/>
    <x v="23"/>
    <x v="0"/>
    <s v="Lower respiratory infections"/>
    <x v="0"/>
    <x v="1"/>
    <n v="13.940948560000001"/>
    <n v="5.9081850119999997"/>
    <n v="23.103078069999999"/>
    <s v="per 100,000"/>
    <m/>
    <m/>
  </r>
  <r>
    <x v="8"/>
    <x v="24"/>
    <x v="0"/>
    <s v="Lower respiratory infections"/>
    <x v="0"/>
    <x v="1"/>
    <n v="13.502285860000001"/>
    <n v="5.8779583979999996"/>
    <n v="22.963234159999999"/>
    <s v="per 100,000"/>
    <m/>
    <m/>
  </r>
  <r>
    <x v="8"/>
    <x v="25"/>
    <x v="0"/>
    <s v="Lower respiratory infections"/>
    <x v="0"/>
    <x v="1"/>
    <n v="12.74105614"/>
    <n v="5.3140272370000003"/>
    <n v="21.168762340000001"/>
    <s v="per 100,000"/>
    <m/>
    <m/>
  </r>
  <r>
    <x v="8"/>
    <x v="26"/>
    <x v="0"/>
    <s v="Lower respiratory infections"/>
    <x v="0"/>
    <x v="1"/>
    <n v="11.166104109999999"/>
    <n v="4.9544626389999999"/>
    <n v="19.031634499999999"/>
    <s v="per 100,000"/>
    <m/>
    <m/>
  </r>
  <r>
    <x v="8"/>
    <x v="27"/>
    <x v="0"/>
    <s v="Lower respiratory infections"/>
    <x v="0"/>
    <x v="1"/>
    <n v="10.523808280000001"/>
    <n v="4.524010284"/>
    <n v="18.46699375"/>
    <s v="per 100,000"/>
    <m/>
    <m/>
  </r>
  <r>
    <x v="8"/>
    <x v="0"/>
    <x v="1"/>
    <s v="Chronic obstructive pulmonary disease"/>
    <x v="0"/>
    <x v="0"/>
    <n v="51.993124450000003"/>
    <n v="20.673602129999999"/>
    <n v="86.621095819999994"/>
    <s v="per 100,000"/>
    <m/>
    <m/>
  </r>
  <r>
    <x v="8"/>
    <x v="1"/>
    <x v="1"/>
    <s v="Chronic obstructive pulmonary disease"/>
    <x v="0"/>
    <x v="0"/>
    <n v="53.564354870000003"/>
    <n v="23.735430650000001"/>
    <n v="87.340130909999999"/>
    <s v="per 100,000"/>
    <m/>
    <m/>
  </r>
  <r>
    <x v="8"/>
    <x v="2"/>
    <x v="1"/>
    <s v="Chronic obstructive pulmonary disease"/>
    <x v="0"/>
    <x v="0"/>
    <n v="55.230336960000002"/>
    <n v="25.653048309999999"/>
    <n v="89.416376260000007"/>
    <s v="per 100,000"/>
    <m/>
    <m/>
  </r>
  <r>
    <x v="8"/>
    <x v="3"/>
    <x v="1"/>
    <s v="Chronic obstructive pulmonary disease"/>
    <x v="0"/>
    <x v="0"/>
    <n v="56.988910109999999"/>
    <n v="27.081156"/>
    <n v="91.847249250000004"/>
    <s v="per 100,000"/>
    <m/>
    <m/>
  </r>
  <r>
    <x v="8"/>
    <x v="4"/>
    <x v="1"/>
    <s v="Chronic obstructive pulmonary disease"/>
    <x v="0"/>
    <x v="0"/>
    <n v="58.760505469999998"/>
    <n v="26.526133829999999"/>
    <n v="95.410967729999996"/>
    <s v="per 100,000"/>
    <m/>
    <m/>
  </r>
  <r>
    <x v="8"/>
    <x v="5"/>
    <x v="1"/>
    <s v="Chronic obstructive pulmonary disease"/>
    <x v="0"/>
    <x v="0"/>
    <n v="60.750075469999999"/>
    <n v="25.186313370000001"/>
    <n v="101.03213390000001"/>
    <s v="per 100,000"/>
    <m/>
    <m/>
  </r>
  <r>
    <x v="8"/>
    <x v="6"/>
    <x v="1"/>
    <s v="Chronic obstructive pulmonary disease"/>
    <x v="0"/>
    <x v="0"/>
    <n v="63.033813070000001"/>
    <n v="28.035822230000001"/>
    <n v="102.4709312"/>
    <s v="per 100,000"/>
    <m/>
    <m/>
  </r>
  <r>
    <x v="8"/>
    <x v="7"/>
    <x v="1"/>
    <s v="Chronic obstructive pulmonary disease"/>
    <x v="0"/>
    <x v="0"/>
    <n v="65.906221840000001"/>
    <n v="30.987467540000001"/>
    <n v="106.8673112"/>
    <s v="per 100,000"/>
    <m/>
    <m/>
  </r>
  <r>
    <x v="8"/>
    <x v="8"/>
    <x v="1"/>
    <s v="Chronic obstructive pulmonary disease"/>
    <x v="0"/>
    <x v="0"/>
    <n v="68.5859308"/>
    <n v="31.626378420000002"/>
    <n v="108.23738539999999"/>
    <s v="per 100,000"/>
    <m/>
    <m/>
  </r>
  <r>
    <x v="8"/>
    <x v="9"/>
    <x v="1"/>
    <s v="Chronic obstructive pulmonary disease"/>
    <x v="0"/>
    <x v="0"/>
    <n v="71.026200200000005"/>
    <n v="33.426929809999997"/>
    <n v="113.2641229"/>
    <s v="per 100,000"/>
    <m/>
    <m/>
  </r>
  <r>
    <x v="8"/>
    <x v="10"/>
    <x v="1"/>
    <s v="Chronic obstructive pulmonary disease"/>
    <x v="0"/>
    <x v="0"/>
    <n v="73.743495769999996"/>
    <n v="30.17980442"/>
    <n v="121.323854"/>
    <s v="per 100,000"/>
    <m/>
    <m/>
  </r>
  <r>
    <x v="8"/>
    <x v="11"/>
    <x v="1"/>
    <s v="Chronic obstructive pulmonary disease"/>
    <x v="0"/>
    <x v="0"/>
    <n v="77.602592860000001"/>
    <n v="36.597132350000003"/>
    <n v="126.44175079999999"/>
    <s v="per 100,000"/>
    <m/>
    <m/>
  </r>
  <r>
    <x v="8"/>
    <x v="12"/>
    <x v="1"/>
    <s v="Chronic obstructive pulmonary disease"/>
    <x v="0"/>
    <x v="0"/>
    <n v="81.640171640000005"/>
    <n v="41.290000249999999"/>
    <n v="131.8860166"/>
    <s v="per 100,000"/>
    <m/>
    <m/>
  </r>
  <r>
    <x v="8"/>
    <x v="13"/>
    <x v="1"/>
    <s v="Chronic obstructive pulmonary disease"/>
    <x v="0"/>
    <x v="0"/>
    <n v="84.676967570000002"/>
    <n v="41.962066530000001"/>
    <n v="134.67771279999999"/>
    <s v="per 100,000"/>
    <m/>
    <m/>
  </r>
  <r>
    <x v="8"/>
    <x v="14"/>
    <x v="1"/>
    <s v="Chronic obstructive pulmonary disease"/>
    <x v="0"/>
    <x v="0"/>
    <n v="87.325900189999999"/>
    <n v="40.684634559999999"/>
    <n v="141.6247099"/>
    <s v="per 100,000"/>
    <m/>
    <m/>
  </r>
  <r>
    <x v="8"/>
    <x v="15"/>
    <x v="1"/>
    <s v="Chronic obstructive pulmonary disease"/>
    <x v="0"/>
    <x v="0"/>
    <n v="89.465362839999997"/>
    <n v="37.517006070000001"/>
    <n v="146.85025540000001"/>
    <s v="per 100,000"/>
    <m/>
    <m/>
  </r>
  <r>
    <x v="8"/>
    <x v="16"/>
    <x v="1"/>
    <s v="Chronic obstructive pulmonary disease"/>
    <x v="0"/>
    <x v="0"/>
    <n v="91.661058109999999"/>
    <n v="41.493509699999997"/>
    <n v="149.11924540000001"/>
    <s v="per 100,000"/>
    <m/>
    <m/>
  </r>
  <r>
    <x v="8"/>
    <x v="17"/>
    <x v="1"/>
    <s v="Chronic obstructive pulmonary disease"/>
    <x v="0"/>
    <x v="0"/>
    <n v="92.904350280000003"/>
    <n v="44.423992159999997"/>
    <n v="148.62550949999999"/>
    <s v="per 100,000"/>
    <m/>
    <m/>
  </r>
  <r>
    <x v="8"/>
    <x v="18"/>
    <x v="1"/>
    <s v="Chronic obstructive pulmonary disease"/>
    <x v="0"/>
    <x v="0"/>
    <n v="94.658072419999996"/>
    <n v="46.703297829999997"/>
    <n v="149.8145174"/>
    <s v="per 100,000"/>
    <m/>
    <m/>
  </r>
  <r>
    <x v="8"/>
    <x v="19"/>
    <x v="1"/>
    <s v="Chronic obstructive pulmonary disease"/>
    <x v="0"/>
    <x v="0"/>
    <n v="96.296779990000005"/>
    <n v="43.977647670000003"/>
    <n v="155.57528959999999"/>
    <s v="per 100,000"/>
    <m/>
    <m/>
  </r>
  <r>
    <x v="8"/>
    <x v="20"/>
    <x v="1"/>
    <s v="Chronic obstructive pulmonary disease"/>
    <x v="0"/>
    <x v="0"/>
    <n v="97.664477140000002"/>
    <n v="40.604866430000001"/>
    <n v="157.17388109999999"/>
    <s v="per 100,000"/>
    <m/>
    <m/>
  </r>
  <r>
    <x v="8"/>
    <x v="21"/>
    <x v="1"/>
    <s v="Chronic obstructive pulmonary disease"/>
    <x v="0"/>
    <x v="0"/>
    <n v="96.501167940000002"/>
    <n v="40.40919324"/>
    <n v="162.09211669999999"/>
    <s v="per 100,000"/>
    <m/>
    <m/>
  </r>
  <r>
    <x v="8"/>
    <x v="22"/>
    <x v="1"/>
    <s v="Chronic obstructive pulmonary disease"/>
    <x v="0"/>
    <x v="0"/>
    <n v="99.186770060000001"/>
    <n v="44.049786240000003"/>
    <n v="163.63447450000001"/>
    <s v="per 100,000"/>
    <m/>
    <m/>
  </r>
  <r>
    <x v="8"/>
    <x v="23"/>
    <x v="1"/>
    <s v="Chronic obstructive pulmonary disease"/>
    <x v="0"/>
    <x v="0"/>
    <n v="95.414741520000007"/>
    <n v="41.20701115"/>
    <n v="155.90788029999999"/>
    <s v="per 100,000"/>
    <m/>
    <m/>
  </r>
  <r>
    <x v="8"/>
    <x v="24"/>
    <x v="1"/>
    <s v="Chronic obstructive pulmonary disease"/>
    <x v="0"/>
    <x v="0"/>
    <n v="92.459140849999997"/>
    <n v="37.059913860000002"/>
    <n v="153.02923939999999"/>
    <s v="per 100,000"/>
    <m/>
    <m/>
  </r>
  <r>
    <x v="8"/>
    <x v="25"/>
    <x v="1"/>
    <s v="Chronic obstructive pulmonary disease"/>
    <x v="0"/>
    <x v="0"/>
    <n v="90.945359600000003"/>
    <n v="37.817162529999997"/>
    <n v="154.80563240000001"/>
    <s v="per 100,000"/>
    <m/>
    <m/>
  </r>
  <r>
    <x v="8"/>
    <x v="26"/>
    <x v="1"/>
    <s v="Chronic obstructive pulmonary disease"/>
    <x v="0"/>
    <x v="0"/>
    <n v="86.64043126"/>
    <n v="33.466765520000003"/>
    <n v="144.96208469999999"/>
    <s v="per 100,000"/>
    <m/>
    <m/>
  </r>
  <r>
    <x v="8"/>
    <x v="27"/>
    <x v="1"/>
    <s v="Chronic obstructive pulmonary disease"/>
    <x v="0"/>
    <x v="0"/>
    <n v="85.60048184"/>
    <n v="34.409765800000002"/>
    <n v="145.58000190000001"/>
    <s v="per 100,000"/>
    <m/>
    <m/>
  </r>
  <r>
    <x v="8"/>
    <x v="0"/>
    <x v="1"/>
    <s v="Chronic obstructive pulmonary disease"/>
    <x v="0"/>
    <x v="1"/>
    <n v="1.0818967559999999"/>
    <n v="0.43800600899999997"/>
    <n v="1.7793705820000001"/>
    <s v="per 100,000"/>
    <m/>
    <m/>
  </r>
  <r>
    <x v="8"/>
    <x v="1"/>
    <x v="1"/>
    <s v="Chronic obstructive pulmonary disease"/>
    <x v="0"/>
    <x v="1"/>
    <n v="1.1064482600000001"/>
    <n v="0.49484692200000002"/>
    <n v="1.767375248"/>
    <s v="per 100,000"/>
    <m/>
    <m/>
  </r>
  <r>
    <x v="8"/>
    <x v="2"/>
    <x v="1"/>
    <s v="Chronic obstructive pulmonary disease"/>
    <x v="0"/>
    <x v="1"/>
    <n v="1.1399749459999999"/>
    <n v="0.54222101899999997"/>
    <n v="1.8080464919999999"/>
    <s v="per 100,000"/>
    <m/>
    <m/>
  </r>
  <r>
    <x v="8"/>
    <x v="3"/>
    <x v="1"/>
    <s v="Chronic obstructive pulmonary disease"/>
    <x v="0"/>
    <x v="1"/>
    <n v="1.1713624890000001"/>
    <n v="0.54690543199999997"/>
    <n v="1.8984787320000001"/>
    <s v="per 100,000"/>
    <m/>
    <m/>
  </r>
  <r>
    <x v="8"/>
    <x v="4"/>
    <x v="1"/>
    <s v="Chronic obstructive pulmonary disease"/>
    <x v="0"/>
    <x v="1"/>
    <n v="1.212095865"/>
    <n v="0.54004529599999995"/>
    <n v="1.962841609"/>
    <s v="per 100,000"/>
    <m/>
    <m/>
  </r>
  <r>
    <x v="8"/>
    <x v="5"/>
    <x v="1"/>
    <s v="Chronic obstructive pulmonary disease"/>
    <x v="0"/>
    <x v="1"/>
    <n v="1.2568098480000001"/>
    <n v="0.51527312400000003"/>
    <n v="2.0952992620000002"/>
    <s v="per 100,000"/>
    <m/>
    <m/>
  </r>
  <r>
    <x v="8"/>
    <x v="6"/>
    <x v="1"/>
    <s v="Chronic obstructive pulmonary disease"/>
    <x v="0"/>
    <x v="1"/>
    <n v="1.300235005"/>
    <n v="0.59151186300000003"/>
    <n v="2.0657471709999999"/>
    <s v="per 100,000"/>
    <m/>
    <m/>
  </r>
  <r>
    <x v="8"/>
    <x v="7"/>
    <x v="1"/>
    <s v="Chronic obstructive pulmonary disease"/>
    <x v="0"/>
    <x v="1"/>
    <n v="1.344582344"/>
    <n v="0.64331254699999996"/>
    <n v="2.1281492869999998"/>
    <s v="per 100,000"/>
    <m/>
    <m/>
  </r>
  <r>
    <x v="8"/>
    <x v="8"/>
    <x v="1"/>
    <s v="Chronic obstructive pulmonary disease"/>
    <x v="0"/>
    <x v="1"/>
    <n v="1.396440618"/>
    <n v="0.63518462600000003"/>
    <n v="2.1955217220000001"/>
    <s v="per 100,000"/>
    <m/>
    <m/>
  </r>
  <r>
    <x v="8"/>
    <x v="9"/>
    <x v="1"/>
    <s v="Chronic obstructive pulmonary disease"/>
    <x v="0"/>
    <x v="1"/>
    <n v="1.444682011"/>
    <n v="0.66760350599999996"/>
    <n v="2.3107322350000001"/>
    <s v="per 100,000"/>
    <m/>
    <m/>
  </r>
  <r>
    <x v="8"/>
    <x v="10"/>
    <x v="1"/>
    <s v="Chronic obstructive pulmonary disease"/>
    <x v="0"/>
    <x v="1"/>
    <n v="1.508146354"/>
    <n v="0.62706671000000003"/>
    <n v="2.4855827239999999"/>
    <s v="per 100,000"/>
    <m/>
    <m/>
  </r>
  <r>
    <x v="8"/>
    <x v="11"/>
    <x v="1"/>
    <s v="Chronic obstructive pulmonary disease"/>
    <x v="0"/>
    <x v="1"/>
    <n v="1.5935446849999999"/>
    <n v="0.76040872400000004"/>
    <n v="2.5804594939999999"/>
    <s v="per 100,000"/>
    <m/>
    <m/>
  </r>
  <r>
    <x v="8"/>
    <x v="12"/>
    <x v="1"/>
    <s v="Chronic obstructive pulmonary disease"/>
    <x v="0"/>
    <x v="1"/>
    <n v="1.6745990120000001"/>
    <n v="0.83835269400000001"/>
    <n v="2.6620521259999999"/>
    <s v="per 100,000"/>
    <m/>
    <m/>
  </r>
  <r>
    <x v="8"/>
    <x v="13"/>
    <x v="1"/>
    <s v="Chronic obstructive pulmonary disease"/>
    <x v="0"/>
    <x v="1"/>
    <n v="1.7037030870000001"/>
    <n v="0.84244329500000004"/>
    <n v="2.7415189629999999"/>
    <s v="per 100,000"/>
    <m/>
    <m/>
  </r>
  <r>
    <x v="8"/>
    <x v="14"/>
    <x v="1"/>
    <s v="Chronic obstructive pulmonary disease"/>
    <x v="0"/>
    <x v="1"/>
    <n v="1.729634133"/>
    <n v="0.81561879999999998"/>
    <n v="2.8303215430000002"/>
    <s v="per 100,000"/>
    <m/>
    <m/>
  </r>
  <r>
    <x v="8"/>
    <x v="15"/>
    <x v="1"/>
    <s v="Chronic obstructive pulmonary disease"/>
    <x v="0"/>
    <x v="1"/>
    <n v="1.7982487659999999"/>
    <n v="0.75036426499999997"/>
    <n v="2.9606685860000002"/>
    <s v="per 100,000"/>
    <m/>
    <m/>
  </r>
  <r>
    <x v="8"/>
    <x v="16"/>
    <x v="1"/>
    <s v="Chronic obstructive pulmonary disease"/>
    <x v="0"/>
    <x v="1"/>
    <n v="1.866171198"/>
    <n v="0.85450676400000003"/>
    <n v="3.0453520420000002"/>
    <s v="per 100,000"/>
    <m/>
    <m/>
  </r>
  <r>
    <x v="8"/>
    <x v="17"/>
    <x v="1"/>
    <s v="Chronic obstructive pulmonary disease"/>
    <x v="0"/>
    <x v="1"/>
    <n v="1.8899583520000001"/>
    <n v="0.90997365399999997"/>
    <n v="3.045548793"/>
    <s v="per 100,000"/>
    <m/>
    <m/>
  </r>
  <r>
    <x v="8"/>
    <x v="18"/>
    <x v="1"/>
    <s v="Chronic obstructive pulmonary disease"/>
    <x v="0"/>
    <x v="1"/>
    <n v="1.939774103"/>
    <n v="0.90563426800000002"/>
    <n v="3.0556261689999999"/>
    <s v="per 100,000"/>
    <m/>
    <m/>
  </r>
  <r>
    <x v="8"/>
    <x v="19"/>
    <x v="1"/>
    <s v="Chronic obstructive pulmonary disease"/>
    <x v="0"/>
    <x v="1"/>
    <n v="1.988606461"/>
    <n v="0.91366730900000004"/>
    <n v="3.1814061480000002"/>
    <s v="per 100,000"/>
    <m/>
    <m/>
  </r>
  <r>
    <x v="8"/>
    <x v="20"/>
    <x v="1"/>
    <s v="Chronic obstructive pulmonary disease"/>
    <x v="0"/>
    <x v="1"/>
    <n v="2.0207229990000002"/>
    <n v="0.86170444800000001"/>
    <n v="3.2408183660000001"/>
    <s v="per 100,000"/>
    <m/>
    <m/>
  </r>
  <r>
    <x v="8"/>
    <x v="21"/>
    <x v="1"/>
    <s v="Chronic obstructive pulmonary disease"/>
    <x v="0"/>
    <x v="1"/>
    <n v="2.0216060690000002"/>
    <n v="0.84985939600000004"/>
    <n v="3.3133668580000002"/>
    <s v="per 100,000"/>
    <m/>
    <m/>
  </r>
  <r>
    <x v="8"/>
    <x v="22"/>
    <x v="1"/>
    <s v="Chronic obstructive pulmonary disease"/>
    <x v="0"/>
    <x v="1"/>
    <n v="2.1297996590000001"/>
    <n v="0.95204929599999999"/>
    <n v="3.4774433870000001"/>
    <s v="per 100,000"/>
    <m/>
    <m/>
  </r>
  <r>
    <x v="8"/>
    <x v="23"/>
    <x v="1"/>
    <s v="Chronic obstructive pulmonary disease"/>
    <x v="0"/>
    <x v="1"/>
    <n v="2.0778194980000002"/>
    <n v="0.90351168800000004"/>
    <n v="3.4515762250000002"/>
    <s v="per 100,000"/>
    <m/>
    <m/>
  </r>
  <r>
    <x v="8"/>
    <x v="24"/>
    <x v="1"/>
    <s v="Chronic obstructive pulmonary disease"/>
    <x v="0"/>
    <x v="1"/>
    <n v="2.0465199300000001"/>
    <n v="0.82884097199999995"/>
    <n v="3.3607621600000002"/>
    <s v="per 100,000"/>
    <m/>
    <m/>
  </r>
  <r>
    <x v="8"/>
    <x v="25"/>
    <x v="1"/>
    <s v="Chronic obstructive pulmonary disease"/>
    <x v="0"/>
    <x v="1"/>
    <n v="2.065817671"/>
    <n v="0.83760035200000005"/>
    <n v="3.4309898740000002"/>
    <s v="per 100,000"/>
    <m/>
    <m/>
  </r>
  <r>
    <x v="8"/>
    <x v="26"/>
    <x v="1"/>
    <s v="Chronic obstructive pulmonary disease"/>
    <x v="0"/>
    <x v="1"/>
    <n v="2.019528217"/>
    <n v="0.789465415"/>
    <n v="3.4254852059999998"/>
    <s v="per 100,000"/>
    <m/>
    <m/>
  </r>
  <r>
    <x v="8"/>
    <x v="27"/>
    <x v="1"/>
    <s v="Chronic obstructive pulmonary disease"/>
    <x v="0"/>
    <x v="1"/>
    <n v="2.0530174140000002"/>
    <n v="0.81697365799999999"/>
    <n v="3.4845831779999998"/>
    <s v="per 100,000"/>
    <m/>
    <m/>
  </r>
  <r>
    <x v="8"/>
    <x v="0"/>
    <x v="1"/>
    <s v="Ischemic heart disease"/>
    <x v="0"/>
    <x v="0"/>
    <n v="107.724824"/>
    <n v="48.981801859999997"/>
    <n v="166.45418799999999"/>
    <s v="per 100,000"/>
    <m/>
    <m/>
  </r>
  <r>
    <x v="8"/>
    <x v="1"/>
    <x v="1"/>
    <s v="Ischemic heart disease"/>
    <x v="0"/>
    <x v="0"/>
    <n v="112.9551508"/>
    <n v="57.37180437"/>
    <n v="166.6538535"/>
    <s v="per 100,000"/>
    <m/>
    <m/>
  </r>
  <r>
    <x v="8"/>
    <x v="2"/>
    <x v="1"/>
    <s v="Ischemic heart disease"/>
    <x v="0"/>
    <x v="0"/>
    <n v="123.0162747"/>
    <n v="67.355491119999996"/>
    <n v="184.96773920000001"/>
    <s v="per 100,000"/>
    <m/>
    <m/>
  </r>
  <r>
    <x v="8"/>
    <x v="3"/>
    <x v="1"/>
    <s v="Ischemic heart disease"/>
    <x v="0"/>
    <x v="0"/>
    <n v="125.9867303"/>
    <n v="68.259887680000006"/>
    <n v="190.6555237"/>
    <s v="per 100,000"/>
    <m/>
    <m/>
  </r>
  <r>
    <x v="8"/>
    <x v="4"/>
    <x v="1"/>
    <s v="Ischemic heart disease"/>
    <x v="0"/>
    <x v="0"/>
    <n v="131.96769449999999"/>
    <n v="66.9599963"/>
    <n v="200.6066103"/>
    <s v="per 100,000"/>
    <m/>
    <m/>
  </r>
  <r>
    <x v="8"/>
    <x v="5"/>
    <x v="1"/>
    <s v="Ischemic heart disease"/>
    <x v="0"/>
    <x v="0"/>
    <n v="138.04078730000001"/>
    <n v="61.242425150000003"/>
    <n v="211.67423170000001"/>
    <s v="per 100,000"/>
    <m/>
    <m/>
  </r>
  <r>
    <x v="8"/>
    <x v="6"/>
    <x v="1"/>
    <s v="Ischemic heart disease"/>
    <x v="0"/>
    <x v="0"/>
    <n v="143.3023451"/>
    <n v="73.597874169999997"/>
    <n v="211.2144275"/>
    <s v="per 100,000"/>
    <m/>
    <m/>
  </r>
  <r>
    <x v="8"/>
    <x v="7"/>
    <x v="1"/>
    <s v="Ischemic heart disease"/>
    <x v="0"/>
    <x v="0"/>
    <n v="150.24386630000001"/>
    <n v="80.978627709999998"/>
    <n v="222.8495949"/>
    <s v="per 100,000"/>
    <m/>
    <m/>
  </r>
  <r>
    <x v="8"/>
    <x v="8"/>
    <x v="1"/>
    <s v="Ischemic heart disease"/>
    <x v="0"/>
    <x v="0"/>
    <n v="154.40768080000001"/>
    <n v="84.846007599999993"/>
    <n v="226.99965159999999"/>
    <s v="per 100,000"/>
    <m/>
    <m/>
  </r>
  <r>
    <x v="8"/>
    <x v="9"/>
    <x v="1"/>
    <s v="Ischemic heart disease"/>
    <x v="0"/>
    <x v="0"/>
    <n v="155.00583589999999"/>
    <n v="80.043448749999996"/>
    <n v="227.86035570000001"/>
    <s v="per 100,000"/>
    <m/>
    <m/>
  </r>
  <r>
    <x v="8"/>
    <x v="10"/>
    <x v="1"/>
    <s v="Ischemic heart disease"/>
    <x v="0"/>
    <x v="0"/>
    <n v="156.67730539999999"/>
    <n v="73.135934079999998"/>
    <n v="234.59581270000001"/>
    <s v="per 100,000"/>
    <m/>
    <m/>
  </r>
  <r>
    <x v="8"/>
    <x v="11"/>
    <x v="1"/>
    <s v="Ischemic heart disease"/>
    <x v="0"/>
    <x v="0"/>
    <n v="158.2148273"/>
    <n v="86.929232799999994"/>
    <n v="230.444852"/>
    <s v="per 100,000"/>
    <m/>
    <m/>
  </r>
  <r>
    <x v="8"/>
    <x v="12"/>
    <x v="1"/>
    <s v="Ischemic heart disease"/>
    <x v="0"/>
    <x v="0"/>
    <n v="154.50270499999999"/>
    <n v="90.214233829999998"/>
    <n v="221.57603979999999"/>
    <s v="per 100,000"/>
    <m/>
    <m/>
  </r>
  <r>
    <x v="8"/>
    <x v="13"/>
    <x v="1"/>
    <s v="Ischemic heart disease"/>
    <x v="0"/>
    <x v="0"/>
    <n v="154.73014839999999"/>
    <n v="87.967180959999993"/>
    <n v="225.5497896"/>
    <s v="per 100,000"/>
    <m/>
    <m/>
  </r>
  <r>
    <x v="8"/>
    <x v="14"/>
    <x v="1"/>
    <s v="Ischemic heart disease"/>
    <x v="0"/>
    <x v="0"/>
    <n v="153.3364344"/>
    <n v="81.877032170000007"/>
    <n v="228.9193563"/>
    <s v="per 100,000"/>
    <m/>
    <m/>
  </r>
  <r>
    <x v="8"/>
    <x v="15"/>
    <x v="1"/>
    <s v="Ischemic heart disease"/>
    <x v="0"/>
    <x v="0"/>
    <n v="155.32872879999999"/>
    <n v="74.587493080000002"/>
    <n v="234.6790063"/>
    <s v="per 100,000"/>
    <m/>
    <m/>
  </r>
  <r>
    <x v="8"/>
    <x v="16"/>
    <x v="1"/>
    <s v="Ischemic heart disease"/>
    <x v="0"/>
    <x v="0"/>
    <n v="158.4634786"/>
    <n v="86.088842499999998"/>
    <n v="234.79445620000001"/>
    <s v="per 100,000"/>
    <m/>
    <m/>
  </r>
  <r>
    <x v="8"/>
    <x v="17"/>
    <x v="1"/>
    <s v="Ischemic heart disease"/>
    <x v="0"/>
    <x v="0"/>
    <n v="161.18036720000001"/>
    <n v="90.25711828"/>
    <n v="234.6487037"/>
    <s v="per 100,000"/>
    <m/>
    <m/>
  </r>
  <r>
    <x v="8"/>
    <x v="18"/>
    <x v="1"/>
    <s v="Ischemic heart disease"/>
    <x v="0"/>
    <x v="0"/>
    <n v="166.27887960000001"/>
    <n v="93.014357160000003"/>
    <n v="240.49779100000001"/>
    <s v="per 100,000"/>
    <m/>
    <m/>
  </r>
  <r>
    <x v="8"/>
    <x v="19"/>
    <x v="1"/>
    <s v="Ischemic heart disease"/>
    <x v="0"/>
    <x v="0"/>
    <n v="172.2675424"/>
    <n v="93.046092329999993"/>
    <n v="254.50755749999999"/>
    <s v="per 100,000"/>
    <m/>
    <m/>
  </r>
  <r>
    <x v="8"/>
    <x v="20"/>
    <x v="1"/>
    <s v="Ischemic heart disease"/>
    <x v="0"/>
    <x v="0"/>
    <n v="175.9810071"/>
    <n v="81.615576829999995"/>
    <n v="268.08763549999998"/>
    <s v="per 100,000"/>
    <m/>
    <m/>
  </r>
  <r>
    <x v="8"/>
    <x v="21"/>
    <x v="1"/>
    <s v="Ischemic heart disease"/>
    <x v="0"/>
    <x v="0"/>
    <n v="175.73756330000001"/>
    <n v="80.852785229999995"/>
    <n v="264.78168849999997"/>
    <s v="per 100,000"/>
    <m/>
    <m/>
  </r>
  <r>
    <x v="8"/>
    <x v="22"/>
    <x v="1"/>
    <s v="Ischemic heart disease"/>
    <x v="0"/>
    <x v="0"/>
    <n v="182.66093649999999"/>
    <n v="90.288937899999993"/>
    <n v="271.00577559999999"/>
    <s v="per 100,000"/>
    <m/>
    <m/>
  </r>
  <r>
    <x v="8"/>
    <x v="23"/>
    <x v="1"/>
    <s v="Ischemic heart disease"/>
    <x v="0"/>
    <x v="0"/>
    <n v="179.7630326"/>
    <n v="84.546215709999998"/>
    <n v="273.1205559"/>
    <s v="per 100,000"/>
    <m/>
    <m/>
  </r>
  <r>
    <x v="8"/>
    <x v="24"/>
    <x v="1"/>
    <s v="Ischemic heart disease"/>
    <x v="0"/>
    <x v="0"/>
    <n v="178.21353719999999"/>
    <n v="79.971427289999994"/>
    <n v="270.58613780000002"/>
    <s v="per 100,000"/>
    <m/>
    <m/>
  </r>
  <r>
    <x v="8"/>
    <x v="25"/>
    <x v="1"/>
    <s v="Ischemic heart disease"/>
    <x v="0"/>
    <x v="0"/>
    <n v="182.225932"/>
    <n v="84.525291319999994"/>
    <n v="278.16406180000001"/>
    <s v="per 100,000"/>
    <m/>
    <m/>
  </r>
  <r>
    <x v="8"/>
    <x v="26"/>
    <x v="1"/>
    <s v="Ischemic heart disease"/>
    <x v="0"/>
    <x v="0"/>
    <n v="176.97650999999999"/>
    <n v="81.876364229999993"/>
    <n v="272.68884969999999"/>
    <s v="per 100,000"/>
    <m/>
    <m/>
  </r>
  <r>
    <x v="8"/>
    <x v="27"/>
    <x v="1"/>
    <s v="Ischemic heart disease"/>
    <x v="0"/>
    <x v="0"/>
    <n v="178.08590100000001"/>
    <n v="83.102716860000001"/>
    <n v="272.57799449999999"/>
    <s v="per 100,000"/>
    <m/>
    <m/>
  </r>
  <r>
    <x v="8"/>
    <x v="0"/>
    <x v="1"/>
    <s v="Ischemic heart disease"/>
    <x v="0"/>
    <x v="1"/>
    <n v="3.679639645"/>
    <n v="1.6540832130000001"/>
    <n v="5.7725082250000002"/>
    <s v="per 100,000"/>
    <m/>
    <m/>
  </r>
  <r>
    <x v="8"/>
    <x v="1"/>
    <x v="1"/>
    <s v="Ischemic heart disease"/>
    <x v="0"/>
    <x v="1"/>
    <n v="3.860972319"/>
    <n v="1.939962236"/>
    <n v="5.746884659"/>
    <s v="per 100,000"/>
    <m/>
    <m/>
  </r>
  <r>
    <x v="8"/>
    <x v="2"/>
    <x v="1"/>
    <s v="Ischemic heart disease"/>
    <x v="0"/>
    <x v="1"/>
    <n v="4.2526147600000002"/>
    <n v="2.313446178"/>
    <n v="6.3710127270000001"/>
    <s v="per 100,000"/>
    <m/>
    <m/>
  </r>
  <r>
    <x v="8"/>
    <x v="3"/>
    <x v="1"/>
    <s v="Ischemic heart disease"/>
    <x v="0"/>
    <x v="1"/>
    <n v="4.4048258860000002"/>
    <n v="2.3956004270000002"/>
    <n v="6.598138573"/>
    <s v="per 100,000"/>
    <m/>
    <m/>
  </r>
  <r>
    <x v="8"/>
    <x v="4"/>
    <x v="1"/>
    <s v="Ischemic heart disease"/>
    <x v="0"/>
    <x v="1"/>
    <n v="4.6484604120000004"/>
    <n v="2.3652392080000002"/>
    <n v="7.06003428"/>
    <s v="per 100,000"/>
    <m/>
    <m/>
  </r>
  <r>
    <x v="8"/>
    <x v="5"/>
    <x v="1"/>
    <s v="Ischemic heart disease"/>
    <x v="0"/>
    <x v="1"/>
    <n v="4.8704230109999997"/>
    <n v="2.182068841"/>
    <n v="7.5417333979999999"/>
    <s v="per 100,000"/>
    <m/>
    <m/>
  </r>
  <r>
    <x v="8"/>
    <x v="6"/>
    <x v="1"/>
    <s v="Ischemic heart disease"/>
    <x v="0"/>
    <x v="1"/>
    <n v="5.0508964340000002"/>
    <n v="2.604141571"/>
    <n v="7.5252178340000002"/>
    <s v="per 100,000"/>
    <m/>
    <m/>
  </r>
  <r>
    <x v="8"/>
    <x v="7"/>
    <x v="1"/>
    <s v="Ischemic heart disease"/>
    <x v="0"/>
    <x v="1"/>
    <n v="5.2797351109999999"/>
    <n v="2.8353133210000001"/>
    <n v="7.7257013270000003"/>
    <s v="per 100,000"/>
    <m/>
    <m/>
  </r>
  <r>
    <x v="8"/>
    <x v="8"/>
    <x v="1"/>
    <s v="Ischemic heart disease"/>
    <x v="0"/>
    <x v="1"/>
    <n v="5.4001649670000003"/>
    <n v="2.9530045949999999"/>
    <n v="7.8870556790000004"/>
    <s v="per 100,000"/>
    <m/>
    <m/>
  </r>
  <r>
    <x v="8"/>
    <x v="9"/>
    <x v="1"/>
    <s v="Ischemic heart disease"/>
    <x v="0"/>
    <x v="1"/>
    <n v="5.4121226199999999"/>
    <n v="2.841194185"/>
    <n v="8.0023851429999997"/>
    <s v="per 100,000"/>
    <m/>
    <m/>
  </r>
  <r>
    <x v="8"/>
    <x v="10"/>
    <x v="1"/>
    <s v="Ischemic heart disease"/>
    <x v="0"/>
    <x v="1"/>
    <n v="5.4806125650000004"/>
    <n v="2.536450769"/>
    <n v="8.2155337070000005"/>
    <s v="per 100,000"/>
    <m/>
    <m/>
  </r>
  <r>
    <x v="8"/>
    <x v="11"/>
    <x v="1"/>
    <s v="Ischemic heart disease"/>
    <x v="0"/>
    <x v="1"/>
    <n v="5.5318152979999997"/>
    <n v="2.9978014900000001"/>
    <n v="8.1099136450000007"/>
    <s v="per 100,000"/>
    <m/>
    <m/>
  </r>
  <r>
    <x v="8"/>
    <x v="12"/>
    <x v="1"/>
    <s v="Ischemic heart disease"/>
    <x v="0"/>
    <x v="1"/>
    <n v="5.4033854559999996"/>
    <n v="3.127048168"/>
    <n v="7.7724730129999999"/>
    <s v="per 100,000"/>
    <m/>
    <m/>
  </r>
  <r>
    <x v="8"/>
    <x v="13"/>
    <x v="1"/>
    <s v="Ischemic heart disease"/>
    <x v="0"/>
    <x v="1"/>
    <n v="5.3841538809999996"/>
    <n v="3.0665344710000002"/>
    <n v="7.8815531329999997"/>
    <s v="per 100,000"/>
    <m/>
    <m/>
  </r>
  <r>
    <x v="8"/>
    <x v="14"/>
    <x v="1"/>
    <s v="Ischemic heart disease"/>
    <x v="0"/>
    <x v="1"/>
    <n v="5.289318486"/>
    <n v="2.8026312290000002"/>
    <n v="7.893482562"/>
    <s v="per 100,000"/>
    <m/>
    <m/>
  </r>
  <r>
    <x v="8"/>
    <x v="15"/>
    <x v="1"/>
    <s v="Ischemic heart disease"/>
    <x v="0"/>
    <x v="1"/>
    <n v="5.3537455979999997"/>
    <n v="2.5331037639999998"/>
    <n v="8.1446764770000009"/>
    <s v="per 100,000"/>
    <m/>
    <m/>
  </r>
  <r>
    <x v="8"/>
    <x v="16"/>
    <x v="1"/>
    <s v="Ischemic heart disease"/>
    <x v="0"/>
    <x v="1"/>
    <n v="5.4794435190000002"/>
    <n v="2.947677289"/>
    <n v="8.1696937829999996"/>
    <s v="per 100,000"/>
    <m/>
    <m/>
  </r>
  <r>
    <x v="8"/>
    <x v="17"/>
    <x v="1"/>
    <s v="Ischemic heart disease"/>
    <x v="0"/>
    <x v="1"/>
    <n v="5.5687956390000002"/>
    <n v="3.1194082459999999"/>
    <n v="8.090913939"/>
    <s v="per 100,000"/>
    <m/>
    <m/>
  </r>
  <r>
    <x v="8"/>
    <x v="18"/>
    <x v="1"/>
    <s v="Ischemic heart disease"/>
    <x v="0"/>
    <x v="1"/>
    <n v="5.7560931330000003"/>
    <n v="3.2120254319999999"/>
    <n v="8.3696086189999992"/>
    <s v="per 100,000"/>
    <m/>
    <m/>
  </r>
  <r>
    <x v="8"/>
    <x v="19"/>
    <x v="1"/>
    <s v="Ischemic heart disease"/>
    <x v="0"/>
    <x v="1"/>
    <n v="5.9592731060000004"/>
    <n v="3.201581912"/>
    <n v="8.8069092869999999"/>
    <s v="per 100,000"/>
    <m/>
    <m/>
  </r>
  <r>
    <x v="8"/>
    <x v="20"/>
    <x v="1"/>
    <s v="Ischemic heart disease"/>
    <x v="0"/>
    <x v="1"/>
    <n v="6.0951464839999998"/>
    <n v="2.794255911"/>
    <n v="9.2002506349999997"/>
    <s v="per 100,000"/>
    <m/>
    <m/>
  </r>
  <r>
    <x v="8"/>
    <x v="21"/>
    <x v="1"/>
    <s v="Ischemic heart disease"/>
    <x v="0"/>
    <x v="1"/>
    <n v="6.1141954460000001"/>
    <n v="2.803647963"/>
    <n v="9.2280540070000008"/>
    <s v="per 100,000"/>
    <m/>
    <m/>
  </r>
  <r>
    <x v="8"/>
    <x v="22"/>
    <x v="1"/>
    <s v="Ischemic heart disease"/>
    <x v="0"/>
    <x v="1"/>
    <n v="6.3961519229999997"/>
    <n v="3.1709471549999999"/>
    <n v="9.5531989559999992"/>
    <s v="per 100,000"/>
    <m/>
    <m/>
  </r>
  <r>
    <x v="8"/>
    <x v="23"/>
    <x v="1"/>
    <s v="Ischemic heart disease"/>
    <x v="0"/>
    <x v="1"/>
    <n v="6.3177735930000001"/>
    <n v="2.9264486879999998"/>
    <n v="9.5771269520000004"/>
    <s v="per 100,000"/>
    <m/>
    <m/>
  </r>
  <r>
    <x v="8"/>
    <x v="24"/>
    <x v="1"/>
    <s v="Ischemic heart disease"/>
    <x v="0"/>
    <x v="1"/>
    <n v="6.2743569170000004"/>
    <n v="2.7807485669999998"/>
    <n v="9.486511299"/>
    <s v="per 100,000"/>
    <m/>
    <m/>
  </r>
  <r>
    <x v="8"/>
    <x v="25"/>
    <x v="1"/>
    <s v="Ischemic heart disease"/>
    <x v="0"/>
    <x v="1"/>
    <n v="6.4125335159999999"/>
    <n v="2.9674950760000001"/>
    <n v="9.7133823719999999"/>
    <s v="per 100,000"/>
    <m/>
    <m/>
  </r>
  <r>
    <x v="8"/>
    <x v="26"/>
    <x v="1"/>
    <s v="Ischemic heart disease"/>
    <x v="0"/>
    <x v="1"/>
    <n v="6.252221434"/>
    <n v="2.8881284049999998"/>
    <n v="9.5302634420000008"/>
    <s v="per 100,000"/>
    <m/>
    <m/>
  </r>
  <r>
    <x v="8"/>
    <x v="27"/>
    <x v="1"/>
    <s v="Ischemic heart disease"/>
    <x v="0"/>
    <x v="1"/>
    <n v="6.3115221769999996"/>
    <n v="2.931513662"/>
    <n v="9.6117963139999993"/>
    <s v="per 100,000"/>
    <m/>
    <m/>
  </r>
  <r>
    <x v="8"/>
    <x v="0"/>
    <x v="1"/>
    <s v="Ischemic stroke"/>
    <x v="0"/>
    <x v="0"/>
    <n v="8.8361127449999994"/>
    <n v="3.8711527179999998"/>
    <n v="14.08009122"/>
    <s v="per 100,000"/>
    <m/>
    <m/>
  </r>
  <r>
    <x v="8"/>
    <x v="1"/>
    <x v="1"/>
    <s v="Ischemic stroke"/>
    <x v="0"/>
    <x v="0"/>
    <n v="8.5783817849999995"/>
    <n v="4.2026057359999998"/>
    <n v="13.197354580000001"/>
    <s v="per 100,000"/>
    <m/>
    <m/>
  </r>
  <r>
    <x v="8"/>
    <x v="2"/>
    <x v="1"/>
    <s v="Ischemic stroke"/>
    <x v="0"/>
    <x v="0"/>
    <n v="8.3930344629999993"/>
    <n v="4.491397021"/>
    <n v="13.21460065"/>
    <s v="per 100,000"/>
    <m/>
    <m/>
  </r>
  <r>
    <x v="8"/>
    <x v="3"/>
    <x v="1"/>
    <s v="Ischemic stroke"/>
    <x v="0"/>
    <x v="0"/>
    <n v="8.2644930349999992"/>
    <n v="4.2093037420000003"/>
    <n v="12.744664500000001"/>
    <s v="per 100,000"/>
    <m/>
    <m/>
  </r>
  <r>
    <x v="8"/>
    <x v="4"/>
    <x v="1"/>
    <s v="Ischemic stroke"/>
    <x v="0"/>
    <x v="0"/>
    <n v="8.2287960649999992"/>
    <n v="3.968036127"/>
    <n v="12.71816332"/>
    <s v="per 100,000"/>
    <m/>
    <m/>
  </r>
  <r>
    <x v="8"/>
    <x v="5"/>
    <x v="1"/>
    <s v="Ischemic stroke"/>
    <x v="0"/>
    <x v="0"/>
    <n v="8.2689503749999993"/>
    <n v="3.511295584"/>
    <n v="13.189489569999999"/>
    <s v="per 100,000"/>
    <m/>
    <m/>
  </r>
  <r>
    <x v="8"/>
    <x v="6"/>
    <x v="1"/>
    <s v="Ischemic stroke"/>
    <x v="0"/>
    <x v="0"/>
    <n v="8.3519075269999998"/>
    <n v="4.0262034880000002"/>
    <n v="12.78921961"/>
    <s v="per 100,000"/>
    <m/>
    <m/>
  </r>
  <r>
    <x v="8"/>
    <x v="7"/>
    <x v="1"/>
    <s v="Ischemic stroke"/>
    <x v="0"/>
    <x v="0"/>
    <n v="8.5657180779999997"/>
    <n v="4.3616513450000003"/>
    <n v="12.902130550000001"/>
    <s v="per 100,000"/>
    <m/>
    <m/>
  </r>
  <r>
    <x v="8"/>
    <x v="8"/>
    <x v="1"/>
    <s v="Ischemic stroke"/>
    <x v="0"/>
    <x v="0"/>
    <n v="8.6187332330000004"/>
    <n v="4.3231588160000003"/>
    <n v="13.055116780000001"/>
    <s v="per 100,000"/>
    <m/>
    <m/>
  </r>
  <r>
    <x v="8"/>
    <x v="9"/>
    <x v="1"/>
    <s v="Ischemic stroke"/>
    <x v="0"/>
    <x v="0"/>
    <n v="8.9156274530000008"/>
    <n v="4.358080717"/>
    <n v="13.739176280000001"/>
    <s v="per 100,000"/>
    <m/>
    <m/>
  </r>
  <r>
    <x v="8"/>
    <x v="10"/>
    <x v="1"/>
    <s v="Ischemic stroke"/>
    <x v="0"/>
    <x v="0"/>
    <n v="9.9186956090000002"/>
    <n v="4.2222939190000002"/>
    <n v="15.39233922"/>
    <s v="per 100,000"/>
    <m/>
    <m/>
  </r>
  <r>
    <x v="8"/>
    <x v="11"/>
    <x v="1"/>
    <s v="Ischemic stroke"/>
    <x v="0"/>
    <x v="0"/>
    <n v="11.041572"/>
    <n v="5.5470820329999997"/>
    <n v="16.5962812"/>
    <s v="per 100,000"/>
    <m/>
    <m/>
  </r>
  <r>
    <x v="8"/>
    <x v="12"/>
    <x v="1"/>
    <s v="Ischemic stroke"/>
    <x v="0"/>
    <x v="0"/>
    <n v="12.438254560000001"/>
    <n v="6.9152902679999997"/>
    <n v="18.463093650000001"/>
    <s v="per 100,000"/>
    <m/>
    <m/>
  </r>
  <r>
    <x v="8"/>
    <x v="13"/>
    <x v="1"/>
    <s v="Ischemic stroke"/>
    <x v="0"/>
    <x v="0"/>
    <n v="13.137847900000001"/>
    <n v="7.1825211969999998"/>
    <n v="19.752241779999999"/>
    <s v="per 100,000"/>
    <m/>
    <m/>
  </r>
  <r>
    <x v="8"/>
    <x v="14"/>
    <x v="1"/>
    <s v="Ischemic stroke"/>
    <x v="0"/>
    <x v="0"/>
    <n v="14.40078164"/>
    <n v="7.3452220559999999"/>
    <n v="22.292191670000001"/>
    <s v="per 100,000"/>
    <m/>
    <m/>
  </r>
  <r>
    <x v="8"/>
    <x v="15"/>
    <x v="1"/>
    <s v="Ischemic stroke"/>
    <x v="0"/>
    <x v="0"/>
    <n v="15.27918515"/>
    <n v="7.0539579899999998"/>
    <n v="23.71002004"/>
    <s v="per 100,000"/>
    <m/>
    <m/>
  </r>
  <r>
    <x v="8"/>
    <x v="16"/>
    <x v="1"/>
    <s v="Ischemic stroke"/>
    <x v="0"/>
    <x v="0"/>
    <n v="15.922081240000001"/>
    <n v="7.9733576700000004"/>
    <n v="24.419227840000001"/>
    <s v="per 100,000"/>
    <m/>
    <m/>
  </r>
  <r>
    <x v="8"/>
    <x v="17"/>
    <x v="1"/>
    <s v="Ischemic stroke"/>
    <x v="0"/>
    <x v="0"/>
    <n v="16.436447510000001"/>
    <n v="8.9176782729999999"/>
    <n v="25.052419950000001"/>
    <s v="per 100,000"/>
    <m/>
    <m/>
  </r>
  <r>
    <x v="8"/>
    <x v="18"/>
    <x v="1"/>
    <s v="Ischemic stroke"/>
    <x v="0"/>
    <x v="0"/>
    <n v="17.11624419"/>
    <n v="9.3862986710000005"/>
    <n v="26.024900729999999"/>
    <s v="per 100,000"/>
    <m/>
    <m/>
  </r>
  <r>
    <x v="8"/>
    <x v="19"/>
    <x v="1"/>
    <s v="Ischemic stroke"/>
    <x v="0"/>
    <x v="0"/>
    <n v="17.83419481"/>
    <n v="9.4661168599999996"/>
    <n v="27.438555829999999"/>
    <s v="per 100,000"/>
    <m/>
    <m/>
  </r>
  <r>
    <x v="8"/>
    <x v="20"/>
    <x v="1"/>
    <s v="Ischemic stroke"/>
    <x v="0"/>
    <x v="0"/>
    <n v="18.210324979999999"/>
    <n v="8.5131504919999994"/>
    <n v="28.312490570000001"/>
    <s v="per 100,000"/>
    <m/>
    <m/>
  </r>
  <r>
    <x v="8"/>
    <x v="21"/>
    <x v="1"/>
    <s v="Ischemic stroke"/>
    <x v="0"/>
    <x v="0"/>
    <n v="18.051997239999999"/>
    <n v="8.0819185959999995"/>
    <n v="29.375501870000001"/>
    <s v="per 100,000"/>
    <m/>
    <m/>
  </r>
  <r>
    <x v="8"/>
    <x v="22"/>
    <x v="1"/>
    <s v="Ischemic stroke"/>
    <x v="0"/>
    <x v="0"/>
    <n v="18.47608413"/>
    <n v="8.8172314860000007"/>
    <n v="29.162438569999999"/>
    <s v="per 100,000"/>
    <m/>
    <m/>
  </r>
  <r>
    <x v="8"/>
    <x v="23"/>
    <x v="1"/>
    <s v="Ischemic stroke"/>
    <x v="0"/>
    <x v="0"/>
    <n v="17.99371661"/>
    <n v="8.2911418240000003"/>
    <n v="28.088595460000001"/>
    <s v="per 100,000"/>
    <m/>
    <m/>
  </r>
  <r>
    <x v="8"/>
    <x v="24"/>
    <x v="1"/>
    <s v="Ischemic stroke"/>
    <x v="0"/>
    <x v="0"/>
    <n v="17.640963429999999"/>
    <n v="7.7749083050000003"/>
    <n v="27.548727240000002"/>
    <s v="per 100,000"/>
    <m/>
    <m/>
  </r>
  <r>
    <x v="8"/>
    <x v="25"/>
    <x v="1"/>
    <s v="Ischemic stroke"/>
    <x v="0"/>
    <x v="0"/>
    <n v="18.129999640000001"/>
    <n v="8.4308516549999997"/>
    <n v="28.447367369999998"/>
    <s v="per 100,000"/>
    <m/>
    <m/>
  </r>
  <r>
    <x v="8"/>
    <x v="26"/>
    <x v="1"/>
    <s v="Ischemic stroke"/>
    <x v="0"/>
    <x v="0"/>
    <n v="17.580699840000001"/>
    <n v="8.0459393259999992"/>
    <n v="28.521628249999999"/>
    <s v="per 100,000"/>
    <m/>
    <m/>
  </r>
  <r>
    <x v="8"/>
    <x v="27"/>
    <x v="1"/>
    <s v="Ischemic stroke"/>
    <x v="0"/>
    <x v="0"/>
    <n v="17.785810770000001"/>
    <n v="8.0554492750000009"/>
    <n v="28.550146030000001"/>
    <s v="per 100,000"/>
    <m/>
    <m/>
  </r>
  <r>
    <x v="8"/>
    <x v="0"/>
    <x v="1"/>
    <s v="Ischemic stroke"/>
    <x v="0"/>
    <x v="1"/>
    <n v="0.38582389499999997"/>
    <n v="0.166567254"/>
    <n v="0.62574759099999999"/>
    <s v="per 100,000"/>
    <m/>
    <m/>
  </r>
  <r>
    <x v="8"/>
    <x v="1"/>
    <x v="1"/>
    <s v="Ischemic stroke"/>
    <x v="0"/>
    <x v="1"/>
    <n v="0.37381070500000002"/>
    <n v="0.182460496"/>
    <n v="0.582918414"/>
    <s v="per 100,000"/>
    <m/>
    <m/>
  </r>
  <r>
    <x v="8"/>
    <x v="2"/>
    <x v="1"/>
    <s v="Ischemic stroke"/>
    <x v="0"/>
    <x v="1"/>
    <n v="0.36792024899999998"/>
    <n v="0.192222327"/>
    <n v="0.57715457100000001"/>
    <s v="per 100,000"/>
    <m/>
    <m/>
  </r>
  <r>
    <x v="8"/>
    <x v="3"/>
    <x v="1"/>
    <s v="Ischemic stroke"/>
    <x v="0"/>
    <x v="1"/>
    <n v="0.36038018199999999"/>
    <n v="0.181837211"/>
    <n v="0.55588574199999996"/>
    <s v="per 100,000"/>
    <m/>
    <m/>
  </r>
  <r>
    <x v="8"/>
    <x v="4"/>
    <x v="1"/>
    <s v="Ischemic stroke"/>
    <x v="0"/>
    <x v="1"/>
    <n v="0.35869637700000001"/>
    <n v="0.173017168"/>
    <n v="0.56181708200000002"/>
    <s v="per 100,000"/>
    <m/>
    <m/>
  </r>
  <r>
    <x v="8"/>
    <x v="5"/>
    <x v="1"/>
    <s v="Ischemic stroke"/>
    <x v="0"/>
    <x v="1"/>
    <n v="0.359033086"/>
    <n v="0.154063111"/>
    <n v="0.56704407499999998"/>
    <s v="per 100,000"/>
    <m/>
    <m/>
  </r>
  <r>
    <x v="8"/>
    <x v="6"/>
    <x v="1"/>
    <s v="Ischemic stroke"/>
    <x v="0"/>
    <x v="1"/>
    <n v="0.35914593900000003"/>
    <n v="0.17226443999999999"/>
    <n v="0.55876727400000004"/>
    <s v="per 100,000"/>
    <m/>
    <m/>
  </r>
  <r>
    <x v="8"/>
    <x v="7"/>
    <x v="1"/>
    <s v="Ischemic stroke"/>
    <x v="0"/>
    <x v="1"/>
    <n v="0.36396105299999998"/>
    <n v="0.182657552"/>
    <n v="0.54949363500000004"/>
    <s v="per 100,000"/>
    <m/>
    <m/>
  </r>
  <r>
    <x v="8"/>
    <x v="8"/>
    <x v="1"/>
    <s v="Ischemic stroke"/>
    <x v="0"/>
    <x v="1"/>
    <n v="0.36100409900000002"/>
    <n v="0.17907208999999999"/>
    <n v="0.55304905699999996"/>
    <s v="per 100,000"/>
    <m/>
    <m/>
  </r>
  <r>
    <x v="8"/>
    <x v="9"/>
    <x v="1"/>
    <s v="Ischemic stroke"/>
    <x v="0"/>
    <x v="1"/>
    <n v="0.37059447400000001"/>
    <n v="0.18247607299999999"/>
    <n v="0.57117640400000003"/>
    <s v="per 100,000"/>
    <m/>
    <m/>
  </r>
  <r>
    <x v="8"/>
    <x v="10"/>
    <x v="1"/>
    <s v="Ischemic stroke"/>
    <x v="0"/>
    <x v="1"/>
    <n v="0.41484614199999997"/>
    <n v="0.17649731199999999"/>
    <n v="0.65314356299999998"/>
    <s v="per 100,000"/>
    <m/>
    <m/>
  </r>
  <r>
    <x v="8"/>
    <x v="11"/>
    <x v="1"/>
    <s v="Ischemic stroke"/>
    <x v="0"/>
    <x v="1"/>
    <n v="0.46324765400000001"/>
    <n v="0.23351440000000001"/>
    <n v="0.70630088499999999"/>
    <s v="per 100,000"/>
    <m/>
    <m/>
  </r>
  <r>
    <x v="8"/>
    <x v="12"/>
    <x v="1"/>
    <s v="Ischemic stroke"/>
    <x v="0"/>
    <x v="1"/>
    <n v="0.52405400099999999"/>
    <n v="0.28795885300000001"/>
    <n v="0.78793420800000002"/>
    <s v="per 100,000"/>
    <m/>
    <m/>
  </r>
  <r>
    <x v="8"/>
    <x v="13"/>
    <x v="1"/>
    <s v="Ischemic stroke"/>
    <x v="0"/>
    <x v="1"/>
    <n v="0.55023293200000001"/>
    <n v="0.301799439"/>
    <n v="0.83865180500000003"/>
    <s v="per 100,000"/>
    <m/>
    <m/>
  </r>
  <r>
    <x v="8"/>
    <x v="14"/>
    <x v="1"/>
    <s v="Ischemic stroke"/>
    <x v="0"/>
    <x v="1"/>
    <n v="0.60162283599999999"/>
    <n v="0.30483653999999999"/>
    <n v="0.94301133199999998"/>
    <s v="per 100,000"/>
    <m/>
    <m/>
  </r>
  <r>
    <x v="8"/>
    <x v="15"/>
    <x v="1"/>
    <s v="Ischemic stroke"/>
    <x v="0"/>
    <x v="1"/>
    <n v="0.63595611600000002"/>
    <n v="0.29862648000000003"/>
    <n v="1.0050226250000001"/>
    <s v="per 100,000"/>
    <m/>
    <m/>
  </r>
  <r>
    <x v="8"/>
    <x v="16"/>
    <x v="1"/>
    <s v="Ischemic stroke"/>
    <x v="0"/>
    <x v="1"/>
    <n v="0.65845131899999998"/>
    <n v="0.339022406"/>
    <n v="1.0182086429999999"/>
    <s v="per 100,000"/>
    <m/>
    <m/>
  </r>
  <r>
    <x v="8"/>
    <x v="17"/>
    <x v="1"/>
    <s v="Ischemic stroke"/>
    <x v="0"/>
    <x v="1"/>
    <n v="0.67421171000000002"/>
    <n v="0.36452607199999998"/>
    <n v="1.0257628809999999"/>
    <s v="per 100,000"/>
    <m/>
    <m/>
  </r>
  <r>
    <x v="8"/>
    <x v="18"/>
    <x v="1"/>
    <s v="Ischemic stroke"/>
    <x v="0"/>
    <x v="1"/>
    <n v="0.69972511999999998"/>
    <n v="0.37731314100000002"/>
    <n v="1.0676659420000001"/>
    <s v="per 100,000"/>
    <m/>
    <m/>
  </r>
  <r>
    <x v="8"/>
    <x v="19"/>
    <x v="1"/>
    <s v="Ischemic stroke"/>
    <x v="0"/>
    <x v="1"/>
    <n v="0.72582392900000003"/>
    <n v="0.38115849000000002"/>
    <n v="1.0951887119999999"/>
    <s v="per 100,000"/>
    <m/>
    <m/>
  </r>
  <r>
    <x v="8"/>
    <x v="20"/>
    <x v="1"/>
    <s v="Ischemic stroke"/>
    <x v="0"/>
    <x v="1"/>
    <n v="0.73847950200000001"/>
    <n v="0.34004110500000001"/>
    <n v="1.1532510949999999"/>
    <s v="per 100,000"/>
    <m/>
    <m/>
  </r>
  <r>
    <x v="8"/>
    <x v="21"/>
    <x v="1"/>
    <s v="Ischemic stroke"/>
    <x v="0"/>
    <x v="1"/>
    <n v="0.73101549600000004"/>
    <n v="0.33255457900000002"/>
    <n v="1.178980742"/>
    <s v="per 100,000"/>
    <m/>
    <m/>
  </r>
  <r>
    <x v="8"/>
    <x v="22"/>
    <x v="1"/>
    <s v="Ischemic stroke"/>
    <x v="0"/>
    <x v="1"/>
    <n v="0.74803762299999998"/>
    <n v="0.33838255900000003"/>
    <n v="1.1604090499999999"/>
    <s v="per 100,000"/>
    <m/>
    <m/>
  </r>
  <r>
    <x v="8"/>
    <x v="23"/>
    <x v="1"/>
    <s v="Ischemic stroke"/>
    <x v="0"/>
    <x v="1"/>
    <n v="0.72766087400000001"/>
    <n v="0.33198180300000002"/>
    <n v="1.1654411570000001"/>
    <s v="per 100,000"/>
    <m/>
    <m/>
  </r>
  <r>
    <x v="8"/>
    <x v="24"/>
    <x v="1"/>
    <s v="Ischemic stroke"/>
    <x v="0"/>
    <x v="1"/>
    <n v="0.712046501"/>
    <n v="0.309186354"/>
    <n v="1.107834207"/>
    <s v="per 100,000"/>
    <m/>
    <m/>
  </r>
  <r>
    <x v="8"/>
    <x v="25"/>
    <x v="1"/>
    <s v="Ischemic stroke"/>
    <x v="0"/>
    <x v="1"/>
    <n v="0.73244861000000006"/>
    <n v="0.32924429500000002"/>
    <n v="1.146429138"/>
    <s v="per 100,000"/>
    <m/>
    <m/>
  </r>
  <r>
    <x v="8"/>
    <x v="26"/>
    <x v="1"/>
    <s v="Ischemic stroke"/>
    <x v="0"/>
    <x v="1"/>
    <n v="0.71207669299999998"/>
    <n v="0.32202763299999998"/>
    <n v="1.1276386730000001"/>
    <s v="per 100,000"/>
    <m/>
    <m/>
  </r>
  <r>
    <x v="8"/>
    <x v="27"/>
    <x v="1"/>
    <s v="Ischemic stroke"/>
    <x v="0"/>
    <x v="1"/>
    <n v="0.72038364300000002"/>
    <n v="0.32678507600000001"/>
    <n v="1.1713864979999999"/>
    <s v="per 100,000"/>
    <m/>
    <m/>
  </r>
  <r>
    <x v="8"/>
    <x v="0"/>
    <x v="1"/>
    <s v="Tracheal, bronchus, and lung cancer"/>
    <x v="0"/>
    <x v="0"/>
    <n v="17.586217609999999"/>
    <n v="7.6045285580000002"/>
    <n v="28.428553430000001"/>
    <s v="per 100,000"/>
    <m/>
    <m/>
  </r>
  <r>
    <x v="8"/>
    <x v="1"/>
    <x v="1"/>
    <s v="Tracheal, bronchus, and lung cancer"/>
    <x v="0"/>
    <x v="0"/>
    <n v="18.24363147"/>
    <n v="8.9272318399999993"/>
    <n v="28.88481294"/>
    <s v="per 100,000"/>
    <m/>
    <m/>
  </r>
  <r>
    <x v="8"/>
    <x v="2"/>
    <x v="1"/>
    <s v="Tracheal, bronchus, and lung cancer"/>
    <x v="0"/>
    <x v="0"/>
    <n v="19.46531744"/>
    <n v="9.7762101270000006"/>
    <n v="30.685139499999998"/>
    <s v="per 100,000"/>
    <m/>
    <m/>
  </r>
  <r>
    <x v="8"/>
    <x v="3"/>
    <x v="1"/>
    <s v="Tracheal, bronchus, and lung cancer"/>
    <x v="0"/>
    <x v="0"/>
    <n v="20.09376894"/>
    <n v="10.373887359999999"/>
    <n v="32.327842769999997"/>
    <s v="per 100,000"/>
    <m/>
    <m/>
  </r>
  <r>
    <x v="8"/>
    <x v="4"/>
    <x v="1"/>
    <s v="Tracheal, bronchus, and lung cancer"/>
    <x v="0"/>
    <x v="0"/>
    <n v="21.063918340000001"/>
    <n v="9.9449445349999994"/>
    <n v="34.467876580000002"/>
    <s v="per 100,000"/>
    <m/>
    <m/>
  </r>
  <r>
    <x v="8"/>
    <x v="5"/>
    <x v="1"/>
    <s v="Tracheal, bronchus, and lung cancer"/>
    <x v="0"/>
    <x v="0"/>
    <n v="22.150745820000001"/>
    <n v="9.1041185539999994"/>
    <n v="37.423373949999998"/>
    <s v="per 100,000"/>
    <m/>
    <m/>
  </r>
  <r>
    <x v="8"/>
    <x v="6"/>
    <x v="1"/>
    <s v="Tracheal, bronchus, and lung cancer"/>
    <x v="0"/>
    <x v="0"/>
    <n v="22.874408420000002"/>
    <n v="10.914867510000001"/>
    <n v="37.55012558"/>
    <s v="per 100,000"/>
    <m/>
    <m/>
  </r>
  <r>
    <x v="8"/>
    <x v="7"/>
    <x v="1"/>
    <s v="Tracheal, bronchus, and lung cancer"/>
    <x v="0"/>
    <x v="0"/>
    <n v="23.565671340000002"/>
    <n v="11.853608059999999"/>
    <n v="37.62566872"/>
    <s v="per 100,000"/>
    <m/>
    <m/>
  </r>
  <r>
    <x v="8"/>
    <x v="8"/>
    <x v="1"/>
    <s v="Tracheal, bronchus, and lung cancer"/>
    <x v="0"/>
    <x v="0"/>
    <n v="24.327597260000001"/>
    <n v="12.38966379"/>
    <n v="37.792037020000002"/>
    <s v="per 100,000"/>
    <m/>
    <m/>
  </r>
  <r>
    <x v="8"/>
    <x v="9"/>
    <x v="1"/>
    <s v="Tracheal, bronchus, and lung cancer"/>
    <x v="0"/>
    <x v="0"/>
    <n v="24.61587261"/>
    <n v="11.697633010000001"/>
    <n v="39.670346909999999"/>
    <s v="per 100,000"/>
    <m/>
    <m/>
  </r>
  <r>
    <x v="8"/>
    <x v="10"/>
    <x v="1"/>
    <s v="Tracheal, bronchus, and lung cancer"/>
    <x v="0"/>
    <x v="0"/>
    <n v="25.087723520000001"/>
    <n v="10.711831889999999"/>
    <n v="40.756385059999999"/>
    <s v="per 100,000"/>
    <m/>
    <m/>
  </r>
  <r>
    <x v="8"/>
    <x v="11"/>
    <x v="1"/>
    <s v="Tracheal, bronchus, and lung cancer"/>
    <x v="0"/>
    <x v="0"/>
    <n v="25.47040256"/>
    <n v="12.70963574"/>
    <n v="40.857043300000001"/>
    <s v="per 100,000"/>
    <m/>
    <m/>
  </r>
  <r>
    <x v="8"/>
    <x v="12"/>
    <x v="1"/>
    <s v="Tracheal, bronchus, and lung cancer"/>
    <x v="0"/>
    <x v="0"/>
    <n v="25.632017470000001"/>
    <n v="13.664725839999999"/>
    <n v="40.254624470000003"/>
    <s v="per 100,000"/>
    <m/>
    <m/>
  </r>
  <r>
    <x v="8"/>
    <x v="13"/>
    <x v="1"/>
    <s v="Tracheal, bronchus, and lung cancer"/>
    <x v="0"/>
    <x v="0"/>
    <n v="25.248750350000002"/>
    <n v="13.24496441"/>
    <n v="39.145583180000003"/>
    <s v="per 100,000"/>
    <m/>
    <m/>
  </r>
  <r>
    <x v="8"/>
    <x v="14"/>
    <x v="1"/>
    <s v="Tracheal, bronchus, and lung cancer"/>
    <x v="0"/>
    <x v="0"/>
    <n v="24.896617410000001"/>
    <n v="12.15859193"/>
    <n v="39.452361840000002"/>
    <s v="per 100,000"/>
    <m/>
    <m/>
  </r>
  <r>
    <x v="8"/>
    <x v="15"/>
    <x v="1"/>
    <s v="Tracheal, bronchus, and lung cancer"/>
    <x v="0"/>
    <x v="0"/>
    <n v="24.718924619999999"/>
    <n v="10.98431867"/>
    <n v="39.79602379"/>
    <s v="per 100,000"/>
    <m/>
    <m/>
  </r>
  <r>
    <x v="8"/>
    <x v="16"/>
    <x v="1"/>
    <s v="Tracheal, bronchus, and lung cancer"/>
    <x v="0"/>
    <x v="0"/>
    <n v="25.132375440000001"/>
    <n v="12.664526390000001"/>
    <n v="39.289335569999999"/>
    <s v="per 100,000"/>
    <m/>
    <m/>
  </r>
  <r>
    <x v="8"/>
    <x v="17"/>
    <x v="1"/>
    <s v="Tracheal, bronchus, and lung cancer"/>
    <x v="0"/>
    <x v="0"/>
    <n v="25.31047392"/>
    <n v="13.24690034"/>
    <n v="39.660922669999998"/>
    <s v="per 100,000"/>
    <m/>
    <m/>
  </r>
  <r>
    <x v="8"/>
    <x v="18"/>
    <x v="1"/>
    <s v="Tracheal, bronchus, and lung cancer"/>
    <x v="0"/>
    <x v="0"/>
    <n v="25.486548930000001"/>
    <n v="13.50434362"/>
    <n v="39.685368789999998"/>
    <s v="per 100,000"/>
    <m/>
    <m/>
  </r>
  <r>
    <x v="8"/>
    <x v="19"/>
    <x v="1"/>
    <s v="Tracheal, bronchus, and lung cancer"/>
    <x v="0"/>
    <x v="0"/>
    <n v="25.778189189999999"/>
    <n v="13.087319150000001"/>
    <n v="40.78739332"/>
    <s v="per 100,000"/>
    <m/>
    <m/>
  </r>
  <r>
    <x v="8"/>
    <x v="20"/>
    <x v="1"/>
    <s v="Tracheal, bronchus, and lung cancer"/>
    <x v="0"/>
    <x v="0"/>
    <n v="25.7670554"/>
    <n v="11.359278"/>
    <n v="41.556865360000003"/>
    <s v="per 100,000"/>
    <m/>
    <m/>
  </r>
  <r>
    <x v="8"/>
    <x v="21"/>
    <x v="1"/>
    <s v="Tracheal, bronchus, and lung cancer"/>
    <x v="0"/>
    <x v="0"/>
    <n v="24.947404970000001"/>
    <n v="11.3779018"/>
    <n v="40.325290279999997"/>
    <s v="per 100,000"/>
    <m/>
    <m/>
  </r>
  <r>
    <x v="8"/>
    <x v="22"/>
    <x v="1"/>
    <s v="Tracheal, bronchus, and lung cancer"/>
    <x v="0"/>
    <x v="0"/>
    <n v="25.222068329999999"/>
    <n v="11.95474982"/>
    <n v="40.75909918"/>
    <s v="per 100,000"/>
    <m/>
    <m/>
  </r>
  <r>
    <x v="8"/>
    <x v="23"/>
    <x v="1"/>
    <s v="Tracheal, bronchus, and lung cancer"/>
    <x v="0"/>
    <x v="0"/>
    <n v="24.403391920000001"/>
    <n v="10.480626600000001"/>
    <n v="39.58410336"/>
    <s v="per 100,000"/>
    <m/>
    <m/>
  </r>
  <r>
    <x v="8"/>
    <x v="24"/>
    <x v="1"/>
    <s v="Tracheal, bronchus, and lung cancer"/>
    <x v="0"/>
    <x v="0"/>
    <n v="23.815450070000001"/>
    <n v="9.878528073"/>
    <n v="39.498161080000003"/>
    <s v="per 100,000"/>
    <m/>
    <m/>
  </r>
  <r>
    <x v="8"/>
    <x v="25"/>
    <x v="1"/>
    <s v="Tracheal, bronchus, and lung cancer"/>
    <x v="0"/>
    <x v="0"/>
    <n v="24.234697839999999"/>
    <n v="10.815950450000001"/>
    <n v="39.412325580000001"/>
    <s v="per 100,000"/>
    <m/>
    <m/>
  </r>
  <r>
    <x v="8"/>
    <x v="26"/>
    <x v="1"/>
    <s v="Tracheal, bronchus, and lung cancer"/>
    <x v="0"/>
    <x v="0"/>
    <n v="23.71618183"/>
    <n v="10.30529158"/>
    <n v="38.632572529999997"/>
    <s v="per 100,000"/>
    <m/>
    <m/>
  </r>
  <r>
    <x v="8"/>
    <x v="27"/>
    <x v="1"/>
    <s v="Tracheal, bronchus, and lung cancer"/>
    <x v="0"/>
    <x v="0"/>
    <n v="24.077803490000001"/>
    <n v="10.123102660000001"/>
    <n v="40.487163529999997"/>
    <s v="per 100,000"/>
    <m/>
    <m/>
  </r>
  <r>
    <x v="8"/>
    <x v="0"/>
    <x v="1"/>
    <s v="Tracheal, bronchus, and lung cancer"/>
    <x v="0"/>
    <x v="1"/>
    <n v="0.61805605600000002"/>
    <n v="0.26528226700000002"/>
    <n v="0.99630823099999999"/>
    <s v="per 100,000"/>
    <m/>
    <m/>
  </r>
  <r>
    <x v="8"/>
    <x v="1"/>
    <x v="1"/>
    <s v="Tracheal, bronchus, and lung cancer"/>
    <x v="0"/>
    <x v="1"/>
    <n v="0.64232046499999995"/>
    <n v="0.31409946900000002"/>
    <n v="1.014087798"/>
    <s v="per 100,000"/>
    <m/>
    <m/>
  </r>
  <r>
    <x v="8"/>
    <x v="2"/>
    <x v="1"/>
    <s v="Tracheal, bronchus, and lung cancer"/>
    <x v="0"/>
    <x v="1"/>
    <n v="0.68833283899999997"/>
    <n v="0.34625174600000003"/>
    <n v="1.082911535"/>
    <s v="per 100,000"/>
    <m/>
    <m/>
  </r>
  <r>
    <x v="8"/>
    <x v="3"/>
    <x v="1"/>
    <s v="Tracheal, bronchus, and lung cancer"/>
    <x v="0"/>
    <x v="1"/>
    <n v="0.715501163"/>
    <n v="0.37017992"/>
    <n v="1.1518295670000001"/>
    <s v="per 100,000"/>
    <m/>
    <m/>
  </r>
  <r>
    <x v="8"/>
    <x v="4"/>
    <x v="1"/>
    <s v="Tracheal, bronchus, and lung cancer"/>
    <x v="0"/>
    <x v="1"/>
    <n v="0.75383747499999998"/>
    <n v="0.355109387"/>
    <n v="1.237786651"/>
    <s v="per 100,000"/>
    <m/>
    <m/>
  </r>
  <r>
    <x v="8"/>
    <x v="5"/>
    <x v="1"/>
    <s v="Tracheal, bronchus, and lung cancer"/>
    <x v="0"/>
    <x v="1"/>
    <n v="0.79652042499999998"/>
    <n v="0.32769292999999999"/>
    <n v="1.3473110880000001"/>
    <s v="per 100,000"/>
    <m/>
    <m/>
  </r>
  <r>
    <x v="8"/>
    <x v="6"/>
    <x v="1"/>
    <s v="Tracheal, bronchus, and lung cancer"/>
    <x v="0"/>
    <x v="1"/>
    <n v="0.82665702299999999"/>
    <n v="0.39159488399999998"/>
    <n v="1.3566984070000001"/>
    <s v="per 100,000"/>
    <m/>
    <m/>
  </r>
  <r>
    <x v="8"/>
    <x v="7"/>
    <x v="1"/>
    <s v="Tracheal, bronchus, and lung cancer"/>
    <x v="0"/>
    <x v="1"/>
    <n v="0.85636304900000004"/>
    <n v="0.42969209400000002"/>
    <n v="1.3614461449999999"/>
    <s v="per 100,000"/>
    <m/>
    <m/>
  </r>
  <r>
    <x v="8"/>
    <x v="8"/>
    <x v="1"/>
    <s v="Tracheal, bronchus, and lung cancer"/>
    <x v="0"/>
    <x v="1"/>
    <n v="0.88957737699999995"/>
    <n v="0.45291188300000002"/>
    <n v="1.3828598059999999"/>
    <s v="per 100,000"/>
    <m/>
    <m/>
  </r>
  <r>
    <x v="8"/>
    <x v="9"/>
    <x v="1"/>
    <s v="Tracheal, bronchus, and lung cancer"/>
    <x v="0"/>
    <x v="1"/>
    <n v="0.90666065399999995"/>
    <n v="0.43120037500000002"/>
    <n v="1.4607256630000001"/>
    <s v="per 100,000"/>
    <m/>
    <m/>
  </r>
  <r>
    <x v="8"/>
    <x v="10"/>
    <x v="1"/>
    <s v="Tracheal, bronchus, and lung cancer"/>
    <x v="0"/>
    <x v="1"/>
    <n v="0.92975382200000001"/>
    <n v="0.39754441299999999"/>
    <n v="1.509390335"/>
    <s v="per 100,000"/>
    <m/>
    <m/>
  </r>
  <r>
    <x v="8"/>
    <x v="11"/>
    <x v="1"/>
    <s v="Tracheal, bronchus, and lung cancer"/>
    <x v="0"/>
    <x v="1"/>
    <n v="0.94870676499999995"/>
    <n v="0.47352530100000001"/>
    <n v="1.523023456"/>
    <s v="per 100,000"/>
    <m/>
    <m/>
  </r>
  <r>
    <x v="8"/>
    <x v="12"/>
    <x v="1"/>
    <s v="Tracheal, bronchus, and lung cancer"/>
    <x v="0"/>
    <x v="1"/>
    <n v="0.96030068899999999"/>
    <n v="0.51319094300000001"/>
    <n v="1.508141889"/>
    <s v="per 100,000"/>
    <m/>
    <m/>
  </r>
  <r>
    <x v="8"/>
    <x v="13"/>
    <x v="1"/>
    <s v="Tracheal, bronchus, and lung cancer"/>
    <x v="0"/>
    <x v="1"/>
    <n v="0.94669563800000001"/>
    <n v="0.49824179000000002"/>
    <n v="1.4645364430000001"/>
    <s v="per 100,000"/>
    <m/>
    <m/>
  </r>
  <r>
    <x v="8"/>
    <x v="14"/>
    <x v="1"/>
    <s v="Tracheal, bronchus, and lung cancer"/>
    <x v="0"/>
    <x v="1"/>
    <n v="0.93269909200000001"/>
    <n v="0.45190216"/>
    <n v="1.477171107"/>
    <s v="per 100,000"/>
    <m/>
    <m/>
  </r>
  <r>
    <x v="8"/>
    <x v="15"/>
    <x v="1"/>
    <s v="Tracheal, bronchus, and lung cancer"/>
    <x v="0"/>
    <x v="1"/>
    <n v="0.92937707400000003"/>
    <n v="0.41389821300000001"/>
    <n v="1.4923901610000001"/>
    <s v="per 100,000"/>
    <m/>
    <m/>
  </r>
  <r>
    <x v="8"/>
    <x v="16"/>
    <x v="1"/>
    <s v="Tracheal, bronchus, and lung cancer"/>
    <x v="0"/>
    <x v="1"/>
    <n v="0.94920842599999999"/>
    <n v="0.48057250499999998"/>
    <n v="1.48535572"/>
    <s v="per 100,000"/>
    <m/>
    <m/>
  </r>
  <r>
    <x v="8"/>
    <x v="17"/>
    <x v="1"/>
    <s v="Tracheal, bronchus, and lung cancer"/>
    <x v="0"/>
    <x v="1"/>
    <n v="0.95960285899999997"/>
    <n v="0.49847651700000001"/>
    <n v="1.498664209"/>
    <s v="per 100,000"/>
    <m/>
    <m/>
  </r>
  <r>
    <x v="8"/>
    <x v="18"/>
    <x v="1"/>
    <s v="Tracheal, bronchus, and lung cancer"/>
    <x v="0"/>
    <x v="1"/>
    <n v="0.971395962"/>
    <n v="0.51267769699999999"/>
    <n v="1.5151857310000001"/>
    <s v="per 100,000"/>
    <m/>
    <m/>
  </r>
  <r>
    <x v="8"/>
    <x v="19"/>
    <x v="1"/>
    <s v="Tracheal, bronchus, and lung cancer"/>
    <x v="0"/>
    <x v="1"/>
    <n v="0.98528794500000005"/>
    <n v="0.49840225500000002"/>
    <n v="1.552562749"/>
    <s v="per 100,000"/>
    <m/>
    <m/>
  </r>
  <r>
    <x v="8"/>
    <x v="20"/>
    <x v="1"/>
    <s v="Tracheal, bronchus, and lung cancer"/>
    <x v="0"/>
    <x v="1"/>
    <n v="0.98988113300000002"/>
    <n v="0.43774434899999998"/>
    <n v="1.6033822760000001"/>
    <s v="per 100,000"/>
    <m/>
    <m/>
  </r>
  <r>
    <x v="8"/>
    <x v="21"/>
    <x v="1"/>
    <s v="Tracheal, bronchus, and lung cancer"/>
    <x v="0"/>
    <x v="1"/>
    <n v="0.96394390399999996"/>
    <n v="0.437159986"/>
    <n v="1.562709624"/>
    <s v="per 100,000"/>
    <m/>
    <m/>
  </r>
  <r>
    <x v="8"/>
    <x v="22"/>
    <x v="1"/>
    <s v="Tracheal, bronchus, and lung cancer"/>
    <x v="0"/>
    <x v="1"/>
    <n v="0.98049593400000001"/>
    <n v="0.46551005000000001"/>
    <n v="1.5772932079999999"/>
    <s v="per 100,000"/>
    <m/>
    <m/>
  </r>
  <r>
    <x v="8"/>
    <x v="23"/>
    <x v="1"/>
    <s v="Tracheal, bronchus, and lung cancer"/>
    <x v="0"/>
    <x v="1"/>
    <n v="0.95266534700000005"/>
    <n v="0.40876227599999998"/>
    <n v="1.549052342"/>
    <s v="per 100,000"/>
    <m/>
    <m/>
  </r>
  <r>
    <x v="8"/>
    <x v="24"/>
    <x v="1"/>
    <s v="Tracheal, bronchus, and lung cancer"/>
    <x v="0"/>
    <x v="1"/>
    <n v="0.93292478999999995"/>
    <n v="0.38962949099999999"/>
    <n v="1.5477395970000001"/>
    <s v="per 100,000"/>
    <m/>
    <m/>
  </r>
  <r>
    <x v="8"/>
    <x v="25"/>
    <x v="1"/>
    <s v="Tracheal, bronchus, and lung cancer"/>
    <x v="0"/>
    <x v="1"/>
    <n v="0.95171542799999997"/>
    <n v="0.42805307599999998"/>
    <n v="1.547637387"/>
    <s v="per 100,000"/>
    <m/>
    <m/>
  </r>
  <r>
    <x v="8"/>
    <x v="26"/>
    <x v="1"/>
    <s v="Tracheal, bronchus, and lung cancer"/>
    <x v="0"/>
    <x v="1"/>
    <n v="0.93025479700000002"/>
    <n v="0.402583095"/>
    <n v="1.5114814560000001"/>
    <s v="per 100,000"/>
    <m/>
    <m/>
  </r>
  <r>
    <x v="8"/>
    <x v="27"/>
    <x v="1"/>
    <s v="Tracheal, bronchus, and lung cancer"/>
    <x v="0"/>
    <x v="1"/>
    <n v="0.94366945499999999"/>
    <n v="0.39853559599999999"/>
    <n v="1.5786192059999999"/>
    <s v="per 100,000"/>
    <m/>
    <m/>
  </r>
  <r>
    <x v="8"/>
    <x v="0"/>
    <x v="1"/>
    <s v="Lower respiratory infections"/>
    <x v="0"/>
    <x v="0"/>
    <n v="673.06045329999995"/>
    <n v="293.31902050000002"/>
    <n v="1098.7267469999999"/>
    <s v="per 100,000"/>
    <m/>
    <m/>
  </r>
  <r>
    <x v="8"/>
    <x v="1"/>
    <x v="1"/>
    <s v="Lower respiratory infections"/>
    <x v="0"/>
    <x v="0"/>
    <n v="632.73485089999997"/>
    <n v="318.01019919999999"/>
    <n v="1016.443955"/>
    <s v="per 100,000"/>
    <m/>
    <m/>
  </r>
  <r>
    <x v="8"/>
    <x v="2"/>
    <x v="1"/>
    <s v="Lower respiratory infections"/>
    <x v="0"/>
    <x v="0"/>
    <n v="586.894586"/>
    <n v="313.99623780000002"/>
    <n v="924.34839460000001"/>
    <s v="per 100,000"/>
    <m/>
    <m/>
  </r>
  <r>
    <x v="8"/>
    <x v="3"/>
    <x v="1"/>
    <s v="Lower respiratory infections"/>
    <x v="0"/>
    <x v="0"/>
    <n v="539.95684730000005"/>
    <n v="282.98188690000001"/>
    <n v="847.18197620000001"/>
    <s v="per 100,000"/>
    <m/>
    <m/>
  </r>
  <r>
    <x v="8"/>
    <x v="4"/>
    <x v="1"/>
    <s v="Lower respiratory infections"/>
    <x v="0"/>
    <x v="0"/>
    <n v="491.5208452"/>
    <n v="242.7355814"/>
    <n v="794.09180479999998"/>
    <s v="per 100,000"/>
    <m/>
    <m/>
  </r>
  <r>
    <x v="8"/>
    <x v="5"/>
    <x v="1"/>
    <s v="Lower respiratory infections"/>
    <x v="0"/>
    <x v="0"/>
    <n v="465.33885709999998"/>
    <n v="201.57419730000001"/>
    <n v="770.70580199999995"/>
    <s v="per 100,000"/>
    <m/>
    <m/>
  </r>
  <r>
    <x v="8"/>
    <x v="6"/>
    <x v="1"/>
    <s v="Lower respiratory infections"/>
    <x v="0"/>
    <x v="0"/>
    <n v="430.39160700000002"/>
    <n v="208.074578"/>
    <n v="680.1152452"/>
    <s v="per 100,000"/>
    <m/>
    <m/>
  </r>
  <r>
    <x v="8"/>
    <x v="7"/>
    <x v="1"/>
    <s v="Lower respiratory infections"/>
    <x v="0"/>
    <x v="0"/>
    <n v="406.79328930000003"/>
    <n v="209.25559319999999"/>
    <n v="626.12809960000004"/>
    <s v="per 100,000"/>
    <m/>
    <m/>
  </r>
  <r>
    <x v="8"/>
    <x v="8"/>
    <x v="1"/>
    <s v="Lower respiratory infections"/>
    <x v="0"/>
    <x v="0"/>
    <n v="385.525915"/>
    <n v="197.9613411"/>
    <n v="596.96036749999996"/>
    <s v="per 100,000"/>
    <m/>
    <m/>
  </r>
  <r>
    <x v="8"/>
    <x v="9"/>
    <x v="1"/>
    <s v="Lower respiratory infections"/>
    <x v="0"/>
    <x v="0"/>
    <n v="367.64831900000001"/>
    <n v="179.9567864"/>
    <n v="576.18712989999995"/>
    <s v="per 100,000"/>
    <m/>
    <m/>
  </r>
  <r>
    <x v="8"/>
    <x v="10"/>
    <x v="1"/>
    <s v="Lower respiratory infections"/>
    <x v="0"/>
    <x v="0"/>
    <n v="347.99895750000002"/>
    <n v="150.44927390000001"/>
    <n v="552.48434680000003"/>
    <s v="per 100,000"/>
    <m/>
    <m/>
  </r>
  <r>
    <x v="8"/>
    <x v="11"/>
    <x v="1"/>
    <s v="Lower respiratory infections"/>
    <x v="0"/>
    <x v="0"/>
    <n v="339.04255139999998"/>
    <n v="172.0551791"/>
    <n v="520.89874169999996"/>
    <s v="per 100,000"/>
    <m/>
    <m/>
  </r>
  <r>
    <x v="8"/>
    <x v="12"/>
    <x v="1"/>
    <s v="Lower respiratory infections"/>
    <x v="0"/>
    <x v="0"/>
    <n v="324.55163149999998"/>
    <n v="175.26372520000001"/>
    <n v="495.6354705"/>
    <s v="per 100,000"/>
    <m/>
    <m/>
  </r>
  <r>
    <x v="8"/>
    <x v="13"/>
    <x v="1"/>
    <s v="Lower respiratory infections"/>
    <x v="0"/>
    <x v="0"/>
    <n v="310.10043510000003"/>
    <n v="163.29229380000001"/>
    <n v="485.36307260000001"/>
    <s v="per 100,000"/>
    <m/>
    <m/>
  </r>
  <r>
    <x v="8"/>
    <x v="14"/>
    <x v="1"/>
    <s v="Lower respiratory infections"/>
    <x v="0"/>
    <x v="0"/>
    <n v="295.44691410000001"/>
    <n v="147.72717109999999"/>
    <n v="469.7812381"/>
    <s v="per 100,000"/>
    <m/>
    <m/>
  </r>
  <r>
    <x v="8"/>
    <x v="15"/>
    <x v="1"/>
    <s v="Lower respiratory infections"/>
    <x v="0"/>
    <x v="0"/>
    <n v="287.79944699999999"/>
    <n v="125.1261841"/>
    <n v="473.89207540000001"/>
    <s v="per 100,000"/>
    <m/>
    <m/>
  </r>
  <r>
    <x v="8"/>
    <x v="16"/>
    <x v="1"/>
    <s v="Lower respiratory infections"/>
    <x v="0"/>
    <x v="0"/>
    <n v="286.71393310000002"/>
    <n v="141.8067896"/>
    <n v="457.72254980000002"/>
    <s v="per 100,000"/>
    <m/>
    <m/>
  </r>
  <r>
    <x v="8"/>
    <x v="17"/>
    <x v="1"/>
    <s v="Lower respiratory infections"/>
    <x v="0"/>
    <x v="0"/>
    <n v="286.7071186"/>
    <n v="150.45326230000001"/>
    <n v="447.04785850000002"/>
    <s v="per 100,000"/>
    <m/>
    <m/>
  </r>
  <r>
    <x v="8"/>
    <x v="18"/>
    <x v="1"/>
    <s v="Lower respiratory infections"/>
    <x v="0"/>
    <x v="0"/>
    <n v="291.91028619999997"/>
    <n v="155.93585010000001"/>
    <n v="449.62663240000001"/>
    <s v="per 100,000"/>
    <m/>
    <m/>
  </r>
  <r>
    <x v="8"/>
    <x v="19"/>
    <x v="1"/>
    <s v="Lower respiratory infections"/>
    <x v="0"/>
    <x v="0"/>
    <n v="297.19344560000002"/>
    <n v="161.31232109999999"/>
    <n v="460.50084040000002"/>
    <s v="per 100,000"/>
    <m/>
    <m/>
  </r>
  <r>
    <x v="8"/>
    <x v="20"/>
    <x v="1"/>
    <s v="Lower respiratory infections"/>
    <x v="0"/>
    <x v="0"/>
    <n v="300.68555179999998"/>
    <n v="143.47023659999999"/>
    <n v="475.35381630000001"/>
    <s v="per 100,000"/>
    <m/>
    <m/>
  </r>
  <r>
    <x v="8"/>
    <x v="21"/>
    <x v="1"/>
    <s v="Lower respiratory infections"/>
    <x v="0"/>
    <x v="0"/>
    <n v="293.8727872"/>
    <n v="123.1878897"/>
    <n v="470.63618059999999"/>
    <s v="per 100,000"/>
    <m/>
    <m/>
  </r>
  <r>
    <x v="8"/>
    <x v="22"/>
    <x v="1"/>
    <s v="Lower respiratory infections"/>
    <x v="0"/>
    <x v="0"/>
    <n v="295.30720430000002"/>
    <n v="139.91824930000001"/>
    <n v="466.52522049999999"/>
    <s v="per 100,000"/>
    <m/>
    <m/>
  </r>
  <r>
    <x v="8"/>
    <x v="23"/>
    <x v="1"/>
    <s v="Lower respiratory infections"/>
    <x v="0"/>
    <x v="0"/>
    <n v="280.86776809999998"/>
    <n v="124.11231119999999"/>
    <n v="452.77977729999998"/>
    <s v="per 100,000"/>
    <m/>
    <m/>
  </r>
  <r>
    <x v="8"/>
    <x v="24"/>
    <x v="1"/>
    <s v="Lower respiratory infections"/>
    <x v="0"/>
    <x v="0"/>
    <n v="272.10850729999999"/>
    <n v="119.5080907"/>
    <n v="445.81057720000001"/>
    <s v="per 100,000"/>
    <m/>
    <m/>
  </r>
  <r>
    <x v="8"/>
    <x v="25"/>
    <x v="1"/>
    <s v="Lower respiratory infections"/>
    <x v="0"/>
    <x v="0"/>
    <n v="261.54341950000003"/>
    <n v="115.62289730000001"/>
    <n v="407.1875604"/>
    <s v="per 100,000"/>
    <m/>
    <m/>
  </r>
  <r>
    <x v="8"/>
    <x v="26"/>
    <x v="1"/>
    <s v="Lower respiratory infections"/>
    <x v="0"/>
    <x v="0"/>
    <n v="238.33884699999999"/>
    <n v="108.2346433"/>
    <n v="383.50337630000001"/>
    <s v="per 100,000"/>
    <m/>
    <m/>
  </r>
  <r>
    <x v="8"/>
    <x v="27"/>
    <x v="1"/>
    <s v="Lower respiratory infections"/>
    <x v="0"/>
    <x v="0"/>
    <n v="230.22919139999999"/>
    <n v="100.48578430000001"/>
    <n v="369.90049470000002"/>
    <s v="per 100,000"/>
    <m/>
    <m/>
  </r>
  <r>
    <x v="8"/>
    <x v="0"/>
    <x v="1"/>
    <s v="Lower respiratory infections"/>
    <x v="0"/>
    <x v="1"/>
    <n v="10.36386589"/>
    <n v="4.5353693310000001"/>
    <n v="16.573339539999999"/>
    <s v="per 100,000"/>
    <m/>
    <m/>
  </r>
  <r>
    <x v="8"/>
    <x v="1"/>
    <x v="1"/>
    <s v="Lower respiratory infections"/>
    <x v="0"/>
    <x v="1"/>
    <n v="9.923717044"/>
    <n v="5.009895974"/>
    <n v="15.73644365"/>
    <s v="per 100,000"/>
    <m/>
    <m/>
  </r>
  <r>
    <x v="8"/>
    <x v="2"/>
    <x v="1"/>
    <s v="Lower respiratory infections"/>
    <x v="0"/>
    <x v="1"/>
    <n v="9.45561455"/>
    <n v="5.0867017150000002"/>
    <n v="14.740379799999999"/>
    <s v="per 100,000"/>
    <m/>
    <m/>
  </r>
  <r>
    <x v="8"/>
    <x v="3"/>
    <x v="1"/>
    <s v="Lower respiratory infections"/>
    <x v="0"/>
    <x v="1"/>
    <n v="8.8651366560000007"/>
    <n v="4.6663001309999999"/>
    <n v="13.88033776"/>
    <s v="per 100,000"/>
    <m/>
    <m/>
  </r>
  <r>
    <x v="8"/>
    <x v="4"/>
    <x v="1"/>
    <s v="Lower respiratory infections"/>
    <x v="0"/>
    <x v="1"/>
    <n v="8.2875632889999995"/>
    <n v="4.1611689670000001"/>
    <n v="13.34238901"/>
    <s v="per 100,000"/>
    <m/>
    <m/>
  </r>
  <r>
    <x v="8"/>
    <x v="5"/>
    <x v="1"/>
    <s v="Lower respiratory infections"/>
    <x v="0"/>
    <x v="1"/>
    <n v="8.0711202479999997"/>
    <n v="3.4628953199999999"/>
    <n v="13.298203060000001"/>
    <s v="per 100,000"/>
    <m/>
    <m/>
  </r>
  <r>
    <x v="8"/>
    <x v="6"/>
    <x v="1"/>
    <s v="Lower respiratory infections"/>
    <x v="0"/>
    <x v="1"/>
    <n v="7.688321663"/>
    <n v="3.7838445620000001"/>
    <n v="12.18200964"/>
    <s v="per 100,000"/>
    <m/>
    <m/>
  </r>
  <r>
    <x v="8"/>
    <x v="7"/>
    <x v="1"/>
    <s v="Lower respiratory infections"/>
    <x v="0"/>
    <x v="1"/>
    <n v="7.4789786210000004"/>
    <n v="3.8268722999999998"/>
    <n v="11.56511098"/>
    <s v="per 100,000"/>
    <m/>
    <m/>
  </r>
  <r>
    <x v="8"/>
    <x v="8"/>
    <x v="1"/>
    <s v="Lower respiratory infections"/>
    <x v="0"/>
    <x v="1"/>
    <n v="7.2926811760000003"/>
    <n v="3.7524165190000001"/>
    <n v="11.240383209999999"/>
    <s v="per 100,000"/>
    <m/>
    <m/>
  </r>
  <r>
    <x v="8"/>
    <x v="9"/>
    <x v="1"/>
    <s v="Lower respiratory infections"/>
    <x v="0"/>
    <x v="1"/>
    <n v="7.1559225380000004"/>
    <n v="3.566917246"/>
    <n v="11.04862977"/>
    <s v="per 100,000"/>
    <m/>
    <m/>
  </r>
  <r>
    <x v="8"/>
    <x v="10"/>
    <x v="1"/>
    <s v="Lower respiratory infections"/>
    <x v="0"/>
    <x v="1"/>
    <n v="7.0156083450000004"/>
    <n v="3.1263258839999999"/>
    <n v="10.95103391"/>
    <s v="per 100,000"/>
    <m/>
    <m/>
  </r>
  <r>
    <x v="8"/>
    <x v="11"/>
    <x v="1"/>
    <s v="Lower respiratory infections"/>
    <x v="0"/>
    <x v="1"/>
    <n v="7.0204644319999998"/>
    <n v="3.6030437630000001"/>
    <n v="10.770693359999999"/>
    <s v="per 100,000"/>
    <m/>
    <m/>
  </r>
  <r>
    <x v="8"/>
    <x v="12"/>
    <x v="1"/>
    <s v="Lower respiratory infections"/>
    <x v="0"/>
    <x v="1"/>
    <n v="6.940282378"/>
    <n v="3.7861742110000001"/>
    <n v="10.533548290000001"/>
    <s v="per 100,000"/>
    <m/>
    <m/>
  </r>
  <r>
    <x v="8"/>
    <x v="13"/>
    <x v="1"/>
    <s v="Lower respiratory infections"/>
    <x v="0"/>
    <x v="1"/>
    <n v="6.8170254379999999"/>
    <n v="3.6530889430000002"/>
    <n v="10.52777852"/>
    <s v="per 100,000"/>
    <m/>
    <m/>
  </r>
  <r>
    <x v="8"/>
    <x v="14"/>
    <x v="1"/>
    <s v="Lower respiratory infections"/>
    <x v="0"/>
    <x v="1"/>
    <n v="6.7510473339999999"/>
    <n v="3.398619794"/>
    <n v="10.7059438"/>
    <s v="per 100,000"/>
    <m/>
    <m/>
  </r>
  <r>
    <x v="8"/>
    <x v="15"/>
    <x v="1"/>
    <s v="Lower respiratory infections"/>
    <x v="0"/>
    <x v="1"/>
    <n v="6.7765067339999998"/>
    <n v="3.0524901230000001"/>
    <n v="11.07090051"/>
    <s v="per 100,000"/>
    <m/>
    <m/>
  </r>
  <r>
    <x v="8"/>
    <x v="16"/>
    <x v="1"/>
    <s v="Lower respiratory infections"/>
    <x v="0"/>
    <x v="1"/>
    <n v="6.8298819699999997"/>
    <n v="3.429903065"/>
    <n v="10.81280469"/>
    <s v="per 100,000"/>
    <m/>
    <m/>
  </r>
  <r>
    <x v="8"/>
    <x v="17"/>
    <x v="1"/>
    <s v="Lower respiratory infections"/>
    <x v="0"/>
    <x v="1"/>
    <n v="6.9301160829999997"/>
    <n v="3.6447716809999999"/>
    <n v="10.72847402"/>
    <s v="per 100,000"/>
    <m/>
    <m/>
  </r>
  <r>
    <x v="8"/>
    <x v="18"/>
    <x v="1"/>
    <s v="Lower respiratory infections"/>
    <x v="0"/>
    <x v="1"/>
    <n v="7.1732376149999997"/>
    <n v="3.8290949599999999"/>
    <n v="10.898408399999999"/>
    <s v="per 100,000"/>
    <m/>
    <m/>
  </r>
  <r>
    <x v="8"/>
    <x v="19"/>
    <x v="1"/>
    <s v="Lower respiratory infections"/>
    <x v="0"/>
    <x v="1"/>
    <n v="7.4131454640000003"/>
    <n v="3.9789180659999999"/>
    <n v="11.37800272"/>
    <s v="per 100,000"/>
    <m/>
    <m/>
  </r>
  <r>
    <x v="8"/>
    <x v="20"/>
    <x v="1"/>
    <s v="Lower respiratory infections"/>
    <x v="0"/>
    <x v="1"/>
    <n v="7.6212279519999999"/>
    <n v="3.6460722940000001"/>
    <n v="11.945600519999999"/>
    <s v="per 100,000"/>
    <m/>
    <m/>
  </r>
  <r>
    <x v="8"/>
    <x v="21"/>
    <x v="1"/>
    <s v="Lower respiratory infections"/>
    <x v="0"/>
    <x v="1"/>
    <n v="7.6010541580000002"/>
    <n v="3.3170306520000001"/>
    <n v="11.891693930000001"/>
    <s v="per 100,000"/>
    <m/>
    <m/>
  </r>
  <r>
    <x v="8"/>
    <x v="22"/>
    <x v="1"/>
    <s v="Lower respiratory infections"/>
    <x v="0"/>
    <x v="1"/>
    <n v="7.8394927149999996"/>
    <n v="3.830884105"/>
    <n v="12.24576124"/>
    <s v="per 100,000"/>
    <m/>
    <m/>
  </r>
  <r>
    <x v="8"/>
    <x v="23"/>
    <x v="1"/>
    <s v="Lower respiratory infections"/>
    <x v="0"/>
    <x v="1"/>
    <n v="7.5945048650000002"/>
    <n v="3.3477665019999998"/>
    <n v="12.271107969999999"/>
    <s v="per 100,000"/>
    <m/>
    <m/>
  </r>
  <r>
    <x v="8"/>
    <x v="24"/>
    <x v="1"/>
    <s v="Lower respiratory infections"/>
    <x v="0"/>
    <x v="1"/>
    <n v="7.4177567729999998"/>
    <n v="3.2288314200000001"/>
    <n v="11.876326600000001"/>
    <s v="per 100,000"/>
    <m/>
    <m/>
  </r>
  <r>
    <x v="8"/>
    <x v="25"/>
    <x v="1"/>
    <s v="Lower respiratory infections"/>
    <x v="0"/>
    <x v="1"/>
    <n v="7.2892125060000001"/>
    <n v="3.2682724470000002"/>
    <n v="11.16866619"/>
    <s v="per 100,000"/>
    <m/>
    <m/>
  </r>
  <r>
    <x v="8"/>
    <x v="26"/>
    <x v="1"/>
    <s v="Lower respiratory infections"/>
    <x v="0"/>
    <x v="1"/>
    <n v="6.8801281330000004"/>
    <n v="3.063307215"/>
    <n v="11.054794879999999"/>
    <s v="per 100,000"/>
    <m/>
    <m/>
  </r>
  <r>
    <x v="8"/>
    <x v="27"/>
    <x v="1"/>
    <s v="Lower respiratory infections"/>
    <x v="0"/>
    <x v="1"/>
    <n v="6.8306837790000001"/>
    <n v="3.016418474"/>
    <n v="10.77838792"/>
    <s v="per 100,000"/>
    <m/>
    <m/>
  </r>
  <r>
    <x v="9"/>
    <x v="0"/>
    <x v="0"/>
    <s v="Lower respiratory infections"/>
    <x v="0"/>
    <x v="0"/>
    <n v="245.6553863"/>
    <n v="130.1561318"/>
    <n v="371.35259380000002"/>
    <s v="per 100,000"/>
    <m/>
    <m/>
  </r>
  <r>
    <x v="9"/>
    <x v="1"/>
    <x v="0"/>
    <s v="Lower respiratory infections"/>
    <x v="0"/>
    <x v="0"/>
    <n v="206.19868249999999"/>
    <n v="112.4772765"/>
    <n v="308.50245189999998"/>
    <s v="per 100,000"/>
    <m/>
    <m/>
  </r>
  <r>
    <x v="9"/>
    <x v="2"/>
    <x v="0"/>
    <s v="Lower respiratory infections"/>
    <x v="0"/>
    <x v="0"/>
    <n v="187.6763948"/>
    <n v="103.8724842"/>
    <n v="279.3870996"/>
    <s v="per 100,000"/>
    <m/>
    <m/>
  </r>
  <r>
    <x v="9"/>
    <x v="3"/>
    <x v="0"/>
    <s v="Lower respiratory infections"/>
    <x v="0"/>
    <x v="0"/>
    <n v="177.41796969999999"/>
    <n v="95.450394840000001"/>
    <n v="260.87562750000001"/>
    <s v="per 100,000"/>
    <m/>
    <m/>
  </r>
  <r>
    <x v="9"/>
    <x v="4"/>
    <x v="0"/>
    <s v="Lower respiratory infections"/>
    <x v="0"/>
    <x v="0"/>
    <n v="169.1587811"/>
    <n v="89.275643560000006"/>
    <n v="248.17231860000001"/>
    <s v="per 100,000"/>
    <m/>
    <m/>
  </r>
  <r>
    <x v="9"/>
    <x v="5"/>
    <x v="0"/>
    <s v="Lower respiratory infections"/>
    <x v="0"/>
    <x v="0"/>
    <n v="160.07877149999999"/>
    <n v="82.32872433"/>
    <n v="242.57912920000001"/>
    <s v="per 100,000"/>
    <m/>
    <m/>
  </r>
  <r>
    <x v="9"/>
    <x v="6"/>
    <x v="0"/>
    <s v="Lower respiratory infections"/>
    <x v="0"/>
    <x v="0"/>
    <n v="149.7711674"/>
    <n v="85.906984199999997"/>
    <n v="219.5470948"/>
    <s v="per 100,000"/>
    <m/>
    <m/>
  </r>
  <r>
    <x v="9"/>
    <x v="7"/>
    <x v="0"/>
    <s v="Lower respiratory infections"/>
    <x v="0"/>
    <x v="0"/>
    <n v="145.4634303"/>
    <n v="87.227312470000001"/>
    <n v="210.80831330000001"/>
    <s v="per 100,000"/>
    <m/>
    <m/>
  </r>
  <r>
    <x v="9"/>
    <x v="8"/>
    <x v="0"/>
    <s v="Lower respiratory infections"/>
    <x v="0"/>
    <x v="0"/>
    <n v="156.93742950000001"/>
    <n v="90.614590620000001"/>
    <n v="229.42874"/>
    <s v="per 100,000"/>
    <m/>
    <m/>
  </r>
  <r>
    <x v="9"/>
    <x v="9"/>
    <x v="0"/>
    <s v="Lower respiratory infections"/>
    <x v="0"/>
    <x v="0"/>
    <n v="167.7241343"/>
    <n v="93.070151620000004"/>
    <n v="249.3153748"/>
    <s v="per 100,000"/>
    <m/>
    <m/>
  </r>
  <r>
    <x v="9"/>
    <x v="10"/>
    <x v="0"/>
    <s v="Lower respiratory infections"/>
    <x v="0"/>
    <x v="0"/>
    <n v="141.36476469999999"/>
    <n v="73.473928819999998"/>
    <n v="212.3276386"/>
    <s v="per 100,000"/>
    <m/>
    <m/>
  </r>
  <r>
    <x v="9"/>
    <x v="11"/>
    <x v="0"/>
    <s v="Lower respiratory infections"/>
    <x v="0"/>
    <x v="0"/>
    <n v="100.1742319"/>
    <n v="53.402159709999999"/>
    <n v="149.40849840000001"/>
    <s v="per 100,000"/>
    <m/>
    <m/>
  </r>
  <r>
    <x v="9"/>
    <x v="12"/>
    <x v="0"/>
    <s v="Lower respiratory infections"/>
    <x v="0"/>
    <x v="0"/>
    <n v="93.961839019999999"/>
    <n v="53.210401760000003"/>
    <n v="136.83891019999999"/>
    <s v="per 100,000"/>
    <m/>
    <m/>
  </r>
  <r>
    <x v="9"/>
    <x v="13"/>
    <x v="0"/>
    <s v="Lower respiratory infections"/>
    <x v="0"/>
    <x v="0"/>
    <n v="92.349362380000002"/>
    <n v="52.47483742"/>
    <n v="133.70974240000001"/>
    <s v="per 100,000"/>
    <m/>
    <m/>
  </r>
  <r>
    <x v="9"/>
    <x v="14"/>
    <x v="0"/>
    <s v="Lower respiratory infections"/>
    <x v="0"/>
    <x v="0"/>
    <n v="97.619194649999997"/>
    <n v="54.961064890000003"/>
    <n v="140.5144488"/>
    <s v="per 100,000"/>
    <m/>
    <m/>
  </r>
  <r>
    <x v="9"/>
    <x v="15"/>
    <x v="0"/>
    <s v="Lower respiratory infections"/>
    <x v="0"/>
    <x v="0"/>
    <n v="119.1886293"/>
    <n v="64.628370390000001"/>
    <n v="174.62069489999999"/>
    <s v="per 100,000"/>
    <m/>
    <m/>
  </r>
  <r>
    <x v="9"/>
    <x v="16"/>
    <x v="0"/>
    <s v="Lower respiratory infections"/>
    <x v="0"/>
    <x v="0"/>
    <n v="136.60596150000001"/>
    <n v="76.142550889999995"/>
    <n v="197.65297319999999"/>
    <s v="per 100,000"/>
    <m/>
    <m/>
  </r>
  <r>
    <x v="9"/>
    <x v="17"/>
    <x v="0"/>
    <s v="Lower respiratory infections"/>
    <x v="0"/>
    <x v="0"/>
    <n v="128.87224079999999"/>
    <n v="74.484124039999998"/>
    <n v="186.86147829999999"/>
    <s v="per 100,000"/>
    <m/>
    <m/>
  </r>
  <r>
    <x v="9"/>
    <x v="18"/>
    <x v="0"/>
    <s v="Lower respiratory infections"/>
    <x v="0"/>
    <x v="0"/>
    <n v="121.9166366"/>
    <n v="70.585149340000001"/>
    <n v="177.5345098"/>
    <s v="per 100,000"/>
    <m/>
    <m/>
  </r>
  <r>
    <x v="9"/>
    <x v="19"/>
    <x v="0"/>
    <s v="Lower respiratory infections"/>
    <x v="0"/>
    <x v="0"/>
    <n v="111.8998399"/>
    <n v="64.801582580000002"/>
    <n v="164.99514289999999"/>
    <s v="per 100,000"/>
    <m/>
    <m/>
  </r>
  <r>
    <x v="9"/>
    <x v="20"/>
    <x v="0"/>
    <s v="Lower respiratory infections"/>
    <x v="0"/>
    <x v="0"/>
    <n v="102.18414799999999"/>
    <n v="58.564662249999998"/>
    <n v="152.8792761"/>
    <s v="per 100,000"/>
    <m/>
    <m/>
  </r>
  <r>
    <x v="9"/>
    <x v="21"/>
    <x v="0"/>
    <s v="Lower respiratory infections"/>
    <x v="0"/>
    <x v="0"/>
    <n v="98.074643309999999"/>
    <n v="53.430301129999997"/>
    <n v="147.2799746"/>
    <s v="per 100,000"/>
    <m/>
    <m/>
  </r>
  <r>
    <x v="9"/>
    <x v="22"/>
    <x v="0"/>
    <s v="Lower respiratory infections"/>
    <x v="0"/>
    <x v="0"/>
    <n v="101.4873736"/>
    <n v="54.525220359999999"/>
    <n v="148.4407602"/>
    <s v="per 100,000"/>
    <m/>
    <m/>
  </r>
  <r>
    <x v="9"/>
    <x v="23"/>
    <x v="0"/>
    <s v="Lower respiratory infections"/>
    <x v="0"/>
    <x v="0"/>
    <n v="79.730883489999997"/>
    <n v="40.122484929999999"/>
    <n v="121.15580180000001"/>
    <s v="per 100,000"/>
    <m/>
    <m/>
  </r>
  <r>
    <x v="9"/>
    <x v="24"/>
    <x v="0"/>
    <s v="Lower respiratory infections"/>
    <x v="0"/>
    <x v="0"/>
    <n v="61.667057970000002"/>
    <n v="31.258496879999999"/>
    <n v="94.748023459999999"/>
    <s v="per 100,000"/>
    <m/>
    <m/>
  </r>
  <r>
    <x v="9"/>
    <x v="25"/>
    <x v="0"/>
    <s v="Lower respiratory infections"/>
    <x v="0"/>
    <x v="0"/>
    <n v="65.307841600000003"/>
    <n v="35.442165369999998"/>
    <n v="97.050919550000003"/>
    <s v="per 100,000"/>
    <m/>
    <m/>
  </r>
  <r>
    <x v="9"/>
    <x v="26"/>
    <x v="0"/>
    <s v="Lower respiratory infections"/>
    <x v="0"/>
    <x v="0"/>
    <n v="59.360387969999998"/>
    <n v="29.62911738"/>
    <n v="90.034618879999996"/>
    <s v="per 100,000"/>
    <m/>
    <m/>
  </r>
  <r>
    <x v="9"/>
    <x v="27"/>
    <x v="0"/>
    <s v="Lower respiratory infections"/>
    <x v="0"/>
    <x v="0"/>
    <n v="58.32456646"/>
    <n v="28.565238399999998"/>
    <n v="92.584862079999994"/>
    <s v="per 100,000"/>
    <m/>
    <m/>
  </r>
  <r>
    <x v="9"/>
    <x v="0"/>
    <x v="0"/>
    <s v="Lower respiratory infections"/>
    <x v="0"/>
    <x v="1"/>
    <n v="2.787466888"/>
    <n v="1.4738578950000001"/>
    <n v="4.2215217650000003"/>
    <s v="per 100,000"/>
    <m/>
    <m/>
  </r>
  <r>
    <x v="9"/>
    <x v="1"/>
    <x v="0"/>
    <s v="Lower respiratory infections"/>
    <x v="0"/>
    <x v="1"/>
    <n v="2.3344817899999999"/>
    <n v="1.2777158879999999"/>
    <n v="3.491705235"/>
    <s v="per 100,000"/>
    <m/>
    <m/>
  </r>
  <r>
    <x v="9"/>
    <x v="2"/>
    <x v="0"/>
    <s v="Lower respiratory infections"/>
    <x v="0"/>
    <x v="1"/>
    <n v="2.1216471440000002"/>
    <n v="1.1798316630000001"/>
    <n v="3.1519763219999999"/>
    <s v="per 100,000"/>
    <m/>
    <m/>
  </r>
  <r>
    <x v="9"/>
    <x v="3"/>
    <x v="0"/>
    <s v="Lower respiratory infections"/>
    <x v="0"/>
    <x v="1"/>
    <n v="2.0034306910000002"/>
    <n v="1.08040257"/>
    <n v="2.956356467"/>
    <s v="per 100,000"/>
    <m/>
    <m/>
  </r>
  <r>
    <x v="9"/>
    <x v="4"/>
    <x v="0"/>
    <s v="Lower respiratory infections"/>
    <x v="0"/>
    <x v="1"/>
    <n v="1.908553556"/>
    <n v="1.0094550010000001"/>
    <n v="2.809208683"/>
    <s v="per 100,000"/>
    <m/>
    <m/>
  </r>
  <r>
    <x v="9"/>
    <x v="5"/>
    <x v="0"/>
    <s v="Lower respiratory infections"/>
    <x v="0"/>
    <x v="1"/>
    <n v="1.804150022"/>
    <n v="0.92795340599999998"/>
    <n v="2.7313418729999999"/>
    <s v="per 100,000"/>
    <m/>
    <m/>
  </r>
  <r>
    <x v="9"/>
    <x v="6"/>
    <x v="0"/>
    <s v="Lower respiratory infections"/>
    <x v="0"/>
    <x v="1"/>
    <n v="1.6849364630000001"/>
    <n v="0.96187287200000005"/>
    <n v="2.4658470559999999"/>
    <s v="per 100,000"/>
    <m/>
    <m/>
  </r>
  <r>
    <x v="9"/>
    <x v="7"/>
    <x v="0"/>
    <s v="Lower respiratory infections"/>
    <x v="0"/>
    <x v="1"/>
    <n v="1.6342327029999999"/>
    <n v="0.97973419100000003"/>
    <n v="2.3615414939999999"/>
    <s v="per 100,000"/>
    <m/>
    <m/>
  </r>
  <r>
    <x v="9"/>
    <x v="8"/>
    <x v="0"/>
    <s v="Lower respiratory infections"/>
    <x v="0"/>
    <x v="1"/>
    <n v="1.764253364"/>
    <n v="1.0148453989999999"/>
    <n v="2.5826428539999999"/>
    <s v="per 100,000"/>
    <m/>
    <m/>
  </r>
  <r>
    <x v="9"/>
    <x v="9"/>
    <x v="0"/>
    <s v="Lower respiratory infections"/>
    <x v="0"/>
    <x v="1"/>
    <n v="1.885935991"/>
    <n v="1.039435675"/>
    <n v="2.8023438569999999"/>
    <s v="per 100,000"/>
    <m/>
    <m/>
  </r>
  <r>
    <x v="9"/>
    <x v="10"/>
    <x v="0"/>
    <s v="Lower respiratory infections"/>
    <x v="0"/>
    <x v="1"/>
    <n v="1.5844075529999999"/>
    <n v="0.82317258100000001"/>
    <n v="2.3738292429999999"/>
    <s v="per 100,000"/>
    <m/>
    <m/>
  </r>
  <r>
    <x v="9"/>
    <x v="11"/>
    <x v="0"/>
    <s v="Lower respiratory infections"/>
    <x v="0"/>
    <x v="1"/>
    <n v="1.1133509960000001"/>
    <n v="0.59487316800000001"/>
    <n v="1.6496215519999999"/>
    <s v="per 100,000"/>
    <m/>
    <m/>
  </r>
  <r>
    <x v="9"/>
    <x v="12"/>
    <x v="0"/>
    <s v="Lower respiratory infections"/>
    <x v="0"/>
    <x v="1"/>
    <n v="1.0428131430000001"/>
    <n v="0.59366894299999995"/>
    <n v="1.51487127"/>
    <s v="per 100,000"/>
    <m/>
    <m/>
  </r>
  <r>
    <x v="9"/>
    <x v="13"/>
    <x v="0"/>
    <s v="Lower respiratory infections"/>
    <x v="0"/>
    <x v="1"/>
    <n v="1.0240379070000001"/>
    <n v="0.58469728399999998"/>
    <n v="1.485628033"/>
    <s v="per 100,000"/>
    <m/>
    <m/>
  </r>
  <r>
    <x v="9"/>
    <x v="14"/>
    <x v="0"/>
    <s v="Lower respiratory infections"/>
    <x v="0"/>
    <x v="1"/>
    <n v="1.083545261"/>
    <n v="0.60817096400000004"/>
    <n v="1.5673254640000001"/>
    <s v="per 100,000"/>
    <m/>
    <m/>
  </r>
  <r>
    <x v="9"/>
    <x v="15"/>
    <x v="0"/>
    <s v="Lower respiratory infections"/>
    <x v="0"/>
    <x v="1"/>
    <n v="1.330158594"/>
    <n v="0.72049203699999997"/>
    <n v="1.9441312390000001"/>
    <s v="per 100,000"/>
    <m/>
    <m/>
  </r>
  <r>
    <x v="9"/>
    <x v="16"/>
    <x v="0"/>
    <s v="Lower respiratory infections"/>
    <x v="0"/>
    <x v="1"/>
    <n v="1.529443061"/>
    <n v="0.84645161800000002"/>
    <n v="2.213071765"/>
    <s v="per 100,000"/>
    <m/>
    <m/>
  </r>
  <r>
    <x v="9"/>
    <x v="17"/>
    <x v="0"/>
    <s v="Lower respiratory infections"/>
    <x v="0"/>
    <x v="1"/>
    <n v="1.4399045479999999"/>
    <n v="0.83072142299999996"/>
    <n v="2.0902815229999998"/>
    <s v="per 100,000"/>
    <m/>
    <m/>
  </r>
  <r>
    <x v="9"/>
    <x v="18"/>
    <x v="0"/>
    <s v="Lower respiratory infections"/>
    <x v="0"/>
    <x v="1"/>
    <n v="1.3588205630000001"/>
    <n v="0.78510085200000002"/>
    <n v="1.982311245"/>
    <s v="per 100,000"/>
    <m/>
    <m/>
  </r>
  <r>
    <x v="9"/>
    <x v="19"/>
    <x v="0"/>
    <s v="Lower respiratory infections"/>
    <x v="0"/>
    <x v="1"/>
    <n v="1.242810164"/>
    <n v="0.72265291499999995"/>
    <n v="1.826847731"/>
    <s v="per 100,000"/>
    <m/>
    <m/>
  </r>
  <r>
    <x v="9"/>
    <x v="20"/>
    <x v="0"/>
    <s v="Lower respiratory infections"/>
    <x v="0"/>
    <x v="1"/>
    <n v="1.1305517359999999"/>
    <n v="0.64584805899999997"/>
    <n v="1.681646792"/>
    <s v="per 100,000"/>
    <m/>
    <m/>
  </r>
  <r>
    <x v="9"/>
    <x v="21"/>
    <x v="0"/>
    <s v="Lower respiratory infections"/>
    <x v="0"/>
    <x v="1"/>
    <n v="1.0851579870000001"/>
    <n v="0.586587356"/>
    <n v="1.636592187"/>
    <s v="per 100,000"/>
    <m/>
    <m/>
  </r>
  <r>
    <x v="9"/>
    <x v="22"/>
    <x v="0"/>
    <s v="Lower respiratory infections"/>
    <x v="0"/>
    <x v="1"/>
    <n v="1.1221915280000001"/>
    <n v="0.60109340200000005"/>
    <n v="1.6363267930000001"/>
    <s v="per 100,000"/>
    <m/>
    <m/>
  </r>
  <r>
    <x v="9"/>
    <x v="23"/>
    <x v="0"/>
    <s v="Lower respiratory infections"/>
    <x v="0"/>
    <x v="1"/>
    <n v="0.87686823800000002"/>
    <n v="0.44235056699999997"/>
    <n v="1.327144264"/>
    <s v="per 100,000"/>
    <m/>
    <m/>
  </r>
  <r>
    <x v="9"/>
    <x v="24"/>
    <x v="0"/>
    <s v="Lower respiratory infections"/>
    <x v="0"/>
    <x v="1"/>
    <n v="0.67224421199999995"/>
    <n v="0.344234649"/>
    <n v="1.036872002"/>
    <s v="per 100,000"/>
    <m/>
    <m/>
  </r>
  <r>
    <x v="9"/>
    <x v="25"/>
    <x v="0"/>
    <s v="Lower respiratory infections"/>
    <x v="0"/>
    <x v="1"/>
    <n v="0.70965877200000005"/>
    <n v="0.38911966399999998"/>
    <n v="1.0498645120000001"/>
    <s v="per 100,000"/>
    <m/>
    <m/>
  </r>
  <r>
    <x v="9"/>
    <x v="26"/>
    <x v="0"/>
    <s v="Lower respiratory infections"/>
    <x v="0"/>
    <x v="1"/>
    <n v="0.64515497499999996"/>
    <n v="0.31907511399999999"/>
    <n v="0.98442233599999995"/>
    <s v="per 100,000"/>
    <m/>
    <m/>
  </r>
  <r>
    <x v="9"/>
    <x v="27"/>
    <x v="0"/>
    <s v="Lower respiratory infections"/>
    <x v="0"/>
    <x v="1"/>
    <n v="0.63402056100000004"/>
    <n v="0.31253224099999999"/>
    <n v="1.014889049"/>
    <s v="per 100,000"/>
    <m/>
    <m/>
  </r>
  <r>
    <x v="9"/>
    <x v="0"/>
    <x v="1"/>
    <s v="Chronic obstructive pulmonary disease"/>
    <x v="0"/>
    <x v="0"/>
    <n v="103.4290878"/>
    <n v="52.209699999999998"/>
    <n v="152.90476670000001"/>
    <s v="per 100,000"/>
    <m/>
    <m/>
  </r>
  <r>
    <x v="9"/>
    <x v="1"/>
    <x v="1"/>
    <s v="Chronic obstructive pulmonary disease"/>
    <x v="0"/>
    <x v="0"/>
    <n v="102.280956"/>
    <n v="51.480276910000001"/>
    <n v="150.19149859999999"/>
    <s v="per 100,000"/>
    <m/>
    <m/>
  </r>
  <r>
    <x v="9"/>
    <x v="2"/>
    <x v="1"/>
    <s v="Chronic obstructive pulmonary disease"/>
    <x v="0"/>
    <x v="0"/>
    <n v="99.398984119999994"/>
    <n v="50.860024340000002"/>
    <n v="146.66811569999999"/>
    <s v="per 100,000"/>
    <m/>
    <m/>
  </r>
  <r>
    <x v="9"/>
    <x v="3"/>
    <x v="1"/>
    <s v="Chronic obstructive pulmonary disease"/>
    <x v="0"/>
    <x v="0"/>
    <n v="95.130893130000004"/>
    <n v="48.644852960000001"/>
    <n v="139.88705100000001"/>
    <s v="per 100,000"/>
    <m/>
    <m/>
  </r>
  <r>
    <x v="9"/>
    <x v="4"/>
    <x v="1"/>
    <s v="Chronic obstructive pulmonary disease"/>
    <x v="0"/>
    <x v="0"/>
    <n v="91.926901920000006"/>
    <n v="46.34538586"/>
    <n v="134.90311070000001"/>
    <s v="per 100,000"/>
    <m/>
    <m/>
  </r>
  <r>
    <x v="9"/>
    <x v="5"/>
    <x v="1"/>
    <s v="Chronic obstructive pulmonary disease"/>
    <x v="0"/>
    <x v="0"/>
    <n v="88.606559079999997"/>
    <n v="44.061693349999999"/>
    <n v="129.83388780000001"/>
    <s v="per 100,000"/>
    <m/>
    <m/>
  </r>
  <r>
    <x v="9"/>
    <x v="6"/>
    <x v="1"/>
    <s v="Chronic obstructive pulmonary disease"/>
    <x v="0"/>
    <x v="0"/>
    <n v="84.132415440000003"/>
    <n v="43.752167649999997"/>
    <n v="123.1059511"/>
    <s v="per 100,000"/>
    <m/>
    <m/>
  </r>
  <r>
    <x v="9"/>
    <x v="7"/>
    <x v="1"/>
    <s v="Chronic obstructive pulmonary disease"/>
    <x v="0"/>
    <x v="0"/>
    <n v="78.305062430000007"/>
    <n v="40.695304630000003"/>
    <n v="114.54469229999999"/>
    <s v="per 100,000"/>
    <m/>
    <m/>
  </r>
  <r>
    <x v="9"/>
    <x v="8"/>
    <x v="1"/>
    <s v="Chronic obstructive pulmonary disease"/>
    <x v="0"/>
    <x v="0"/>
    <n v="74.592118920000004"/>
    <n v="39.283353699999999"/>
    <n v="109.22211059999999"/>
    <s v="per 100,000"/>
    <m/>
    <m/>
  </r>
  <r>
    <x v="9"/>
    <x v="9"/>
    <x v="1"/>
    <s v="Chronic obstructive pulmonary disease"/>
    <x v="0"/>
    <x v="0"/>
    <n v="70.595125569999993"/>
    <n v="37.154162739999997"/>
    <n v="104.06060359999999"/>
    <s v="per 100,000"/>
    <m/>
    <m/>
  </r>
  <r>
    <x v="9"/>
    <x v="10"/>
    <x v="1"/>
    <s v="Chronic obstructive pulmonary disease"/>
    <x v="0"/>
    <x v="0"/>
    <n v="68.280398570000003"/>
    <n v="34.684576069999999"/>
    <n v="100.956772"/>
    <s v="per 100,000"/>
    <m/>
    <m/>
  </r>
  <r>
    <x v="9"/>
    <x v="11"/>
    <x v="1"/>
    <s v="Chronic obstructive pulmonary disease"/>
    <x v="0"/>
    <x v="0"/>
    <n v="66.680180759999999"/>
    <n v="34.702286860000001"/>
    <n v="97.141605620000007"/>
    <s v="per 100,000"/>
    <m/>
    <m/>
  </r>
  <r>
    <x v="9"/>
    <x v="12"/>
    <x v="1"/>
    <s v="Chronic obstructive pulmonary disease"/>
    <x v="0"/>
    <x v="0"/>
    <n v="65.273205390000001"/>
    <n v="33.926357369999998"/>
    <n v="94.988245590000005"/>
    <s v="per 100,000"/>
    <m/>
    <m/>
  </r>
  <r>
    <x v="9"/>
    <x v="13"/>
    <x v="1"/>
    <s v="Chronic obstructive pulmonary disease"/>
    <x v="0"/>
    <x v="0"/>
    <n v="62.149115070000001"/>
    <n v="32.33232022"/>
    <n v="90.453129540000006"/>
    <s v="per 100,000"/>
    <m/>
    <m/>
  </r>
  <r>
    <x v="9"/>
    <x v="14"/>
    <x v="1"/>
    <s v="Chronic obstructive pulmonary disease"/>
    <x v="0"/>
    <x v="0"/>
    <n v="61.656083629999998"/>
    <n v="32.077627339999999"/>
    <n v="89.824480660000006"/>
    <s v="per 100,000"/>
    <m/>
    <m/>
  </r>
  <r>
    <x v="9"/>
    <x v="15"/>
    <x v="1"/>
    <s v="Chronic obstructive pulmonary disease"/>
    <x v="0"/>
    <x v="0"/>
    <n v="62.326964320000002"/>
    <n v="32.926109879999998"/>
    <n v="91.186190010000004"/>
    <s v="per 100,000"/>
    <m/>
    <m/>
  </r>
  <r>
    <x v="9"/>
    <x v="16"/>
    <x v="1"/>
    <s v="Chronic obstructive pulmonary disease"/>
    <x v="0"/>
    <x v="0"/>
    <n v="60.258656739999999"/>
    <n v="32.462988009999997"/>
    <n v="88.00552759"/>
    <s v="per 100,000"/>
    <m/>
    <m/>
  </r>
  <r>
    <x v="9"/>
    <x v="17"/>
    <x v="1"/>
    <s v="Chronic obstructive pulmonary disease"/>
    <x v="0"/>
    <x v="0"/>
    <n v="59.29630727"/>
    <n v="31.92181047"/>
    <n v="86.628890159999997"/>
    <s v="per 100,000"/>
    <m/>
    <m/>
  </r>
  <r>
    <x v="9"/>
    <x v="18"/>
    <x v="1"/>
    <s v="Chronic obstructive pulmonary disease"/>
    <x v="0"/>
    <x v="0"/>
    <n v="58.871745490000002"/>
    <n v="31.412962140000001"/>
    <n v="86.285727910000006"/>
    <s v="per 100,000"/>
    <m/>
    <m/>
  </r>
  <r>
    <x v="9"/>
    <x v="19"/>
    <x v="1"/>
    <s v="Chronic obstructive pulmonary disease"/>
    <x v="0"/>
    <x v="0"/>
    <n v="57.230059830000002"/>
    <n v="30.21933799"/>
    <n v="83.776906640000007"/>
    <s v="per 100,000"/>
    <m/>
    <m/>
  </r>
  <r>
    <x v="9"/>
    <x v="20"/>
    <x v="1"/>
    <s v="Chronic obstructive pulmonary disease"/>
    <x v="0"/>
    <x v="0"/>
    <n v="56.791412770000001"/>
    <n v="30.124578119999999"/>
    <n v="83.762919690000004"/>
    <s v="per 100,000"/>
    <m/>
    <m/>
  </r>
  <r>
    <x v="9"/>
    <x v="21"/>
    <x v="1"/>
    <s v="Chronic obstructive pulmonary disease"/>
    <x v="0"/>
    <x v="0"/>
    <n v="55.191933650000003"/>
    <n v="28.114286750000002"/>
    <n v="82.676532870000003"/>
    <s v="per 100,000"/>
    <m/>
    <m/>
  </r>
  <r>
    <x v="9"/>
    <x v="22"/>
    <x v="1"/>
    <s v="Chronic obstructive pulmonary disease"/>
    <x v="0"/>
    <x v="0"/>
    <n v="57.04554005"/>
    <n v="30.94314743"/>
    <n v="83.994335930000005"/>
    <s v="per 100,000"/>
    <m/>
    <m/>
  </r>
  <r>
    <x v="9"/>
    <x v="23"/>
    <x v="1"/>
    <s v="Chronic obstructive pulmonary disease"/>
    <x v="0"/>
    <x v="0"/>
    <n v="53.731203659999998"/>
    <n v="26.964860259999998"/>
    <n v="81.165264930000006"/>
    <s v="per 100,000"/>
    <m/>
    <m/>
  </r>
  <r>
    <x v="9"/>
    <x v="24"/>
    <x v="1"/>
    <s v="Chronic obstructive pulmonary disease"/>
    <x v="0"/>
    <x v="0"/>
    <n v="51.704505330000003"/>
    <n v="25.74592578"/>
    <n v="78.44207188"/>
    <s v="per 100,000"/>
    <m/>
    <m/>
  </r>
  <r>
    <x v="9"/>
    <x v="25"/>
    <x v="1"/>
    <s v="Chronic obstructive pulmonary disease"/>
    <x v="0"/>
    <x v="0"/>
    <n v="56.715789669999999"/>
    <n v="29.723935999999998"/>
    <n v="84.718080319999999"/>
    <s v="per 100,000"/>
    <m/>
    <m/>
  </r>
  <r>
    <x v="9"/>
    <x v="26"/>
    <x v="1"/>
    <s v="Chronic obstructive pulmonary disease"/>
    <x v="0"/>
    <x v="0"/>
    <n v="54.383750509999999"/>
    <n v="26.882325940000001"/>
    <n v="82.343392280000003"/>
    <s v="per 100,000"/>
    <m/>
    <m/>
  </r>
  <r>
    <x v="9"/>
    <x v="27"/>
    <x v="1"/>
    <s v="Chronic obstructive pulmonary disease"/>
    <x v="0"/>
    <x v="0"/>
    <n v="56.675252800000003"/>
    <n v="29.62455765"/>
    <n v="85.137263360000006"/>
    <s v="per 100,000"/>
    <m/>
    <m/>
  </r>
  <r>
    <x v="9"/>
    <x v="0"/>
    <x v="1"/>
    <s v="Chronic obstructive pulmonary disease"/>
    <x v="0"/>
    <x v="1"/>
    <n v="4.6477080339999999"/>
    <n v="2.3306064879999999"/>
    <n v="6.8902385730000004"/>
    <s v="per 100,000"/>
    <m/>
    <m/>
  </r>
  <r>
    <x v="9"/>
    <x v="1"/>
    <x v="1"/>
    <s v="Chronic obstructive pulmonary disease"/>
    <x v="0"/>
    <x v="1"/>
    <n v="4.6125699769999997"/>
    <n v="2.2988124139999999"/>
    <n v="6.7972293300000004"/>
    <s v="per 100,000"/>
    <m/>
    <m/>
  </r>
  <r>
    <x v="9"/>
    <x v="2"/>
    <x v="1"/>
    <s v="Chronic obstructive pulmonary disease"/>
    <x v="0"/>
    <x v="1"/>
    <n v="4.4884923480000003"/>
    <n v="2.254048719"/>
    <n v="6.5549082099999998"/>
    <s v="per 100,000"/>
    <m/>
    <m/>
  </r>
  <r>
    <x v="9"/>
    <x v="3"/>
    <x v="1"/>
    <s v="Chronic obstructive pulmonary disease"/>
    <x v="0"/>
    <x v="1"/>
    <n v="4.2813722590000003"/>
    <n v="2.1603090439999999"/>
    <n v="6.2258131949999997"/>
    <s v="per 100,000"/>
    <m/>
    <m/>
  </r>
  <r>
    <x v="9"/>
    <x v="4"/>
    <x v="1"/>
    <s v="Chronic obstructive pulmonary disease"/>
    <x v="0"/>
    <x v="1"/>
    <n v="4.1110958399999999"/>
    <n v="2.0559295710000001"/>
    <n v="5.988044253"/>
    <s v="per 100,000"/>
    <m/>
    <m/>
  </r>
  <r>
    <x v="9"/>
    <x v="5"/>
    <x v="1"/>
    <s v="Chronic obstructive pulmonary disease"/>
    <x v="0"/>
    <x v="1"/>
    <n v="3.9401347960000002"/>
    <n v="1.9908127849999999"/>
    <n v="5.7197166509999997"/>
    <s v="per 100,000"/>
    <m/>
    <m/>
  </r>
  <r>
    <x v="9"/>
    <x v="6"/>
    <x v="1"/>
    <s v="Chronic obstructive pulmonary disease"/>
    <x v="0"/>
    <x v="1"/>
    <n v="3.669156724"/>
    <n v="1.890269789"/>
    <n v="5.3479596679999997"/>
    <s v="per 100,000"/>
    <m/>
    <m/>
  </r>
  <r>
    <x v="9"/>
    <x v="7"/>
    <x v="1"/>
    <s v="Chronic obstructive pulmonary disease"/>
    <x v="0"/>
    <x v="1"/>
    <n v="3.3489797440000002"/>
    <n v="1.7148191420000001"/>
    <n v="4.8240079209999998"/>
    <s v="per 100,000"/>
    <m/>
    <m/>
  </r>
  <r>
    <x v="9"/>
    <x v="8"/>
    <x v="1"/>
    <s v="Chronic obstructive pulmonary disease"/>
    <x v="0"/>
    <x v="1"/>
    <n v="3.159676106"/>
    <n v="1.663933605"/>
    <n v="4.598201306"/>
    <s v="per 100,000"/>
    <m/>
    <m/>
  </r>
  <r>
    <x v="9"/>
    <x v="9"/>
    <x v="1"/>
    <s v="Chronic obstructive pulmonary disease"/>
    <x v="0"/>
    <x v="1"/>
    <n v="2.943572541"/>
    <n v="1.5249055650000001"/>
    <n v="4.3288235610000001"/>
    <s v="per 100,000"/>
    <m/>
    <m/>
  </r>
  <r>
    <x v="9"/>
    <x v="10"/>
    <x v="1"/>
    <s v="Chronic obstructive pulmonary disease"/>
    <x v="0"/>
    <x v="1"/>
    <n v="2.8255863539999999"/>
    <n v="1.424661314"/>
    <n v="4.234853652"/>
    <s v="per 100,000"/>
    <m/>
    <m/>
  </r>
  <r>
    <x v="9"/>
    <x v="11"/>
    <x v="1"/>
    <s v="Chronic obstructive pulmonary disease"/>
    <x v="0"/>
    <x v="1"/>
    <n v="2.7334340539999999"/>
    <n v="1.395861687"/>
    <n v="4.015464025"/>
    <s v="per 100,000"/>
    <m/>
    <m/>
  </r>
  <r>
    <x v="9"/>
    <x v="12"/>
    <x v="1"/>
    <s v="Chronic obstructive pulmonary disease"/>
    <x v="0"/>
    <x v="1"/>
    <n v="2.6335413550000002"/>
    <n v="1.348892422"/>
    <n v="3.8847944179999998"/>
    <s v="per 100,000"/>
    <m/>
    <m/>
  </r>
  <r>
    <x v="9"/>
    <x v="13"/>
    <x v="1"/>
    <s v="Chronic obstructive pulmonary disease"/>
    <x v="0"/>
    <x v="1"/>
    <n v="2.4370211099999999"/>
    <n v="1.2776225569999999"/>
    <n v="3.5737051499999999"/>
    <s v="per 100,000"/>
    <m/>
    <m/>
  </r>
  <r>
    <x v="9"/>
    <x v="14"/>
    <x v="1"/>
    <s v="Chronic obstructive pulmonary disease"/>
    <x v="0"/>
    <x v="1"/>
    <n v="2.4002857689999999"/>
    <n v="1.2645472870000001"/>
    <n v="3.513286602"/>
    <s v="per 100,000"/>
    <m/>
    <m/>
  </r>
  <r>
    <x v="9"/>
    <x v="15"/>
    <x v="1"/>
    <s v="Chronic obstructive pulmonary disease"/>
    <x v="0"/>
    <x v="1"/>
    <n v="2.419653287"/>
    <n v="1.2840238420000001"/>
    <n v="3.5825541049999998"/>
    <s v="per 100,000"/>
    <m/>
    <m/>
  </r>
  <r>
    <x v="9"/>
    <x v="16"/>
    <x v="1"/>
    <s v="Chronic obstructive pulmonary disease"/>
    <x v="0"/>
    <x v="1"/>
    <n v="2.2759194800000002"/>
    <n v="1.237357547"/>
    <n v="3.3585296919999998"/>
    <s v="per 100,000"/>
    <m/>
    <m/>
  </r>
  <r>
    <x v="9"/>
    <x v="17"/>
    <x v="1"/>
    <s v="Chronic obstructive pulmonary disease"/>
    <x v="0"/>
    <x v="1"/>
    <n v="2.1717506210000002"/>
    <n v="1.18711397"/>
    <n v="3.215778239"/>
    <s v="per 100,000"/>
    <m/>
    <m/>
  </r>
  <r>
    <x v="9"/>
    <x v="18"/>
    <x v="1"/>
    <s v="Chronic obstructive pulmonary disease"/>
    <x v="0"/>
    <x v="1"/>
    <n v="2.1130361569999998"/>
    <n v="1.1534770519999999"/>
    <n v="3.1331777719999998"/>
    <s v="per 100,000"/>
    <m/>
    <m/>
  </r>
  <r>
    <x v="9"/>
    <x v="19"/>
    <x v="1"/>
    <s v="Chronic obstructive pulmonary disease"/>
    <x v="0"/>
    <x v="1"/>
    <n v="1.9700081819999999"/>
    <n v="1.064564904"/>
    <n v="2.9151603650000002"/>
    <s v="per 100,000"/>
    <m/>
    <m/>
  </r>
  <r>
    <x v="9"/>
    <x v="20"/>
    <x v="1"/>
    <s v="Chronic obstructive pulmonary disease"/>
    <x v="0"/>
    <x v="1"/>
    <n v="1.9173997110000001"/>
    <n v="1.022301269"/>
    <n v="2.8614609419999999"/>
    <s v="per 100,000"/>
    <m/>
    <m/>
  </r>
  <r>
    <x v="9"/>
    <x v="21"/>
    <x v="1"/>
    <s v="Chronic obstructive pulmonary disease"/>
    <x v="0"/>
    <x v="1"/>
    <n v="1.8328716549999999"/>
    <n v="0.95048660500000004"/>
    <n v="2.7348429329999999"/>
    <s v="per 100,000"/>
    <m/>
    <m/>
  </r>
  <r>
    <x v="9"/>
    <x v="22"/>
    <x v="1"/>
    <s v="Chronic obstructive pulmonary disease"/>
    <x v="0"/>
    <x v="1"/>
    <n v="1.8602442450000001"/>
    <n v="0.977569252"/>
    <n v="2.756516703"/>
    <s v="per 100,000"/>
    <m/>
    <m/>
  </r>
  <r>
    <x v="9"/>
    <x v="23"/>
    <x v="1"/>
    <s v="Chronic obstructive pulmonary disease"/>
    <x v="0"/>
    <x v="1"/>
    <n v="1.7060587199999999"/>
    <n v="0.85213177799999995"/>
    <n v="2.558711701"/>
    <s v="per 100,000"/>
    <m/>
    <m/>
  </r>
  <r>
    <x v="9"/>
    <x v="24"/>
    <x v="1"/>
    <s v="Chronic obstructive pulmonary disease"/>
    <x v="0"/>
    <x v="1"/>
    <n v="1.6082243890000001"/>
    <n v="0.82421644199999999"/>
    <n v="2.4388019660000002"/>
    <s v="per 100,000"/>
    <m/>
    <m/>
  </r>
  <r>
    <x v="9"/>
    <x v="25"/>
    <x v="1"/>
    <s v="Chronic obstructive pulmonary disease"/>
    <x v="0"/>
    <x v="1"/>
    <n v="1.7613472809999999"/>
    <n v="0.94239769399999995"/>
    <n v="2.623830909"/>
    <s v="per 100,000"/>
    <m/>
    <m/>
  </r>
  <r>
    <x v="9"/>
    <x v="26"/>
    <x v="1"/>
    <s v="Chronic obstructive pulmonary disease"/>
    <x v="0"/>
    <x v="1"/>
    <n v="1.6644622819999999"/>
    <n v="0.84988372300000004"/>
    <n v="2.4840478620000002"/>
    <s v="per 100,000"/>
    <m/>
    <m/>
  </r>
  <r>
    <x v="9"/>
    <x v="27"/>
    <x v="1"/>
    <s v="Chronic obstructive pulmonary disease"/>
    <x v="0"/>
    <x v="1"/>
    <n v="1.7760161839999999"/>
    <n v="0.93551233600000006"/>
    <n v="2.6479245420000002"/>
    <s v="per 100,000"/>
    <m/>
    <m/>
  </r>
  <r>
    <x v="9"/>
    <x v="0"/>
    <x v="1"/>
    <s v="Ischemic heart disease"/>
    <x v="0"/>
    <x v="0"/>
    <n v="276.76331779999998"/>
    <n v="214.3853982"/>
    <n v="339.23261580000002"/>
    <s v="per 100,000"/>
    <m/>
    <m/>
  </r>
  <r>
    <x v="9"/>
    <x v="1"/>
    <x v="1"/>
    <s v="Ischemic heart disease"/>
    <x v="0"/>
    <x v="0"/>
    <n v="270.88445569999999"/>
    <n v="214.30172300000001"/>
    <n v="328.50883770000002"/>
    <s v="per 100,000"/>
    <m/>
    <m/>
  </r>
  <r>
    <x v="9"/>
    <x v="2"/>
    <x v="1"/>
    <s v="Ischemic heart disease"/>
    <x v="0"/>
    <x v="0"/>
    <n v="264.28412279999998"/>
    <n v="211.82618210000001"/>
    <n v="319.35396120000001"/>
    <s v="per 100,000"/>
    <m/>
    <m/>
  </r>
  <r>
    <x v="9"/>
    <x v="3"/>
    <x v="1"/>
    <s v="Ischemic heart disease"/>
    <x v="0"/>
    <x v="0"/>
    <n v="261.71591539999997"/>
    <n v="210.68827329999999"/>
    <n v="316.05810120000001"/>
    <s v="per 100,000"/>
    <m/>
    <m/>
  </r>
  <r>
    <x v="9"/>
    <x v="4"/>
    <x v="1"/>
    <s v="Ischemic heart disease"/>
    <x v="0"/>
    <x v="0"/>
    <n v="263.86880189999999"/>
    <n v="213.13279270000001"/>
    <n v="319.69606349999998"/>
    <s v="per 100,000"/>
    <m/>
    <m/>
  </r>
  <r>
    <x v="9"/>
    <x v="5"/>
    <x v="1"/>
    <s v="Ischemic heart disease"/>
    <x v="0"/>
    <x v="0"/>
    <n v="263.31907369999999"/>
    <n v="213.53392160000001"/>
    <n v="317.78270839999999"/>
    <s v="per 100,000"/>
    <m/>
    <m/>
  </r>
  <r>
    <x v="9"/>
    <x v="6"/>
    <x v="1"/>
    <s v="Ischemic heart disease"/>
    <x v="0"/>
    <x v="0"/>
    <n v="259.56497860000002"/>
    <n v="214.55184840000001"/>
    <n v="310.27612290000002"/>
    <s v="per 100,000"/>
    <m/>
    <m/>
  </r>
  <r>
    <x v="9"/>
    <x v="7"/>
    <x v="1"/>
    <s v="Ischemic heart disease"/>
    <x v="0"/>
    <x v="0"/>
    <n v="249.70459869999999"/>
    <n v="209.34150399999999"/>
    <n v="295.41665280000001"/>
    <s v="per 100,000"/>
    <m/>
    <m/>
  </r>
  <r>
    <x v="9"/>
    <x v="8"/>
    <x v="1"/>
    <s v="Ischemic heart disease"/>
    <x v="0"/>
    <x v="0"/>
    <n v="245.34360789999999"/>
    <n v="203.88193240000001"/>
    <n v="288.6318996"/>
    <s v="per 100,000"/>
    <m/>
    <m/>
  </r>
  <r>
    <x v="9"/>
    <x v="9"/>
    <x v="1"/>
    <s v="Ischemic heart disease"/>
    <x v="0"/>
    <x v="0"/>
    <n v="237.88625060000001"/>
    <n v="194.54237420000001"/>
    <n v="283.4364511"/>
    <s v="per 100,000"/>
    <m/>
    <m/>
  </r>
  <r>
    <x v="9"/>
    <x v="10"/>
    <x v="1"/>
    <s v="Ischemic heart disease"/>
    <x v="0"/>
    <x v="0"/>
    <n v="231.97752109999999"/>
    <n v="187.6575015"/>
    <n v="282.60898980000002"/>
    <s v="per 100,000"/>
    <m/>
    <m/>
  </r>
  <r>
    <x v="9"/>
    <x v="11"/>
    <x v="1"/>
    <s v="Ischemic heart disease"/>
    <x v="0"/>
    <x v="0"/>
    <n v="229.86171039999999"/>
    <n v="189.04590759999999"/>
    <n v="271.86979450000001"/>
    <s v="per 100,000"/>
    <m/>
    <m/>
  </r>
  <r>
    <x v="9"/>
    <x v="12"/>
    <x v="1"/>
    <s v="Ischemic heart disease"/>
    <x v="0"/>
    <x v="0"/>
    <n v="224.35192230000001"/>
    <n v="187.39864549999999"/>
    <n v="265.43550859999999"/>
    <s v="per 100,000"/>
    <m/>
    <m/>
  </r>
  <r>
    <x v="9"/>
    <x v="13"/>
    <x v="1"/>
    <s v="Ischemic heart disease"/>
    <x v="0"/>
    <x v="0"/>
    <n v="209.4780461"/>
    <n v="174.0515996"/>
    <n v="249.05450529999999"/>
    <s v="per 100,000"/>
    <m/>
    <m/>
  </r>
  <r>
    <x v="9"/>
    <x v="14"/>
    <x v="1"/>
    <s v="Ischemic heart disease"/>
    <x v="0"/>
    <x v="0"/>
    <n v="211.1064355"/>
    <n v="175.22065449999999"/>
    <n v="251.54422529999999"/>
    <s v="per 100,000"/>
    <m/>
    <m/>
  </r>
  <r>
    <x v="9"/>
    <x v="15"/>
    <x v="1"/>
    <s v="Ischemic heart disease"/>
    <x v="0"/>
    <x v="0"/>
    <n v="213.83995519999999"/>
    <n v="173.5760659"/>
    <n v="255.90720859999999"/>
    <s v="per 100,000"/>
    <m/>
    <m/>
  </r>
  <r>
    <x v="9"/>
    <x v="16"/>
    <x v="1"/>
    <s v="Ischemic heart disease"/>
    <x v="0"/>
    <x v="0"/>
    <n v="207.9641915"/>
    <n v="171.79609479999999"/>
    <n v="247.00864079999999"/>
    <s v="per 100,000"/>
    <m/>
    <m/>
  </r>
  <r>
    <x v="9"/>
    <x v="17"/>
    <x v="1"/>
    <s v="Ischemic heart disease"/>
    <x v="0"/>
    <x v="0"/>
    <n v="209.11377759999999"/>
    <n v="172.97011230000001"/>
    <n v="247.3293663"/>
    <s v="per 100,000"/>
    <m/>
    <m/>
  </r>
  <r>
    <x v="9"/>
    <x v="18"/>
    <x v="1"/>
    <s v="Ischemic heart disease"/>
    <x v="0"/>
    <x v="0"/>
    <n v="210.01124469999999"/>
    <n v="173.55094879999999"/>
    <n v="248.48120470000001"/>
    <s v="per 100,000"/>
    <m/>
    <m/>
  </r>
  <r>
    <x v="9"/>
    <x v="19"/>
    <x v="1"/>
    <s v="Ischemic heart disease"/>
    <x v="0"/>
    <x v="0"/>
    <n v="195.619077"/>
    <n v="160.74078940000001"/>
    <n v="232.38217800000001"/>
    <s v="per 100,000"/>
    <m/>
    <m/>
  </r>
  <r>
    <x v="9"/>
    <x v="20"/>
    <x v="1"/>
    <s v="Ischemic heart disease"/>
    <x v="0"/>
    <x v="0"/>
    <n v="189.25816829999999"/>
    <n v="152.61765220000001"/>
    <n v="225.62757350000001"/>
    <s v="per 100,000"/>
    <m/>
    <m/>
  </r>
  <r>
    <x v="9"/>
    <x v="21"/>
    <x v="1"/>
    <s v="Ischemic heart disease"/>
    <x v="0"/>
    <x v="0"/>
    <n v="181.39669749999999"/>
    <n v="146.10852850000001"/>
    <n v="216.2841052"/>
    <s v="per 100,000"/>
    <m/>
    <m/>
  </r>
  <r>
    <x v="9"/>
    <x v="22"/>
    <x v="1"/>
    <s v="Ischemic heart disease"/>
    <x v="0"/>
    <x v="0"/>
    <n v="179.69758759999999"/>
    <n v="145.6041998"/>
    <n v="213.88491339999999"/>
    <s v="per 100,000"/>
    <m/>
    <m/>
  </r>
  <r>
    <x v="9"/>
    <x v="23"/>
    <x v="1"/>
    <s v="Ischemic heart disease"/>
    <x v="0"/>
    <x v="0"/>
    <n v="168.66608289999999"/>
    <n v="132.79368149999999"/>
    <n v="203.13360069999999"/>
    <s v="per 100,000"/>
    <m/>
    <m/>
  </r>
  <r>
    <x v="9"/>
    <x v="24"/>
    <x v="1"/>
    <s v="Ischemic heart disease"/>
    <x v="0"/>
    <x v="0"/>
    <n v="160.4838924"/>
    <n v="124.8350057"/>
    <n v="195.37882870000001"/>
    <s v="per 100,000"/>
    <m/>
    <m/>
  </r>
  <r>
    <x v="9"/>
    <x v="25"/>
    <x v="1"/>
    <s v="Ischemic heart disease"/>
    <x v="0"/>
    <x v="0"/>
    <n v="167.88675470000001"/>
    <n v="133.01087269999999"/>
    <n v="203.32270299999999"/>
    <s v="per 100,000"/>
    <m/>
    <m/>
  </r>
  <r>
    <x v="9"/>
    <x v="26"/>
    <x v="1"/>
    <s v="Ischemic heart disease"/>
    <x v="0"/>
    <x v="0"/>
    <n v="159.11551249999999"/>
    <n v="123.9573718"/>
    <n v="194.4717488"/>
    <s v="per 100,000"/>
    <m/>
    <m/>
  </r>
  <r>
    <x v="9"/>
    <x v="27"/>
    <x v="1"/>
    <s v="Ischemic heart disease"/>
    <x v="0"/>
    <x v="0"/>
    <n v="161.01803179999999"/>
    <n v="126.75238950000001"/>
    <n v="197.2877416"/>
    <s v="per 100,000"/>
    <m/>
    <m/>
  </r>
  <r>
    <x v="9"/>
    <x v="0"/>
    <x v="1"/>
    <s v="Ischemic heart disease"/>
    <x v="0"/>
    <x v="1"/>
    <n v="11.53361093"/>
    <n v="8.9334189760000005"/>
    <n v="14.013122109999999"/>
    <s v="per 100,000"/>
    <m/>
    <m/>
  </r>
  <r>
    <x v="9"/>
    <x v="1"/>
    <x v="1"/>
    <s v="Ischemic heart disease"/>
    <x v="0"/>
    <x v="1"/>
    <n v="11.3273449"/>
    <n v="8.9908049299999995"/>
    <n v="13.71276838"/>
    <s v="per 100,000"/>
    <m/>
    <m/>
  </r>
  <r>
    <x v="9"/>
    <x v="2"/>
    <x v="1"/>
    <s v="Ischemic heart disease"/>
    <x v="0"/>
    <x v="1"/>
    <n v="11.15830527"/>
    <n v="8.944641914"/>
    <n v="13.436244200000001"/>
    <s v="per 100,000"/>
    <m/>
    <m/>
  </r>
  <r>
    <x v="9"/>
    <x v="3"/>
    <x v="1"/>
    <s v="Ischemic heart disease"/>
    <x v="0"/>
    <x v="1"/>
    <n v="11.11244117"/>
    <n v="8.9848011670000005"/>
    <n v="13.38126055"/>
    <s v="per 100,000"/>
    <m/>
    <m/>
  </r>
  <r>
    <x v="9"/>
    <x v="4"/>
    <x v="1"/>
    <s v="Ischemic heart disease"/>
    <x v="0"/>
    <x v="1"/>
    <n v="11.21305828"/>
    <n v="9.0397504190000006"/>
    <n v="13.511629429999999"/>
    <s v="per 100,000"/>
    <m/>
    <m/>
  </r>
  <r>
    <x v="9"/>
    <x v="5"/>
    <x v="1"/>
    <s v="Ischemic heart disease"/>
    <x v="0"/>
    <x v="1"/>
    <n v="11.23081846"/>
    <n v="9.0109545309999994"/>
    <n v="13.55985735"/>
    <s v="per 100,000"/>
    <m/>
    <m/>
  </r>
  <r>
    <x v="9"/>
    <x v="6"/>
    <x v="1"/>
    <s v="Ischemic heart disease"/>
    <x v="0"/>
    <x v="1"/>
    <n v="11.078342599999999"/>
    <n v="9.0878846610000004"/>
    <n v="13.19407803"/>
    <s v="per 100,000"/>
    <m/>
    <m/>
  </r>
  <r>
    <x v="9"/>
    <x v="7"/>
    <x v="1"/>
    <s v="Ischemic heart disease"/>
    <x v="0"/>
    <x v="1"/>
    <n v="10.751417229999999"/>
    <n v="8.9735973280000003"/>
    <n v="12.763430420000001"/>
    <s v="per 100,000"/>
    <m/>
    <m/>
  </r>
  <r>
    <x v="9"/>
    <x v="8"/>
    <x v="1"/>
    <s v="Ischemic heart disease"/>
    <x v="0"/>
    <x v="1"/>
    <n v="10.65401552"/>
    <n v="8.7892581869999997"/>
    <n v="12.639912150000001"/>
    <s v="per 100,000"/>
    <m/>
    <m/>
  </r>
  <r>
    <x v="9"/>
    <x v="9"/>
    <x v="1"/>
    <s v="Ischemic heart disease"/>
    <x v="0"/>
    <x v="1"/>
    <n v="10.430800169999999"/>
    <n v="8.5416362150000005"/>
    <n v="12.402373109999999"/>
    <s v="per 100,000"/>
    <m/>
    <m/>
  </r>
  <r>
    <x v="9"/>
    <x v="10"/>
    <x v="1"/>
    <s v="Ischemic heart disease"/>
    <x v="0"/>
    <x v="1"/>
    <n v="10.16323309"/>
    <n v="8.2372246929999999"/>
    <n v="12.27116193"/>
    <s v="per 100,000"/>
    <m/>
    <m/>
  </r>
  <r>
    <x v="9"/>
    <x v="11"/>
    <x v="1"/>
    <s v="Ischemic heart disease"/>
    <x v="0"/>
    <x v="1"/>
    <n v="10.07688914"/>
    <n v="8.3140307500000006"/>
    <n v="11.975761589999999"/>
    <s v="per 100,000"/>
    <m/>
    <m/>
  </r>
  <r>
    <x v="9"/>
    <x v="12"/>
    <x v="1"/>
    <s v="Ischemic heart disease"/>
    <x v="0"/>
    <x v="1"/>
    <n v="9.8001873909999997"/>
    <n v="8.1827921220000004"/>
    <n v="11.52417221"/>
    <s v="per 100,000"/>
    <m/>
    <m/>
  </r>
  <r>
    <x v="9"/>
    <x v="13"/>
    <x v="1"/>
    <s v="Ischemic heart disease"/>
    <x v="0"/>
    <x v="1"/>
    <n v="9.1929356329999994"/>
    <n v="7.6525967689999996"/>
    <n v="10.8649988"/>
    <s v="per 100,000"/>
    <m/>
    <m/>
  </r>
  <r>
    <x v="9"/>
    <x v="14"/>
    <x v="1"/>
    <s v="Ischemic heart disease"/>
    <x v="0"/>
    <x v="1"/>
    <n v="9.2995772349999992"/>
    <n v="7.7193077609999996"/>
    <n v="10.991984090000001"/>
    <s v="per 100,000"/>
    <m/>
    <m/>
  </r>
  <r>
    <x v="9"/>
    <x v="15"/>
    <x v="1"/>
    <s v="Ischemic heart disease"/>
    <x v="0"/>
    <x v="1"/>
    <n v="9.3237686820000008"/>
    <n v="7.5859923900000004"/>
    <n v="11.03042664"/>
    <s v="per 100,000"/>
    <m/>
    <m/>
  </r>
  <r>
    <x v="9"/>
    <x v="16"/>
    <x v="1"/>
    <s v="Ischemic heart disease"/>
    <x v="0"/>
    <x v="1"/>
    <n v="9.110413479"/>
    <n v="7.492839086"/>
    <n v="10.75582522"/>
    <s v="per 100,000"/>
    <m/>
    <m/>
  </r>
  <r>
    <x v="9"/>
    <x v="17"/>
    <x v="1"/>
    <s v="Ischemic heart disease"/>
    <x v="0"/>
    <x v="1"/>
    <n v="9.0540315210000006"/>
    <n v="7.4902666399999998"/>
    <n v="10.62271162"/>
    <s v="per 100,000"/>
    <m/>
    <m/>
  </r>
  <r>
    <x v="9"/>
    <x v="18"/>
    <x v="1"/>
    <s v="Ischemic heart disease"/>
    <x v="0"/>
    <x v="1"/>
    <n v="9.0376360309999999"/>
    <n v="7.5022345799999997"/>
    <n v="10.573402160000001"/>
    <s v="per 100,000"/>
    <m/>
    <m/>
  </r>
  <r>
    <x v="9"/>
    <x v="19"/>
    <x v="1"/>
    <s v="Ischemic heart disease"/>
    <x v="0"/>
    <x v="1"/>
    <n v="8.4347286110000006"/>
    <n v="7.0253507979999998"/>
    <n v="9.9164169520000005"/>
    <s v="per 100,000"/>
    <m/>
    <m/>
  </r>
  <r>
    <x v="9"/>
    <x v="20"/>
    <x v="1"/>
    <s v="Ischemic heart disease"/>
    <x v="0"/>
    <x v="1"/>
    <n v="8.1846420739999992"/>
    <n v="6.6985176959999997"/>
    <n v="9.6819027769999995"/>
    <s v="per 100,000"/>
    <m/>
    <m/>
  </r>
  <r>
    <x v="9"/>
    <x v="21"/>
    <x v="1"/>
    <s v="Ischemic heart disease"/>
    <x v="0"/>
    <x v="1"/>
    <n v="7.8975419330000003"/>
    <n v="6.453134457"/>
    <n v="9.3525139149999994"/>
    <s v="per 100,000"/>
    <m/>
    <m/>
  </r>
  <r>
    <x v="9"/>
    <x v="22"/>
    <x v="1"/>
    <s v="Ischemic heart disease"/>
    <x v="0"/>
    <x v="1"/>
    <n v="7.916287992"/>
    <n v="6.5125404729999996"/>
    <n v="9.3823486230000004"/>
    <s v="per 100,000"/>
    <m/>
    <m/>
  </r>
  <r>
    <x v="9"/>
    <x v="23"/>
    <x v="1"/>
    <s v="Ischemic heart disease"/>
    <x v="0"/>
    <x v="1"/>
    <n v="7.4502480960000002"/>
    <n v="5.9492093580000001"/>
    <n v="8.9251878120000008"/>
    <s v="per 100,000"/>
    <m/>
    <m/>
  </r>
  <r>
    <x v="9"/>
    <x v="24"/>
    <x v="1"/>
    <s v="Ischemic heart disease"/>
    <x v="0"/>
    <x v="1"/>
    <n v="7.1640175289999997"/>
    <n v="5.6524680719999996"/>
    <n v="8.5846863780000007"/>
    <s v="per 100,000"/>
    <m/>
    <m/>
  </r>
  <r>
    <x v="9"/>
    <x v="25"/>
    <x v="1"/>
    <s v="Ischemic heart disease"/>
    <x v="0"/>
    <x v="1"/>
    <n v="7.5682091720000004"/>
    <n v="6.0612658670000004"/>
    <n v="9.0770675460000003"/>
    <s v="per 100,000"/>
    <m/>
    <m/>
  </r>
  <r>
    <x v="9"/>
    <x v="26"/>
    <x v="1"/>
    <s v="Ischemic heart disease"/>
    <x v="0"/>
    <x v="1"/>
    <n v="7.2407842479999998"/>
    <n v="5.6977570809999998"/>
    <n v="8.7022981010000002"/>
    <s v="per 100,000"/>
    <m/>
    <m/>
  </r>
  <r>
    <x v="9"/>
    <x v="27"/>
    <x v="1"/>
    <s v="Ischemic heart disease"/>
    <x v="0"/>
    <x v="1"/>
    <n v="7.4262694610000004"/>
    <n v="5.9224514299999997"/>
    <n v="8.9882934680000002"/>
    <s v="per 100,000"/>
    <m/>
    <m/>
  </r>
  <r>
    <x v="9"/>
    <x v="0"/>
    <x v="1"/>
    <s v="Ischemic stroke"/>
    <x v="0"/>
    <x v="0"/>
    <n v="35.04963849"/>
    <n v="24.873003180000001"/>
    <n v="46.577135200000001"/>
    <s v="per 100,000"/>
    <m/>
    <m/>
  </r>
  <r>
    <x v="9"/>
    <x v="1"/>
    <x v="1"/>
    <s v="Ischemic stroke"/>
    <x v="0"/>
    <x v="0"/>
    <n v="34.576165699999997"/>
    <n v="24.57798807"/>
    <n v="45.375259460000002"/>
    <s v="per 100,000"/>
    <m/>
    <m/>
  </r>
  <r>
    <x v="9"/>
    <x v="2"/>
    <x v="1"/>
    <s v="Ischemic stroke"/>
    <x v="0"/>
    <x v="0"/>
    <n v="34.182579619999998"/>
    <n v="24.354287540000001"/>
    <n v="44.81136841"/>
    <s v="per 100,000"/>
    <m/>
    <m/>
  </r>
  <r>
    <x v="9"/>
    <x v="3"/>
    <x v="1"/>
    <s v="Ischemic stroke"/>
    <x v="0"/>
    <x v="0"/>
    <n v="33.709740279999998"/>
    <n v="23.95588103"/>
    <n v="43.760818899999997"/>
    <s v="per 100,000"/>
    <m/>
    <m/>
  </r>
  <r>
    <x v="9"/>
    <x v="4"/>
    <x v="1"/>
    <s v="Ischemic stroke"/>
    <x v="0"/>
    <x v="0"/>
    <n v="33.467728010000002"/>
    <n v="23.797658930000001"/>
    <n v="43.662582479999998"/>
    <s v="per 100,000"/>
    <m/>
    <m/>
  </r>
  <r>
    <x v="9"/>
    <x v="5"/>
    <x v="1"/>
    <s v="Ischemic stroke"/>
    <x v="0"/>
    <x v="0"/>
    <n v="32.848396579999999"/>
    <n v="23.403744069999998"/>
    <n v="43.481729960000003"/>
    <s v="per 100,000"/>
    <m/>
    <m/>
  </r>
  <r>
    <x v="9"/>
    <x v="6"/>
    <x v="1"/>
    <s v="Ischemic stroke"/>
    <x v="0"/>
    <x v="0"/>
    <n v="31.856373040000001"/>
    <n v="23.115840630000001"/>
    <n v="41.55866546"/>
    <s v="per 100,000"/>
    <m/>
    <m/>
  </r>
  <r>
    <x v="9"/>
    <x v="7"/>
    <x v="1"/>
    <s v="Ischemic stroke"/>
    <x v="0"/>
    <x v="0"/>
    <n v="30.383311500000001"/>
    <n v="22.483977729999999"/>
    <n v="39.5239531"/>
    <s v="per 100,000"/>
    <m/>
    <m/>
  </r>
  <r>
    <x v="9"/>
    <x v="8"/>
    <x v="1"/>
    <s v="Ischemic stroke"/>
    <x v="0"/>
    <x v="0"/>
    <n v="29.411184670000001"/>
    <n v="21.87368949"/>
    <n v="38.315639070000003"/>
    <s v="per 100,000"/>
    <m/>
    <m/>
  </r>
  <r>
    <x v="9"/>
    <x v="9"/>
    <x v="1"/>
    <s v="Ischemic stroke"/>
    <x v="0"/>
    <x v="0"/>
    <n v="28.244339249999999"/>
    <n v="20.65201501"/>
    <n v="36.624172510000001"/>
    <s v="per 100,000"/>
    <m/>
    <m/>
  </r>
  <r>
    <x v="9"/>
    <x v="10"/>
    <x v="1"/>
    <s v="Ischemic stroke"/>
    <x v="0"/>
    <x v="0"/>
    <n v="27.02979903"/>
    <n v="19.172862899999998"/>
    <n v="34.874187880000001"/>
    <s v="per 100,000"/>
    <m/>
    <m/>
  </r>
  <r>
    <x v="9"/>
    <x v="11"/>
    <x v="1"/>
    <s v="Ischemic stroke"/>
    <x v="0"/>
    <x v="0"/>
    <n v="26.138898130000001"/>
    <n v="18.833841939999999"/>
    <n v="33.376074490000001"/>
    <s v="per 100,000"/>
    <m/>
    <m/>
  </r>
  <r>
    <x v="9"/>
    <x v="12"/>
    <x v="1"/>
    <s v="Ischemic stroke"/>
    <x v="0"/>
    <x v="0"/>
    <n v="25.436378049999998"/>
    <n v="18.5916101"/>
    <n v="32.209062770000003"/>
    <s v="per 100,000"/>
    <m/>
    <m/>
  </r>
  <r>
    <x v="9"/>
    <x v="13"/>
    <x v="1"/>
    <s v="Ischemic stroke"/>
    <x v="0"/>
    <x v="0"/>
    <n v="24.21072088"/>
    <n v="17.602907999999999"/>
    <n v="30.523872189999999"/>
    <s v="per 100,000"/>
    <m/>
    <m/>
  </r>
  <r>
    <x v="9"/>
    <x v="14"/>
    <x v="1"/>
    <s v="Ischemic stroke"/>
    <x v="0"/>
    <x v="0"/>
    <n v="24.467959149999999"/>
    <n v="17.807705309999999"/>
    <n v="31.04827113"/>
    <s v="per 100,000"/>
    <m/>
    <m/>
  </r>
  <r>
    <x v="9"/>
    <x v="15"/>
    <x v="1"/>
    <s v="Ischemic stroke"/>
    <x v="0"/>
    <x v="0"/>
    <n v="24.083967449999999"/>
    <n v="17.363788799999998"/>
    <n v="30.860577920000001"/>
    <s v="per 100,000"/>
    <m/>
    <m/>
  </r>
  <r>
    <x v="9"/>
    <x v="16"/>
    <x v="1"/>
    <s v="Ischemic stroke"/>
    <x v="0"/>
    <x v="0"/>
    <n v="23.332490929999999"/>
    <n v="16.982599960000002"/>
    <n v="29.953337019999999"/>
    <s v="per 100,000"/>
    <m/>
    <m/>
  </r>
  <r>
    <x v="9"/>
    <x v="17"/>
    <x v="1"/>
    <s v="Ischemic stroke"/>
    <x v="0"/>
    <x v="0"/>
    <n v="22.65777164"/>
    <n v="16.649769920000001"/>
    <n v="29.3734982"/>
    <s v="per 100,000"/>
    <m/>
    <m/>
  </r>
  <r>
    <x v="9"/>
    <x v="18"/>
    <x v="1"/>
    <s v="Ischemic stroke"/>
    <x v="0"/>
    <x v="0"/>
    <n v="22.39181512"/>
    <n v="16.39582459"/>
    <n v="29.102949200000001"/>
    <s v="per 100,000"/>
    <m/>
    <m/>
  </r>
  <r>
    <x v="9"/>
    <x v="19"/>
    <x v="1"/>
    <s v="Ischemic stroke"/>
    <x v="0"/>
    <x v="0"/>
    <n v="21.465694249999999"/>
    <n v="15.535579719999999"/>
    <n v="28.248552060000002"/>
    <s v="per 100,000"/>
    <m/>
    <m/>
  </r>
  <r>
    <x v="9"/>
    <x v="20"/>
    <x v="1"/>
    <s v="Ischemic stroke"/>
    <x v="0"/>
    <x v="0"/>
    <n v="21.227798499999999"/>
    <n v="15.15753937"/>
    <n v="28.04444882"/>
    <s v="per 100,000"/>
    <m/>
    <m/>
  </r>
  <r>
    <x v="9"/>
    <x v="21"/>
    <x v="1"/>
    <s v="Ischemic stroke"/>
    <x v="0"/>
    <x v="0"/>
    <n v="20.988179840000001"/>
    <n v="14.90292496"/>
    <n v="27.888615340000001"/>
    <s v="per 100,000"/>
    <m/>
    <m/>
  </r>
  <r>
    <x v="9"/>
    <x v="22"/>
    <x v="1"/>
    <s v="Ischemic stroke"/>
    <x v="0"/>
    <x v="0"/>
    <n v="21.388009700000001"/>
    <n v="14.94317543"/>
    <n v="28.37737649"/>
    <s v="per 100,000"/>
    <m/>
    <m/>
  </r>
  <r>
    <x v="9"/>
    <x v="23"/>
    <x v="1"/>
    <s v="Ischemic stroke"/>
    <x v="0"/>
    <x v="0"/>
    <n v="20.215157319999999"/>
    <n v="14.196927649999999"/>
    <n v="26.50757097"/>
    <s v="per 100,000"/>
    <m/>
    <m/>
  </r>
  <r>
    <x v="9"/>
    <x v="24"/>
    <x v="1"/>
    <s v="Ischemic stroke"/>
    <x v="0"/>
    <x v="0"/>
    <n v="19.406986400000001"/>
    <n v="13.84671015"/>
    <n v="25.574843210000001"/>
    <s v="per 100,000"/>
    <m/>
    <m/>
  </r>
  <r>
    <x v="9"/>
    <x v="25"/>
    <x v="1"/>
    <s v="Ischemic stroke"/>
    <x v="0"/>
    <x v="0"/>
    <n v="19.90361098"/>
    <n v="14.2846028"/>
    <n v="26.301998999999999"/>
    <s v="per 100,000"/>
    <m/>
    <m/>
  </r>
  <r>
    <x v="9"/>
    <x v="26"/>
    <x v="1"/>
    <s v="Ischemic stroke"/>
    <x v="0"/>
    <x v="0"/>
    <n v="19.005994449999999"/>
    <n v="13.423153879999999"/>
    <n v="24.991564690000001"/>
    <s v="per 100,000"/>
    <m/>
    <m/>
  </r>
  <r>
    <x v="9"/>
    <x v="27"/>
    <x v="1"/>
    <s v="Ischemic stroke"/>
    <x v="0"/>
    <x v="0"/>
    <n v="19.546162450000001"/>
    <n v="13.770458"/>
    <n v="25.859936999999999"/>
    <s v="per 100,000"/>
    <m/>
    <m/>
  </r>
  <r>
    <x v="9"/>
    <x v="0"/>
    <x v="1"/>
    <s v="Ischemic stroke"/>
    <x v="0"/>
    <x v="1"/>
    <n v="1.483958613"/>
    <n v="1.0735071869999999"/>
    <n v="1.9486465239999999"/>
    <s v="per 100,000"/>
    <m/>
    <m/>
  </r>
  <r>
    <x v="9"/>
    <x v="1"/>
    <x v="1"/>
    <s v="Ischemic stroke"/>
    <x v="0"/>
    <x v="1"/>
    <n v="1.4561429379999999"/>
    <n v="1.0600305919999999"/>
    <n v="1.8984547469999999"/>
    <s v="per 100,000"/>
    <m/>
    <m/>
  </r>
  <r>
    <x v="9"/>
    <x v="2"/>
    <x v="1"/>
    <s v="Ischemic stroke"/>
    <x v="0"/>
    <x v="1"/>
    <n v="1.4379905580000001"/>
    <n v="1.0460820559999999"/>
    <n v="1.8758528640000001"/>
    <s v="per 100,000"/>
    <m/>
    <m/>
  </r>
  <r>
    <x v="9"/>
    <x v="3"/>
    <x v="1"/>
    <s v="Ischemic stroke"/>
    <x v="0"/>
    <x v="1"/>
    <n v="1.4180011539999999"/>
    <n v="1.0243637320000001"/>
    <n v="1.8389506099999999"/>
    <s v="per 100,000"/>
    <m/>
    <m/>
  </r>
  <r>
    <x v="9"/>
    <x v="4"/>
    <x v="1"/>
    <s v="Ischemic stroke"/>
    <x v="0"/>
    <x v="1"/>
    <n v="1.409480316"/>
    <n v="1.019954735"/>
    <n v="1.8323051669999999"/>
    <s v="per 100,000"/>
    <m/>
    <m/>
  </r>
  <r>
    <x v="9"/>
    <x v="5"/>
    <x v="1"/>
    <s v="Ischemic stroke"/>
    <x v="0"/>
    <x v="1"/>
    <n v="1.3819754989999999"/>
    <n v="0.998846389"/>
    <n v="1.7967901100000001"/>
    <s v="per 100,000"/>
    <m/>
    <m/>
  </r>
  <r>
    <x v="9"/>
    <x v="6"/>
    <x v="1"/>
    <s v="Ischemic stroke"/>
    <x v="0"/>
    <x v="1"/>
    <n v="1.3352445369999999"/>
    <n v="0.99142482499999995"/>
    <n v="1.7245812199999999"/>
    <s v="per 100,000"/>
    <m/>
    <m/>
  </r>
  <r>
    <x v="9"/>
    <x v="7"/>
    <x v="1"/>
    <s v="Ischemic stroke"/>
    <x v="0"/>
    <x v="1"/>
    <n v="1.267408936"/>
    <n v="0.94690201900000004"/>
    <n v="1.6294682739999999"/>
    <s v="per 100,000"/>
    <m/>
    <m/>
  </r>
  <r>
    <x v="9"/>
    <x v="8"/>
    <x v="1"/>
    <s v="Ischemic stroke"/>
    <x v="0"/>
    <x v="1"/>
    <n v="1.2310873149999999"/>
    <n v="0.91244546400000004"/>
    <n v="1.5835473950000001"/>
    <s v="per 100,000"/>
    <m/>
    <m/>
  </r>
  <r>
    <x v="9"/>
    <x v="9"/>
    <x v="1"/>
    <s v="Ischemic stroke"/>
    <x v="0"/>
    <x v="1"/>
    <n v="1.1852179220000001"/>
    <n v="0.88380347199999998"/>
    <n v="1.5427206090000001"/>
    <s v="per 100,000"/>
    <m/>
    <m/>
  </r>
  <r>
    <x v="9"/>
    <x v="10"/>
    <x v="1"/>
    <s v="Ischemic stroke"/>
    <x v="0"/>
    <x v="1"/>
    <n v="1.130572978"/>
    <n v="0.83174639699999997"/>
    <n v="1.460671354"/>
    <s v="per 100,000"/>
    <m/>
    <m/>
  </r>
  <r>
    <x v="9"/>
    <x v="11"/>
    <x v="1"/>
    <s v="Ischemic stroke"/>
    <x v="0"/>
    <x v="1"/>
    <n v="1.0896728449999999"/>
    <n v="0.80731520499999998"/>
    <n v="1.3822679330000001"/>
    <s v="per 100,000"/>
    <m/>
    <m/>
  </r>
  <r>
    <x v="9"/>
    <x v="12"/>
    <x v="1"/>
    <s v="Ischemic stroke"/>
    <x v="0"/>
    <x v="1"/>
    <n v="1.047278546"/>
    <n v="0.77522965700000002"/>
    <n v="1.336648431"/>
    <s v="per 100,000"/>
    <m/>
    <m/>
  </r>
  <r>
    <x v="9"/>
    <x v="13"/>
    <x v="1"/>
    <s v="Ischemic stroke"/>
    <x v="0"/>
    <x v="1"/>
    <n v="0.98139482700000003"/>
    <n v="0.72611062800000004"/>
    <n v="1.2561166260000001"/>
    <s v="per 100,000"/>
    <m/>
    <m/>
  </r>
  <r>
    <x v="9"/>
    <x v="14"/>
    <x v="1"/>
    <s v="Ischemic stroke"/>
    <x v="0"/>
    <x v="1"/>
    <n v="0.99757093900000005"/>
    <n v="0.74661326400000005"/>
    <n v="1.2796587159999999"/>
    <s v="per 100,000"/>
    <m/>
    <m/>
  </r>
  <r>
    <x v="9"/>
    <x v="15"/>
    <x v="1"/>
    <s v="Ischemic stroke"/>
    <x v="0"/>
    <x v="1"/>
    <n v="0.96623098900000004"/>
    <n v="0.714891681"/>
    <n v="1.2497281039999999"/>
    <s v="per 100,000"/>
    <m/>
    <m/>
  </r>
  <r>
    <x v="9"/>
    <x v="16"/>
    <x v="1"/>
    <s v="Ischemic stroke"/>
    <x v="0"/>
    <x v="1"/>
    <n v="0.91875057699999996"/>
    <n v="0.68372400200000005"/>
    <n v="1.177936959"/>
    <s v="per 100,000"/>
    <m/>
    <m/>
  </r>
  <r>
    <x v="9"/>
    <x v="17"/>
    <x v="1"/>
    <s v="Ischemic stroke"/>
    <x v="0"/>
    <x v="1"/>
    <n v="0.86449985299999998"/>
    <n v="0.65152321400000002"/>
    <n v="1.1118891049999999"/>
    <s v="per 100,000"/>
    <m/>
    <m/>
  </r>
  <r>
    <x v="9"/>
    <x v="18"/>
    <x v="1"/>
    <s v="Ischemic stroke"/>
    <x v="0"/>
    <x v="1"/>
    <n v="0.83628360000000002"/>
    <n v="0.62829294599999996"/>
    <n v="1.068764134"/>
    <s v="per 100,000"/>
    <m/>
    <m/>
  </r>
  <r>
    <x v="9"/>
    <x v="19"/>
    <x v="1"/>
    <s v="Ischemic stroke"/>
    <x v="0"/>
    <x v="1"/>
    <n v="0.77292055699999995"/>
    <n v="0.57594342700000001"/>
    <n v="0.990730742"/>
    <s v="per 100,000"/>
    <m/>
    <m/>
  </r>
  <r>
    <x v="9"/>
    <x v="20"/>
    <x v="1"/>
    <s v="Ischemic stroke"/>
    <x v="0"/>
    <x v="1"/>
    <n v="0.75200414599999998"/>
    <n v="0.55466298000000003"/>
    <n v="0.97175928899999997"/>
    <s v="per 100,000"/>
    <m/>
    <m/>
  </r>
  <r>
    <x v="9"/>
    <x v="21"/>
    <x v="1"/>
    <s v="Ischemic stroke"/>
    <x v="0"/>
    <x v="1"/>
    <n v="0.74620042499999995"/>
    <n v="0.55050266299999995"/>
    <n v="0.96718311599999995"/>
    <s v="per 100,000"/>
    <m/>
    <m/>
  </r>
  <r>
    <x v="9"/>
    <x v="22"/>
    <x v="1"/>
    <s v="Ischemic stroke"/>
    <x v="0"/>
    <x v="1"/>
    <n v="0.76093059399999996"/>
    <n v="0.566139485"/>
    <n v="0.992761911"/>
    <s v="per 100,000"/>
    <m/>
    <m/>
  </r>
  <r>
    <x v="9"/>
    <x v="23"/>
    <x v="1"/>
    <s v="Ischemic stroke"/>
    <x v="0"/>
    <x v="1"/>
    <n v="0.70737588500000004"/>
    <n v="0.52628125299999995"/>
    <n v="0.916858493"/>
    <s v="per 100,000"/>
    <m/>
    <m/>
  </r>
  <r>
    <x v="9"/>
    <x v="24"/>
    <x v="1"/>
    <s v="Ischemic stroke"/>
    <x v="0"/>
    <x v="1"/>
    <n v="0.67691166899999999"/>
    <n v="0.49973245599999999"/>
    <n v="0.88037046399999996"/>
    <s v="per 100,000"/>
    <m/>
    <m/>
  </r>
  <r>
    <x v="9"/>
    <x v="25"/>
    <x v="1"/>
    <s v="Ischemic stroke"/>
    <x v="0"/>
    <x v="1"/>
    <n v="0.68292046200000001"/>
    <n v="0.50804456899999995"/>
    <n v="0.87935203500000003"/>
    <s v="per 100,000"/>
    <m/>
    <m/>
  </r>
  <r>
    <x v="9"/>
    <x v="26"/>
    <x v="1"/>
    <s v="Ischemic stroke"/>
    <x v="0"/>
    <x v="1"/>
    <n v="0.65068681500000003"/>
    <n v="0.47242055199999999"/>
    <n v="0.84555061099999995"/>
    <s v="per 100,000"/>
    <m/>
    <m/>
  </r>
  <r>
    <x v="9"/>
    <x v="27"/>
    <x v="1"/>
    <s v="Ischemic stroke"/>
    <x v="0"/>
    <x v="1"/>
    <n v="0.69429413500000003"/>
    <n v="0.49954910499999999"/>
    <n v="0.91419942300000001"/>
    <s v="per 100,000"/>
    <m/>
    <m/>
  </r>
  <r>
    <x v="9"/>
    <x v="0"/>
    <x v="1"/>
    <s v="Tracheal, bronchus, and lung cancer"/>
    <x v="0"/>
    <x v="0"/>
    <n v="69.418794419999998"/>
    <n v="37.874945769999997"/>
    <n v="107.64638119999999"/>
    <s v="per 100,000"/>
    <m/>
    <m/>
  </r>
  <r>
    <x v="9"/>
    <x v="1"/>
    <x v="1"/>
    <s v="Tracheal, bronchus, and lung cancer"/>
    <x v="0"/>
    <x v="0"/>
    <n v="69.497634919999996"/>
    <n v="38.64596178"/>
    <n v="105.8889886"/>
    <s v="per 100,000"/>
    <m/>
    <m/>
  </r>
  <r>
    <x v="9"/>
    <x v="2"/>
    <x v="1"/>
    <s v="Tracheal, bronchus, and lung cancer"/>
    <x v="0"/>
    <x v="0"/>
    <n v="68.020070239999995"/>
    <n v="38.519330539999999"/>
    <n v="102.59218129999999"/>
    <s v="per 100,000"/>
    <m/>
    <m/>
  </r>
  <r>
    <x v="9"/>
    <x v="3"/>
    <x v="1"/>
    <s v="Tracheal, bronchus, and lung cancer"/>
    <x v="0"/>
    <x v="0"/>
    <n v="66.86333037"/>
    <n v="37.926493569999998"/>
    <n v="100.11860230000001"/>
    <s v="per 100,000"/>
    <m/>
    <m/>
  </r>
  <r>
    <x v="9"/>
    <x v="4"/>
    <x v="1"/>
    <s v="Tracheal, bronchus, and lung cancer"/>
    <x v="0"/>
    <x v="0"/>
    <n v="67.748185149999998"/>
    <n v="37.890195140000003"/>
    <n v="101.27859290000001"/>
    <s v="per 100,000"/>
    <m/>
    <m/>
  </r>
  <r>
    <x v="9"/>
    <x v="5"/>
    <x v="1"/>
    <s v="Tracheal, bronchus, and lung cancer"/>
    <x v="0"/>
    <x v="0"/>
    <n v="68.593987209999995"/>
    <n v="37.973903100000001"/>
    <n v="102.5367985"/>
    <s v="per 100,000"/>
    <m/>
    <m/>
  </r>
  <r>
    <x v="9"/>
    <x v="6"/>
    <x v="1"/>
    <s v="Tracheal, bronchus, and lung cancer"/>
    <x v="0"/>
    <x v="0"/>
    <n v="68.136147170000001"/>
    <n v="40.06190866"/>
    <n v="99.853111240000004"/>
    <s v="per 100,000"/>
    <m/>
    <m/>
  </r>
  <r>
    <x v="9"/>
    <x v="7"/>
    <x v="1"/>
    <s v="Tracheal, bronchus, and lung cancer"/>
    <x v="0"/>
    <x v="0"/>
    <n v="66.137797109999994"/>
    <n v="39.530609460000001"/>
    <n v="96.487282210000004"/>
    <s v="per 100,000"/>
    <m/>
    <m/>
  </r>
  <r>
    <x v="9"/>
    <x v="8"/>
    <x v="1"/>
    <s v="Tracheal, bronchus, and lung cancer"/>
    <x v="0"/>
    <x v="0"/>
    <n v="66.00328442"/>
    <n v="39.546577569999997"/>
    <n v="95.640962669999993"/>
    <s v="per 100,000"/>
    <m/>
    <m/>
  </r>
  <r>
    <x v="9"/>
    <x v="9"/>
    <x v="1"/>
    <s v="Tracheal, bronchus, and lung cancer"/>
    <x v="0"/>
    <x v="0"/>
    <n v="64.50508121"/>
    <n v="37.380734650000001"/>
    <n v="95.360901560000002"/>
    <s v="per 100,000"/>
    <m/>
    <m/>
  </r>
  <r>
    <x v="9"/>
    <x v="10"/>
    <x v="1"/>
    <s v="Tracheal, bronchus, and lung cancer"/>
    <x v="0"/>
    <x v="0"/>
    <n v="63.505381049999997"/>
    <n v="35.48915246"/>
    <n v="96.289699119999995"/>
    <s v="per 100,000"/>
    <m/>
    <m/>
  </r>
  <r>
    <x v="9"/>
    <x v="11"/>
    <x v="1"/>
    <s v="Tracheal, bronchus, and lung cancer"/>
    <x v="0"/>
    <x v="0"/>
    <n v="63.076013379999999"/>
    <n v="36.763608490000003"/>
    <n v="92.654106569999996"/>
    <s v="per 100,000"/>
    <m/>
    <m/>
  </r>
  <r>
    <x v="9"/>
    <x v="12"/>
    <x v="1"/>
    <s v="Tracheal, bronchus, and lung cancer"/>
    <x v="0"/>
    <x v="0"/>
    <n v="62.555654310000001"/>
    <n v="37.329887630000002"/>
    <n v="91.483194409999996"/>
    <s v="per 100,000"/>
    <m/>
    <m/>
  </r>
  <r>
    <x v="9"/>
    <x v="13"/>
    <x v="1"/>
    <s v="Tracheal, bronchus, and lung cancer"/>
    <x v="0"/>
    <x v="0"/>
    <n v="60.112002769999997"/>
    <n v="35.269072659999999"/>
    <n v="87.995081679999998"/>
    <s v="per 100,000"/>
    <m/>
    <m/>
  </r>
  <r>
    <x v="9"/>
    <x v="14"/>
    <x v="1"/>
    <s v="Tracheal, bronchus, and lung cancer"/>
    <x v="0"/>
    <x v="0"/>
    <n v="59.604617070000003"/>
    <n v="34.329382860000003"/>
    <n v="87.212483610000007"/>
    <s v="per 100,000"/>
    <m/>
    <m/>
  </r>
  <r>
    <x v="9"/>
    <x v="15"/>
    <x v="1"/>
    <s v="Tracheal, bronchus, and lung cancer"/>
    <x v="0"/>
    <x v="0"/>
    <n v="60.344600669999998"/>
    <n v="33.391682150000001"/>
    <n v="89.03182554"/>
    <s v="per 100,000"/>
    <m/>
    <m/>
  </r>
  <r>
    <x v="9"/>
    <x v="16"/>
    <x v="1"/>
    <s v="Tracheal, bronchus, and lung cancer"/>
    <x v="0"/>
    <x v="0"/>
    <n v="58.138956110000002"/>
    <n v="33.125875829999998"/>
    <n v="85.363680329999994"/>
    <s v="per 100,000"/>
    <m/>
    <m/>
  </r>
  <r>
    <x v="9"/>
    <x v="17"/>
    <x v="1"/>
    <s v="Tracheal, bronchus, and lung cancer"/>
    <x v="0"/>
    <x v="0"/>
    <n v="58.205203140000002"/>
    <n v="33.861789700000003"/>
    <n v="84.628995450000005"/>
    <s v="per 100,000"/>
    <m/>
    <m/>
  </r>
  <r>
    <x v="9"/>
    <x v="18"/>
    <x v="1"/>
    <s v="Tracheal, bronchus, and lung cancer"/>
    <x v="0"/>
    <x v="0"/>
    <n v="58.812213100000001"/>
    <n v="34.140887130000003"/>
    <n v="84.673235259999998"/>
    <s v="per 100,000"/>
    <m/>
    <m/>
  </r>
  <r>
    <x v="9"/>
    <x v="19"/>
    <x v="1"/>
    <s v="Tracheal, bronchus, and lung cancer"/>
    <x v="0"/>
    <x v="0"/>
    <n v="57.206213140000003"/>
    <n v="33.013920689999999"/>
    <n v="84.012832029999998"/>
    <s v="per 100,000"/>
    <m/>
    <m/>
  </r>
  <r>
    <x v="9"/>
    <x v="20"/>
    <x v="1"/>
    <s v="Tracheal, bronchus, and lung cancer"/>
    <x v="0"/>
    <x v="0"/>
    <n v="56.63389188"/>
    <n v="32.751835880000002"/>
    <n v="84.186952509999998"/>
    <s v="per 100,000"/>
    <m/>
    <m/>
  </r>
  <r>
    <x v="9"/>
    <x v="21"/>
    <x v="1"/>
    <s v="Tracheal, bronchus, and lung cancer"/>
    <x v="0"/>
    <x v="0"/>
    <n v="55.315761510000002"/>
    <n v="30.667672960000001"/>
    <n v="82.384339969999999"/>
    <s v="per 100,000"/>
    <m/>
    <m/>
  </r>
  <r>
    <x v="9"/>
    <x v="22"/>
    <x v="1"/>
    <s v="Tracheal, bronchus, and lung cancer"/>
    <x v="0"/>
    <x v="0"/>
    <n v="58.554535289999997"/>
    <n v="34.061249269999998"/>
    <n v="86.986994480000007"/>
    <s v="per 100,000"/>
    <m/>
    <m/>
  </r>
  <r>
    <x v="9"/>
    <x v="23"/>
    <x v="1"/>
    <s v="Tracheal, bronchus, and lung cancer"/>
    <x v="0"/>
    <x v="0"/>
    <n v="54.467771259999999"/>
    <n v="30.922260829999999"/>
    <n v="81.036994770000007"/>
    <s v="per 100,000"/>
    <m/>
    <m/>
  </r>
  <r>
    <x v="9"/>
    <x v="24"/>
    <x v="1"/>
    <s v="Tracheal, bronchus, and lung cancer"/>
    <x v="0"/>
    <x v="0"/>
    <n v="51.174543960000001"/>
    <n v="28.418007070000002"/>
    <n v="75.744043300000001"/>
    <s v="per 100,000"/>
    <m/>
    <m/>
  </r>
  <r>
    <x v="9"/>
    <x v="25"/>
    <x v="1"/>
    <s v="Tracheal, bronchus, and lung cancer"/>
    <x v="0"/>
    <x v="0"/>
    <n v="57.327456859999998"/>
    <n v="32.834275980000001"/>
    <n v="83.006854720000007"/>
    <s v="per 100,000"/>
    <m/>
    <m/>
  </r>
  <r>
    <x v="9"/>
    <x v="26"/>
    <x v="1"/>
    <s v="Tracheal, bronchus, and lung cancer"/>
    <x v="0"/>
    <x v="0"/>
    <n v="53.550981309999997"/>
    <n v="30.215078370000001"/>
    <n v="80.245931959999993"/>
    <s v="per 100,000"/>
    <m/>
    <m/>
  </r>
  <r>
    <x v="9"/>
    <x v="27"/>
    <x v="1"/>
    <s v="Tracheal, bronchus, and lung cancer"/>
    <x v="0"/>
    <x v="0"/>
    <n v="55.133357539999999"/>
    <n v="31.515803689999998"/>
    <n v="82.82188945"/>
    <s v="per 100,000"/>
    <m/>
    <m/>
  </r>
  <r>
    <x v="9"/>
    <x v="0"/>
    <x v="1"/>
    <s v="Tracheal, bronchus, and lung cancer"/>
    <x v="0"/>
    <x v="1"/>
    <n v="2.9917591520000002"/>
    <n v="1.6332959789999999"/>
    <n v="4.6471915880000001"/>
    <s v="per 100,000"/>
    <m/>
    <m/>
  </r>
  <r>
    <x v="9"/>
    <x v="1"/>
    <x v="1"/>
    <s v="Tracheal, bronchus, and lung cancer"/>
    <x v="0"/>
    <x v="1"/>
    <n v="3.011056591"/>
    <n v="1.683639197"/>
    <n v="4.5949746180000002"/>
    <s v="per 100,000"/>
    <m/>
    <m/>
  </r>
  <r>
    <x v="9"/>
    <x v="2"/>
    <x v="1"/>
    <s v="Tracheal, bronchus, and lung cancer"/>
    <x v="0"/>
    <x v="1"/>
    <n v="2.967428017"/>
    <n v="1.677900073"/>
    <n v="4.5013323779999999"/>
    <s v="per 100,000"/>
    <m/>
    <m/>
  </r>
  <r>
    <x v="9"/>
    <x v="3"/>
    <x v="1"/>
    <s v="Tracheal, bronchus, and lung cancer"/>
    <x v="0"/>
    <x v="1"/>
    <n v="2.9365975959999999"/>
    <n v="1.663750847"/>
    <n v="4.3807878540000003"/>
    <s v="per 100,000"/>
    <m/>
    <m/>
  </r>
  <r>
    <x v="9"/>
    <x v="4"/>
    <x v="1"/>
    <s v="Tracheal, bronchus, and lung cancer"/>
    <x v="0"/>
    <x v="1"/>
    <n v="2.9976769380000001"/>
    <n v="1.6681756210000001"/>
    <n v="4.4904933900000001"/>
    <s v="per 100,000"/>
    <m/>
    <m/>
  </r>
  <r>
    <x v="9"/>
    <x v="5"/>
    <x v="1"/>
    <s v="Tracheal, bronchus, and lung cancer"/>
    <x v="0"/>
    <x v="1"/>
    <n v="3.052757868"/>
    <n v="1.6803152189999999"/>
    <n v="4.558903645"/>
    <s v="per 100,000"/>
    <m/>
    <m/>
  </r>
  <r>
    <x v="9"/>
    <x v="6"/>
    <x v="1"/>
    <s v="Tracheal, bronchus, and lung cancer"/>
    <x v="0"/>
    <x v="1"/>
    <n v="3.0373178840000001"/>
    <n v="1.7760385030000001"/>
    <n v="4.462970865"/>
    <s v="per 100,000"/>
    <m/>
    <m/>
  </r>
  <r>
    <x v="9"/>
    <x v="7"/>
    <x v="1"/>
    <s v="Tracheal, bronchus, and lung cancer"/>
    <x v="0"/>
    <x v="1"/>
    <n v="2.9626236110000002"/>
    <n v="1.769212072"/>
    <n v="4.3273483549999998"/>
    <s v="per 100,000"/>
    <m/>
    <m/>
  </r>
  <r>
    <x v="9"/>
    <x v="8"/>
    <x v="1"/>
    <s v="Tracheal, bronchus, and lung cancer"/>
    <x v="0"/>
    <x v="1"/>
    <n v="2.9767129649999999"/>
    <n v="1.7800289520000001"/>
    <n v="4.3074458900000003"/>
    <s v="per 100,000"/>
    <m/>
    <m/>
  </r>
  <r>
    <x v="9"/>
    <x v="9"/>
    <x v="1"/>
    <s v="Tracheal, bronchus, and lung cancer"/>
    <x v="0"/>
    <x v="1"/>
    <n v="2.9322072989999999"/>
    <n v="1.703362563"/>
    <n v="4.3196365559999998"/>
    <s v="per 100,000"/>
    <m/>
    <m/>
  </r>
  <r>
    <x v="9"/>
    <x v="10"/>
    <x v="1"/>
    <s v="Tracheal, bronchus, and lung cancer"/>
    <x v="0"/>
    <x v="1"/>
    <n v="2.9055285959999999"/>
    <n v="1.6374225229999999"/>
    <n v="4.3885407079999998"/>
    <s v="per 100,000"/>
    <m/>
    <m/>
  </r>
  <r>
    <x v="9"/>
    <x v="11"/>
    <x v="1"/>
    <s v="Tracheal, bronchus, and lung cancer"/>
    <x v="0"/>
    <x v="1"/>
    <n v="2.8863315570000001"/>
    <n v="1.6808957879999999"/>
    <n v="4.2542165369999996"/>
    <s v="per 100,000"/>
    <m/>
    <m/>
  </r>
  <r>
    <x v="9"/>
    <x v="12"/>
    <x v="1"/>
    <s v="Tracheal, bronchus, and lung cancer"/>
    <x v="0"/>
    <x v="1"/>
    <n v="2.8678564190000002"/>
    <n v="1.706486486"/>
    <n v="4.2071103619999999"/>
    <s v="per 100,000"/>
    <m/>
    <m/>
  </r>
  <r>
    <x v="9"/>
    <x v="13"/>
    <x v="1"/>
    <s v="Tracheal, bronchus, and lung cancer"/>
    <x v="0"/>
    <x v="1"/>
    <n v="2.7589553649999998"/>
    <n v="1.616023126"/>
    <n v="4.0423429430000004"/>
    <s v="per 100,000"/>
    <m/>
    <m/>
  </r>
  <r>
    <x v="9"/>
    <x v="14"/>
    <x v="1"/>
    <s v="Tracheal, bronchus, and lung cancer"/>
    <x v="0"/>
    <x v="1"/>
    <n v="2.7484857470000001"/>
    <n v="1.582233614"/>
    <n v="4.0462988370000001"/>
    <s v="per 100,000"/>
    <m/>
    <m/>
  </r>
  <r>
    <x v="9"/>
    <x v="15"/>
    <x v="1"/>
    <s v="Tracheal, bronchus, and lung cancer"/>
    <x v="0"/>
    <x v="1"/>
    <n v="2.792948698"/>
    <n v="1.5431433029999999"/>
    <n v="4.1210992009999998"/>
    <s v="per 100,000"/>
    <m/>
    <m/>
  </r>
  <r>
    <x v="9"/>
    <x v="16"/>
    <x v="1"/>
    <s v="Tracheal, bronchus, and lung cancer"/>
    <x v="0"/>
    <x v="1"/>
    <n v="2.7146945499999999"/>
    <n v="1.545009037"/>
    <n v="3.9884051280000001"/>
    <s v="per 100,000"/>
    <m/>
    <m/>
  </r>
  <r>
    <x v="9"/>
    <x v="17"/>
    <x v="1"/>
    <s v="Tracheal, bronchus, and lung cancer"/>
    <x v="0"/>
    <x v="1"/>
    <n v="2.7266212950000002"/>
    <n v="1.587702164"/>
    <n v="3.9414288970000002"/>
    <s v="per 100,000"/>
    <m/>
    <m/>
  </r>
  <r>
    <x v="9"/>
    <x v="18"/>
    <x v="1"/>
    <s v="Tracheal, bronchus, and lung cancer"/>
    <x v="0"/>
    <x v="1"/>
    <n v="2.7608447119999999"/>
    <n v="1.611859216"/>
    <n v="3.977032597"/>
    <s v="per 100,000"/>
    <m/>
    <m/>
  </r>
  <r>
    <x v="9"/>
    <x v="19"/>
    <x v="1"/>
    <s v="Tracheal, bronchus, and lung cancer"/>
    <x v="0"/>
    <x v="1"/>
    <n v="2.6968208580000002"/>
    <n v="1.5602314180000001"/>
    <n v="3.9373511219999999"/>
    <s v="per 100,000"/>
    <m/>
    <m/>
  </r>
  <r>
    <x v="9"/>
    <x v="20"/>
    <x v="1"/>
    <s v="Tracheal, bronchus, and lung cancer"/>
    <x v="0"/>
    <x v="1"/>
    <n v="2.6799438900000001"/>
    <n v="1.539972672"/>
    <n v="3.9753192839999998"/>
    <s v="per 100,000"/>
    <m/>
    <m/>
  </r>
  <r>
    <x v="9"/>
    <x v="21"/>
    <x v="1"/>
    <s v="Tracheal, bronchus, and lung cancer"/>
    <x v="0"/>
    <x v="1"/>
    <n v="2.6240245870000001"/>
    <n v="1.459468598"/>
    <n v="3.9053368310000001"/>
    <s v="per 100,000"/>
    <m/>
    <m/>
  </r>
  <r>
    <x v="9"/>
    <x v="22"/>
    <x v="1"/>
    <s v="Tracheal, bronchus, and lung cancer"/>
    <x v="0"/>
    <x v="1"/>
    <n v="2.7926871590000002"/>
    <n v="1.624969098"/>
    <n v="4.1346204279999998"/>
    <s v="per 100,000"/>
    <m/>
    <m/>
  </r>
  <r>
    <x v="9"/>
    <x v="23"/>
    <x v="1"/>
    <s v="Tracheal, bronchus, and lung cancer"/>
    <x v="0"/>
    <x v="1"/>
    <n v="2.610638926"/>
    <n v="1.4898777700000001"/>
    <n v="3.8932564790000002"/>
    <s v="per 100,000"/>
    <m/>
    <m/>
  </r>
  <r>
    <x v="9"/>
    <x v="24"/>
    <x v="1"/>
    <s v="Tracheal, bronchus, and lung cancer"/>
    <x v="0"/>
    <x v="1"/>
    <n v="2.4714163149999999"/>
    <n v="1.371727613"/>
    <n v="3.6583853629999998"/>
    <s v="per 100,000"/>
    <m/>
    <m/>
  </r>
  <r>
    <x v="9"/>
    <x v="25"/>
    <x v="1"/>
    <s v="Tracheal, bronchus, and lung cancer"/>
    <x v="0"/>
    <x v="1"/>
    <n v="2.7845624"/>
    <n v="1.6027119839999999"/>
    <n v="4.0490858799999998"/>
    <s v="per 100,000"/>
    <m/>
    <m/>
  </r>
  <r>
    <x v="9"/>
    <x v="26"/>
    <x v="1"/>
    <s v="Tracheal, bronchus, and lung cancer"/>
    <x v="0"/>
    <x v="1"/>
    <n v="2.6238224209999998"/>
    <n v="1.4862836660000001"/>
    <n v="3.932273328"/>
    <s v="per 100,000"/>
    <m/>
    <m/>
  </r>
  <r>
    <x v="9"/>
    <x v="27"/>
    <x v="1"/>
    <s v="Tracheal, bronchus, and lung cancer"/>
    <x v="0"/>
    <x v="1"/>
    <n v="2.714550692"/>
    <n v="1.5494016020000001"/>
    <n v="4.08961226"/>
    <s v="per 100,000"/>
    <m/>
    <m/>
  </r>
  <r>
    <x v="9"/>
    <x v="0"/>
    <x v="1"/>
    <s v="Lower respiratory infections"/>
    <x v="0"/>
    <x v="0"/>
    <n v="125.3546352"/>
    <n v="66.293376989999999"/>
    <n v="186.83601200000001"/>
    <s v="per 100,000"/>
    <m/>
    <m/>
  </r>
  <r>
    <x v="9"/>
    <x v="1"/>
    <x v="1"/>
    <s v="Lower respiratory infections"/>
    <x v="0"/>
    <x v="0"/>
    <n v="122.5771939"/>
    <n v="67.070985910000005"/>
    <n v="180.47105920000001"/>
    <s v="per 100,000"/>
    <m/>
    <m/>
  </r>
  <r>
    <x v="9"/>
    <x v="2"/>
    <x v="1"/>
    <s v="Lower respiratory infections"/>
    <x v="0"/>
    <x v="0"/>
    <n v="123.0200935"/>
    <n v="66.496415060000004"/>
    <n v="181.2672657"/>
    <s v="per 100,000"/>
    <m/>
    <m/>
  </r>
  <r>
    <x v="9"/>
    <x v="3"/>
    <x v="1"/>
    <s v="Lower respiratory infections"/>
    <x v="0"/>
    <x v="0"/>
    <n v="124.301788"/>
    <n v="67.790731739999998"/>
    <n v="182.054889"/>
    <s v="per 100,000"/>
    <m/>
    <m/>
  </r>
  <r>
    <x v="9"/>
    <x v="4"/>
    <x v="1"/>
    <s v="Lower respiratory infections"/>
    <x v="0"/>
    <x v="0"/>
    <n v="124.65997299999999"/>
    <n v="66.925002739999996"/>
    <n v="184.7258716"/>
    <s v="per 100,000"/>
    <m/>
    <m/>
  </r>
  <r>
    <x v="9"/>
    <x v="5"/>
    <x v="1"/>
    <s v="Lower respiratory infections"/>
    <x v="0"/>
    <x v="0"/>
    <n v="125.0929433"/>
    <n v="63.064786079999998"/>
    <n v="186.17596750000001"/>
    <s v="per 100,000"/>
    <m/>
    <m/>
  </r>
  <r>
    <x v="9"/>
    <x v="6"/>
    <x v="1"/>
    <s v="Lower respiratory infections"/>
    <x v="0"/>
    <x v="0"/>
    <n v="119.03471500000001"/>
    <n v="67.044664260000005"/>
    <n v="172.9443066"/>
    <s v="per 100,000"/>
    <m/>
    <m/>
  </r>
  <r>
    <x v="9"/>
    <x v="7"/>
    <x v="1"/>
    <s v="Lower respiratory infections"/>
    <x v="0"/>
    <x v="0"/>
    <n v="112.85715690000001"/>
    <n v="67.196170690000002"/>
    <n v="162.05178470000001"/>
    <s v="per 100,000"/>
    <m/>
    <m/>
  </r>
  <r>
    <x v="9"/>
    <x v="8"/>
    <x v="1"/>
    <s v="Lower respiratory infections"/>
    <x v="0"/>
    <x v="0"/>
    <n v="111.76937220000001"/>
    <n v="66.261250540000006"/>
    <n v="159.01453100000001"/>
    <s v="per 100,000"/>
    <m/>
    <m/>
  </r>
  <r>
    <x v="9"/>
    <x v="9"/>
    <x v="1"/>
    <s v="Lower respiratory infections"/>
    <x v="0"/>
    <x v="0"/>
    <n v="110.488671"/>
    <n v="63.132486409999999"/>
    <n v="159.9517367"/>
    <s v="per 100,000"/>
    <m/>
    <m/>
  </r>
  <r>
    <x v="9"/>
    <x v="10"/>
    <x v="1"/>
    <s v="Lower respiratory infections"/>
    <x v="0"/>
    <x v="0"/>
    <n v="109.70928499999999"/>
    <n v="57.81665624"/>
    <n v="160.0270744"/>
    <s v="per 100,000"/>
    <m/>
    <m/>
  </r>
  <r>
    <x v="9"/>
    <x v="11"/>
    <x v="1"/>
    <s v="Lower respiratory infections"/>
    <x v="0"/>
    <x v="0"/>
    <n v="107.5426654"/>
    <n v="60.455909550000001"/>
    <n v="153.32287299999999"/>
    <s v="per 100,000"/>
    <m/>
    <m/>
  </r>
  <r>
    <x v="9"/>
    <x v="12"/>
    <x v="1"/>
    <s v="Lower respiratory infections"/>
    <x v="0"/>
    <x v="0"/>
    <n v="113.0249173"/>
    <n v="65.192235749999995"/>
    <n v="160.47092409999999"/>
    <s v="per 100,000"/>
    <m/>
    <m/>
  </r>
  <r>
    <x v="9"/>
    <x v="13"/>
    <x v="1"/>
    <s v="Lower respiratory infections"/>
    <x v="0"/>
    <x v="0"/>
    <n v="117.1922331"/>
    <n v="68.24176052"/>
    <n v="165.66216539999999"/>
    <s v="per 100,000"/>
    <m/>
    <m/>
  </r>
  <r>
    <x v="9"/>
    <x v="14"/>
    <x v="1"/>
    <s v="Lower respiratory infections"/>
    <x v="0"/>
    <x v="0"/>
    <n v="119.8282806"/>
    <n v="67.924440950000005"/>
    <n v="170.18499220000001"/>
    <s v="per 100,000"/>
    <m/>
    <m/>
  </r>
  <r>
    <x v="9"/>
    <x v="15"/>
    <x v="1"/>
    <s v="Lower respiratory infections"/>
    <x v="0"/>
    <x v="0"/>
    <n v="122.3323347"/>
    <n v="67.116296829999996"/>
    <n v="175.83208730000001"/>
    <s v="per 100,000"/>
    <m/>
    <m/>
  </r>
  <r>
    <x v="9"/>
    <x v="16"/>
    <x v="1"/>
    <s v="Lower respiratory infections"/>
    <x v="0"/>
    <x v="0"/>
    <n v="120.49367530000001"/>
    <n v="70.390397960000001"/>
    <n v="170.26327760000001"/>
    <s v="per 100,000"/>
    <m/>
    <m/>
  </r>
  <r>
    <x v="9"/>
    <x v="17"/>
    <x v="1"/>
    <s v="Lower respiratory infections"/>
    <x v="0"/>
    <x v="0"/>
    <n v="119.1360531"/>
    <n v="72.167844869999996"/>
    <n v="168.88258920000001"/>
    <s v="per 100,000"/>
    <m/>
    <m/>
  </r>
  <r>
    <x v="9"/>
    <x v="18"/>
    <x v="1"/>
    <s v="Lower respiratory infections"/>
    <x v="0"/>
    <x v="0"/>
    <n v="120.08271139999999"/>
    <n v="71.320407770000003"/>
    <n v="170.57203229999999"/>
    <s v="per 100,000"/>
    <m/>
    <m/>
  </r>
  <r>
    <x v="9"/>
    <x v="19"/>
    <x v="1"/>
    <s v="Lower respiratory infections"/>
    <x v="0"/>
    <x v="0"/>
    <n v="117.621809"/>
    <n v="71.066218419999998"/>
    <n v="170.42074199999999"/>
    <s v="per 100,000"/>
    <m/>
    <m/>
  </r>
  <r>
    <x v="9"/>
    <x v="20"/>
    <x v="1"/>
    <s v="Lower respiratory infections"/>
    <x v="0"/>
    <x v="0"/>
    <n v="117.41117269999999"/>
    <n v="68.979744859999997"/>
    <n v="171.5119091"/>
    <s v="per 100,000"/>
    <m/>
    <m/>
  </r>
  <r>
    <x v="9"/>
    <x v="21"/>
    <x v="1"/>
    <s v="Lower respiratory infections"/>
    <x v="0"/>
    <x v="0"/>
    <n v="113.99283130000001"/>
    <n v="63.249386659999999"/>
    <n v="169.8040307"/>
    <s v="per 100,000"/>
    <m/>
    <m/>
  </r>
  <r>
    <x v="9"/>
    <x v="22"/>
    <x v="1"/>
    <s v="Lower respiratory infections"/>
    <x v="0"/>
    <x v="0"/>
    <n v="123.5745653"/>
    <n v="69.553229720000004"/>
    <n v="174.10845850000001"/>
    <s v="per 100,000"/>
    <m/>
    <m/>
  </r>
  <r>
    <x v="9"/>
    <x v="23"/>
    <x v="1"/>
    <s v="Lower respiratory infections"/>
    <x v="0"/>
    <x v="0"/>
    <n v="113.8819553"/>
    <n v="60.87824354"/>
    <n v="169.06118960000001"/>
    <s v="per 100,000"/>
    <m/>
    <m/>
  </r>
  <r>
    <x v="9"/>
    <x v="24"/>
    <x v="1"/>
    <s v="Lower respiratory infections"/>
    <x v="0"/>
    <x v="0"/>
    <n v="108.18690770000001"/>
    <n v="55.942610639999998"/>
    <n v="166.87147569999999"/>
    <s v="per 100,000"/>
    <m/>
    <m/>
  </r>
  <r>
    <x v="9"/>
    <x v="25"/>
    <x v="1"/>
    <s v="Lower respiratory infections"/>
    <x v="0"/>
    <x v="0"/>
    <n v="124.2263492"/>
    <n v="70.329195339999998"/>
    <n v="179.95490280000001"/>
    <s v="per 100,000"/>
    <m/>
    <m/>
  </r>
  <r>
    <x v="9"/>
    <x v="26"/>
    <x v="1"/>
    <s v="Lower respiratory infections"/>
    <x v="0"/>
    <x v="0"/>
    <n v="115.4958151"/>
    <n v="61.195397739999997"/>
    <n v="171.75474120000001"/>
    <s v="per 100,000"/>
    <m/>
    <m/>
  </r>
  <r>
    <x v="9"/>
    <x v="27"/>
    <x v="1"/>
    <s v="Lower respiratory infections"/>
    <x v="0"/>
    <x v="0"/>
    <n v="119.1871611"/>
    <n v="63.273313479999999"/>
    <n v="175.10788740000001"/>
    <s v="per 100,000"/>
    <m/>
    <m/>
  </r>
  <r>
    <x v="9"/>
    <x v="0"/>
    <x v="1"/>
    <s v="Lower respiratory infections"/>
    <x v="0"/>
    <x v="1"/>
    <n v="5.7346942969999999"/>
    <n v="3.0572596750000001"/>
    <n v="8.5654714510000005"/>
    <s v="per 100,000"/>
    <m/>
    <m/>
  </r>
  <r>
    <x v="9"/>
    <x v="1"/>
    <x v="1"/>
    <s v="Lower respiratory infections"/>
    <x v="0"/>
    <x v="1"/>
    <n v="5.7649256949999996"/>
    <n v="3.1249388370000002"/>
    <n v="8.4513304659999999"/>
    <s v="per 100,000"/>
    <m/>
    <m/>
  </r>
  <r>
    <x v="9"/>
    <x v="2"/>
    <x v="1"/>
    <s v="Lower respiratory infections"/>
    <x v="0"/>
    <x v="1"/>
    <n v="5.8958146410000003"/>
    <n v="3.2539279219999999"/>
    <n v="8.6101362350000006"/>
    <s v="per 100,000"/>
    <m/>
    <m/>
  </r>
  <r>
    <x v="9"/>
    <x v="3"/>
    <x v="1"/>
    <s v="Lower respiratory infections"/>
    <x v="0"/>
    <x v="1"/>
    <n v="6.1075601730000004"/>
    <n v="3.3654330059999999"/>
    <n v="8.9241962580000003"/>
    <s v="per 100,000"/>
    <m/>
    <m/>
  </r>
  <r>
    <x v="9"/>
    <x v="4"/>
    <x v="1"/>
    <s v="Lower respiratory infections"/>
    <x v="0"/>
    <x v="1"/>
    <n v="6.2631233340000003"/>
    <n v="3.3694428859999999"/>
    <n v="9.2314691050000004"/>
    <s v="per 100,000"/>
    <m/>
    <m/>
  </r>
  <r>
    <x v="9"/>
    <x v="5"/>
    <x v="1"/>
    <s v="Lower respiratory infections"/>
    <x v="0"/>
    <x v="1"/>
    <n v="6.4053676409999998"/>
    <n v="3.2039024719999998"/>
    <n v="9.5031015859999997"/>
    <s v="per 100,000"/>
    <m/>
    <m/>
  </r>
  <r>
    <x v="9"/>
    <x v="6"/>
    <x v="1"/>
    <s v="Lower respiratory infections"/>
    <x v="0"/>
    <x v="1"/>
    <n v="6.1659914689999997"/>
    <n v="3.4689831710000001"/>
    <n v="9.0160403230000004"/>
    <s v="per 100,000"/>
    <m/>
    <m/>
  </r>
  <r>
    <x v="9"/>
    <x v="7"/>
    <x v="1"/>
    <s v="Lower respiratory infections"/>
    <x v="0"/>
    <x v="1"/>
    <n v="5.9401557760000001"/>
    <n v="3.5120696200000001"/>
    <n v="8.5197155939999991"/>
    <s v="per 100,000"/>
    <m/>
    <m/>
  </r>
  <r>
    <x v="9"/>
    <x v="8"/>
    <x v="1"/>
    <s v="Lower respiratory infections"/>
    <x v="0"/>
    <x v="1"/>
    <n v="5.9576684819999999"/>
    <n v="3.5417043659999998"/>
    <n v="8.4416276129999996"/>
    <s v="per 100,000"/>
    <m/>
    <m/>
  </r>
  <r>
    <x v="9"/>
    <x v="9"/>
    <x v="1"/>
    <s v="Lower respiratory infections"/>
    <x v="0"/>
    <x v="1"/>
    <n v="5.9099234139999997"/>
    <n v="3.3566436409999998"/>
    <n v="8.513114625"/>
    <s v="per 100,000"/>
    <m/>
    <m/>
  </r>
  <r>
    <x v="9"/>
    <x v="10"/>
    <x v="1"/>
    <s v="Lower respiratory infections"/>
    <x v="0"/>
    <x v="1"/>
    <n v="5.953749695"/>
    <n v="3.1347488989999999"/>
    <n v="8.6398912729999999"/>
    <s v="per 100,000"/>
    <m/>
    <m/>
  </r>
  <r>
    <x v="9"/>
    <x v="11"/>
    <x v="1"/>
    <s v="Lower respiratory infections"/>
    <x v="0"/>
    <x v="1"/>
    <n v="5.9971478889999998"/>
    <n v="3.3729913969999998"/>
    <n v="8.5071887709999992"/>
    <s v="per 100,000"/>
    <m/>
    <m/>
  </r>
  <r>
    <x v="9"/>
    <x v="12"/>
    <x v="1"/>
    <s v="Lower respiratory infections"/>
    <x v="0"/>
    <x v="1"/>
    <n v="6.3462158989999997"/>
    <n v="3.6614363640000001"/>
    <n v="8.9997598360000008"/>
    <s v="per 100,000"/>
    <m/>
    <m/>
  </r>
  <r>
    <x v="9"/>
    <x v="13"/>
    <x v="1"/>
    <s v="Lower respiratory infections"/>
    <x v="0"/>
    <x v="1"/>
    <n v="6.5723009450000003"/>
    <n v="3.8404061390000002"/>
    <n v="9.3127033089999998"/>
    <s v="per 100,000"/>
    <m/>
    <m/>
  </r>
  <r>
    <x v="9"/>
    <x v="14"/>
    <x v="1"/>
    <s v="Lower respiratory infections"/>
    <x v="0"/>
    <x v="1"/>
    <n v="6.8219490409999999"/>
    <n v="3.8897844899999998"/>
    <n v="9.6993379139999991"/>
    <s v="per 100,000"/>
    <m/>
    <m/>
  </r>
  <r>
    <x v="9"/>
    <x v="15"/>
    <x v="1"/>
    <s v="Lower respiratory infections"/>
    <x v="0"/>
    <x v="1"/>
    <n v="6.9586983890000003"/>
    <n v="3.8138162929999999"/>
    <n v="10.00663267"/>
    <s v="per 100,000"/>
    <m/>
    <m/>
  </r>
  <r>
    <x v="9"/>
    <x v="16"/>
    <x v="1"/>
    <s v="Lower respiratory infections"/>
    <x v="0"/>
    <x v="1"/>
    <n v="6.95804635"/>
    <n v="4.0600770160000001"/>
    <n v="9.8840475429999994"/>
    <s v="per 100,000"/>
    <m/>
    <m/>
  </r>
  <r>
    <x v="9"/>
    <x v="17"/>
    <x v="1"/>
    <s v="Lower respiratory infections"/>
    <x v="0"/>
    <x v="1"/>
    <n v="6.9393266459999996"/>
    <n v="4.2007973420000004"/>
    <n v="9.8813739599999995"/>
    <s v="per 100,000"/>
    <m/>
    <m/>
  </r>
  <r>
    <x v="9"/>
    <x v="18"/>
    <x v="1"/>
    <s v="Lower respiratory infections"/>
    <x v="0"/>
    <x v="1"/>
    <n v="7.0585291669999997"/>
    <n v="4.1794660050000001"/>
    <n v="10.065446469999999"/>
    <s v="per 100,000"/>
    <m/>
    <m/>
  </r>
  <r>
    <x v="9"/>
    <x v="19"/>
    <x v="1"/>
    <s v="Lower respiratory infections"/>
    <x v="0"/>
    <x v="1"/>
    <n v="7.018112178"/>
    <n v="4.2411570860000003"/>
    <n v="10.168502159999999"/>
    <s v="per 100,000"/>
    <m/>
    <m/>
  </r>
  <r>
    <x v="9"/>
    <x v="20"/>
    <x v="1"/>
    <s v="Lower respiratory infections"/>
    <x v="0"/>
    <x v="1"/>
    <n v="7.1642781189999996"/>
    <n v="4.1935269799999997"/>
    <n v="10.482159210000001"/>
    <s v="per 100,000"/>
    <m/>
    <m/>
  </r>
  <r>
    <x v="9"/>
    <x v="21"/>
    <x v="1"/>
    <s v="Lower respiratory infections"/>
    <x v="0"/>
    <x v="1"/>
    <n v="7.0854948960000002"/>
    <n v="3.9216949579999998"/>
    <n v="10.44555038"/>
    <s v="per 100,000"/>
    <m/>
    <m/>
  </r>
  <r>
    <x v="9"/>
    <x v="22"/>
    <x v="1"/>
    <s v="Lower respiratory infections"/>
    <x v="0"/>
    <x v="1"/>
    <n v="7.8582874780000003"/>
    <n v="4.4276693199999997"/>
    <n v="11.145708490000001"/>
    <s v="per 100,000"/>
    <m/>
    <m/>
  </r>
  <r>
    <x v="9"/>
    <x v="23"/>
    <x v="1"/>
    <s v="Lower respiratory infections"/>
    <x v="0"/>
    <x v="1"/>
    <n v="7.4374135199999998"/>
    <n v="3.9802476960000002"/>
    <n v="10.99418107"/>
    <s v="per 100,000"/>
    <m/>
    <m/>
  </r>
  <r>
    <x v="9"/>
    <x v="24"/>
    <x v="1"/>
    <s v="Lower respiratory infections"/>
    <x v="0"/>
    <x v="1"/>
    <n v="7.2974438800000003"/>
    <n v="3.7620552470000002"/>
    <n v="11.23838407"/>
    <s v="per 100,000"/>
    <m/>
    <m/>
  </r>
  <r>
    <x v="9"/>
    <x v="25"/>
    <x v="1"/>
    <s v="Lower respiratory infections"/>
    <x v="0"/>
    <x v="1"/>
    <n v="8.6065878589999993"/>
    <n v="4.8789040950000002"/>
    <n v="12.51661638"/>
    <s v="per 100,000"/>
    <m/>
    <m/>
  </r>
  <r>
    <x v="9"/>
    <x v="26"/>
    <x v="1"/>
    <s v="Lower respiratory infections"/>
    <x v="0"/>
    <x v="1"/>
    <n v="8.1319079120000008"/>
    <n v="4.3072287569999999"/>
    <n v="12.034602720000001"/>
    <s v="per 100,000"/>
    <m/>
    <m/>
  </r>
  <r>
    <x v="9"/>
    <x v="27"/>
    <x v="1"/>
    <s v="Lower respiratory infections"/>
    <x v="0"/>
    <x v="1"/>
    <n v="8.4410815770000003"/>
    <n v="4.4682657920000004"/>
    <n v="12.345832270000001"/>
    <s v="per 100,000"/>
    <m/>
    <m/>
  </r>
  <r>
    <x v="10"/>
    <x v="0"/>
    <x v="0"/>
    <s v="Lower respiratory infections"/>
    <x v="0"/>
    <x v="0"/>
    <n v="384.60719999999998"/>
    <n v="202.59289999999999"/>
    <n v="637.31259999999997"/>
    <s v="per 100,000"/>
    <m/>
    <m/>
  </r>
  <r>
    <x v="10"/>
    <x v="1"/>
    <x v="0"/>
    <s v="Lower respiratory infections"/>
    <x v="0"/>
    <x v="0"/>
    <n v="303.32"/>
    <n v="171.24680000000001"/>
    <n v="484.3603"/>
    <s v="per 100,000"/>
    <m/>
    <m/>
  </r>
  <r>
    <x v="10"/>
    <x v="2"/>
    <x v="0"/>
    <s v="Lower respiratory infections"/>
    <x v="0"/>
    <x v="0"/>
    <n v="294.20089999999999"/>
    <n v="172.54920000000001"/>
    <n v="457.38260000000002"/>
    <s v="per 100,000"/>
    <m/>
    <m/>
  </r>
  <r>
    <x v="10"/>
    <x v="3"/>
    <x v="0"/>
    <s v="Lower respiratory infections"/>
    <x v="0"/>
    <x v="0"/>
    <n v="218.0558"/>
    <n v="132.81370000000001"/>
    <n v="343.995"/>
    <s v="per 100,000"/>
    <m/>
    <m/>
  </r>
  <r>
    <x v="10"/>
    <x v="4"/>
    <x v="0"/>
    <s v="Lower respiratory infections"/>
    <x v="0"/>
    <x v="0"/>
    <n v="223.92179999999999"/>
    <n v="131.86850000000001"/>
    <n v="347.06909999999999"/>
    <s v="per 100,000"/>
    <m/>
    <m/>
  </r>
  <r>
    <x v="10"/>
    <x v="5"/>
    <x v="0"/>
    <s v="Lower respiratory infections"/>
    <x v="0"/>
    <x v="0"/>
    <n v="214.5384"/>
    <n v="119.2663"/>
    <n v="349.99930000000001"/>
    <s v="per 100,000"/>
    <m/>
    <m/>
  </r>
  <r>
    <x v="10"/>
    <x v="6"/>
    <x v="0"/>
    <s v="Lower respiratory infections"/>
    <x v="0"/>
    <x v="0"/>
    <n v="233.8263"/>
    <n v="134.0829"/>
    <n v="361.16399999999999"/>
    <s v="per 100,000"/>
    <m/>
    <m/>
  </r>
  <r>
    <x v="10"/>
    <x v="7"/>
    <x v="0"/>
    <s v="Lower respiratory infections"/>
    <x v="0"/>
    <x v="0"/>
    <n v="263.32940000000002"/>
    <n v="159.9358"/>
    <n v="394.48419999999999"/>
    <s v="per 100,000"/>
    <m/>
    <m/>
  </r>
  <r>
    <x v="10"/>
    <x v="8"/>
    <x v="0"/>
    <s v="Lower respiratory infections"/>
    <x v="0"/>
    <x v="0"/>
    <n v="221.52709999999999"/>
    <n v="133.1276"/>
    <n v="336.18020000000001"/>
    <s v="per 100,000"/>
    <m/>
    <m/>
  </r>
  <r>
    <x v="10"/>
    <x v="9"/>
    <x v="0"/>
    <s v="Lower respiratory infections"/>
    <x v="0"/>
    <x v="0"/>
    <n v="222.69319999999999"/>
    <n v="132.56"/>
    <n v="349.48520000000002"/>
    <s v="per 100,000"/>
    <m/>
    <m/>
  </r>
  <r>
    <x v="10"/>
    <x v="10"/>
    <x v="0"/>
    <s v="Lower respiratory infections"/>
    <x v="0"/>
    <x v="0"/>
    <n v="232.0582"/>
    <n v="129.44479999999999"/>
    <n v="367.6336"/>
    <s v="per 100,000"/>
    <m/>
    <m/>
  </r>
  <r>
    <x v="10"/>
    <x v="11"/>
    <x v="0"/>
    <s v="Lower respiratory infections"/>
    <x v="0"/>
    <x v="0"/>
    <n v="239.542"/>
    <n v="142.54230000000001"/>
    <n v="364.8236"/>
    <s v="per 100,000"/>
    <m/>
    <m/>
  </r>
  <r>
    <x v="10"/>
    <x v="12"/>
    <x v="0"/>
    <s v="Lower respiratory infections"/>
    <x v="0"/>
    <x v="0"/>
    <n v="222.49870000000001"/>
    <n v="139.84819999999999"/>
    <n v="323.87060000000002"/>
    <s v="per 100,000"/>
    <m/>
    <m/>
  </r>
  <r>
    <x v="10"/>
    <x v="13"/>
    <x v="0"/>
    <s v="Lower respiratory infections"/>
    <x v="0"/>
    <x v="0"/>
    <n v="223.39279999999999"/>
    <n v="140.98500000000001"/>
    <n v="325.1386"/>
    <s v="per 100,000"/>
    <m/>
    <m/>
  </r>
  <r>
    <x v="10"/>
    <x v="14"/>
    <x v="0"/>
    <s v="Lower respiratory infections"/>
    <x v="0"/>
    <x v="0"/>
    <n v="210.95699999999999"/>
    <n v="131.07769999999999"/>
    <n v="309.67669999999998"/>
    <s v="per 100,000"/>
    <m/>
    <m/>
  </r>
  <r>
    <x v="10"/>
    <x v="15"/>
    <x v="0"/>
    <s v="Lower respiratory infections"/>
    <x v="0"/>
    <x v="0"/>
    <n v="337.18200000000002"/>
    <n v="193.53389999999999"/>
    <n v="521.91520000000003"/>
    <s v="per 100,000"/>
    <m/>
    <m/>
  </r>
  <r>
    <x v="10"/>
    <x v="16"/>
    <x v="0"/>
    <s v="Lower respiratory infections"/>
    <x v="0"/>
    <x v="0"/>
    <n v="220.5737"/>
    <n v="138.2604"/>
    <n v="332.81299999999999"/>
    <s v="per 100,000"/>
    <m/>
    <m/>
  </r>
  <r>
    <x v="10"/>
    <x v="17"/>
    <x v="0"/>
    <s v="Lower respiratory infections"/>
    <x v="0"/>
    <x v="0"/>
    <n v="182.58799999999999"/>
    <n v="116.76300000000001"/>
    <n v="267.62509999999997"/>
    <s v="per 100,000"/>
    <m/>
    <m/>
  </r>
  <r>
    <x v="10"/>
    <x v="18"/>
    <x v="0"/>
    <s v="Lower respiratory infections"/>
    <x v="0"/>
    <x v="0"/>
    <n v="187.46889999999999"/>
    <n v="119.41370000000001"/>
    <n v="271.03809999999999"/>
    <s v="per 100,000"/>
    <m/>
    <m/>
  </r>
  <r>
    <x v="10"/>
    <x v="19"/>
    <x v="0"/>
    <s v="Lower respiratory infections"/>
    <x v="0"/>
    <x v="0"/>
    <n v="221.9366"/>
    <n v="135.08860000000001"/>
    <n v="336.49869999999999"/>
    <s v="per 100,000"/>
    <m/>
    <m/>
  </r>
  <r>
    <x v="10"/>
    <x v="20"/>
    <x v="0"/>
    <s v="Lower respiratory infections"/>
    <x v="0"/>
    <x v="0"/>
    <n v="194.95359999999999"/>
    <n v="107.959"/>
    <n v="305.58440000000002"/>
    <s v="per 100,000"/>
    <m/>
    <m/>
  </r>
  <r>
    <x v="10"/>
    <x v="21"/>
    <x v="0"/>
    <s v="Lower respiratory infections"/>
    <x v="0"/>
    <x v="0"/>
    <n v="189.48570000000001"/>
    <n v="111.04730000000001"/>
    <n v="293.8381"/>
    <s v="per 100,000"/>
    <m/>
    <m/>
  </r>
  <r>
    <x v="10"/>
    <x v="22"/>
    <x v="0"/>
    <s v="Lower respiratory infections"/>
    <x v="0"/>
    <x v="0"/>
    <n v="171.44200000000001"/>
    <n v="101.09829999999999"/>
    <n v="263.61669999999998"/>
    <s v="per 100,000"/>
    <m/>
    <m/>
  </r>
  <r>
    <x v="10"/>
    <x v="23"/>
    <x v="0"/>
    <s v="Lower respiratory infections"/>
    <x v="0"/>
    <x v="0"/>
    <n v="153.3809"/>
    <n v="90.777119999999996"/>
    <n v="232.1814"/>
    <s v="per 100,000"/>
    <m/>
    <m/>
  </r>
  <r>
    <x v="10"/>
    <x v="24"/>
    <x v="0"/>
    <s v="Lower respiratory infections"/>
    <x v="0"/>
    <x v="0"/>
    <n v="164.4768"/>
    <n v="91.378590000000003"/>
    <n v="264.90010000000001"/>
    <s v="per 100,000"/>
    <m/>
    <m/>
  </r>
  <r>
    <x v="10"/>
    <x v="25"/>
    <x v="0"/>
    <s v="Lower respiratory infections"/>
    <x v="0"/>
    <x v="0"/>
    <n v="122.04219999999999"/>
    <n v="66.29513"/>
    <n v="202.71879999999999"/>
    <s v="per 100,000"/>
    <m/>
    <m/>
  </r>
  <r>
    <x v="10"/>
    <x v="26"/>
    <x v="0"/>
    <s v="Lower respiratory infections"/>
    <x v="0"/>
    <x v="0"/>
    <n v="64.668570000000003"/>
    <n v="12.275880000000001"/>
    <n v="144.00890000000001"/>
    <s v="per 100,000"/>
    <m/>
    <m/>
  </r>
  <r>
    <x v="10"/>
    <x v="27"/>
    <x v="0"/>
    <s v="Lower respiratory infections"/>
    <x v="0"/>
    <x v="0"/>
    <n v="47.861820000000002"/>
    <n v="9.1682050000000004"/>
    <n v="122.9301"/>
    <s v="per 100,000"/>
    <m/>
    <m/>
  </r>
  <r>
    <x v="10"/>
    <x v="0"/>
    <x v="0"/>
    <s v="Lower respiratory infections"/>
    <x v="0"/>
    <x v="1"/>
    <n v="4.4033615199999998"/>
    <n v="2.3114428469999999"/>
    <n v="7.2976162369999997"/>
    <s v="per 100,000"/>
    <m/>
    <m/>
  </r>
  <r>
    <x v="10"/>
    <x v="1"/>
    <x v="0"/>
    <s v="Lower respiratory infections"/>
    <x v="0"/>
    <x v="1"/>
    <n v="3.4678411379999998"/>
    <n v="1.958596263"/>
    <n v="5.5469399309999998"/>
    <s v="per 100,000"/>
    <m/>
    <m/>
  </r>
  <r>
    <x v="10"/>
    <x v="2"/>
    <x v="0"/>
    <s v="Lower respiratory infections"/>
    <x v="0"/>
    <x v="1"/>
    <n v="3.3628924229999999"/>
    <n v="1.9623128059999999"/>
    <n v="5.236879396"/>
    <s v="per 100,000"/>
    <m/>
    <m/>
  </r>
  <r>
    <x v="10"/>
    <x v="3"/>
    <x v="0"/>
    <s v="Lower respiratory infections"/>
    <x v="0"/>
    <x v="1"/>
    <n v="2.4852674100000001"/>
    <n v="1.507880348"/>
    <n v="3.927032482"/>
    <s v="per 100,000"/>
    <m/>
    <m/>
  </r>
  <r>
    <x v="10"/>
    <x v="4"/>
    <x v="0"/>
    <s v="Lower respiratory infections"/>
    <x v="0"/>
    <x v="1"/>
    <n v="2.5523325099999998"/>
    <n v="1.495927529"/>
    <n v="3.9602641410000001"/>
    <s v="per 100,000"/>
    <m/>
    <m/>
  </r>
  <r>
    <x v="10"/>
    <x v="5"/>
    <x v="0"/>
    <s v="Lower respiratory infections"/>
    <x v="0"/>
    <x v="1"/>
    <n v="2.4444248690000001"/>
    <n v="1.345966131"/>
    <n v="3.9924592140000001"/>
    <s v="per 100,000"/>
    <m/>
    <m/>
  </r>
  <r>
    <x v="10"/>
    <x v="6"/>
    <x v="0"/>
    <s v="Lower respiratory infections"/>
    <x v="0"/>
    <x v="1"/>
    <n v="2.665404949"/>
    <n v="1.5278958090000001"/>
    <n v="4.1291943279999996"/>
    <s v="per 100,000"/>
    <m/>
    <m/>
  </r>
  <r>
    <x v="10"/>
    <x v="7"/>
    <x v="0"/>
    <s v="Lower respiratory infections"/>
    <x v="0"/>
    <x v="1"/>
    <n v="3.0038417719999999"/>
    <n v="1.8239239220000001"/>
    <n v="4.5075665870000003"/>
    <s v="per 100,000"/>
    <m/>
    <m/>
  </r>
  <r>
    <x v="10"/>
    <x v="8"/>
    <x v="0"/>
    <s v="Lower respiratory infections"/>
    <x v="0"/>
    <x v="1"/>
    <n v="2.5221216709999998"/>
    <n v="1.5074203610000001"/>
    <n v="3.8250716730000001"/>
    <s v="per 100,000"/>
    <m/>
    <m/>
  </r>
  <r>
    <x v="10"/>
    <x v="9"/>
    <x v="0"/>
    <s v="Lower respiratory infections"/>
    <x v="0"/>
    <x v="1"/>
    <n v="2.5343576149999998"/>
    <n v="1.5055238950000001"/>
    <n v="3.9848735749999999"/>
    <s v="per 100,000"/>
    <m/>
    <m/>
  </r>
  <r>
    <x v="10"/>
    <x v="10"/>
    <x v="0"/>
    <s v="Lower respiratory infections"/>
    <x v="0"/>
    <x v="1"/>
    <n v="2.6418934100000002"/>
    <n v="1.470952826"/>
    <n v="4.1839177220000003"/>
    <s v="per 100,000"/>
    <m/>
    <m/>
  </r>
  <r>
    <x v="10"/>
    <x v="11"/>
    <x v="0"/>
    <s v="Lower respiratory infections"/>
    <x v="0"/>
    <x v="1"/>
    <n v="2.7283195990000002"/>
    <n v="1.6207120820000001"/>
    <n v="4.1471354409999996"/>
    <s v="per 100,000"/>
    <m/>
    <m/>
  </r>
  <r>
    <x v="10"/>
    <x v="12"/>
    <x v="0"/>
    <s v="Lower respiratory infections"/>
    <x v="0"/>
    <x v="1"/>
    <n v="2.5324492620000001"/>
    <n v="1.591762304"/>
    <n v="3.6797804190000001"/>
    <s v="per 100,000"/>
    <m/>
    <m/>
  </r>
  <r>
    <x v="10"/>
    <x v="13"/>
    <x v="0"/>
    <s v="Lower respiratory infections"/>
    <x v="0"/>
    <x v="1"/>
    <n v="2.5435252909999999"/>
    <n v="1.6034460230000001"/>
    <n v="3.7162236289999999"/>
    <s v="per 100,000"/>
    <m/>
    <m/>
  </r>
  <r>
    <x v="10"/>
    <x v="14"/>
    <x v="0"/>
    <s v="Lower respiratory infections"/>
    <x v="0"/>
    <x v="1"/>
    <n v="2.4043148479999998"/>
    <n v="1.495534811"/>
    <n v="3.5359660129999999"/>
    <s v="per 100,000"/>
    <m/>
    <m/>
  </r>
  <r>
    <x v="10"/>
    <x v="15"/>
    <x v="0"/>
    <s v="Lower respiratory infections"/>
    <x v="0"/>
    <x v="1"/>
    <n v="3.8562368299999998"/>
    <n v="2.2093374059999999"/>
    <n v="5.9588313819999996"/>
    <s v="per 100,000"/>
    <m/>
    <m/>
  </r>
  <r>
    <x v="10"/>
    <x v="16"/>
    <x v="0"/>
    <s v="Lower respiratory infections"/>
    <x v="0"/>
    <x v="1"/>
    <n v="2.5125192489999999"/>
    <n v="1.569966239"/>
    <n v="3.790357099"/>
    <s v="per 100,000"/>
    <m/>
    <m/>
  </r>
  <r>
    <x v="10"/>
    <x v="17"/>
    <x v="0"/>
    <s v="Lower respiratory infections"/>
    <x v="0"/>
    <x v="1"/>
    <n v="2.0727904509999999"/>
    <n v="1.3241872189999999"/>
    <n v="3.0330910819999999"/>
    <s v="per 100,000"/>
    <m/>
    <m/>
  </r>
  <r>
    <x v="10"/>
    <x v="18"/>
    <x v="0"/>
    <s v="Lower respiratory infections"/>
    <x v="0"/>
    <x v="1"/>
    <n v="2.1270569159999999"/>
    <n v="1.3530748589999999"/>
    <n v="3.077623977"/>
    <s v="per 100,000"/>
    <m/>
    <m/>
  </r>
  <r>
    <x v="10"/>
    <x v="19"/>
    <x v="0"/>
    <s v="Lower respiratory infections"/>
    <x v="0"/>
    <x v="1"/>
    <n v="2.5213510220000002"/>
    <n v="1.5361021509999999"/>
    <n v="3.831857007"/>
    <s v="per 100,000"/>
    <m/>
    <m/>
  </r>
  <r>
    <x v="10"/>
    <x v="20"/>
    <x v="0"/>
    <s v="Lower respiratory infections"/>
    <x v="0"/>
    <x v="1"/>
    <n v="2.2082540210000001"/>
    <n v="1.221524517"/>
    <n v="3.474130154"/>
    <s v="per 100,000"/>
    <m/>
    <m/>
  </r>
  <r>
    <x v="10"/>
    <x v="21"/>
    <x v="0"/>
    <s v="Lower respiratory infections"/>
    <x v="0"/>
    <x v="1"/>
    <n v="2.142907465"/>
    <n v="1.25407304"/>
    <n v="3.3276867710000002"/>
    <s v="per 100,000"/>
    <m/>
    <m/>
  </r>
  <r>
    <x v="10"/>
    <x v="22"/>
    <x v="0"/>
    <s v="Lower respiratory infections"/>
    <x v="0"/>
    <x v="1"/>
    <n v="1.934959324"/>
    <n v="1.1342104669999999"/>
    <n v="2.9882514339999999"/>
    <s v="per 100,000"/>
    <m/>
    <m/>
  </r>
  <r>
    <x v="10"/>
    <x v="23"/>
    <x v="0"/>
    <s v="Lower respiratory infections"/>
    <x v="0"/>
    <x v="1"/>
    <n v="1.727153291"/>
    <n v="1.0218652100000001"/>
    <n v="2.6311300449999999"/>
    <s v="per 100,000"/>
    <m/>
    <m/>
  </r>
  <r>
    <x v="10"/>
    <x v="24"/>
    <x v="0"/>
    <s v="Lower respiratory infections"/>
    <x v="0"/>
    <x v="1"/>
    <n v="1.8553807090000001"/>
    <n v="1.029622136"/>
    <n v="2.9985895010000001"/>
    <s v="per 100,000"/>
    <m/>
    <m/>
  </r>
  <r>
    <x v="10"/>
    <x v="25"/>
    <x v="0"/>
    <s v="Lower respiratory infections"/>
    <x v="0"/>
    <x v="1"/>
    <n v="1.3679842980000001"/>
    <n v="0.73598575300000002"/>
    <n v="2.3037129890000001"/>
    <s v="per 100,000"/>
    <m/>
    <m/>
  </r>
  <r>
    <x v="10"/>
    <x v="26"/>
    <x v="0"/>
    <s v="Lower respiratory infections"/>
    <x v="0"/>
    <x v="1"/>
    <n v="0.72201491399999995"/>
    <n v="0.137526385"/>
    <n v="1.602909218"/>
    <s v="per 100,000"/>
    <m/>
    <m/>
  </r>
  <r>
    <x v="10"/>
    <x v="27"/>
    <x v="0"/>
    <s v="Lower respiratory infections"/>
    <x v="0"/>
    <x v="1"/>
    <n v="0.53239805799999995"/>
    <n v="0.101872912"/>
    <n v="1.3682206649999999"/>
    <s v="per 100,000"/>
    <m/>
    <m/>
  </r>
  <r>
    <x v="10"/>
    <x v="0"/>
    <x v="1"/>
    <s v="Chronic obstructive pulmonary disease"/>
    <x v="0"/>
    <x v="0"/>
    <n v="46.560185820000001"/>
    <n v="24.901263230000001"/>
    <n v="73.527479110000002"/>
    <s v="per 100,000"/>
    <m/>
    <m/>
  </r>
  <r>
    <x v="10"/>
    <x v="1"/>
    <x v="1"/>
    <s v="Chronic obstructive pulmonary disease"/>
    <x v="0"/>
    <x v="0"/>
    <n v="46.954413580000001"/>
    <n v="27.336299879999999"/>
    <n v="71.566185039999993"/>
    <s v="per 100,000"/>
    <m/>
    <m/>
  </r>
  <r>
    <x v="10"/>
    <x v="2"/>
    <x v="1"/>
    <s v="Chronic obstructive pulmonary disease"/>
    <x v="0"/>
    <x v="0"/>
    <n v="48.842298120000002"/>
    <n v="28.687557420000001"/>
    <n v="72.541396430000006"/>
    <s v="per 100,000"/>
    <m/>
    <m/>
  </r>
  <r>
    <x v="10"/>
    <x v="3"/>
    <x v="1"/>
    <s v="Chronic obstructive pulmonary disease"/>
    <x v="0"/>
    <x v="0"/>
    <n v="50.306172570000001"/>
    <n v="29.753863469999999"/>
    <n v="74.675097280000003"/>
    <s v="per 100,000"/>
    <m/>
    <m/>
  </r>
  <r>
    <x v="10"/>
    <x v="4"/>
    <x v="1"/>
    <s v="Chronic obstructive pulmonary disease"/>
    <x v="0"/>
    <x v="0"/>
    <n v="53.973001400000001"/>
    <n v="31.698269239999998"/>
    <n v="82.598100529999996"/>
    <s v="per 100,000"/>
    <m/>
    <m/>
  </r>
  <r>
    <x v="10"/>
    <x v="5"/>
    <x v="1"/>
    <s v="Chronic obstructive pulmonary disease"/>
    <x v="0"/>
    <x v="0"/>
    <n v="58.962767739999997"/>
    <n v="31.994037250000002"/>
    <n v="91.566062329999994"/>
    <s v="per 100,000"/>
    <m/>
    <m/>
  </r>
  <r>
    <x v="10"/>
    <x v="6"/>
    <x v="1"/>
    <s v="Chronic obstructive pulmonary disease"/>
    <x v="0"/>
    <x v="0"/>
    <n v="61.905103240000003"/>
    <n v="35.407439420000003"/>
    <n v="94.765281979999997"/>
    <s v="per 100,000"/>
    <m/>
    <m/>
  </r>
  <r>
    <x v="10"/>
    <x v="7"/>
    <x v="1"/>
    <s v="Chronic obstructive pulmonary disease"/>
    <x v="0"/>
    <x v="0"/>
    <n v="64.492490520000004"/>
    <n v="38.720946249999997"/>
    <n v="93.623271549999998"/>
    <s v="per 100,000"/>
    <m/>
    <m/>
  </r>
  <r>
    <x v="10"/>
    <x v="8"/>
    <x v="1"/>
    <s v="Chronic obstructive pulmonary disease"/>
    <x v="0"/>
    <x v="0"/>
    <n v="63.844452279999999"/>
    <n v="37.737857310000003"/>
    <n v="93.304018150000005"/>
    <s v="per 100,000"/>
    <m/>
    <m/>
  </r>
  <r>
    <x v="10"/>
    <x v="9"/>
    <x v="1"/>
    <s v="Chronic obstructive pulmonary disease"/>
    <x v="0"/>
    <x v="0"/>
    <n v="65.87651237"/>
    <n v="36.612433019999997"/>
    <n v="99.082655130000006"/>
    <s v="per 100,000"/>
    <m/>
    <m/>
  </r>
  <r>
    <x v="10"/>
    <x v="10"/>
    <x v="1"/>
    <s v="Chronic obstructive pulmonary disease"/>
    <x v="0"/>
    <x v="0"/>
    <n v="68.452575039999999"/>
    <n v="35.747881409999998"/>
    <n v="103.99769209999999"/>
    <s v="per 100,000"/>
    <m/>
    <m/>
  </r>
  <r>
    <x v="10"/>
    <x v="11"/>
    <x v="1"/>
    <s v="Chronic obstructive pulmonary disease"/>
    <x v="0"/>
    <x v="0"/>
    <n v="68.095428319999996"/>
    <n v="38.057163359999997"/>
    <n v="102.23626729999999"/>
    <s v="per 100,000"/>
    <m/>
    <m/>
  </r>
  <r>
    <x v="10"/>
    <x v="12"/>
    <x v="1"/>
    <s v="Chronic obstructive pulmonary disease"/>
    <x v="0"/>
    <x v="0"/>
    <n v="69.420344700000001"/>
    <n v="40.687893240000001"/>
    <n v="103.7920805"/>
    <s v="per 100,000"/>
    <m/>
    <m/>
  </r>
  <r>
    <x v="10"/>
    <x v="13"/>
    <x v="1"/>
    <s v="Chronic obstructive pulmonary disease"/>
    <x v="0"/>
    <x v="0"/>
    <n v="72.681280999999998"/>
    <n v="44.42833555"/>
    <n v="104.9107119"/>
    <s v="per 100,000"/>
    <m/>
    <m/>
  </r>
  <r>
    <x v="10"/>
    <x v="14"/>
    <x v="1"/>
    <s v="Chronic obstructive pulmonary disease"/>
    <x v="0"/>
    <x v="0"/>
    <n v="74.443363129999994"/>
    <n v="45.050307930000002"/>
    <n v="110.82170859999999"/>
    <s v="per 100,000"/>
    <m/>
    <m/>
  </r>
  <r>
    <x v="10"/>
    <x v="15"/>
    <x v="1"/>
    <s v="Chronic obstructive pulmonary disease"/>
    <x v="0"/>
    <x v="0"/>
    <n v="76.191232679999999"/>
    <n v="42.938632390000002"/>
    <n v="116.61274450000001"/>
    <s v="per 100,000"/>
    <m/>
    <m/>
  </r>
  <r>
    <x v="10"/>
    <x v="16"/>
    <x v="1"/>
    <s v="Chronic obstructive pulmonary disease"/>
    <x v="0"/>
    <x v="0"/>
    <n v="78.497954590000006"/>
    <n v="46.910367809999997"/>
    <n v="116.91342969999999"/>
    <s v="per 100,000"/>
    <m/>
    <m/>
  </r>
  <r>
    <x v="10"/>
    <x v="17"/>
    <x v="1"/>
    <s v="Chronic obstructive pulmonary disease"/>
    <x v="0"/>
    <x v="0"/>
    <n v="81.90068823"/>
    <n v="48.784163560000003"/>
    <n v="119.5397873"/>
    <s v="per 100,000"/>
    <m/>
    <m/>
  </r>
  <r>
    <x v="10"/>
    <x v="18"/>
    <x v="1"/>
    <s v="Chronic obstructive pulmonary disease"/>
    <x v="0"/>
    <x v="0"/>
    <n v="85.16904873"/>
    <n v="49.739486900000003"/>
    <n v="123.9466381"/>
    <s v="per 100,000"/>
    <m/>
    <m/>
  </r>
  <r>
    <x v="10"/>
    <x v="19"/>
    <x v="1"/>
    <s v="Chronic obstructive pulmonary disease"/>
    <x v="0"/>
    <x v="0"/>
    <n v="85.069134000000005"/>
    <n v="47.89520942"/>
    <n v="126.14732600000001"/>
    <s v="per 100,000"/>
    <m/>
    <m/>
  </r>
  <r>
    <x v="10"/>
    <x v="20"/>
    <x v="1"/>
    <s v="Chronic obstructive pulmonary disease"/>
    <x v="0"/>
    <x v="0"/>
    <n v="87.682984250000004"/>
    <n v="46.27457485"/>
    <n v="133.16869980000001"/>
    <s v="per 100,000"/>
    <m/>
    <m/>
  </r>
  <r>
    <x v="10"/>
    <x v="21"/>
    <x v="1"/>
    <s v="Chronic obstructive pulmonary disease"/>
    <x v="0"/>
    <x v="0"/>
    <n v="93.269376050000005"/>
    <n v="49.768327900000003"/>
    <n v="143.2554284"/>
    <s v="per 100,000"/>
    <m/>
    <m/>
  </r>
  <r>
    <x v="10"/>
    <x v="22"/>
    <x v="1"/>
    <s v="Chronic obstructive pulmonary disease"/>
    <x v="0"/>
    <x v="0"/>
    <n v="94.477842050000007"/>
    <n v="51.473266760000001"/>
    <n v="144.84479830000001"/>
    <s v="per 100,000"/>
    <m/>
    <m/>
  </r>
  <r>
    <x v="10"/>
    <x v="23"/>
    <x v="1"/>
    <s v="Chronic obstructive pulmonary disease"/>
    <x v="0"/>
    <x v="0"/>
    <n v="94.809029789999997"/>
    <n v="50.073330210000002"/>
    <n v="140.45415170000001"/>
    <s v="per 100,000"/>
    <m/>
    <m/>
  </r>
  <r>
    <x v="10"/>
    <x v="24"/>
    <x v="1"/>
    <s v="Chronic obstructive pulmonary disease"/>
    <x v="0"/>
    <x v="0"/>
    <n v="94.588551749999993"/>
    <n v="50.936939719999998"/>
    <n v="145.9900902"/>
    <s v="per 100,000"/>
    <m/>
    <m/>
  </r>
  <r>
    <x v="10"/>
    <x v="25"/>
    <x v="1"/>
    <s v="Chronic obstructive pulmonary disease"/>
    <x v="0"/>
    <x v="0"/>
    <n v="94.004360000000005"/>
    <n v="50.847391180000002"/>
    <n v="146.3106267"/>
    <s v="per 100,000"/>
    <m/>
    <m/>
  </r>
  <r>
    <x v="10"/>
    <x v="26"/>
    <x v="1"/>
    <s v="Chronic obstructive pulmonary disease"/>
    <x v="0"/>
    <x v="0"/>
    <n v="59.620647609999999"/>
    <n v="12.09732445"/>
    <n v="121.0954979"/>
    <s v="per 100,000"/>
    <m/>
    <m/>
  </r>
  <r>
    <x v="10"/>
    <x v="27"/>
    <x v="1"/>
    <s v="Chronic obstructive pulmonary disease"/>
    <x v="0"/>
    <x v="0"/>
    <n v="49.938273549999998"/>
    <n v="9.7201177469999998"/>
    <n v="120.6000464"/>
    <s v="per 100,000"/>
    <m/>
    <m/>
  </r>
  <r>
    <x v="10"/>
    <x v="0"/>
    <x v="1"/>
    <s v="Chronic obstructive pulmonary disease"/>
    <x v="0"/>
    <x v="1"/>
    <n v="1.2630930810000001"/>
    <n v="0.68595609499999999"/>
    <n v="2.1116389039999999"/>
    <s v="per 100,000"/>
    <m/>
    <m/>
  </r>
  <r>
    <x v="10"/>
    <x v="1"/>
    <x v="1"/>
    <s v="Chronic obstructive pulmonary disease"/>
    <x v="0"/>
    <x v="1"/>
    <n v="1.2422497770000001"/>
    <n v="0.70087860099999999"/>
    <n v="1.956752289"/>
    <s v="per 100,000"/>
    <m/>
    <m/>
  </r>
  <r>
    <x v="10"/>
    <x v="2"/>
    <x v="1"/>
    <s v="Chronic obstructive pulmonary disease"/>
    <x v="0"/>
    <x v="1"/>
    <n v="1.2982008739999999"/>
    <n v="0.75437662900000002"/>
    <n v="2.0025753769999999"/>
    <s v="per 100,000"/>
    <m/>
    <m/>
  </r>
  <r>
    <x v="10"/>
    <x v="3"/>
    <x v="1"/>
    <s v="Chronic obstructive pulmonary disease"/>
    <x v="0"/>
    <x v="1"/>
    <n v="1.3352015699999999"/>
    <n v="0.77406863999999997"/>
    <n v="2.081728193"/>
    <s v="per 100,000"/>
    <m/>
    <m/>
  </r>
  <r>
    <x v="10"/>
    <x v="4"/>
    <x v="1"/>
    <s v="Chronic obstructive pulmonary disease"/>
    <x v="0"/>
    <x v="1"/>
    <n v="1.4647279769999999"/>
    <n v="0.83685701000000001"/>
    <n v="2.2791832670000001"/>
    <s v="per 100,000"/>
    <m/>
    <m/>
  </r>
  <r>
    <x v="10"/>
    <x v="5"/>
    <x v="1"/>
    <s v="Chronic obstructive pulmonary disease"/>
    <x v="0"/>
    <x v="1"/>
    <n v="1.648195512"/>
    <n v="0.88990520100000003"/>
    <n v="2.6706819749999999"/>
    <s v="per 100,000"/>
    <m/>
    <m/>
  </r>
  <r>
    <x v="10"/>
    <x v="6"/>
    <x v="1"/>
    <s v="Chronic obstructive pulmonary disease"/>
    <x v="0"/>
    <x v="1"/>
    <n v="1.7413974619999999"/>
    <n v="0.99056534799999996"/>
    <n v="2.7007587879999999"/>
    <s v="per 100,000"/>
    <m/>
    <m/>
  </r>
  <r>
    <x v="10"/>
    <x v="7"/>
    <x v="1"/>
    <s v="Chronic obstructive pulmonary disease"/>
    <x v="0"/>
    <x v="1"/>
    <n v="1.8198426759999999"/>
    <n v="1.05689433"/>
    <n v="2.7278885669999999"/>
    <s v="per 100,000"/>
    <m/>
    <m/>
  </r>
  <r>
    <x v="10"/>
    <x v="8"/>
    <x v="1"/>
    <s v="Chronic obstructive pulmonary disease"/>
    <x v="0"/>
    <x v="1"/>
    <n v="1.759790199"/>
    <n v="1.027122954"/>
    <n v="2.6153292380000002"/>
    <s v="per 100,000"/>
    <m/>
    <m/>
  </r>
  <r>
    <x v="10"/>
    <x v="9"/>
    <x v="1"/>
    <s v="Chronic obstructive pulmonary disease"/>
    <x v="0"/>
    <x v="1"/>
    <n v="1.8238830530000001"/>
    <n v="1.009400962"/>
    <n v="2.7753132360000001"/>
    <s v="per 100,000"/>
    <m/>
    <m/>
  </r>
  <r>
    <x v="10"/>
    <x v="10"/>
    <x v="1"/>
    <s v="Chronic obstructive pulmonary disease"/>
    <x v="0"/>
    <x v="1"/>
    <n v="1.9196690009999999"/>
    <n v="0.99352732700000002"/>
    <n v="3.0512970099999999"/>
    <s v="per 100,000"/>
    <m/>
    <m/>
  </r>
  <r>
    <x v="10"/>
    <x v="11"/>
    <x v="1"/>
    <s v="Chronic obstructive pulmonary disease"/>
    <x v="0"/>
    <x v="1"/>
    <n v="1.8900224919999999"/>
    <n v="1.04515238"/>
    <n v="2.8464879359999999"/>
    <s v="per 100,000"/>
    <m/>
    <m/>
  </r>
  <r>
    <x v="10"/>
    <x v="12"/>
    <x v="1"/>
    <s v="Chronic obstructive pulmonary disease"/>
    <x v="0"/>
    <x v="1"/>
    <n v="1.934178365"/>
    <n v="1.1376439810000001"/>
    <n v="2.8945478279999999"/>
    <s v="per 100,000"/>
    <m/>
    <m/>
  </r>
  <r>
    <x v="10"/>
    <x v="13"/>
    <x v="1"/>
    <s v="Chronic obstructive pulmonary disease"/>
    <x v="0"/>
    <x v="1"/>
    <n v="2.0774668100000002"/>
    <n v="1.264867459"/>
    <n v="3.0723584060000002"/>
    <s v="per 100,000"/>
    <m/>
    <m/>
  </r>
  <r>
    <x v="10"/>
    <x v="14"/>
    <x v="1"/>
    <s v="Chronic obstructive pulmonary disease"/>
    <x v="0"/>
    <x v="1"/>
    <n v="2.1668886770000002"/>
    <n v="1.30078878"/>
    <n v="3.2240534260000002"/>
    <s v="per 100,000"/>
    <m/>
    <m/>
  </r>
  <r>
    <x v="10"/>
    <x v="15"/>
    <x v="1"/>
    <s v="Chronic obstructive pulmonary disease"/>
    <x v="0"/>
    <x v="1"/>
    <n v="2.2468507309999999"/>
    <n v="1.267407256"/>
    <n v="3.4845841339999999"/>
    <s v="per 100,000"/>
    <m/>
    <m/>
  </r>
  <r>
    <x v="10"/>
    <x v="16"/>
    <x v="1"/>
    <s v="Chronic obstructive pulmonary disease"/>
    <x v="0"/>
    <x v="1"/>
    <n v="2.3424271590000001"/>
    <n v="1.4017420359999999"/>
    <n v="3.5072749700000001"/>
    <s v="per 100,000"/>
    <m/>
    <m/>
  </r>
  <r>
    <x v="10"/>
    <x v="17"/>
    <x v="1"/>
    <s v="Chronic obstructive pulmonary disease"/>
    <x v="0"/>
    <x v="1"/>
    <n v="2.501624461"/>
    <n v="1.502620063"/>
    <n v="3.6554003310000001"/>
    <s v="per 100,000"/>
    <m/>
    <m/>
  </r>
  <r>
    <x v="10"/>
    <x v="18"/>
    <x v="1"/>
    <s v="Chronic obstructive pulmonary disease"/>
    <x v="0"/>
    <x v="1"/>
    <n v="2.6409388360000001"/>
    <n v="1.533263689"/>
    <n v="3.9435499510000001"/>
    <s v="per 100,000"/>
    <m/>
    <m/>
  </r>
  <r>
    <x v="10"/>
    <x v="19"/>
    <x v="1"/>
    <s v="Chronic obstructive pulmonary disease"/>
    <x v="0"/>
    <x v="1"/>
    <n v="2.6012368289999999"/>
    <n v="1.487809564"/>
    <n v="3.8597215330000001"/>
    <s v="per 100,000"/>
    <m/>
    <m/>
  </r>
  <r>
    <x v="10"/>
    <x v="20"/>
    <x v="1"/>
    <s v="Chronic obstructive pulmonary disease"/>
    <x v="0"/>
    <x v="1"/>
    <n v="2.725200472"/>
    <n v="1.450897211"/>
    <n v="4.1747350350000003"/>
    <s v="per 100,000"/>
    <m/>
    <m/>
  </r>
  <r>
    <x v="10"/>
    <x v="21"/>
    <x v="1"/>
    <s v="Chronic obstructive pulmonary disease"/>
    <x v="0"/>
    <x v="1"/>
    <n v="2.9527296870000002"/>
    <n v="1.5454588460000001"/>
    <n v="4.4773347660000002"/>
    <s v="per 100,000"/>
    <m/>
    <m/>
  </r>
  <r>
    <x v="10"/>
    <x v="22"/>
    <x v="1"/>
    <s v="Chronic obstructive pulmonary disease"/>
    <x v="0"/>
    <x v="1"/>
    <n v="3.0244754559999998"/>
    <n v="1.641073888"/>
    <n v="4.6521363759999996"/>
    <s v="per 100,000"/>
    <m/>
    <m/>
  </r>
  <r>
    <x v="10"/>
    <x v="23"/>
    <x v="1"/>
    <s v="Chronic obstructive pulmonary disease"/>
    <x v="0"/>
    <x v="1"/>
    <n v="3.0726274569999998"/>
    <n v="1.654934135"/>
    <n v="4.6333632290000004"/>
    <s v="per 100,000"/>
    <m/>
    <m/>
  </r>
  <r>
    <x v="10"/>
    <x v="24"/>
    <x v="1"/>
    <s v="Chronic obstructive pulmonary disease"/>
    <x v="0"/>
    <x v="1"/>
    <n v="3.0738438960000001"/>
    <n v="1.648006772"/>
    <n v="4.6783276819999999"/>
    <s v="per 100,000"/>
    <m/>
    <m/>
  </r>
  <r>
    <x v="10"/>
    <x v="25"/>
    <x v="1"/>
    <s v="Chronic obstructive pulmonary disease"/>
    <x v="0"/>
    <x v="1"/>
    <n v="3.0588899079999998"/>
    <n v="1.6677872629999999"/>
    <n v="4.82260943"/>
    <s v="per 100,000"/>
    <m/>
    <m/>
  </r>
  <r>
    <x v="10"/>
    <x v="26"/>
    <x v="1"/>
    <s v="Chronic obstructive pulmonary disease"/>
    <x v="0"/>
    <x v="1"/>
    <n v="1.957398199"/>
    <n v="0.39052574499999998"/>
    <n v="4.0217834610000001"/>
    <s v="per 100,000"/>
    <m/>
    <m/>
  </r>
  <r>
    <x v="10"/>
    <x v="27"/>
    <x v="1"/>
    <s v="Chronic obstructive pulmonary disease"/>
    <x v="0"/>
    <x v="1"/>
    <n v="1.6450479739999999"/>
    <n v="0.32127582199999999"/>
    <n v="3.9904927469999998"/>
    <s v="per 100,000"/>
    <m/>
    <m/>
  </r>
  <r>
    <x v="10"/>
    <x v="0"/>
    <x v="1"/>
    <s v="Ischemic heart disease"/>
    <x v="0"/>
    <x v="0"/>
    <n v="151.3847968"/>
    <n v="91.029179959999993"/>
    <n v="227.9538264"/>
    <s v="per 100,000"/>
    <m/>
    <m/>
  </r>
  <r>
    <x v="10"/>
    <x v="1"/>
    <x v="1"/>
    <s v="Ischemic heart disease"/>
    <x v="0"/>
    <x v="0"/>
    <n v="140.85316"/>
    <n v="92.889625879999997"/>
    <n v="198.87527969999999"/>
    <s v="per 100,000"/>
    <m/>
    <m/>
  </r>
  <r>
    <x v="10"/>
    <x v="2"/>
    <x v="1"/>
    <s v="Ischemic heart disease"/>
    <x v="0"/>
    <x v="0"/>
    <n v="141.3956996"/>
    <n v="97.867320680000006"/>
    <n v="197.40809630000001"/>
    <s v="per 100,000"/>
    <m/>
    <m/>
  </r>
  <r>
    <x v="10"/>
    <x v="3"/>
    <x v="1"/>
    <s v="Ischemic heart disease"/>
    <x v="0"/>
    <x v="0"/>
    <n v="139.18443189999999"/>
    <n v="93.075845360000002"/>
    <n v="192.8660849"/>
    <s v="per 100,000"/>
    <m/>
    <m/>
  </r>
  <r>
    <x v="10"/>
    <x v="4"/>
    <x v="1"/>
    <s v="Ischemic heart disease"/>
    <x v="0"/>
    <x v="0"/>
    <n v="150.3597451"/>
    <n v="98.741065160000005"/>
    <n v="213.41914"/>
    <s v="per 100,000"/>
    <m/>
    <m/>
  </r>
  <r>
    <x v="10"/>
    <x v="5"/>
    <x v="1"/>
    <s v="Ischemic heart disease"/>
    <x v="0"/>
    <x v="0"/>
    <n v="168.61448139999999"/>
    <n v="102.21367859999999"/>
    <n v="247.8441612"/>
    <s v="per 100,000"/>
    <m/>
    <m/>
  </r>
  <r>
    <x v="10"/>
    <x v="6"/>
    <x v="1"/>
    <s v="Ischemic heart disease"/>
    <x v="0"/>
    <x v="0"/>
    <n v="181.98035870000001"/>
    <n v="118.9029335"/>
    <n v="254.95706809999999"/>
    <s v="per 100,000"/>
    <m/>
    <m/>
  </r>
  <r>
    <x v="10"/>
    <x v="7"/>
    <x v="1"/>
    <s v="Ischemic heart disease"/>
    <x v="0"/>
    <x v="0"/>
    <n v="200.4660604"/>
    <n v="135.46634539999999"/>
    <n v="272.51740590000003"/>
    <s v="per 100,000"/>
    <m/>
    <m/>
  </r>
  <r>
    <x v="10"/>
    <x v="8"/>
    <x v="1"/>
    <s v="Ischemic heart disease"/>
    <x v="0"/>
    <x v="0"/>
    <n v="193.96497199999999"/>
    <n v="130.33799329999999"/>
    <n v="268.6761257"/>
    <s v="per 100,000"/>
    <m/>
    <m/>
  </r>
  <r>
    <x v="10"/>
    <x v="9"/>
    <x v="1"/>
    <s v="Ischemic heart disease"/>
    <x v="0"/>
    <x v="0"/>
    <n v="200.1692755"/>
    <n v="132.18463130000001"/>
    <n v="281.79449460000001"/>
    <s v="per 100,000"/>
    <m/>
    <m/>
  </r>
  <r>
    <x v="10"/>
    <x v="10"/>
    <x v="1"/>
    <s v="Ischemic heart disease"/>
    <x v="0"/>
    <x v="0"/>
    <n v="206.1720703"/>
    <n v="126.77888280000001"/>
    <n v="298.1348486"/>
    <s v="per 100,000"/>
    <m/>
    <m/>
  </r>
  <r>
    <x v="10"/>
    <x v="11"/>
    <x v="1"/>
    <s v="Ischemic heart disease"/>
    <x v="0"/>
    <x v="0"/>
    <n v="192.52799920000001"/>
    <n v="125.3602389"/>
    <n v="263.3035367"/>
    <s v="per 100,000"/>
    <m/>
    <m/>
  </r>
  <r>
    <x v="10"/>
    <x v="12"/>
    <x v="1"/>
    <s v="Ischemic heart disease"/>
    <x v="0"/>
    <x v="0"/>
    <n v="185.9885487"/>
    <n v="129.57438139999999"/>
    <n v="251.97357980000001"/>
    <s v="per 100,000"/>
    <m/>
    <m/>
  </r>
  <r>
    <x v="10"/>
    <x v="13"/>
    <x v="1"/>
    <s v="Ischemic heart disease"/>
    <x v="0"/>
    <x v="0"/>
    <n v="189.34141109999999"/>
    <n v="135.16394"/>
    <n v="252.36828199999999"/>
    <s v="per 100,000"/>
    <m/>
    <m/>
  </r>
  <r>
    <x v="10"/>
    <x v="14"/>
    <x v="1"/>
    <s v="Ischemic heart disease"/>
    <x v="0"/>
    <x v="0"/>
    <n v="185.953136"/>
    <n v="126.84884409999999"/>
    <n v="253.52979099999999"/>
    <s v="per 100,000"/>
    <m/>
    <m/>
  </r>
  <r>
    <x v="10"/>
    <x v="15"/>
    <x v="1"/>
    <s v="Ischemic heart disease"/>
    <x v="0"/>
    <x v="0"/>
    <n v="186.8891045"/>
    <n v="118.1900653"/>
    <n v="263.27129869999999"/>
    <s v="per 100,000"/>
    <m/>
    <m/>
  </r>
  <r>
    <x v="10"/>
    <x v="16"/>
    <x v="1"/>
    <s v="Ischemic heart disease"/>
    <x v="0"/>
    <x v="0"/>
    <n v="196.53327189999999"/>
    <n v="132.69825760000001"/>
    <n v="269.15705930000001"/>
    <s v="per 100,000"/>
    <m/>
    <m/>
  </r>
  <r>
    <x v="10"/>
    <x v="17"/>
    <x v="1"/>
    <s v="Ischemic heart disease"/>
    <x v="0"/>
    <x v="0"/>
    <n v="201.1813507"/>
    <n v="140.97562350000001"/>
    <n v="270.1917047"/>
    <s v="per 100,000"/>
    <m/>
    <m/>
  </r>
  <r>
    <x v="10"/>
    <x v="18"/>
    <x v="1"/>
    <s v="Ischemic heart disease"/>
    <x v="0"/>
    <x v="0"/>
    <n v="211.3388185"/>
    <n v="148.95712069999999"/>
    <n v="282.21087549999999"/>
    <s v="per 100,000"/>
    <m/>
    <m/>
  </r>
  <r>
    <x v="10"/>
    <x v="19"/>
    <x v="1"/>
    <s v="Ischemic heart disease"/>
    <x v="0"/>
    <x v="0"/>
    <n v="205.9310231"/>
    <n v="139.95531980000001"/>
    <n v="278.57918660000001"/>
    <s v="per 100,000"/>
    <m/>
    <m/>
  </r>
  <r>
    <x v="10"/>
    <x v="20"/>
    <x v="1"/>
    <s v="Ischemic heart disease"/>
    <x v="0"/>
    <x v="0"/>
    <n v="209.23537769999999"/>
    <n v="129.38633400000001"/>
    <n v="292.21713349999999"/>
    <s v="per 100,000"/>
    <m/>
    <m/>
  </r>
  <r>
    <x v="10"/>
    <x v="21"/>
    <x v="1"/>
    <s v="Ischemic heart disease"/>
    <x v="0"/>
    <x v="0"/>
    <n v="221.1533331"/>
    <n v="141.6166657"/>
    <n v="309.68510409999999"/>
    <s v="per 100,000"/>
    <m/>
    <m/>
  </r>
  <r>
    <x v="10"/>
    <x v="22"/>
    <x v="1"/>
    <s v="Ischemic heart disease"/>
    <x v="0"/>
    <x v="0"/>
    <n v="219.72570709999999"/>
    <n v="143.8918515"/>
    <n v="313.31233500000002"/>
    <s v="per 100,000"/>
    <m/>
    <m/>
  </r>
  <r>
    <x v="10"/>
    <x v="23"/>
    <x v="1"/>
    <s v="Ischemic heart disease"/>
    <x v="0"/>
    <x v="0"/>
    <n v="212.6301081"/>
    <n v="138.73185580000001"/>
    <n v="291.62832709999998"/>
    <s v="per 100,000"/>
    <m/>
    <m/>
  </r>
  <r>
    <x v="10"/>
    <x v="24"/>
    <x v="1"/>
    <s v="Ischemic heart disease"/>
    <x v="0"/>
    <x v="0"/>
    <n v="208.75827659999999"/>
    <n v="135.64408520000001"/>
    <n v="293.36253269999997"/>
    <s v="per 100,000"/>
    <m/>
    <m/>
  </r>
  <r>
    <x v="10"/>
    <x v="25"/>
    <x v="1"/>
    <s v="Ischemic heart disease"/>
    <x v="0"/>
    <x v="0"/>
    <n v="204.1462468"/>
    <n v="128.89322139999999"/>
    <n v="283.54496089999998"/>
    <s v="per 100,000"/>
    <m/>
    <m/>
  </r>
  <r>
    <x v="10"/>
    <x v="26"/>
    <x v="1"/>
    <s v="Ischemic heart disease"/>
    <x v="0"/>
    <x v="0"/>
    <n v="128.23988919999999"/>
    <n v="25.781332819999999"/>
    <n v="240.16006139999999"/>
    <s v="per 100,000"/>
    <m/>
    <m/>
  </r>
  <r>
    <x v="10"/>
    <x v="27"/>
    <x v="1"/>
    <s v="Ischemic heart disease"/>
    <x v="0"/>
    <x v="0"/>
    <n v="105.8962125"/>
    <n v="20.79141928"/>
    <n v="243.15250689999999"/>
    <s v="per 100,000"/>
    <m/>
    <m/>
  </r>
  <r>
    <x v="10"/>
    <x v="0"/>
    <x v="1"/>
    <s v="Ischemic heart disease"/>
    <x v="0"/>
    <x v="1"/>
    <n v="5.7392282310000002"/>
    <n v="3.4396503250000001"/>
    <n v="8.6206379430000002"/>
    <s v="per 100,000"/>
    <m/>
    <m/>
  </r>
  <r>
    <x v="10"/>
    <x v="1"/>
    <x v="1"/>
    <s v="Ischemic heart disease"/>
    <x v="0"/>
    <x v="1"/>
    <n v="5.4140599260000002"/>
    <n v="3.5303783640000002"/>
    <n v="7.6972597839999999"/>
    <s v="per 100,000"/>
    <m/>
    <m/>
  </r>
  <r>
    <x v="10"/>
    <x v="2"/>
    <x v="1"/>
    <s v="Ischemic heart disease"/>
    <x v="0"/>
    <x v="1"/>
    <n v="5.4829156130000003"/>
    <n v="3.7415830630000002"/>
    <n v="7.6328585789999996"/>
    <s v="per 100,000"/>
    <m/>
    <m/>
  </r>
  <r>
    <x v="10"/>
    <x v="3"/>
    <x v="1"/>
    <s v="Ischemic heart disease"/>
    <x v="0"/>
    <x v="1"/>
    <n v="5.4592288069999997"/>
    <n v="3.6697694049999998"/>
    <n v="7.555298681"/>
    <s v="per 100,000"/>
    <m/>
    <m/>
  </r>
  <r>
    <x v="10"/>
    <x v="4"/>
    <x v="1"/>
    <s v="Ischemic heart disease"/>
    <x v="0"/>
    <x v="1"/>
    <n v="5.8914907960000003"/>
    <n v="3.9036089359999999"/>
    <n v="8.3523530019999992"/>
    <s v="per 100,000"/>
    <m/>
    <m/>
  </r>
  <r>
    <x v="10"/>
    <x v="5"/>
    <x v="1"/>
    <s v="Ischemic heart disease"/>
    <x v="0"/>
    <x v="1"/>
    <n v="6.5551044850000002"/>
    <n v="4.0100354339999997"/>
    <n v="9.6385771279999997"/>
    <s v="per 100,000"/>
    <m/>
    <m/>
  </r>
  <r>
    <x v="10"/>
    <x v="6"/>
    <x v="1"/>
    <s v="Ischemic heart disease"/>
    <x v="0"/>
    <x v="1"/>
    <n v="7.0801187209999998"/>
    <n v="4.6292435019999996"/>
    <n v="9.9631021020000006"/>
    <s v="per 100,000"/>
    <m/>
    <m/>
  </r>
  <r>
    <x v="10"/>
    <x v="7"/>
    <x v="1"/>
    <s v="Ischemic heart disease"/>
    <x v="0"/>
    <x v="1"/>
    <n v="7.772739176"/>
    <n v="5.2933865100000004"/>
    <n v="10.538132510000001"/>
    <s v="per 100,000"/>
    <m/>
    <m/>
  </r>
  <r>
    <x v="10"/>
    <x v="8"/>
    <x v="1"/>
    <s v="Ischemic heart disease"/>
    <x v="0"/>
    <x v="1"/>
    <n v="7.5615832000000003"/>
    <n v="5.0603447160000004"/>
    <n v="10.43712103"/>
    <s v="per 100,000"/>
    <m/>
    <m/>
  </r>
  <r>
    <x v="10"/>
    <x v="9"/>
    <x v="1"/>
    <s v="Ischemic heart disease"/>
    <x v="0"/>
    <x v="1"/>
    <n v="7.809514665"/>
    <n v="5.2102400429999998"/>
    <n v="10.97265902"/>
    <s v="per 100,000"/>
    <m/>
    <m/>
  </r>
  <r>
    <x v="10"/>
    <x v="10"/>
    <x v="1"/>
    <s v="Ischemic heart disease"/>
    <x v="0"/>
    <x v="1"/>
    <n v="8.0252821379999997"/>
    <n v="4.9829227759999997"/>
    <n v="11.55326676"/>
    <s v="per 100,000"/>
    <m/>
    <m/>
  </r>
  <r>
    <x v="10"/>
    <x v="11"/>
    <x v="1"/>
    <s v="Ischemic heart disease"/>
    <x v="0"/>
    <x v="1"/>
    <n v="7.5582365779999998"/>
    <n v="4.9306921939999997"/>
    <n v="10.332667819999999"/>
    <s v="per 100,000"/>
    <m/>
    <m/>
  </r>
  <r>
    <x v="10"/>
    <x v="12"/>
    <x v="1"/>
    <s v="Ischemic heart disease"/>
    <x v="0"/>
    <x v="1"/>
    <n v="7.3759068330000002"/>
    <n v="5.1319373869999998"/>
    <n v="9.913313531"/>
    <s v="per 100,000"/>
    <m/>
    <m/>
  </r>
  <r>
    <x v="10"/>
    <x v="13"/>
    <x v="1"/>
    <s v="Ischemic heart disease"/>
    <x v="0"/>
    <x v="1"/>
    <n v="7.5434988570000003"/>
    <n v="5.3533723579999997"/>
    <n v="10.06237348"/>
    <s v="per 100,000"/>
    <m/>
    <m/>
  </r>
  <r>
    <x v="10"/>
    <x v="14"/>
    <x v="1"/>
    <s v="Ischemic heart disease"/>
    <x v="0"/>
    <x v="1"/>
    <n v="7.4684655539999998"/>
    <n v="5.1188387510000002"/>
    <n v="10.190090700000001"/>
    <s v="per 100,000"/>
    <m/>
    <m/>
  </r>
  <r>
    <x v="10"/>
    <x v="15"/>
    <x v="1"/>
    <s v="Ischemic heart disease"/>
    <x v="0"/>
    <x v="1"/>
    <n v="7.5339172769999996"/>
    <n v="4.7591483710000002"/>
    <n v="10.71772165"/>
    <s v="per 100,000"/>
    <m/>
    <m/>
  </r>
  <r>
    <x v="10"/>
    <x v="16"/>
    <x v="1"/>
    <s v="Ischemic heart disease"/>
    <x v="0"/>
    <x v="1"/>
    <n v="7.9325250660000002"/>
    <n v="5.3141579380000001"/>
    <n v="10.832987019999999"/>
    <s v="per 100,000"/>
    <m/>
    <m/>
  </r>
  <r>
    <x v="10"/>
    <x v="17"/>
    <x v="1"/>
    <s v="Ischemic heart disease"/>
    <x v="0"/>
    <x v="1"/>
    <n v="8.1765651120000005"/>
    <n v="5.7566539959999998"/>
    <n v="11.0609384"/>
    <s v="per 100,000"/>
    <m/>
    <m/>
  </r>
  <r>
    <x v="10"/>
    <x v="18"/>
    <x v="1"/>
    <s v="Ischemic heart disease"/>
    <x v="0"/>
    <x v="1"/>
    <n v="8.6290487749999993"/>
    <n v="6.045145486"/>
    <n v="11.571893879999999"/>
    <s v="per 100,000"/>
    <m/>
    <m/>
  </r>
  <r>
    <x v="10"/>
    <x v="19"/>
    <x v="1"/>
    <s v="Ischemic heart disease"/>
    <x v="0"/>
    <x v="1"/>
    <n v="8.4639240830000002"/>
    <n v="5.7387987130000004"/>
    <n v="11.5667106"/>
    <s v="per 100,000"/>
    <m/>
    <m/>
  </r>
  <r>
    <x v="10"/>
    <x v="20"/>
    <x v="1"/>
    <s v="Ischemic heart disease"/>
    <x v="0"/>
    <x v="1"/>
    <n v="8.7128007610000004"/>
    <n v="5.2871137340000001"/>
    <n v="12.20646887"/>
    <s v="per 100,000"/>
    <m/>
    <m/>
  </r>
  <r>
    <x v="10"/>
    <x v="21"/>
    <x v="1"/>
    <s v="Ischemic heart disease"/>
    <x v="0"/>
    <x v="1"/>
    <n v="9.2886322149999998"/>
    <n v="5.9118689790000003"/>
    <n v="13.032858859999999"/>
    <s v="per 100,000"/>
    <m/>
    <m/>
  </r>
  <r>
    <x v="10"/>
    <x v="22"/>
    <x v="1"/>
    <s v="Ischemic heart disease"/>
    <x v="0"/>
    <x v="1"/>
    <n v="9.3369034739999996"/>
    <n v="6.1400915029999998"/>
    <n v="13.248387320000001"/>
    <s v="per 100,000"/>
    <m/>
    <m/>
  </r>
  <r>
    <x v="10"/>
    <x v="23"/>
    <x v="1"/>
    <s v="Ischemic heart disease"/>
    <x v="0"/>
    <x v="1"/>
    <n v="9.1984736349999991"/>
    <n v="5.9745308000000001"/>
    <n v="12.618840560000001"/>
    <s v="per 100,000"/>
    <m/>
    <m/>
  </r>
  <r>
    <x v="10"/>
    <x v="24"/>
    <x v="1"/>
    <s v="Ischemic heart disease"/>
    <x v="0"/>
    <x v="1"/>
    <n v="9.0886713340000007"/>
    <n v="5.8819328970000004"/>
    <n v="12.694694159999999"/>
    <s v="per 100,000"/>
    <m/>
    <m/>
  </r>
  <r>
    <x v="10"/>
    <x v="25"/>
    <x v="1"/>
    <s v="Ischemic heart disease"/>
    <x v="0"/>
    <x v="1"/>
    <n v="8.9492570279999999"/>
    <n v="5.6488367559999997"/>
    <n v="12.35910752"/>
    <s v="per 100,000"/>
    <m/>
    <m/>
  </r>
  <r>
    <x v="10"/>
    <x v="26"/>
    <x v="1"/>
    <s v="Ischemic heart disease"/>
    <x v="0"/>
    <x v="1"/>
    <n v="5.6525728900000001"/>
    <n v="1.083431078"/>
    <n v="10.70024014"/>
    <s v="per 100,000"/>
    <m/>
    <m/>
  </r>
  <r>
    <x v="10"/>
    <x v="27"/>
    <x v="1"/>
    <s v="Ischemic heart disease"/>
    <x v="0"/>
    <x v="1"/>
    <n v="4.6975212390000003"/>
    <n v="0.92987599600000004"/>
    <n v="10.87368949"/>
    <s v="per 100,000"/>
    <m/>
    <m/>
  </r>
  <r>
    <x v="10"/>
    <x v="0"/>
    <x v="1"/>
    <s v="Ischemic stroke"/>
    <x v="0"/>
    <x v="0"/>
    <n v="18.99870202"/>
    <n v="11.360304749999999"/>
    <n v="28.69266872"/>
    <s v="per 100,000"/>
    <m/>
    <m/>
  </r>
  <r>
    <x v="10"/>
    <x v="1"/>
    <x v="1"/>
    <s v="Ischemic stroke"/>
    <x v="0"/>
    <x v="0"/>
    <n v="18.417637890000002"/>
    <n v="11.82875275"/>
    <n v="27.760208030000001"/>
    <s v="per 100,000"/>
    <m/>
    <m/>
  </r>
  <r>
    <x v="10"/>
    <x v="2"/>
    <x v="1"/>
    <s v="Ischemic stroke"/>
    <x v="0"/>
    <x v="0"/>
    <n v="18.902529520000002"/>
    <n v="12.80162354"/>
    <n v="27.40542246"/>
    <s v="per 100,000"/>
    <m/>
    <m/>
  </r>
  <r>
    <x v="10"/>
    <x v="3"/>
    <x v="1"/>
    <s v="Ischemic stroke"/>
    <x v="0"/>
    <x v="0"/>
    <n v="19.063586959999999"/>
    <n v="12.635064399999999"/>
    <n v="27.36087062"/>
    <s v="per 100,000"/>
    <m/>
    <m/>
  </r>
  <r>
    <x v="10"/>
    <x v="4"/>
    <x v="1"/>
    <s v="Ischemic stroke"/>
    <x v="0"/>
    <x v="0"/>
    <n v="20.44175177"/>
    <n v="12.68668547"/>
    <n v="29.740010640000001"/>
    <s v="per 100,000"/>
    <m/>
    <m/>
  </r>
  <r>
    <x v="10"/>
    <x v="5"/>
    <x v="1"/>
    <s v="Ischemic stroke"/>
    <x v="0"/>
    <x v="0"/>
    <n v="22.463440240000001"/>
    <n v="13.28872357"/>
    <n v="33.296700360000003"/>
    <s v="per 100,000"/>
    <m/>
    <m/>
  </r>
  <r>
    <x v="10"/>
    <x v="6"/>
    <x v="1"/>
    <s v="Ischemic stroke"/>
    <x v="0"/>
    <x v="0"/>
    <n v="23.62672311"/>
    <n v="14.735758260000001"/>
    <n v="33.888236429999999"/>
    <s v="per 100,000"/>
    <m/>
    <m/>
  </r>
  <r>
    <x v="10"/>
    <x v="7"/>
    <x v="1"/>
    <s v="Ischemic stroke"/>
    <x v="0"/>
    <x v="0"/>
    <n v="25.580489249999999"/>
    <n v="16.664250200000001"/>
    <n v="36.333380480000002"/>
    <s v="per 100,000"/>
    <m/>
    <m/>
  </r>
  <r>
    <x v="10"/>
    <x v="8"/>
    <x v="1"/>
    <s v="Ischemic stroke"/>
    <x v="0"/>
    <x v="0"/>
    <n v="25.174105019999999"/>
    <n v="16.187137480000001"/>
    <n v="35.812197220000002"/>
    <s v="per 100,000"/>
    <m/>
    <m/>
  </r>
  <r>
    <x v="10"/>
    <x v="9"/>
    <x v="1"/>
    <s v="Ischemic stroke"/>
    <x v="0"/>
    <x v="0"/>
    <n v="26.311587209999999"/>
    <n v="16.359727100000001"/>
    <n v="38.891446260000002"/>
    <s v="per 100,000"/>
    <m/>
    <m/>
  </r>
  <r>
    <x v="10"/>
    <x v="10"/>
    <x v="1"/>
    <s v="Ischemic stroke"/>
    <x v="0"/>
    <x v="0"/>
    <n v="27.49931492"/>
    <n v="16.167255839999999"/>
    <n v="42.456928230000003"/>
    <s v="per 100,000"/>
    <m/>
    <m/>
  </r>
  <r>
    <x v="10"/>
    <x v="11"/>
    <x v="1"/>
    <s v="Ischemic stroke"/>
    <x v="0"/>
    <x v="0"/>
    <n v="26.57971646"/>
    <n v="16.722071339999999"/>
    <n v="38.30383466"/>
    <s v="per 100,000"/>
    <m/>
    <m/>
  </r>
  <r>
    <x v="10"/>
    <x v="12"/>
    <x v="1"/>
    <s v="Ischemic stroke"/>
    <x v="0"/>
    <x v="0"/>
    <n v="26.674164860000001"/>
    <n v="17.54417385"/>
    <n v="38.02446458"/>
    <s v="per 100,000"/>
    <m/>
    <m/>
  </r>
  <r>
    <x v="10"/>
    <x v="13"/>
    <x v="1"/>
    <s v="Ischemic stroke"/>
    <x v="0"/>
    <x v="0"/>
    <n v="27.657015120000001"/>
    <n v="18.77241102"/>
    <n v="39.405972609999999"/>
    <s v="per 100,000"/>
    <m/>
    <m/>
  </r>
  <r>
    <x v="10"/>
    <x v="14"/>
    <x v="1"/>
    <s v="Ischemic stroke"/>
    <x v="0"/>
    <x v="0"/>
    <n v="27.932157979999999"/>
    <n v="18.216362870000001"/>
    <n v="38.62331914"/>
    <s v="per 100,000"/>
    <m/>
    <m/>
  </r>
  <r>
    <x v="10"/>
    <x v="15"/>
    <x v="1"/>
    <s v="Ischemic stroke"/>
    <x v="0"/>
    <x v="0"/>
    <n v="28.293974389999999"/>
    <n v="17.483623940000001"/>
    <n v="40.63262726"/>
    <s v="per 100,000"/>
    <m/>
    <m/>
  </r>
  <r>
    <x v="10"/>
    <x v="16"/>
    <x v="1"/>
    <s v="Ischemic stroke"/>
    <x v="0"/>
    <x v="0"/>
    <n v="29.457754569999999"/>
    <n v="19.252991269999999"/>
    <n v="41.232722500000001"/>
    <s v="per 100,000"/>
    <m/>
    <m/>
  </r>
  <r>
    <x v="10"/>
    <x v="17"/>
    <x v="1"/>
    <s v="Ischemic stroke"/>
    <x v="0"/>
    <x v="0"/>
    <n v="30.01061331"/>
    <n v="20.165662489999999"/>
    <n v="42.006826070000002"/>
    <s v="per 100,000"/>
    <m/>
    <m/>
  </r>
  <r>
    <x v="10"/>
    <x v="18"/>
    <x v="1"/>
    <s v="Ischemic stroke"/>
    <x v="0"/>
    <x v="0"/>
    <n v="30.951644160000001"/>
    <n v="20.654321230000001"/>
    <n v="43.082070029999997"/>
    <s v="per 100,000"/>
    <m/>
    <m/>
  </r>
  <r>
    <x v="10"/>
    <x v="19"/>
    <x v="1"/>
    <s v="Ischemic stroke"/>
    <x v="0"/>
    <x v="0"/>
    <n v="30.278151659999999"/>
    <n v="19.689058769999999"/>
    <n v="43.077283199999997"/>
    <s v="per 100,000"/>
    <m/>
    <m/>
  </r>
  <r>
    <x v="10"/>
    <x v="20"/>
    <x v="1"/>
    <s v="Ischemic stroke"/>
    <x v="0"/>
    <x v="0"/>
    <n v="30.272749489999999"/>
    <n v="18.454852370000001"/>
    <n v="44.437927969999997"/>
    <s v="per 100,000"/>
    <m/>
    <m/>
  </r>
  <r>
    <x v="10"/>
    <x v="21"/>
    <x v="1"/>
    <s v="Ischemic stroke"/>
    <x v="0"/>
    <x v="0"/>
    <n v="30.884135740000001"/>
    <n v="18.369630059999999"/>
    <n v="45.834835570000003"/>
    <s v="per 100,000"/>
    <m/>
    <m/>
  </r>
  <r>
    <x v="10"/>
    <x v="22"/>
    <x v="1"/>
    <s v="Ischemic stroke"/>
    <x v="0"/>
    <x v="0"/>
    <n v="29.832694350000001"/>
    <n v="18.7800826"/>
    <n v="44.032281019999999"/>
    <s v="per 100,000"/>
    <m/>
    <m/>
  </r>
  <r>
    <x v="10"/>
    <x v="23"/>
    <x v="1"/>
    <s v="Ischemic stroke"/>
    <x v="0"/>
    <x v="0"/>
    <n v="28.113074900000001"/>
    <n v="17.656450280000001"/>
    <n v="40.227527090000002"/>
    <s v="per 100,000"/>
    <m/>
    <m/>
  </r>
  <r>
    <x v="10"/>
    <x v="24"/>
    <x v="1"/>
    <s v="Ischemic stroke"/>
    <x v="0"/>
    <x v="0"/>
    <n v="28.350230589999999"/>
    <n v="17.042959459999999"/>
    <n v="42.024380219999998"/>
    <s v="per 100,000"/>
    <m/>
    <m/>
  </r>
  <r>
    <x v="10"/>
    <x v="25"/>
    <x v="1"/>
    <s v="Ischemic stroke"/>
    <x v="0"/>
    <x v="0"/>
    <n v="28.256072629999998"/>
    <n v="17.123060519999999"/>
    <n v="40.909059759999998"/>
    <s v="per 100,000"/>
    <m/>
    <m/>
  </r>
  <r>
    <x v="10"/>
    <x v="26"/>
    <x v="1"/>
    <s v="Ischemic stroke"/>
    <x v="0"/>
    <x v="0"/>
    <n v="18.165707149999999"/>
    <n v="3.4783463929999998"/>
    <n v="36.347844649999999"/>
    <s v="per 100,000"/>
    <m/>
    <m/>
  </r>
  <r>
    <x v="10"/>
    <x v="27"/>
    <x v="1"/>
    <s v="Ischemic stroke"/>
    <x v="0"/>
    <x v="0"/>
    <n v="15.261341789999999"/>
    <n v="2.8053411129999999"/>
    <n v="35.474619539999999"/>
    <s v="per 100,000"/>
    <m/>
    <m/>
  </r>
  <r>
    <x v="10"/>
    <x v="0"/>
    <x v="1"/>
    <s v="Ischemic stroke"/>
    <x v="0"/>
    <x v="1"/>
    <n v="0.94221154399999996"/>
    <n v="0.57083151399999998"/>
    <n v="1.4248595340000001"/>
    <s v="per 100,000"/>
    <m/>
    <m/>
  </r>
  <r>
    <x v="10"/>
    <x v="1"/>
    <x v="1"/>
    <s v="Ischemic stroke"/>
    <x v="0"/>
    <x v="1"/>
    <n v="0.91397226300000001"/>
    <n v="0.58796751199999997"/>
    <n v="1.3675184060000001"/>
    <s v="per 100,000"/>
    <m/>
    <m/>
  </r>
  <r>
    <x v="10"/>
    <x v="2"/>
    <x v="1"/>
    <s v="Ischemic stroke"/>
    <x v="0"/>
    <x v="1"/>
    <n v="0.94321697999999998"/>
    <n v="0.63448278499999999"/>
    <n v="1.355737247"/>
    <s v="per 100,000"/>
    <m/>
    <m/>
  </r>
  <r>
    <x v="10"/>
    <x v="3"/>
    <x v="1"/>
    <s v="Ischemic stroke"/>
    <x v="0"/>
    <x v="1"/>
    <n v="0.95805356100000005"/>
    <n v="0.62715163399999996"/>
    <n v="1.3794413430000001"/>
    <s v="per 100,000"/>
    <m/>
    <m/>
  </r>
  <r>
    <x v="10"/>
    <x v="4"/>
    <x v="1"/>
    <s v="Ischemic stroke"/>
    <x v="0"/>
    <x v="1"/>
    <n v="1.0315253259999999"/>
    <n v="0.64688842400000002"/>
    <n v="1.5071227380000001"/>
    <s v="per 100,000"/>
    <m/>
    <m/>
  </r>
  <r>
    <x v="10"/>
    <x v="5"/>
    <x v="1"/>
    <s v="Ischemic stroke"/>
    <x v="0"/>
    <x v="1"/>
    <n v="1.13321128"/>
    <n v="0.68245925500000004"/>
    <n v="1.6996839399999999"/>
    <s v="per 100,000"/>
    <m/>
    <m/>
  </r>
  <r>
    <x v="10"/>
    <x v="6"/>
    <x v="1"/>
    <s v="Ischemic stroke"/>
    <x v="0"/>
    <x v="1"/>
    <n v="1.1963276949999999"/>
    <n v="0.73946508399999999"/>
    <n v="1.741492829"/>
    <s v="per 100,000"/>
    <m/>
    <m/>
  </r>
  <r>
    <x v="10"/>
    <x v="7"/>
    <x v="1"/>
    <s v="Ischemic stroke"/>
    <x v="0"/>
    <x v="1"/>
    <n v="1.2975878409999999"/>
    <n v="0.83885604400000002"/>
    <n v="1.833435817"/>
    <s v="per 100,000"/>
    <m/>
    <m/>
  </r>
  <r>
    <x v="10"/>
    <x v="8"/>
    <x v="1"/>
    <s v="Ischemic stroke"/>
    <x v="0"/>
    <x v="1"/>
    <n v="1.269918562"/>
    <n v="0.832213286"/>
    <n v="1.8187229110000001"/>
    <s v="per 100,000"/>
    <m/>
    <m/>
  </r>
  <r>
    <x v="10"/>
    <x v="9"/>
    <x v="1"/>
    <s v="Ischemic stroke"/>
    <x v="0"/>
    <x v="1"/>
    <n v="1.325492707"/>
    <n v="0.82063728000000002"/>
    <n v="1.952788097"/>
    <s v="per 100,000"/>
    <m/>
    <m/>
  </r>
  <r>
    <x v="10"/>
    <x v="10"/>
    <x v="1"/>
    <s v="Ischemic stroke"/>
    <x v="0"/>
    <x v="1"/>
    <n v="1.38185968"/>
    <n v="0.79098944699999996"/>
    <n v="2.1222500119999999"/>
    <s v="per 100,000"/>
    <m/>
    <m/>
  </r>
  <r>
    <x v="10"/>
    <x v="11"/>
    <x v="1"/>
    <s v="Ischemic stroke"/>
    <x v="0"/>
    <x v="1"/>
    <n v="1.331985347"/>
    <n v="0.81686521099999998"/>
    <n v="1.9415404979999999"/>
    <s v="per 100,000"/>
    <m/>
    <m/>
  </r>
  <r>
    <x v="10"/>
    <x v="12"/>
    <x v="1"/>
    <s v="Ischemic stroke"/>
    <x v="0"/>
    <x v="1"/>
    <n v="1.339940023"/>
    <n v="0.86868164699999995"/>
    <n v="1.9269977700000001"/>
    <s v="per 100,000"/>
    <m/>
    <m/>
  </r>
  <r>
    <x v="10"/>
    <x v="13"/>
    <x v="1"/>
    <s v="Ischemic stroke"/>
    <x v="0"/>
    <x v="1"/>
    <n v="1.3934959149999999"/>
    <n v="0.94325551500000004"/>
    <n v="1.9676457119999999"/>
    <s v="per 100,000"/>
    <m/>
    <m/>
  </r>
  <r>
    <x v="10"/>
    <x v="14"/>
    <x v="1"/>
    <s v="Ischemic stroke"/>
    <x v="0"/>
    <x v="1"/>
    <n v="1.412782384"/>
    <n v="0.90629147300000001"/>
    <n v="1.97906764"/>
    <s v="per 100,000"/>
    <m/>
    <m/>
  </r>
  <r>
    <x v="10"/>
    <x v="15"/>
    <x v="1"/>
    <s v="Ischemic stroke"/>
    <x v="0"/>
    <x v="1"/>
    <n v="1.4323780340000001"/>
    <n v="0.86934428799999997"/>
    <n v="2.0849278340000001"/>
    <s v="per 100,000"/>
    <m/>
    <m/>
  </r>
  <r>
    <x v="10"/>
    <x v="16"/>
    <x v="1"/>
    <s v="Ischemic stroke"/>
    <x v="0"/>
    <x v="1"/>
    <n v="1.502003795"/>
    <n v="0.95025159400000003"/>
    <n v="2.1214295750000001"/>
    <s v="per 100,000"/>
    <m/>
    <m/>
  </r>
  <r>
    <x v="10"/>
    <x v="17"/>
    <x v="1"/>
    <s v="Ischemic stroke"/>
    <x v="0"/>
    <x v="1"/>
    <n v="1.5224140930000001"/>
    <n v="1.0355933150000001"/>
    <n v="2.1273291159999999"/>
    <s v="per 100,000"/>
    <m/>
    <m/>
  </r>
  <r>
    <x v="10"/>
    <x v="18"/>
    <x v="1"/>
    <s v="Ischemic stroke"/>
    <x v="0"/>
    <x v="1"/>
    <n v="1.5661685489999999"/>
    <n v="1.0562488130000001"/>
    <n v="2.1945551110000001"/>
    <s v="per 100,000"/>
    <m/>
    <m/>
  </r>
  <r>
    <x v="10"/>
    <x v="19"/>
    <x v="1"/>
    <s v="Ischemic stroke"/>
    <x v="0"/>
    <x v="1"/>
    <n v="1.516648607"/>
    <n v="0.98584637799999997"/>
    <n v="2.1808656489999998"/>
    <s v="per 100,000"/>
    <m/>
    <m/>
  </r>
  <r>
    <x v="10"/>
    <x v="20"/>
    <x v="1"/>
    <s v="Ischemic stroke"/>
    <x v="0"/>
    <x v="1"/>
    <n v="1.5139141979999999"/>
    <n v="0.91447098699999996"/>
    <n v="2.2078407179999999"/>
    <s v="per 100,000"/>
    <m/>
    <m/>
  </r>
  <r>
    <x v="10"/>
    <x v="21"/>
    <x v="1"/>
    <s v="Ischemic stroke"/>
    <x v="0"/>
    <x v="1"/>
    <n v="1.531492922"/>
    <n v="0.92272776899999998"/>
    <n v="2.2529100120000001"/>
    <s v="per 100,000"/>
    <m/>
    <m/>
  </r>
  <r>
    <x v="10"/>
    <x v="22"/>
    <x v="1"/>
    <s v="Ischemic stroke"/>
    <x v="0"/>
    <x v="1"/>
    <n v="1.4627889759999999"/>
    <n v="0.90520164400000003"/>
    <n v="2.1726790650000001"/>
    <s v="per 100,000"/>
    <m/>
    <m/>
  </r>
  <r>
    <x v="10"/>
    <x v="23"/>
    <x v="1"/>
    <s v="Ischemic stroke"/>
    <x v="0"/>
    <x v="1"/>
    <n v="1.358541979"/>
    <n v="0.81704983200000003"/>
    <n v="1.956325707"/>
    <s v="per 100,000"/>
    <m/>
    <m/>
  </r>
  <r>
    <x v="10"/>
    <x v="24"/>
    <x v="1"/>
    <s v="Ischemic stroke"/>
    <x v="0"/>
    <x v="1"/>
    <n v="1.3814955799999999"/>
    <n v="0.83101161499999998"/>
    <n v="2.0249825540000002"/>
    <s v="per 100,000"/>
    <m/>
    <m/>
  </r>
  <r>
    <x v="10"/>
    <x v="25"/>
    <x v="1"/>
    <s v="Ischemic stroke"/>
    <x v="0"/>
    <x v="1"/>
    <n v="1.386841711"/>
    <n v="0.86615031499999995"/>
    <n v="2.042576505"/>
    <s v="per 100,000"/>
    <m/>
    <m/>
  </r>
  <r>
    <x v="10"/>
    <x v="26"/>
    <x v="1"/>
    <s v="Ischemic stroke"/>
    <x v="0"/>
    <x v="1"/>
    <n v="0.89764274200000005"/>
    <n v="0.16456203599999999"/>
    <n v="1.808284271"/>
    <s v="per 100,000"/>
    <m/>
    <m/>
  </r>
  <r>
    <x v="10"/>
    <x v="27"/>
    <x v="1"/>
    <s v="Ischemic stroke"/>
    <x v="0"/>
    <x v="1"/>
    <n v="0.75839677500000002"/>
    <n v="0.14070474199999999"/>
    <n v="1.7837158950000001"/>
    <s v="per 100,000"/>
    <m/>
    <m/>
  </r>
  <r>
    <x v="10"/>
    <x v="0"/>
    <x v="1"/>
    <s v="Tracheal, bronchus, and lung cancer"/>
    <x v="0"/>
    <x v="0"/>
    <n v="10.525794680000001"/>
    <n v="6.0663894809999999"/>
    <n v="16.267499699999998"/>
    <s v="per 100,000"/>
    <m/>
    <m/>
  </r>
  <r>
    <x v="10"/>
    <x v="1"/>
    <x v="1"/>
    <s v="Tracheal, bronchus, and lung cancer"/>
    <x v="0"/>
    <x v="0"/>
    <n v="10.08240872"/>
    <n v="6.2742537140000003"/>
    <n v="14.83227984"/>
    <s v="per 100,000"/>
    <m/>
    <m/>
  </r>
  <r>
    <x v="10"/>
    <x v="2"/>
    <x v="1"/>
    <s v="Tracheal, bronchus, and lung cancer"/>
    <x v="0"/>
    <x v="0"/>
    <n v="10.21328156"/>
    <n v="6.6837195789999999"/>
    <n v="14.710623740000001"/>
    <s v="per 100,000"/>
    <m/>
    <m/>
  </r>
  <r>
    <x v="10"/>
    <x v="3"/>
    <x v="1"/>
    <s v="Tracheal, bronchus, and lung cancer"/>
    <x v="0"/>
    <x v="0"/>
    <n v="10.223269159999999"/>
    <n v="6.6885143109999996"/>
    <n v="14.512815209999999"/>
    <s v="per 100,000"/>
    <m/>
    <m/>
  </r>
  <r>
    <x v="10"/>
    <x v="4"/>
    <x v="1"/>
    <s v="Tracheal, bronchus, and lung cancer"/>
    <x v="0"/>
    <x v="0"/>
    <n v="10.93868735"/>
    <n v="6.7896433849999998"/>
    <n v="16.51892389"/>
    <s v="per 100,000"/>
    <m/>
    <m/>
  </r>
  <r>
    <x v="10"/>
    <x v="5"/>
    <x v="1"/>
    <s v="Tracheal, bronchus, and lung cancer"/>
    <x v="0"/>
    <x v="0"/>
    <n v="12.098498040000001"/>
    <n v="7.1238012599999996"/>
    <n v="19.137624930000001"/>
    <s v="per 100,000"/>
    <m/>
    <m/>
  </r>
  <r>
    <x v="10"/>
    <x v="6"/>
    <x v="1"/>
    <s v="Tracheal, bronchus, and lung cancer"/>
    <x v="0"/>
    <x v="0"/>
    <n v="12.924781230000001"/>
    <n v="7.843668879"/>
    <n v="19.21740513"/>
    <s v="per 100,000"/>
    <m/>
    <m/>
  </r>
  <r>
    <x v="10"/>
    <x v="7"/>
    <x v="1"/>
    <s v="Tracheal, bronchus, and lung cancer"/>
    <x v="0"/>
    <x v="0"/>
    <n v="13.90996399"/>
    <n v="8.9857550849999992"/>
    <n v="19.834937029999999"/>
    <s v="per 100,000"/>
    <m/>
    <m/>
  </r>
  <r>
    <x v="10"/>
    <x v="8"/>
    <x v="1"/>
    <s v="Tracheal, bronchus, and lung cancer"/>
    <x v="0"/>
    <x v="0"/>
    <n v="13.83012263"/>
    <n v="8.9204741490000004"/>
    <n v="19.75462761"/>
    <s v="per 100,000"/>
    <m/>
    <m/>
  </r>
  <r>
    <x v="10"/>
    <x v="9"/>
    <x v="1"/>
    <s v="Tracheal, bronchus, and lung cancer"/>
    <x v="0"/>
    <x v="0"/>
    <n v="14.56965112"/>
    <n v="9.103494779"/>
    <n v="21.035606919999999"/>
    <s v="per 100,000"/>
    <m/>
    <m/>
  </r>
  <r>
    <x v="10"/>
    <x v="10"/>
    <x v="1"/>
    <s v="Tracheal, bronchus, and lung cancer"/>
    <x v="0"/>
    <x v="0"/>
    <n v="15.55661454"/>
    <n v="9.1023375469999994"/>
    <n v="23.8194695"/>
    <s v="per 100,000"/>
    <m/>
    <m/>
  </r>
  <r>
    <x v="10"/>
    <x v="11"/>
    <x v="1"/>
    <s v="Tracheal, bronchus, and lung cancer"/>
    <x v="0"/>
    <x v="0"/>
    <n v="15.335570690000001"/>
    <n v="9.5920886450000005"/>
    <n v="22.405516970000001"/>
    <s v="per 100,000"/>
    <m/>
    <m/>
  </r>
  <r>
    <x v="10"/>
    <x v="12"/>
    <x v="1"/>
    <s v="Tracheal, bronchus, and lung cancer"/>
    <x v="0"/>
    <x v="0"/>
    <n v="15.454011769999999"/>
    <n v="9.8897934749999994"/>
    <n v="22.108739549999999"/>
    <s v="per 100,000"/>
    <m/>
    <m/>
  </r>
  <r>
    <x v="10"/>
    <x v="13"/>
    <x v="1"/>
    <s v="Tracheal, bronchus, and lung cancer"/>
    <x v="0"/>
    <x v="0"/>
    <n v="16.376880759999999"/>
    <n v="10.62405575"/>
    <n v="23.051365870000001"/>
    <s v="per 100,000"/>
    <m/>
    <m/>
  </r>
  <r>
    <x v="10"/>
    <x v="14"/>
    <x v="1"/>
    <s v="Tracheal, bronchus, and lung cancer"/>
    <x v="0"/>
    <x v="0"/>
    <n v="16.87590123"/>
    <n v="10.648424869999999"/>
    <n v="24.699430060000001"/>
    <s v="per 100,000"/>
    <m/>
    <m/>
  </r>
  <r>
    <x v="10"/>
    <x v="15"/>
    <x v="1"/>
    <s v="Tracheal, bronchus, and lung cancer"/>
    <x v="0"/>
    <x v="0"/>
    <n v="17.61525061"/>
    <n v="10.513447530000001"/>
    <n v="27.473197160000002"/>
    <s v="per 100,000"/>
    <m/>
    <m/>
  </r>
  <r>
    <x v="10"/>
    <x v="16"/>
    <x v="1"/>
    <s v="Tracheal, bronchus, and lung cancer"/>
    <x v="0"/>
    <x v="0"/>
    <n v="18.487503799999999"/>
    <n v="11.78392262"/>
    <n v="26.99708944"/>
    <s v="per 100,000"/>
    <m/>
    <m/>
  </r>
  <r>
    <x v="10"/>
    <x v="17"/>
    <x v="1"/>
    <s v="Tracheal, bronchus, and lung cancer"/>
    <x v="0"/>
    <x v="0"/>
    <n v="19.666902589999999"/>
    <n v="12.60951109"/>
    <n v="27.92075603"/>
    <s v="per 100,000"/>
    <m/>
    <m/>
  </r>
  <r>
    <x v="10"/>
    <x v="18"/>
    <x v="1"/>
    <s v="Tracheal, bronchus, and lung cancer"/>
    <x v="0"/>
    <x v="0"/>
    <n v="20.69609152"/>
    <n v="13.627753999999999"/>
    <n v="29.438382019999999"/>
    <s v="per 100,000"/>
    <m/>
    <m/>
  </r>
  <r>
    <x v="10"/>
    <x v="19"/>
    <x v="1"/>
    <s v="Tracheal, bronchus, and lung cancer"/>
    <x v="0"/>
    <x v="0"/>
    <n v="20.357610860000001"/>
    <n v="12.797207869999999"/>
    <n v="29.710724580000001"/>
    <s v="per 100,000"/>
    <m/>
    <m/>
  </r>
  <r>
    <x v="10"/>
    <x v="20"/>
    <x v="1"/>
    <s v="Tracheal, bronchus, and lung cancer"/>
    <x v="0"/>
    <x v="0"/>
    <n v="20.831057229999999"/>
    <n v="12.24755414"/>
    <n v="31.976239870000001"/>
    <s v="per 100,000"/>
    <m/>
    <m/>
  </r>
  <r>
    <x v="10"/>
    <x v="21"/>
    <x v="1"/>
    <s v="Tracheal, bronchus, and lung cancer"/>
    <x v="0"/>
    <x v="0"/>
    <n v="22.51430113"/>
    <n v="13.16518671"/>
    <n v="34.211321689999998"/>
    <s v="per 100,000"/>
    <m/>
    <m/>
  </r>
  <r>
    <x v="10"/>
    <x v="22"/>
    <x v="1"/>
    <s v="Tracheal, bronchus, and lung cancer"/>
    <x v="0"/>
    <x v="0"/>
    <n v="22.789370980000001"/>
    <n v="12.848888130000001"/>
    <n v="34.97438279"/>
    <s v="per 100,000"/>
    <m/>
    <m/>
  </r>
  <r>
    <x v="10"/>
    <x v="23"/>
    <x v="1"/>
    <s v="Tracheal, bronchus, and lung cancer"/>
    <x v="0"/>
    <x v="0"/>
    <n v="22.573652289999998"/>
    <n v="13.01936317"/>
    <n v="34.13448631"/>
    <s v="per 100,000"/>
    <m/>
    <m/>
  </r>
  <r>
    <x v="10"/>
    <x v="24"/>
    <x v="1"/>
    <s v="Tracheal, bronchus, and lung cancer"/>
    <x v="0"/>
    <x v="0"/>
    <n v="22.003886919999999"/>
    <n v="12.17315868"/>
    <n v="34.475241099999998"/>
    <s v="per 100,000"/>
    <m/>
    <m/>
  </r>
  <r>
    <x v="10"/>
    <x v="25"/>
    <x v="1"/>
    <s v="Tracheal, bronchus, and lung cancer"/>
    <x v="0"/>
    <x v="0"/>
    <n v="21.310006990000002"/>
    <n v="12.212387850000001"/>
    <n v="33.607930379999999"/>
    <s v="per 100,000"/>
    <m/>
    <m/>
  </r>
  <r>
    <x v="10"/>
    <x v="26"/>
    <x v="1"/>
    <s v="Tracheal, bronchus, and lung cancer"/>
    <x v="0"/>
    <x v="0"/>
    <n v="12.68544034"/>
    <n v="2.4696322890000002"/>
    <n v="26.555828340000001"/>
    <s v="per 100,000"/>
    <m/>
    <m/>
  </r>
  <r>
    <x v="10"/>
    <x v="27"/>
    <x v="1"/>
    <s v="Tracheal, bronchus, and lung cancer"/>
    <x v="0"/>
    <x v="0"/>
    <n v="10.258845450000001"/>
    <n v="2.0134229449999999"/>
    <n v="24.961474119999998"/>
    <s v="per 100,000"/>
    <m/>
    <m/>
  </r>
  <r>
    <x v="10"/>
    <x v="0"/>
    <x v="1"/>
    <s v="Tracheal, bronchus, and lung cancer"/>
    <x v="0"/>
    <x v="1"/>
    <n v="0.41185027899999999"/>
    <n v="0.238505986"/>
    <n v="0.64050837000000005"/>
    <s v="per 100,000"/>
    <m/>
    <m/>
  </r>
  <r>
    <x v="10"/>
    <x v="1"/>
    <x v="1"/>
    <s v="Tracheal, bronchus, and lung cancer"/>
    <x v="0"/>
    <x v="1"/>
    <n v="0.39821807599999998"/>
    <n v="0.247742672"/>
    <n v="0.58505110900000001"/>
    <s v="per 100,000"/>
    <m/>
    <m/>
  </r>
  <r>
    <x v="10"/>
    <x v="2"/>
    <x v="1"/>
    <s v="Tracheal, bronchus, and lung cancer"/>
    <x v="0"/>
    <x v="1"/>
    <n v="0.4057808"/>
    <n v="0.26576363400000003"/>
    <n v="0.58728747100000001"/>
    <s v="per 100,000"/>
    <m/>
    <m/>
  </r>
  <r>
    <x v="10"/>
    <x v="3"/>
    <x v="1"/>
    <s v="Tracheal, bronchus, and lung cancer"/>
    <x v="0"/>
    <x v="1"/>
    <n v="0.40819578200000001"/>
    <n v="0.26679121700000002"/>
    <n v="0.58188285399999995"/>
    <s v="per 100,000"/>
    <m/>
    <m/>
  </r>
  <r>
    <x v="10"/>
    <x v="4"/>
    <x v="1"/>
    <s v="Tracheal, bronchus, and lung cancer"/>
    <x v="0"/>
    <x v="1"/>
    <n v="0.43678979400000001"/>
    <n v="0.27371662699999999"/>
    <n v="0.66448909300000003"/>
    <s v="per 100,000"/>
    <m/>
    <m/>
  </r>
  <r>
    <x v="10"/>
    <x v="5"/>
    <x v="1"/>
    <s v="Tracheal, bronchus, and lung cancer"/>
    <x v="0"/>
    <x v="1"/>
    <n v="0.48189981700000001"/>
    <n v="0.283092862"/>
    <n v="0.76244655500000003"/>
    <s v="per 100,000"/>
    <m/>
    <m/>
  </r>
  <r>
    <x v="10"/>
    <x v="6"/>
    <x v="1"/>
    <s v="Tracheal, bronchus, and lung cancer"/>
    <x v="0"/>
    <x v="1"/>
    <n v="0.51385621299999995"/>
    <n v="0.31476008999999999"/>
    <n v="0.764502389"/>
    <s v="per 100,000"/>
    <m/>
    <m/>
  </r>
  <r>
    <x v="10"/>
    <x v="7"/>
    <x v="1"/>
    <s v="Tracheal, bronchus, and lung cancer"/>
    <x v="0"/>
    <x v="1"/>
    <n v="0.55211864300000002"/>
    <n v="0.35933502299999998"/>
    <n v="0.78939938700000001"/>
    <s v="per 100,000"/>
    <m/>
    <m/>
  </r>
  <r>
    <x v="10"/>
    <x v="8"/>
    <x v="1"/>
    <s v="Tracheal, bronchus, and lung cancer"/>
    <x v="0"/>
    <x v="1"/>
    <n v="0.54964788600000003"/>
    <n v="0.35480299799999998"/>
    <n v="0.783176816"/>
    <s v="per 100,000"/>
    <m/>
    <m/>
  </r>
  <r>
    <x v="10"/>
    <x v="9"/>
    <x v="1"/>
    <s v="Tracheal, bronchus, and lung cancer"/>
    <x v="0"/>
    <x v="1"/>
    <n v="0.57705047300000001"/>
    <n v="0.36221145100000002"/>
    <n v="0.83699109500000002"/>
    <s v="per 100,000"/>
    <m/>
    <m/>
  </r>
  <r>
    <x v="10"/>
    <x v="10"/>
    <x v="1"/>
    <s v="Tracheal, bronchus, and lung cancer"/>
    <x v="0"/>
    <x v="1"/>
    <n v="0.61265019700000001"/>
    <n v="0.35909706699999999"/>
    <n v="0.93196144999999997"/>
    <s v="per 100,000"/>
    <m/>
    <m/>
  </r>
  <r>
    <x v="10"/>
    <x v="11"/>
    <x v="1"/>
    <s v="Tracheal, bronchus, and lung cancer"/>
    <x v="0"/>
    <x v="1"/>
    <n v="0.60514328399999995"/>
    <n v="0.380598826"/>
    <n v="0.87820950099999995"/>
    <s v="per 100,000"/>
    <m/>
    <m/>
  </r>
  <r>
    <x v="10"/>
    <x v="12"/>
    <x v="1"/>
    <s v="Tracheal, bronchus, and lung cancer"/>
    <x v="0"/>
    <x v="1"/>
    <n v="0.61059469300000002"/>
    <n v="0.39021183399999998"/>
    <n v="0.86661839900000004"/>
    <s v="per 100,000"/>
    <m/>
    <m/>
  </r>
  <r>
    <x v="10"/>
    <x v="13"/>
    <x v="1"/>
    <s v="Tracheal, bronchus, and lung cancer"/>
    <x v="0"/>
    <x v="1"/>
    <n v="0.64494205699999996"/>
    <n v="0.416423824"/>
    <n v="0.91051484800000004"/>
    <s v="per 100,000"/>
    <m/>
    <m/>
  </r>
  <r>
    <x v="10"/>
    <x v="14"/>
    <x v="1"/>
    <s v="Tracheal, bronchus, and lung cancer"/>
    <x v="0"/>
    <x v="1"/>
    <n v="0.66537977500000001"/>
    <n v="0.41917215400000002"/>
    <n v="0.971005813"/>
    <s v="per 100,000"/>
    <m/>
    <m/>
  </r>
  <r>
    <x v="10"/>
    <x v="15"/>
    <x v="1"/>
    <s v="Tracheal, bronchus, and lung cancer"/>
    <x v="0"/>
    <x v="1"/>
    <n v="0.69398689300000005"/>
    <n v="0.41391742100000001"/>
    <n v="1.076282446"/>
    <s v="per 100,000"/>
    <m/>
    <m/>
  </r>
  <r>
    <x v="10"/>
    <x v="16"/>
    <x v="1"/>
    <s v="Tracheal, bronchus, and lung cancer"/>
    <x v="0"/>
    <x v="1"/>
    <n v="0.72861636900000004"/>
    <n v="0.46267724999999998"/>
    <n v="1.06233117"/>
    <s v="per 100,000"/>
    <m/>
    <m/>
  </r>
  <r>
    <x v="10"/>
    <x v="17"/>
    <x v="1"/>
    <s v="Tracheal, bronchus, and lung cancer"/>
    <x v="0"/>
    <x v="1"/>
    <n v="0.77717848"/>
    <n v="0.49612371300000002"/>
    <n v="1.106868221"/>
    <s v="per 100,000"/>
    <m/>
    <m/>
  </r>
  <r>
    <x v="10"/>
    <x v="18"/>
    <x v="1"/>
    <s v="Tracheal, bronchus, and lung cancer"/>
    <x v="0"/>
    <x v="1"/>
    <n v="0.81997658799999995"/>
    <n v="0.54491012500000002"/>
    <n v="1.171121817"/>
    <s v="per 100,000"/>
    <m/>
    <m/>
  </r>
  <r>
    <x v="10"/>
    <x v="19"/>
    <x v="1"/>
    <s v="Tracheal, bronchus, and lung cancer"/>
    <x v="0"/>
    <x v="1"/>
    <n v="0.81020714000000005"/>
    <n v="0.51174970399999997"/>
    <n v="1.1821172099999999"/>
    <s v="per 100,000"/>
    <m/>
    <m/>
  </r>
  <r>
    <x v="10"/>
    <x v="20"/>
    <x v="1"/>
    <s v="Tracheal, bronchus, and lung cancer"/>
    <x v="0"/>
    <x v="1"/>
    <n v="0.83763369499999996"/>
    <n v="0.491107407"/>
    <n v="1.2942911779999999"/>
    <s v="per 100,000"/>
    <m/>
    <m/>
  </r>
  <r>
    <x v="10"/>
    <x v="21"/>
    <x v="1"/>
    <s v="Tracheal, bronchus, and lung cancer"/>
    <x v="0"/>
    <x v="1"/>
    <n v="0.91030895899999997"/>
    <n v="0.53021499800000005"/>
    <n v="1.384073983"/>
    <s v="per 100,000"/>
    <m/>
    <m/>
  </r>
  <r>
    <x v="10"/>
    <x v="22"/>
    <x v="1"/>
    <s v="Tracheal, bronchus, and lung cancer"/>
    <x v="0"/>
    <x v="1"/>
    <n v="0.92742184599999999"/>
    <n v="0.52645177399999998"/>
    <n v="1.4296578710000001"/>
    <s v="per 100,000"/>
    <m/>
    <m/>
  </r>
  <r>
    <x v="10"/>
    <x v="23"/>
    <x v="1"/>
    <s v="Tracheal, bronchus, and lung cancer"/>
    <x v="0"/>
    <x v="1"/>
    <n v="0.92840723800000002"/>
    <n v="0.53929293599999995"/>
    <n v="1.41147234"/>
    <s v="per 100,000"/>
    <m/>
    <m/>
  </r>
  <r>
    <x v="10"/>
    <x v="24"/>
    <x v="1"/>
    <s v="Tracheal, bronchus, and lung cancer"/>
    <x v="0"/>
    <x v="1"/>
    <n v="0.911639596"/>
    <n v="0.504025897"/>
    <n v="1.4257312499999999"/>
    <s v="per 100,000"/>
    <m/>
    <m/>
  </r>
  <r>
    <x v="10"/>
    <x v="25"/>
    <x v="1"/>
    <s v="Tracheal, bronchus, and lung cancer"/>
    <x v="0"/>
    <x v="1"/>
    <n v="0.88834049199999998"/>
    <n v="0.50732893800000001"/>
    <n v="1.3988321880000001"/>
    <s v="per 100,000"/>
    <m/>
    <m/>
  </r>
  <r>
    <x v="10"/>
    <x v="26"/>
    <x v="1"/>
    <s v="Tracheal, bronchus, and lung cancer"/>
    <x v="0"/>
    <x v="1"/>
    <n v="0.53226236699999996"/>
    <n v="0.10389137"/>
    <n v="1.1044998079999999"/>
    <s v="per 100,000"/>
    <m/>
    <m/>
  </r>
  <r>
    <x v="10"/>
    <x v="27"/>
    <x v="1"/>
    <s v="Tracheal, bronchus, and lung cancer"/>
    <x v="0"/>
    <x v="1"/>
    <n v="0.43310051100000002"/>
    <n v="8.5120757000000005E-2"/>
    <n v="1.0509149520000001"/>
    <s v="per 100,000"/>
    <m/>
    <m/>
  </r>
  <r>
    <x v="10"/>
    <x v="0"/>
    <x v="1"/>
    <s v="Lower respiratory infections"/>
    <x v="0"/>
    <x v="0"/>
    <n v="109.8409317"/>
    <n v="63.607507720000001"/>
    <n v="174.6298505"/>
    <s v="per 100,000"/>
    <m/>
    <m/>
  </r>
  <r>
    <x v="10"/>
    <x v="1"/>
    <x v="1"/>
    <s v="Lower respiratory infections"/>
    <x v="0"/>
    <x v="0"/>
    <n v="95.448327300000003"/>
    <n v="59.642547950000001"/>
    <n v="144.80767019999999"/>
    <s v="per 100,000"/>
    <m/>
    <m/>
  </r>
  <r>
    <x v="10"/>
    <x v="2"/>
    <x v="1"/>
    <s v="Lower respiratory infections"/>
    <x v="0"/>
    <x v="0"/>
    <n v="93.576492700000003"/>
    <n v="60.206380379999999"/>
    <n v="137.92388070000001"/>
    <s v="per 100,000"/>
    <m/>
    <m/>
  </r>
  <r>
    <x v="10"/>
    <x v="3"/>
    <x v="1"/>
    <s v="Lower respiratory infections"/>
    <x v="0"/>
    <x v="0"/>
    <n v="83.799805649999996"/>
    <n v="54.522008880000001"/>
    <n v="119.8018312"/>
    <s v="per 100,000"/>
    <m/>
    <m/>
  </r>
  <r>
    <x v="10"/>
    <x v="4"/>
    <x v="1"/>
    <s v="Lower respiratory infections"/>
    <x v="0"/>
    <x v="0"/>
    <n v="87.550836110000006"/>
    <n v="55.296200710000001"/>
    <n v="126.6414412"/>
    <s v="per 100,000"/>
    <m/>
    <m/>
  </r>
  <r>
    <x v="10"/>
    <x v="5"/>
    <x v="1"/>
    <s v="Lower respiratory infections"/>
    <x v="0"/>
    <x v="0"/>
    <n v="91.398605889999999"/>
    <n v="55.197930139999997"/>
    <n v="137.3849491"/>
    <s v="per 100,000"/>
    <m/>
    <m/>
  </r>
  <r>
    <x v="10"/>
    <x v="6"/>
    <x v="1"/>
    <s v="Lower respiratory infections"/>
    <x v="0"/>
    <x v="0"/>
    <n v="96.749308810000002"/>
    <n v="61.46082801"/>
    <n v="138.656811"/>
    <s v="per 100,000"/>
    <m/>
    <m/>
  </r>
  <r>
    <x v="10"/>
    <x v="7"/>
    <x v="1"/>
    <s v="Lower respiratory infections"/>
    <x v="0"/>
    <x v="0"/>
    <n v="104.5228867"/>
    <n v="67.913335450000005"/>
    <n v="146.55490080000001"/>
    <s v="per 100,000"/>
    <m/>
    <m/>
  </r>
  <r>
    <x v="10"/>
    <x v="8"/>
    <x v="1"/>
    <s v="Lower respiratory infections"/>
    <x v="0"/>
    <x v="0"/>
    <n v="96.15387595"/>
    <n v="62.080637299999999"/>
    <n v="136.97878589999999"/>
    <s v="per 100,000"/>
    <m/>
    <m/>
  </r>
  <r>
    <x v="10"/>
    <x v="9"/>
    <x v="1"/>
    <s v="Lower respiratory infections"/>
    <x v="0"/>
    <x v="0"/>
    <n v="97.088969230000004"/>
    <n v="60.934750430000001"/>
    <n v="141.55335819999999"/>
    <s v="per 100,000"/>
    <m/>
    <m/>
  </r>
  <r>
    <x v="10"/>
    <x v="10"/>
    <x v="1"/>
    <s v="Lower respiratory infections"/>
    <x v="0"/>
    <x v="0"/>
    <n v="99.278840520000003"/>
    <n v="58.995812020000002"/>
    <n v="148.64968339999999"/>
    <s v="per 100,000"/>
    <m/>
    <m/>
  </r>
  <r>
    <x v="10"/>
    <x v="11"/>
    <x v="1"/>
    <s v="Lower respiratory infections"/>
    <x v="0"/>
    <x v="0"/>
    <n v="95.159140129999997"/>
    <n v="58.887455799999998"/>
    <n v="135.97112390000001"/>
    <s v="per 100,000"/>
    <m/>
    <m/>
  </r>
  <r>
    <x v="10"/>
    <x v="12"/>
    <x v="1"/>
    <s v="Lower respiratory infections"/>
    <x v="0"/>
    <x v="0"/>
    <n v="91.491175720000001"/>
    <n v="58.749244349999998"/>
    <n v="128.9675895"/>
    <s v="per 100,000"/>
    <m/>
    <m/>
  </r>
  <r>
    <x v="10"/>
    <x v="13"/>
    <x v="1"/>
    <s v="Lower respiratory infections"/>
    <x v="0"/>
    <x v="0"/>
    <n v="92.831531490000003"/>
    <n v="61.756048210000003"/>
    <n v="130.0180527"/>
    <s v="per 100,000"/>
    <m/>
    <m/>
  </r>
  <r>
    <x v="10"/>
    <x v="14"/>
    <x v="1"/>
    <s v="Lower respiratory infections"/>
    <x v="0"/>
    <x v="0"/>
    <n v="90.731279599999993"/>
    <n v="59.329597999999997"/>
    <n v="129.87214539999999"/>
    <s v="per 100,000"/>
    <m/>
    <m/>
  </r>
  <r>
    <x v="10"/>
    <x v="15"/>
    <x v="1"/>
    <s v="Lower respiratory infections"/>
    <x v="0"/>
    <x v="0"/>
    <n v="103.53047890000001"/>
    <n v="62.42124389"/>
    <n v="156.2275659"/>
    <s v="per 100,000"/>
    <m/>
    <m/>
  </r>
  <r>
    <x v="10"/>
    <x v="16"/>
    <x v="1"/>
    <s v="Lower respiratory infections"/>
    <x v="0"/>
    <x v="0"/>
    <n v="91.79340191"/>
    <n v="58.827500260000001"/>
    <n v="131.67448469999999"/>
    <s v="per 100,000"/>
    <m/>
    <m/>
  </r>
  <r>
    <x v="10"/>
    <x v="17"/>
    <x v="1"/>
    <s v="Lower respiratory infections"/>
    <x v="0"/>
    <x v="0"/>
    <n v="89.572300409999997"/>
    <n v="59.344605399999999"/>
    <n v="124.6602979"/>
    <s v="per 100,000"/>
    <m/>
    <m/>
  </r>
  <r>
    <x v="10"/>
    <x v="18"/>
    <x v="1"/>
    <s v="Lower respiratory infections"/>
    <x v="0"/>
    <x v="0"/>
    <n v="92.366573009999996"/>
    <n v="61.287901890000001"/>
    <n v="125.92963229999999"/>
    <s v="per 100,000"/>
    <m/>
    <m/>
  </r>
  <r>
    <x v="10"/>
    <x v="19"/>
    <x v="1"/>
    <s v="Lower respiratory infections"/>
    <x v="0"/>
    <x v="0"/>
    <n v="93.738330239999996"/>
    <n v="61.244600939999998"/>
    <n v="131.68888759999999"/>
    <s v="per 100,000"/>
    <m/>
    <m/>
  </r>
  <r>
    <x v="10"/>
    <x v="20"/>
    <x v="1"/>
    <s v="Lower respiratory infections"/>
    <x v="0"/>
    <x v="0"/>
    <n v="91.594985100000002"/>
    <n v="53.879722049999998"/>
    <n v="136.73921429999999"/>
    <s v="per 100,000"/>
    <m/>
    <m/>
  </r>
  <r>
    <x v="10"/>
    <x v="21"/>
    <x v="1"/>
    <s v="Lower respiratory infections"/>
    <x v="0"/>
    <x v="0"/>
    <n v="96.025720449999994"/>
    <n v="58.214725569999999"/>
    <n v="141.9875504"/>
    <s v="per 100,000"/>
    <m/>
    <m/>
  </r>
  <r>
    <x v="10"/>
    <x v="22"/>
    <x v="1"/>
    <s v="Lower respiratory infections"/>
    <x v="0"/>
    <x v="0"/>
    <n v="94.357160800000003"/>
    <n v="57.587820280000003"/>
    <n v="138.1879169"/>
    <s v="per 100,000"/>
    <m/>
    <m/>
  </r>
  <r>
    <x v="10"/>
    <x v="23"/>
    <x v="1"/>
    <s v="Lower respiratory infections"/>
    <x v="0"/>
    <x v="0"/>
    <n v="90.823496950000006"/>
    <n v="56.172846849999999"/>
    <n v="131.78829020000001"/>
    <s v="per 100,000"/>
    <m/>
    <m/>
  </r>
  <r>
    <x v="10"/>
    <x v="24"/>
    <x v="1"/>
    <s v="Lower respiratory infections"/>
    <x v="0"/>
    <x v="0"/>
    <n v="89.767103480000003"/>
    <n v="54.368783049999998"/>
    <n v="131.7441901"/>
    <s v="per 100,000"/>
    <m/>
    <m/>
  </r>
  <r>
    <x v="10"/>
    <x v="25"/>
    <x v="1"/>
    <s v="Lower respiratory infections"/>
    <x v="0"/>
    <x v="0"/>
    <n v="83.454529579999999"/>
    <n v="50.03517635"/>
    <n v="122.4700228"/>
    <s v="per 100,000"/>
    <m/>
    <m/>
  </r>
  <r>
    <x v="10"/>
    <x v="26"/>
    <x v="1"/>
    <s v="Lower respiratory infections"/>
    <x v="0"/>
    <x v="0"/>
    <n v="49.448272430000003"/>
    <n v="10.24886762"/>
    <n v="100.0083273"/>
    <s v="per 100,000"/>
    <m/>
    <m/>
  </r>
  <r>
    <x v="10"/>
    <x v="27"/>
    <x v="1"/>
    <s v="Lower respiratory infections"/>
    <x v="0"/>
    <x v="0"/>
    <n v="39.634788450000002"/>
    <n v="8.8972844749999993"/>
    <n v="94.871522859999999"/>
    <s v="per 100,000"/>
    <m/>
    <m/>
  </r>
  <r>
    <x v="10"/>
    <x v="0"/>
    <x v="1"/>
    <s v="Lower respiratory infections"/>
    <x v="0"/>
    <x v="1"/>
    <n v="3.3512879999999998"/>
    <n v="1.922825"/>
    <n v="5.1655920000000002"/>
    <s v="per 100,000"/>
    <m/>
    <m/>
  </r>
  <r>
    <x v="10"/>
    <x v="1"/>
    <x v="1"/>
    <s v="Lower respiratory infections"/>
    <x v="0"/>
    <x v="1"/>
    <n v="3.0518260000000001"/>
    <n v="1.9189419999999999"/>
    <n v="4.4907260000000004"/>
    <s v="per 100,000"/>
    <m/>
    <m/>
  </r>
  <r>
    <x v="10"/>
    <x v="2"/>
    <x v="1"/>
    <s v="Lower respiratory infections"/>
    <x v="0"/>
    <x v="1"/>
    <n v="3.0117080000000001"/>
    <n v="1.943222"/>
    <n v="4.4556240000000003"/>
    <s v="per 100,000"/>
    <m/>
    <m/>
  </r>
  <r>
    <x v="10"/>
    <x v="3"/>
    <x v="1"/>
    <s v="Lower respiratory infections"/>
    <x v="0"/>
    <x v="1"/>
    <n v="2.8680150000000002"/>
    <n v="1.916061"/>
    <n v="4.0943189999999996"/>
    <s v="per 100,000"/>
    <m/>
    <m/>
  </r>
  <r>
    <x v="10"/>
    <x v="4"/>
    <x v="1"/>
    <s v="Lower respiratory infections"/>
    <x v="0"/>
    <x v="1"/>
    <n v="2.9901070000000001"/>
    <n v="1.8742540000000001"/>
    <n v="4.3676690000000002"/>
    <s v="per 100,000"/>
    <m/>
    <m/>
  </r>
  <r>
    <x v="10"/>
    <x v="5"/>
    <x v="1"/>
    <s v="Lower respiratory infections"/>
    <x v="0"/>
    <x v="1"/>
    <n v="3.1626639999999999"/>
    <n v="1.8944559999999999"/>
    <n v="4.7789659999999996"/>
    <s v="per 100,000"/>
    <m/>
    <m/>
  </r>
  <r>
    <x v="10"/>
    <x v="6"/>
    <x v="1"/>
    <s v="Lower respiratory infections"/>
    <x v="0"/>
    <x v="1"/>
    <n v="3.3121939999999999"/>
    <n v="2.0983200000000002"/>
    <n v="4.8438350000000003"/>
    <s v="per 100,000"/>
    <m/>
    <m/>
  </r>
  <r>
    <x v="10"/>
    <x v="7"/>
    <x v="1"/>
    <s v="Lower respiratory infections"/>
    <x v="0"/>
    <x v="1"/>
    <n v="3.537839"/>
    <n v="2.3056540000000001"/>
    <n v="4.9890920000000003"/>
    <s v="per 100,000"/>
    <m/>
    <m/>
  </r>
  <r>
    <x v="10"/>
    <x v="8"/>
    <x v="1"/>
    <s v="Lower respiratory infections"/>
    <x v="0"/>
    <x v="1"/>
    <n v="3.3481670000000001"/>
    <n v="2.1713960000000001"/>
    <n v="4.7822979999999999"/>
    <s v="per 100,000"/>
    <m/>
    <m/>
  </r>
  <r>
    <x v="10"/>
    <x v="9"/>
    <x v="1"/>
    <s v="Lower respiratory infections"/>
    <x v="0"/>
    <x v="1"/>
    <n v="3.3840089999999998"/>
    <n v="2.1105299999999998"/>
    <n v="5.1005070000000003"/>
    <s v="per 100,000"/>
    <m/>
    <m/>
  </r>
  <r>
    <x v="10"/>
    <x v="10"/>
    <x v="1"/>
    <s v="Lower respiratory infections"/>
    <x v="0"/>
    <x v="1"/>
    <n v="3.4310969999999998"/>
    <n v="2.0102069999999999"/>
    <n v="5.367661"/>
    <s v="per 100,000"/>
    <m/>
    <m/>
  </r>
  <r>
    <x v="10"/>
    <x v="11"/>
    <x v="1"/>
    <s v="Lower respiratory infections"/>
    <x v="0"/>
    <x v="1"/>
    <n v="3.2537349999999998"/>
    <n v="1.983789"/>
    <n v="4.8507490000000004"/>
    <s v="per 100,000"/>
    <m/>
    <m/>
  </r>
  <r>
    <x v="10"/>
    <x v="12"/>
    <x v="1"/>
    <s v="Lower respiratory infections"/>
    <x v="0"/>
    <x v="1"/>
    <n v="3.1679430000000002"/>
    <n v="2.0300050000000001"/>
    <n v="4.6439839999999997"/>
    <s v="per 100,000"/>
    <m/>
    <m/>
  </r>
  <r>
    <x v="10"/>
    <x v="13"/>
    <x v="1"/>
    <s v="Lower respiratory infections"/>
    <x v="0"/>
    <x v="1"/>
    <n v="3.2193040000000002"/>
    <n v="2.1280999999999999"/>
    <n v="4.6763919999999999"/>
    <s v="per 100,000"/>
    <m/>
    <m/>
  </r>
  <r>
    <x v="10"/>
    <x v="14"/>
    <x v="1"/>
    <s v="Lower respiratory infections"/>
    <x v="0"/>
    <x v="1"/>
    <n v="3.1794980000000002"/>
    <n v="2.037836"/>
    <n v="4.7340439999999999"/>
    <s v="per 100,000"/>
    <m/>
    <m/>
  </r>
  <r>
    <x v="10"/>
    <x v="15"/>
    <x v="1"/>
    <s v="Lower respiratory infections"/>
    <x v="0"/>
    <x v="1"/>
    <n v="3.328411"/>
    <n v="1.982945"/>
    <n v="5.0769339999999996"/>
    <s v="per 100,000"/>
    <m/>
    <m/>
  </r>
  <r>
    <x v="10"/>
    <x v="16"/>
    <x v="1"/>
    <s v="Lower respiratory infections"/>
    <x v="0"/>
    <x v="1"/>
    <n v="3.2153109999999998"/>
    <n v="2.0126840000000001"/>
    <n v="4.7948170000000001"/>
    <s v="per 100,000"/>
    <m/>
    <m/>
  </r>
  <r>
    <x v="10"/>
    <x v="17"/>
    <x v="1"/>
    <s v="Lower respiratory infections"/>
    <x v="0"/>
    <x v="1"/>
    <n v="3.2624590000000002"/>
    <n v="2.1202220000000001"/>
    <n v="4.7619730000000002"/>
    <s v="per 100,000"/>
    <m/>
    <m/>
  </r>
  <r>
    <x v="10"/>
    <x v="18"/>
    <x v="1"/>
    <s v="Lower respiratory infections"/>
    <x v="0"/>
    <x v="1"/>
    <n v="3.3834379999999999"/>
    <n v="2.2040600000000001"/>
    <n v="4.8812389999999999"/>
    <s v="per 100,000"/>
    <m/>
    <m/>
  </r>
  <r>
    <x v="10"/>
    <x v="19"/>
    <x v="1"/>
    <s v="Lower respiratory infections"/>
    <x v="0"/>
    <x v="1"/>
    <n v="3.3516949999999999"/>
    <n v="2.1501389999999998"/>
    <n v="4.8104209999999998"/>
    <s v="per 100,000"/>
    <m/>
    <m/>
  </r>
  <r>
    <x v="10"/>
    <x v="20"/>
    <x v="1"/>
    <s v="Lower respiratory infections"/>
    <x v="0"/>
    <x v="1"/>
    <n v="3.404903"/>
    <n v="1.9977549999999999"/>
    <n v="5.1882820000000001"/>
    <s v="per 100,000"/>
    <m/>
    <m/>
  </r>
  <r>
    <x v="10"/>
    <x v="21"/>
    <x v="1"/>
    <s v="Lower respiratory infections"/>
    <x v="0"/>
    <x v="1"/>
    <n v="3.6607210000000001"/>
    <n v="2.2119430000000002"/>
    <n v="5.6788660000000002"/>
    <s v="per 100,000"/>
    <m/>
    <m/>
  </r>
  <r>
    <x v="10"/>
    <x v="22"/>
    <x v="1"/>
    <s v="Lower respiratory infections"/>
    <x v="0"/>
    <x v="1"/>
    <n v="3.698979"/>
    <n v="2.2150400000000001"/>
    <n v="5.65923"/>
    <s v="per 100,000"/>
    <m/>
    <m/>
  </r>
  <r>
    <x v="10"/>
    <x v="23"/>
    <x v="1"/>
    <s v="Lower respiratory infections"/>
    <x v="0"/>
    <x v="1"/>
    <n v="3.6829339999999999"/>
    <n v="2.299668"/>
    <n v="5.5289450000000002"/>
    <s v="per 100,000"/>
    <m/>
    <m/>
  </r>
  <r>
    <x v="10"/>
    <x v="24"/>
    <x v="1"/>
    <s v="Lower respiratory infections"/>
    <x v="0"/>
    <x v="1"/>
    <n v="3.6358060000000001"/>
    <n v="2.1897289999999998"/>
    <n v="5.634474"/>
    <s v="per 100,000"/>
    <m/>
    <m/>
  </r>
  <r>
    <x v="10"/>
    <x v="25"/>
    <x v="1"/>
    <s v="Lower respiratory infections"/>
    <x v="0"/>
    <x v="1"/>
    <n v="3.5269089999999998"/>
    <n v="2.0791210000000002"/>
    <n v="5.432798"/>
    <s v="per 100,000"/>
    <m/>
    <m/>
  </r>
  <r>
    <x v="10"/>
    <x v="26"/>
    <x v="1"/>
    <s v="Lower respiratory infections"/>
    <x v="0"/>
    <x v="1"/>
    <n v="2.1429809999999998"/>
    <n v="0.43892700000000001"/>
    <n v="4.3082229999999999"/>
    <s v="per 100,000"/>
    <m/>
    <m/>
  </r>
  <r>
    <x v="10"/>
    <x v="27"/>
    <x v="1"/>
    <s v="Lower respiratory infections"/>
    <x v="0"/>
    <x v="1"/>
    <n v="1.757844"/>
    <n v="0.397115"/>
    <n v="4.34781"/>
    <s v="per 100,000"/>
    <m/>
    <m/>
  </r>
  <r>
    <x v="11"/>
    <x v="0"/>
    <x v="0"/>
    <s v="Lower respiratory infections"/>
    <x v="0"/>
    <x v="0"/>
    <n v="945.20177660000002"/>
    <n v="490.8637999"/>
    <n v="1511.4075110000001"/>
    <s v="per 100,000"/>
    <m/>
    <m/>
  </r>
  <r>
    <x v="11"/>
    <x v="1"/>
    <x v="0"/>
    <s v="Lower respiratory infections"/>
    <x v="0"/>
    <x v="0"/>
    <n v="883.52162020000003"/>
    <n v="479.21449899999999"/>
    <n v="1340.9446419999999"/>
    <s v="per 100,000"/>
    <m/>
    <m/>
  </r>
  <r>
    <x v="11"/>
    <x v="2"/>
    <x v="0"/>
    <s v="Lower respiratory infections"/>
    <x v="0"/>
    <x v="0"/>
    <n v="821.31642420000003"/>
    <n v="454.3334567"/>
    <n v="1223.404166"/>
    <s v="per 100,000"/>
    <m/>
    <m/>
  </r>
  <r>
    <x v="11"/>
    <x v="3"/>
    <x v="0"/>
    <s v="Lower respiratory infections"/>
    <x v="0"/>
    <x v="0"/>
    <n v="775.05424909999999"/>
    <n v="441.40148019999998"/>
    <n v="1174.122102"/>
    <s v="per 100,000"/>
    <m/>
    <m/>
  </r>
  <r>
    <x v="11"/>
    <x v="4"/>
    <x v="0"/>
    <s v="Lower respiratory infections"/>
    <x v="0"/>
    <x v="0"/>
    <n v="744.13574170000004"/>
    <n v="409.97173350000003"/>
    <n v="1141.1942329999999"/>
    <s v="per 100,000"/>
    <m/>
    <m/>
  </r>
  <r>
    <x v="11"/>
    <x v="5"/>
    <x v="0"/>
    <s v="Lower respiratory infections"/>
    <x v="0"/>
    <x v="0"/>
    <n v="725.65171169999996"/>
    <n v="370.1817666"/>
    <n v="1144.122924"/>
    <s v="per 100,000"/>
    <m/>
    <m/>
  </r>
  <r>
    <x v="11"/>
    <x v="6"/>
    <x v="0"/>
    <s v="Lower respiratory infections"/>
    <x v="0"/>
    <x v="0"/>
    <n v="711.39500250000003"/>
    <n v="396.51895530000002"/>
    <n v="1087.8877709999999"/>
    <s v="per 100,000"/>
    <m/>
    <m/>
  </r>
  <r>
    <x v="11"/>
    <x v="7"/>
    <x v="0"/>
    <s v="Lower respiratory infections"/>
    <x v="0"/>
    <x v="0"/>
    <n v="683.97191599999996"/>
    <n v="393.94100630000003"/>
    <n v="1043.922188"/>
    <s v="per 100,000"/>
    <m/>
    <m/>
  </r>
  <r>
    <x v="11"/>
    <x v="8"/>
    <x v="0"/>
    <s v="Lower respiratory infections"/>
    <x v="0"/>
    <x v="0"/>
    <n v="679.84220600000003"/>
    <n v="390.65778690000002"/>
    <n v="1036.247439"/>
    <s v="per 100,000"/>
    <m/>
    <m/>
  </r>
  <r>
    <x v="11"/>
    <x v="9"/>
    <x v="0"/>
    <s v="Lower respiratory infections"/>
    <x v="0"/>
    <x v="0"/>
    <n v="688.10704080000005"/>
    <n v="399.8291246"/>
    <n v="1082.264934"/>
    <s v="per 100,000"/>
    <m/>
    <m/>
  </r>
  <r>
    <x v="11"/>
    <x v="10"/>
    <x v="0"/>
    <s v="Lower respiratory infections"/>
    <x v="0"/>
    <x v="0"/>
    <n v="654.74919460000001"/>
    <n v="347.58423629999999"/>
    <n v="1046.841412"/>
    <s v="per 100,000"/>
    <m/>
    <m/>
  </r>
  <r>
    <x v="11"/>
    <x v="11"/>
    <x v="0"/>
    <s v="Lower respiratory infections"/>
    <x v="0"/>
    <x v="0"/>
    <n v="639.94820819999995"/>
    <n v="378.10033970000001"/>
    <n v="967.55057220000003"/>
    <s v="per 100,000"/>
    <m/>
    <m/>
  </r>
  <r>
    <x v="11"/>
    <x v="12"/>
    <x v="0"/>
    <s v="Lower respiratory infections"/>
    <x v="0"/>
    <x v="0"/>
    <n v="618.46258669999997"/>
    <n v="376.84060940000001"/>
    <n v="924.23728389999997"/>
    <s v="per 100,000"/>
    <m/>
    <m/>
  </r>
  <r>
    <x v="11"/>
    <x v="13"/>
    <x v="0"/>
    <s v="Lower respiratory infections"/>
    <x v="0"/>
    <x v="0"/>
    <n v="597.12356520000003"/>
    <n v="377.42441880000001"/>
    <n v="882.79927840000005"/>
    <s v="per 100,000"/>
    <m/>
    <m/>
  </r>
  <r>
    <x v="11"/>
    <x v="14"/>
    <x v="0"/>
    <s v="Lower respiratory infections"/>
    <x v="0"/>
    <x v="0"/>
    <n v="569.16019970000002"/>
    <n v="342.69055270000001"/>
    <n v="833.96943209999995"/>
    <s v="per 100,000"/>
    <m/>
    <m/>
  </r>
  <r>
    <x v="11"/>
    <x v="15"/>
    <x v="0"/>
    <s v="Lower respiratory infections"/>
    <x v="0"/>
    <x v="0"/>
    <n v="534.83344990000001"/>
    <n v="296.4235319"/>
    <n v="798.51028940000003"/>
    <s v="per 100,000"/>
    <m/>
    <m/>
  </r>
  <r>
    <x v="11"/>
    <x v="16"/>
    <x v="0"/>
    <s v="Lower respiratory infections"/>
    <x v="0"/>
    <x v="0"/>
    <n v="508.93005169999998"/>
    <n v="298.26209690000002"/>
    <n v="749.07977189999997"/>
    <s v="per 100,000"/>
    <m/>
    <m/>
  </r>
  <r>
    <x v="11"/>
    <x v="17"/>
    <x v="0"/>
    <s v="Lower respiratory infections"/>
    <x v="0"/>
    <x v="0"/>
    <n v="470.35262610000001"/>
    <n v="293.59121190000002"/>
    <n v="671.64889930000004"/>
    <s v="per 100,000"/>
    <m/>
    <m/>
  </r>
  <r>
    <x v="11"/>
    <x v="18"/>
    <x v="0"/>
    <s v="Lower respiratory infections"/>
    <x v="0"/>
    <x v="0"/>
    <n v="428.14844010000002"/>
    <n v="265.85710039999998"/>
    <n v="606.81250269999998"/>
    <s v="per 100,000"/>
    <m/>
    <m/>
  </r>
  <r>
    <x v="11"/>
    <x v="19"/>
    <x v="0"/>
    <s v="Lower respiratory infections"/>
    <x v="0"/>
    <x v="0"/>
    <n v="384.29883719999998"/>
    <n v="239.09661679999999"/>
    <n v="558.18878529999995"/>
    <s v="per 100,000"/>
    <m/>
    <m/>
  </r>
  <r>
    <x v="11"/>
    <x v="20"/>
    <x v="0"/>
    <s v="Lower respiratory infections"/>
    <x v="0"/>
    <x v="0"/>
    <n v="336.08693440000002"/>
    <n v="188.13943620000001"/>
    <n v="514.33427700000004"/>
    <s v="per 100,000"/>
    <m/>
    <m/>
  </r>
  <r>
    <x v="11"/>
    <x v="21"/>
    <x v="0"/>
    <s v="Lower respiratory infections"/>
    <x v="0"/>
    <x v="0"/>
    <n v="312.11176160000002"/>
    <n v="184.5598195"/>
    <n v="474.24225519999999"/>
    <s v="per 100,000"/>
    <m/>
    <m/>
  </r>
  <r>
    <x v="11"/>
    <x v="22"/>
    <x v="0"/>
    <s v="Lower respiratory infections"/>
    <x v="0"/>
    <x v="0"/>
    <n v="307.1356978"/>
    <n v="177.1799685"/>
    <n v="445.52939500000002"/>
    <s v="per 100,000"/>
    <m/>
    <m/>
  </r>
  <r>
    <x v="11"/>
    <x v="23"/>
    <x v="0"/>
    <s v="Lower respiratory infections"/>
    <x v="0"/>
    <x v="0"/>
    <n v="280.06390060000001"/>
    <n v="148.6636115"/>
    <n v="416.4113266"/>
    <s v="per 100,000"/>
    <m/>
    <m/>
  </r>
  <r>
    <x v="11"/>
    <x v="24"/>
    <x v="0"/>
    <s v="Lower respiratory infections"/>
    <x v="0"/>
    <x v="0"/>
    <n v="273.43233170000002"/>
    <n v="142.5371935"/>
    <n v="415.62231550000001"/>
    <s v="per 100,000"/>
    <m/>
    <m/>
  </r>
  <r>
    <x v="11"/>
    <x v="25"/>
    <x v="0"/>
    <s v="Lower respiratory infections"/>
    <x v="0"/>
    <x v="0"/>
    <n v="264.81125350000002"/>
    <n v="147.25455149999999"/>
    <n v="395.67124849999999"/>
    <s v="per 100,000"/>
    <m/>
    <m/>
  </r>
  <r>
    <x v="11"/>
    <x v="26"/>
    <x v="0"/>
    <s v="Lower respiratory infections"/>
    <x v="0"/>
    <x v="0"/>
    <n v="267.79278210000001"/>
    <n v="146.37274479999999"/>
    <n v="403.45205170000003"/>
    <s v="per 100,000"/>
    <m/>
    <m/>
  </r>
  <r>
    <x v="11"/>
    <x v="27"/>
    <x v="0"/>
    <s v="Lower respiratory infections"/>
    <x v="0"/>
    <x v="0"/>
    <n v="253.96407379999999"/>
    <n v="127.33173290000001"/>
    <n v="387.76551419999998"/>
    <s v="per 100,000"/>
    <m/>
    <m/>
  </r>
  <r>
    <x v="11"/>
    <x v="0"/>
    <x v="0"/>
    <s v="Lower respiratory infections"/>
    <x v="0"/>
    <x v="1"/>
    <n v="10.805103730000001"/>
    <n v="5.6079393739999999"/>
    <n v="17.264949739999999"/>
    <s v="per 100,000"/>
    <m/>
    <m/>
  </r>
  <r>
    <x v="11"/>
    <x v="1"/>
    <x v="0"/>
    <s v="Lower respiratory infections"/>
    <x v="0"/>
    <x v="1"/>
    <n v="10.09824289"/>
    <n v="5.4720747569999997"/>
    <n v="15.32605116"/>
    <s v="per 100,000"/>
    <m/>
    <m/>
  </r>
  <r>
    <x v="11"/>
    <x v="2"/>
    <x v="0"/>
    <s v="Lower respiratory infections"/>
    <x v="0"/>
    <x v="1"/>
    <n v="9.3854513839999996"/>
    <n v="5.1863729330000004"/>
    <n v="13.988826919999999"/>
    <s v="per 100,000"/>
    <m/>
    <m/>
  </r>
  <r>
    <x v="11"/>
    <x v="3"/>
    <x v="0"/>
    <s v="Lower respiratory infections"/>
    <x v="0"/>
    <x v="1"/>
    <n v="8.8557938529999998"/>
    <n v="5.0428402139999999"/>
    <n v="13.42751067"/>
    <s v="per 100,000"/>
    <m/>
    <m/>
  </r>
  <r>
    <x v="11"/>
    <x v="4"/>
    <x v="0"/>
    <s v="Lower respiratory infections"/>
    <x v="0"/>
    <x v="1"/>
    <n v="8.5019869499999992"/>
    <n v="4.6937129329999996"/>
    <n v="13.064432930000001"/>
    <s v="per 100,000"/>
    <m/>
    <m/>
  </r>
  <r>
    <x v="11"/>
    <x v="5"/>
    <x v="0"/>
    <s v="Lower respiratory infections"/>
    <x v="0"/>
    <x v="1"/>
    <n v="8.290970583"/>
    <n v="4.2205922950000003"/>
    <n v="13.075105280000001"/>
    <s v="per 100,000"/>
    <m/>
    <m/>
  </r>
  <r>
    <x v="11"/>
    <x v="6"/>
    <x v="0"/>
    <s v="Lower respiratory infections"/>
    <x v="0"/>
    <x v="1"/>
    <n v="8.1283125490000003"/>
    <n v="4.5282912809999996"/>
    <n v="12.446205109999999"/>
    <s v="per 100,000"/>
    <m/>
    <m/>
  </r>
  <r>
    <x v="11"/>
    <x v="7"/>
    <x v="0"/>
    <s v="Lower respiratory infections"/>
    <x v="0"/>
    <x v="1"/>
    <n v="7.8145733530000001"/>
    <n v="4.5015797129999999"/>
    <n v="11.952171460000001"/>
    <s v="per 100,000"/>
    <m/>
    <m/>
  </r>
  <r>
    <x v="11"/>
    <x v="8"/>
    <x v="0"/>
    <s v="Lower respiratory infections"/>
    <x v="0"/>
    <x v="1"/>
    <n v="7.7674204749999998"/>
    <n v="4.4615584090000002"/>
    <n v="11.82952942"/>
    <s v="per 100,000"/>
    <m/>
    <m/>
  </r>
  <r>
    <x v="11"/>
    <x v="9"/>
    <x v="0"/>
    <s v="Lower respiratory infections"/>
    <x v="0"/>
    <x v="1"/>
    <n v="7.865242855"/>
    <n v="4.5646235060000002"/>
    <n v="12.37279335"/>
    <s v="per 100,000"/>
    <m/>
    <m/>
  </r>
  <r>
    <x v="11"/>
    <x v="10"/>
    <x v="0"/>
    <s v="Lower respiratory infections"/>
    <x v="0"/>
    <x v="1"/>
    <n v="7.4825512490000001"/>
    <n v="3.9735456070000001"/>
    <n v="11.954072"/>
    <s v="per 100,000"/>
    <m/>
    <m/>
  </r>
  <r>
    <x v="11"/>
    <x v="11"/>
    <x v="0"/>
    <s v="Lower respiratory infections"/>
    <x v="0"/>
    <x v="1"/>
    <n v="7.3128437450000003"/>
    <n v="4.3264555749999998"/>
    <n v="11.06219679"/>
    <s v="per 100,000"/>
    <m/>
    <m/>
  </r>
  <r>
    <x v="11"/>
    <x v="12"/>
    <x v="0"/>
    <s v="Lower respiratory infections"/>
    <x v="0"/>
    <x v="1"/>
    <n v="7.0663291040000002"/>
    <n v="4.3078374200000003"/>
    <n v="10.546302839999999"/>
    <s v="per 100,000"/>
    <m/>
    <m/>
  </r>
  <r>
    <x v="11"/>
    <x v="13"/>
    <x v="0"/>
    <s v="Lower respiratory infections"/>
    <x v="0"/>
    <x v="1"/>
    <n v="6.8216108950000001"/>
    <n v="4.3060437110000001"/>
    <n v="10.092500250000001"/>
    <s v="per 100,000"/>
    <m/>
    <m/>
  </r>
  <r>
    <x v="11"/>
    <x v="14"/>
    <x v="0"/>
    <s v="Lower respiratory infections"/>
    <x v="0"/>
    <x v="1"/>
    <n v="6.5020279470000002"/>
    <n v="3.9131994950000002"/>
    <n v="9.5318835770000003"/>
    <s v="per 100,000"/>
    <m/>
    <m/>
  </r>
  <r>
    <x v="11"/>
    <x v="15"/>
    <x v="0"/>
    <s v="Lower respiratory infections"/>
    <x v="0"/>
    <x v="1"/>
    <n v="6.108174043"/>
    <n v="3.3804556950000002"/>
    <n v="9.1289601620000003"/>
    <s v="per 100,000"/>
    <m/>
    <m/>
  </r>
  <r>
    <x v="11"/>
    <x v="16"/>
    <x v="0"/>
    <s v="Lower respiratory infections"/>
    <x v="0"/>
    <x v="1"/>
    <n v="5.8111874050000001"/>
    <n v="3.4034649109999999"/>
    <n v="8.5644283669999997"/>
    <s v="per 100,000"/>
    <m/>
    <m/>
  </r>
  <r>
    <x v="11"/>
    <x v="17"/>
    <x v="0"/>
    <s v="Lower respiratory infections"/>
    <x v="0"/>
    <x v="1"/>
    <n v="5.3691170499999998"/>
    <n v="3.3470971760000001"/>
    <n v="7.6828986219999997"/>
    <s v="per 100,000"/>
    <m/>
    <m/>
  </r>
  <r>
    <x v="11"/>
    <x v="18"/>
    <x v="0"/>
    <s v="Lower respiratory infections"/>
    <x v="0"/>
    <x v="1"/>
    <n v="4.8852164519999999"/>
    <n v="3.0229083559999999"/>
    <n v="6.9248639269999996"/>
    <s v="per 100,000"/>
    <m/>
    <m/>
  </r>
  <r>
    <x v="11"/>
    <x v="19"/>
    <x v="0"/>
    <s v="Lower respiratory infections"/>
    <x v="0"/>
    <x v="1"/>
    <n v="4.3821229690000001"/>
    <n v="2.7251154519999998"/>
    <n v="6.3606705259999998"/>
    <s v="per 100,000"/>
    <m/>
    <m/>
  </r>
  <r>
    <x v="11"/>
    <x v="20"/>
    <x v="0"/>
    <s v="Lower respiratory infections"/>
    <x v="0"/>
    <x v="1"/>
    <n v="3.8281608330000001"/>
    <n v="2.139698901"/>
    <n v="5.8436641619999996"/>
    <s v="per 100,000"/>
    <m/>
    <m/>
  </r>
  <r>
    <x v="11"/>
    <x v="21"/>
    <x v="0"/>
    <s v="Lower respiratory infections"/>
    <x v="0"/>
    <x v="1"/>
    <n v="3.552290733"/>
    <n v="2.09299949"/>
    <n v="5.4038095479999999"/>
    <s v="per 100,000"/>
    <m/>
    <m/>
  </r>
  <r>
    <x v="11"/>
    <x v="22"/>
    <x v="0"/>
    <s v="Lower respiratory infections"/>
    <x v="0"/>
    <x v="1"/>
    <n v="3.4953499840000002"/>
    <n v="2.018574944"/>
    <n v="5.0680422820000004"/>
    <s v="per 100,000"/>
    <m/>
    <m/>
  </r>
  <r>
    <x v="11"/>
    <x v="23"/>
    <x v="0"/>
    <s v="Lower respiratory infections"/>
    <x v="0"/>
    <x v="1"/>
    <n v="3.184726028"/>
    <n v="1.689479223"/>
    <n v="4.7425064280000004"/>
    <s v="per 100,000"/>
    <m/>
    <m/>
  </r>
  <r>
    <x v="11"/>
    <x v="24"/>
    <x v="0"/>
    <s v="Lower respiratory infections"/>
    <x v="0"/>
    <x v="1"/>
    <n v="3.1105497899999999"/>
    <n v="1.626412983"/>
    <n v="4.7578815380000004"/>
    <s v="per 100,000"/>
    <m/>
    <m/>
  </r>
  <r>
    <x v="11"/>
    <x v="25"/>
    <x v="0"/>
    <s v="Lower respiratory infections"/>
    <x v="0"/>
    <x v="1"/>
    <n v="3.0137085199999998"/>
    <n v="1.6701663959999999"/>
    <n v="4.4826625619999998"/>
    <s v="per 100,000"/>
    <m/>
    <m/>
  </r>
  <r>
    <x v="11"/>
    <x v="26"/>
    <x v="0"/>
    <s v="Lower respiratory infections"/>
    <x v="0"/>
    <x v="1"/>
    <n v="3.049728913"/>
    <n v="1.6705276090000001"/>
    <n v="4.6018443480000002"/>
    <s v="per 100,000"/>
    <m/>
    <m/>
  </r>
  <r>
    <x v="11"/>
    <x v="27"/>
    <x v="0"/>
    <s v="Lower respiratory infections"/>
    <x v="0"/>
    <x v="1"/>
    <n v="2.8908203490000002"/>
    <n v="1.4477826039999999"/>
    <n v="4.4291621980000002"/>
    <s v="per 100,000"/>
    <m/>
    <m/>
  </r>
  <r>
    <x v="11"/>
    <x v="0"/>
    <x v="1"/>
    <s v="Chronic obstructive pulmonary disease"/>
    <x v="0"/>
    <x v="0"/>
    <n v="87.224888129999997"/>
    <n v="44.590516749999999"/>
    <n v="136.59867610000001"/>
    <s v="per 100,000"/>
    <m/>
    <m/>
  </r>
  <r>
    <x v="11"/>
    <x v="1"/>
    <x v="1"/>
    <s v="Chronic obstructive pulmonary disease"/>
    <x v="0"/>
    <x v="0"/>
    <n v="92.724029880000003"/>
    <n v="51.06938529"/>
    <n v="137.82981029999999"/>
    <s v="per 100,000"/>
    <m/>
    <m/>
  </r>
  <r>
    <x v="11"/>
    <x v="2"/>
    <x v="1"/>
    <s v="Chronic obstructive pulmonary disease"/>
    <x v="0"/>
    <x v="0"/>
    <n v="97.083865619999997"/>
    <n v="55.979562549999997"/>
    <n v="143.0004448"/>
    <s v="per 100,000"/>
    <m/>
    <m/>
  </r>
  <r>
    <x v="11"/>
    <x v="3"/>
    <x v="1"/>
    <s v="Chronic obstructive pulmonary disease"/>
    <x v="0"/>
    <x v="0"/>
    <n v="102.5112238"/>
    <n v="59.249732590000001"/>
    <n v="153.425365"/>
    <s v="per 100,000"/>
    <m/>
    <m/>
  </r>
  <r>
    <x v="11"/>
    <x v="4"/>
    <x v="1"/>
    <s v="Chronic obstructive pulmonary disease"/>
    <x v="0"/>
    <x v="0"/>
    <n v="107.52550720000001"/>
    <n v="60.974048070000002"/>
    <n v="160.2278546"/>
    <s v="per 100,000"/>
    <m/>
    <m/>
  </r>
  <r>
    <x v="11"/>
    <x v="5"/>
    <x v="1"/>
    <s v="Chronic obstructive pulmonary disease"/>
    <x v="0"/>
    <x v="0"/>
    <n v="112.7431785"/>
    <n v="59.676445399999999"/>
    <n v="172.74543109999999"/>
    <s v="per 100,000"/>
    <m/>
    <m/>
  </r>
  <r>
    <x v="11"/>
    <x v="6"/>
    <x v="1"/>
    <s v="Chronic obstructive pulmonary disease"/>
    <x v="0"/>
    <x v="0"/>
    <n v="119.4157289"/>
    <n v="67.984921790000001"/>
    <n v="175.90886330000001"/>
    <s v="per 100,000"/>
    <m/>
    <m/>
  </r>
  <r>
    <x v="11"/>
    <x v="7"/>
    <x v="1"/>
    <s v="Chronic obstructive pulmonary disease"/>
    <x v="0"/>
    <x v="0"/>
    <n v="117.06426639999999"/>
    <n v="67.302099589999997"/>
    <n v="169.38076340000001"/>
    <s v="per 100,000"/>
    <m/>
    <m/>
  </r>
  <r>
    <x v="11"/>
    <x v="8"/>
    <x v="1"/>
    <s v="Chronic obstructive pulmonary disease"/>
    <x v="0"/>
    <x v="0"/>
    <n v="118.9824344"/>
    <n v="68.68400776"/>
    <n v="171.19242030000001"/>
    <s v="per 100,000"/>
    <m/>
    <m/>
  </r>
  <r>
    <x v="11"/>
    <x v="9"/>
    <x v="1"/>
    <s v="Chronic obstructive pulmonary disease"/>
    <x v="0"/>
    <x v="0"/>
    <n v="123.4042662"/>
    <n v="68.370840830000006"/>
    <n v="183.6755393"/>
    <s v="per 100,000"/>
    <m/>
    <m/>
  </r>
  <r>
    <x v="11"/>
    <x v="10"/>
    <x v="1"/>
    <s v="Chronic obstructive pulmonary disease"/>
    <x v="0"/>
    <x v="0"/>
    <n v="123.7589679"/>
    <n v="61.943281509999998"/>
    <n v="191.44976209999999"/>
    <s v="per 100,000"/>
    <m/>
    <m/>
  </r>
  <r>
    <x v="11"/>
    <x v="11"/>
    <x v="1"/>
    <s v="Chronic obstructive pulmonary disease"/>
    <x v="0"/>
    <x v="0"/>
    <n v="123.2278574"/>
    <n v="68.934762980000002"/>
    <n v="183.30398210000001"/>
    <s v="per 100,000"/>
    <m/>
    <m/>
  </r>
  <r>
    <x v="11"/>
    <x v="12"/>
    <x v="1"/>
    <s v="Chronic obstructive pulmonary disease"/>
    <x v="0"/>
    <x v="0"/>
    <n v="126.5811585"/>
    <n v="72.988691079999995"/>
    <n v="183.16022899999999"/>
    <s v="per 100,000"/>
    <m/>
    <m/>
  </r>
  <r>
    <x v="11"/>
    <x v="13"/>
    <x v="1"/>
    <s v="Chronic obstructive pulmonary disease"/>
    <x v="0"/>
    <x v="0"/>
    <n v="127.6020738"/>
    <n v="74.952602740000003"/>
    <n v="186.1120281"/>
    <s v="per 100,000"/>
    <m/>
    <m/>
  </r>
  <r>
    <x v="11"/>
    <x v="14"/>
    <x v="1"/>
    <s v="Chronic obstructive pulmonary disease"/>
    <x v="0"/>
    <x v="0"/>
    <n v="129.62653760000001"/>
    <n v="72.810712289999998"/>
    <n v="191.7288945"/>
    <s v="per 100,000"/>
    <m/>
    <m/>
  </r>
  <r>
    <x v="11"/>
    <x v="15"/>
    <x v="1"/>
    <s v="Chronic obstructive pulmonary disease"/>
    <x v="0"/>
    <x v="0"/>
    <n v="130.77890210000001"/>
    <n v="69.105189069999994"/>
    <n v="195.1521563"/>
    <s v="per 100,000"/>
    <m/>
    <m/>
  </r>
  <r>
    <x v="11"/>
    <x v="16"/>
    <x v="1"/>
    <s v="Chronic obstructive pulmonary disease"/>
    <x v="0"/>
    <x v="0"/>
    <n v="132.2136448"/>
    <n v="72.613867929999998"/>
    <n v="194.2456253"/>
    <s v="per 100,000"/>
    <m/>
    <m/>
  </r>
  <r>
    <x v="11"/>
    <x v="17"/>
    <x v="1"/>
    <s v="Chronic obstructive pulmonary disease"/>
    <x v="0"/>
    <x v="0"/>
    <n v="132.7389349"/>
    <n v="77.133254600000001"/>
    <n v="191.69903909999999"/>
    <s v="per 100,000"/>
    <m/>
    <m/>
  </r>
  <r>
    <x v="11"/>
    <x v="18"/>
    <x v="1"/>
    <s v="Chronic obstructive pulmonary disease"/>
    <x v="0"/>
    <x v="0"/>
    <n v="132.88642469999999"/>
    <n v="74.654271820000005"/>
    <n v="189.78632210000001"/>
    <s v="per 100,000"/>
    <m/>
    <m/>
  </r>
  <r>
    <x v="11"/>
    <x v="19"/>
    <x v="1"/>
    <s v="Chronic obstructive pulmonary disease"/>
    <x v="0"/>
    <x v="0"/>
    <n v="131.15506350000001"/>
    <n v="71.8388822"/>
    <n v="188.14603070000001"/>
    <s v="per 100,000"/>
    <m/>
    <m/>
  </r>
  <r>
    <x v="11"/>
    <x v="20"/>
    <x v="1"/>
    <s v="Chronic obstructive pulmonary disease"/>
    <x v="0"/>
    <x v="0"/>
    <n v="132.52361479999999"/>
    <n v="70.348482959999998"/>
    <n v="196.85864710000001"/>
    <s v="per 100,000"/>
    <m/>
    <m/>
  </r>
  <r>
    <x v="11"/>
    <x v="21"/>
    <x v="1"/>
    <s v="Chronic obstructive pulmonary disease"/>
    <x v="0"/>
    <x v="0"/>
    <n v="134.3542042"/>
    <n v="68.70707247"/>
    <n v="199.8662377"/>
    <s v="per 100,000"/>
    <m/>
    <m/>
  </r>
  <r>
    <x v="11"/>
    <x v="22"/>
    <x v="1"/>
    <s v="Chronic obstructive pulmonary disease"/>
    <x v="0"/>
    <x v="0"/>
    <n v="132.99833910000001"/>
    <n v="65.813946049999998"/>
    <n v="195.10731490000001"/>
    <s v="per 100,000"/>
    <m/>
    <m/>
  </r>
  <r>
    <x v="11"/>
    <x v="23"/>
    <x v="1"/>
    <s v="Chronic obstructive pulmonary disease"/>
    <x v="0"/>
    <x v="0"/>
    <n v="128.30930040000001"/>
    <n v="66.000641139999999"/>
    <n v="189.6705565"/>
    <s v="per 100,000"/>
    <m/>
    <m/>
  </r>
  <r>
    <x v="11"/>
    <x v="24"/>
    <x v="1"/>
    <s v="Chronic obstructive pulmonary disease"/>
    <x v="0"/>
    <x v="0"/>
    <n v="123.1290284"/>
    <n v="65.873746220000001"/>
    <n v="179.6234264"/>
    <s v="per 100,000"/>
    <m/>
    <m/>
  </r>
  <r>
    <x v="11"/>
    <x v="25"/>
    <x v="1"/>
    <s v="Chronic obstructive pulmonary disease"/>
    <x v="0"/>
    <x v="0"/>
    <n v="117.84527919999999"/>
    <n v="61.429363109999997"/>
    <n v="176.50994019999999"/>
    <s v="per 100,000"/>
    <m/>
    <m/>
  </r>
  <r>
    <x v="11"/>
    <x v="26"/>
    <x v="1"/>
    <s v="Chronic obstructive pulmonary disease"/>
    <x v="0"/>
    <x v="0"/>
    <n v="117.8429457"/>
    <n v="60.232985569999997"/>
    <n v="174.90448960000001"/>
    <s v="per 100,000"/>
    <m/>
    <m/>
  </r>
  <r>
    <x v="11"/>
    <x v="27"/>
    <x v="1"/>
    <s v="Chronic obstructive pulmonary disease"/>
    <x v="0"/>
    <x v="0"/>
    <n v="121.43073440000001"/>
    <n v="58.175001999999999"/>
    <n v="182.91359650000001"/>
    <s v="per 100,000"/>
    <m/>
    <m/>
  </r>
  <r>
    <x v="11"/>
    <x v="0"/>
    <x v="1"/>
    <s v="Chronic obstructive pulmonary disease"/>
    <x v="0"/>
    <x v="1"/>
    <n v="2.9465777869999998"/>
    <n v="1.4662765099999999"/>
    <n v="4.641547106"/>
    <s v="per 100,000"/>
    <m/>
    <m/>
  </r>
  <r>
    <x v="11"/>
    <x v="1"/>
    <x v="1"/>
    <s v="Chronic obstructive pulmonary disease"/>
    <x v="0"/>
    <x v="1"/>
    <n v="3.1643200060000001"/>
    <n v="1.7503258580000001"/>
    <n v="4.742394891"/>
    <s v="per 100,000"/>
    <m/>
    <m/>
  </r>
  <r>
    <x v="11"/>
    <x v="2"/>
    <x v="1"/>
    <s v="Chronic obstructive pulmonary disease"/>
    <x v="0"/>
    <x v="1"/>
    <n v="3.3544697530000001"/>
    <n v="1.9245686900000001"/>
    <n v="5.0006607900000004"/>
    <s v="per 100,000"/>
    <m/>
    <m/>
  </r>
  <r>
    <x v="11"/>
    <x v="3"/>
    <x v="1"/>
    <s v="Chronic obstructive pulmonary disease"/>
    <x v="0"/>
    <x v="1"/>
    <n v="3.574860733"/>
    <n v="2.0924374459999999"/>
    <n v="5.320782168"/>
    <s v="per 100,000"/>
    <m/>
    <m/>
  </r>
  <r>
    <x v="11"/>
    <x v="4"/>
    <x v="1"/>
    <s v="Chronic obstructive pulmonary disease"/>
    <x v="0"/>
    <x v="1"/>
    <n v="3.7039533150000001"/>
    <n v="2.0697967390000001"/>
    <n v="5.4547262549999997"/>
    <s v="per 100,000"/>
    <m/>
    <m/>
  </r>
  <r>
    <x v="11"/>
    <x v="5"/>
    <x v="1"/>
    <s v="Chronic obstructive pulmonary disease"/>
    <x v="0"/>
    <x v="1"/>
    <n v="3.8479916799999998"/>
    <n v="2.0186796070000002"/>
    <n v="5.9394915079999997"/>
    <s v="per 100,000"/>
    <m/>
    <m/>
  </r>
  <r>
    <x v="11"/>
    <x v="6"/>
    <x v="1"/>
    <s v="Chronic obstructive pulmonary disease"/>
    <x v="0"/>
    <x v="1"/>
    <n v="4.0839423039999998"/>
    <n v="2.2721732889999999"/>
    <n v="5.952221754"/>
    <s v="per 100,000"/>
    <m/>
    <m/>
  </r>
  <r>
    <x v="11"/>
    <x v="7"/>
    <x v="1"/>
    <s v="Chronic obstructive pulmonary disease"/>
    <x v="0"/>
    <x v="1"/>
    <n v="3.98812364"/>
    <n v="2.2711465500000001"/>
    <n v="5.7641411680000001"/>
    <s v="per 100,000"/>
    <m/>
    <m/>
  </r>
  <r>
    <x v="11"/>
    <x v="8"/>
    <x v="1"/>
    <s v="Chronic obstructive pulmonary disease"/>
    <x v="0"/>
    <x v="1"/>
    <n v="4.0539677049999998"/>
    <n v="2.348256423"/>
    <n v="5.9412019699999998"/>
    <s v="per 100,000"/>
    <m/>
    <m/>
  </r>
  <r>
    <x v="11"/>
    <x v="9"/>
    <x v="1"/>
    <s v="Chronic obstructive pulmonary disease"/>
    <x v="0"/>
    <x v="1"/>
    <n v="4.2266171870000004"/>
    <n v="2.378696138"/>
    <n v="6.3346685819999999"/>
    <s v="per 100,000"/>
    <m/>
    <m/>
  </r>
  <r>
    <x v="11"/>
    <x v="10"/>
    <x v="1"/>
    <s v="Chronic obstructive pulmonary disease"/>
    <x v="0"/>
    <x v="1"/>
    <n v="4.2018200559999999"/>
    <n v="2.1384504849999999"/>
    <n v="6.4992622689999999"/>
    <s v="per 100,000"/>
    <m/>
    <m/>
  </r>
  <r>
    <x v="11"/>
    <x v="11"/>
    <x v="1"/>
    <s v="Chronic obstructive pulmonary disease"/>
    <x v="0"/>
    <x v="1"/>
    <n v="4.1099273570000001"/>
    <n v="2.3154206230000001"/>
    <n v="6.0814582189999999"/>
    <s v="per 100,000"/>
    <m/>
    <m/>
  </r>
  <r>
    <x v="11"/>
    <x v="12"/>
    <x v="1"/>
    <s v="Chronic obstructive pulmonary disease"/>
    <x v="0"/>
    <x v="1"/>
    <n v="4.2177412500000004"/>
    <n v="2.422929383"/>
    <n v="6.101165688"/>
    <s v="per 100,000"/>
    <m/>
    <m/>
  </r>
  <r>
    <x v="11"/>
    <x v="13"/>
    <x v="1"/>
    <s v="Chronic obstructive pulmonary disease"/>
    <x v="0"/>
    <x v="1"/>
    <n v="4.2459208159999999"/>
    <n v="2.4889520310000002"/>
    <n v="6.1478726699999999"/>
    <s v="per 100,000"/>
    <m/>
    <m/>
  </r>
  <r>
    <x v="11"/>
    <x v="14"/>
    <x v="1"/>
    <s v="Chronic obstructive pulmonary disease"/>
    <x v="0"/>
    <x v="1"/>
    <n v="4.3371149170000001"/>
    <n v="2.4585910659999999"/>
    <n v="6.4112760639999999"/>
    <s v="per 100,000"/>
    <m/>
    <m/>
  </r>
  <r>
    <x v="11"/>
    <x v="15"/>
    <x v="1"/>
    <s v="Chronic obstructive pulmonary disease"/>
    <x v="0"/>
    <x v="1"/>
    <n v="4.4046852889999997"/>
    <n v="2.349391921"/>
    <n v="6.6395239679999998"/>
    <s v="per 100,000"/>
    <m/>
    <m/>
  </r>
  <r>
    <x v="11"/>
    <x v="16"/>
    <x v="1"/>
    <s v="Chronic obstructive pulmonary disease"/>
    <x v="0"/>
    <x v="1"/>
    <n v="4.4287501279999999"/>
    <n v="2.4812072930000002"/>
    <n v="6.5047305130000002"/>
    <s v="per 100,000"/>
    <m/>
    <m/>
  </r>
  <r>
    <x v="11"/>
    <x v="17"/>
    <x v="1"/>
    <s v="Chronic obstructive pulmonary disease"/>
    <x v="0"/>
    <x v="1"/>
    <n v="4.431624223"/>
    <n v="2.5969709189999999"/>
    <n v="6.4319538390000002"/>
    <s v="per 100,000"/>
    <m/>
    <m/>
  </r>
  <r>
    <x v="11"/>
    <x v="18"/>
    <x v="1"/>
    <s v="Chronic obstructive pulmonary disease"/>
    <x v="0"/>
    <x v="1"/>
    <n v="4.4225692639999998"/>
    <n v="2.4966568680000001"/>
    <n v="6.2910248380000002"/>
    <s v="per 100,000"/>
    <m/>
    <m/>
  </r>
  <r>
    <x v="11"/>
    <x v="19"/>
    <x v="1"/>
    <s v="Chronic obstructive pulmonary disease"/>
    <x v="0"/>
    <x v="1"/>
    <n v="4.3300958429999996"/>
    <n v="2.4011285400000002"/>
    <n v="6.2515604759999999"/>
    <s v="per 100,000"/>
    <m/>
    <m/>
  </r>
  <r>
    <x v="11"/>
    <x v="20"/>
    <x v="1"/>
    <s v="Chronic obstructive pulmonary disease"/>
    <x v="0"/>
    <x v="1"/>
    <n v="4.4037870669999997"/>
    <n v="2.3096390279999999"/>
    <n v="6.5211485580000002"/>
    <s v="per 100,000"/>
    <m/>
    <m/>
  </r>
  <r>
    <x v="11"/>
    <x v="21"/>
    <x v="1"/>
    <s v="Chronic obstructive pulmonary disease"/>
    <x v="0"/>
    <x v="1"/>
    <n v="4.4582168729999996"/>
    <n v="2.372682781"/>
    <n v="6.5897286590000004"/>
    <s v="per 100,000"/>
    <m/>
    <m/>
  </r>
  <r>
    <x v="11"/>
    <x v="22"/>
    <x v="1"/>
    <s v="Chronic obstructive pulmonary disease"/>
    <x v="0"/>
    <x v="1"/>
    <n v="4.3827417510000002"/>
    <n v="2.1583207710000001"/>
    <n v="6.4772496799999999"/>
    <s v="per 100,000"/>
    <m/>
    <m/>
  </r>
  <r>
    <x v="11"/>
    <x v="23"/>
    <x v="1"/>
    <s v="Chronic obstructive pulmonary disease"/>
    <x v="0"/>
    <x v="1"/>
    <n v="4.2066728910000002"/>
    <n v="2.0981625730000002"/>
    <n v="6.2543197859999999"/>
    <s v="per 100,000"/>
    <m/>
    <m/>
  </r>
  <r>
    <x v="11"/>
    <x v="24"/>
    <x v="1"/>
    <s v="Chronic obstructive pulmonary disease"/>
    <x v="0"/>
    <x v="1"/>
    <n v="4.0895878330000004"/>
    <n v="2.1475254979999998"/>
    <n v="6.1927475049999998"/>
    <s v="per 100,000"/>
    <m/>
    <m/>
  </r>
  <r>
    <x v="11"/>
    <x v="25"/>
    <x v="1"/>
    <s v="Chronic obstructive pulmonary disease"/>
    <x v="0"/>
    <x v="1"/>
    <n v="3.9607449680000002"/>
    <n v="2.0533791849999998"/>
    <n v="6.0006110379999997"/>
    <s v="per 100,000"/>
    <m/>
    <m/>
  </r>
  <r>
    <x v="11"/>
    <x v="26"/>
    <x v="1"/>
    <s v="Chronic obstructive pulmonary disease"/>
    <x v="0"/>
    <x v="1"/>
    <n v="4.1044122730000003"/>
    <n v="2.0938539810000001"/>
    <n v="6.077246583"/>
    <s v="per 100,000"/>
    <m/>
    <m/>
  </r>
  <r>
    <x v="11"/>
    <x v="27"/>
    <x v="1"/>
    <s v="Chronic obstructive pulmonary disease"/>
    <x v="0"/>
    <x v="1"/>
    <n v="4.4132655979999997"/>
    <n v="2.1770582749999998"/>
    <n v="6.6586532390000004"/>
    <s v="per 100,000"/>
    <m/>
    <m/>
  </r>
  <r>
    <x v="11"/>
    <x v="0"/>
    <x v="1"/>
    <s v="Ischemic heart disease"/>
    <x v="0"/>
    <x v="0"/>
    <n v="85.35697845"/>
    <n v="48.949581420000001"/>
    <n v="123.95933170000001"/>
    <s v="per 100,000"/>
    <m/>
    <m/>
  </r>
  <r>
    <x v="11"/>
    <x v="1"/>
    <x v="1"/>
    <s v="Ischemic heart disease"/>
    <x v="0"/>
    <x v="0"/>
    <n v="91.472164379999995"/>
    <n v="58.090338629999998"/>
    <n v="127.0093998"/>
    <s v="per 100,000"/>
    <m/>
    <m/>
  </r>
  <r>
    <x v="11"/>
    <x v="2"/>
    <x v="1"/>
    <s v="Ischemic heart disease"/>
    <x v="0"/>
    <x v="0"/>
    <n v="95.926454840000005"/>
    <n v="61.882431889999999"/>
    <n v="129.45417900000001"/>
    <s v="per 100,000"/>
    <m/>
    <m/>
  </r>
  <r>
    <x v="11"/>
    <x v="3"/>
    <x v="1"/>
    <s v="Ischemic heart disease"/>
    <x v="0"/>
    <x v="0"/>
    <n v="102.2335504"/>
    <n v="68.137983050000003"/>
    <n v="139.67543470000001"/>
    <s v="per 100,000"/>
    <m/>
    <m/>
  </r>
  <r>
    <x v="11"/>
    <x v="4"/>
    <x v="1"/>
    <s v="Ischemic heart disease"/>
    <x v="0"/>
    <x v="0"/>
    <n v="109.5925275"/>
    <n v="69.235781689999996"/>
    <n v="150.4382674"/>
    <s v="per 100,000"/>
    <m/>
    <m/>
  </r>
  <r>
    <x v="11"/>
    <x v="5"/>
    <x v="1"/>
    <s v="Ischemic heart disease"/>
    <x v="0"/>
    <x v="0"/>
    <n v="117.6872654"/>
    <n v="68.325890950000002"/>
    <n v="165.48836399999999"/>
    <s v="per 100,000"/>
    <m/>
    <m/>
  </r>
  <r>
    <x v="11"/>
    <x v="6"/>
    <x v="1"/>
    <s v="Ischemic heart disease"/>
    <x v="0"/>
    <x v="0"/>
    <n v="126.6962188"/>
    <n v="81.183772770000004"/>
    <n v="172.89408649999999"/>
    <s v="per 100,000"/>
    <m/>
    <m/>
  </r>
  <r>
    <x v="11"/>
    <x v="7"/>
    <x v="1"/>
    <s v="Ischemic heart disease"/>
    <x v="0"/>
    <x v="0"/>
    <n v="119.4452283"/>
    <n v="79.610424359999996"/>
    <n v="158.15932230000001"/>
    <s v="per 100,000"/>
    <m/>
    <m/>
  </r>
  <r>
    <x v="11"/>
    <x v="8"/>
    <x v="1"/>
    <s v="Ischemic heart disease"/>
    <x v="0"/>
    <x v="0"/>
    <n v="121.181012"/>
    <n v="82.239964830000005"/>
    <n v="163.25182849999999"/>
    <s v="per 100,000"/>
    <m/>
    <m/>
  </r>
  <r>
    <x v="11"/>
    <x v="9"/>
    <x v="1"/>
    <s v="Ischemic heart disease"/>
    <x v="0"/>
    <x v="0"/>
    <n v="130.11660710000001"/>
    <n v="85.477566859999996"/>
    <n v="176.44278940000001"/>
    <s v="per 100,000"/>
    <m/>
    <m/>
  </r>
  <r>
    <x v="11"/>
    <x v="10"/>
    <x v="1"/>
    <s v="Ischemic heart disease"/>
    <x v="0"/>
    <x v="0"/>
    <n v="131.59247020000001"/>
    <n v="77.606179639999993"/>
    <n v="186.5027254"/>
    <s v="per 100,000"/>
    <m/>
    <m/>
  </r>
  <r>
    <x v="11"/>
    <x v="11"/>
    <x v="1"/>
    <s v="Ischemic heart disease"/>
    <x v="0"/>
    <x v="0"/>
    <n v="130.01614749999999"/>
    <n v="88.051901990000005"/>
    <n v="173.60963559999999"/>
    <s v="per 100,000"/>
    <m/>
    <m/>
  </r>
  <r>
    <x v="11"/>
    <x v="12"/>
    <x v="1"/>
    <s v="Ischemic heart disease"/>
    <x v="0"/>
    <x v="0"/>
    <n v="134.46004830000001"/>
    <n v="93.974859969999997"/>
    <n v="175.50849450000001"/>
    <s v="per 100,000"/>
    <m/>
    <m/>
  </r>
  <r>
    <x v="11"/>
    <x v="13"/>
    <x v="1"/>
    <s v="Ischemic heart disease"/>
    <x v="0"/>
    <x v="0"/>
    <n v="132.64720869999999"/>
    <n v="93.897709460000002"/>
    <n v="172.1386651"/>
    <s v="per 100,000"/>
    <m/>
    <m/>
  </r>
  <r>
    <x v="11"/>
    <x v="14"/>
    <x v="1"/>
    <s v="Ischemic heart disease"/>
    <x v="0"/>
    <x v="0"/>
    <n v="136.1910182"/>
    <n v="93.316270169999996"/>
    <n v="178.1551274"/>
    <s v="per 100,000"/>
    <m/>
    <m/>
  </r>
  <r>
    <x v="11"/>
    <x v="15"/>
    <x v="1"/>
    <s v="Ischemic heart disease"/>
    <x v="0"/>
    <x v="0"/>
    <n v="138.4037309"/>
    <n v="87.229571699999994"/>
    <n v="183.54459510000001"/>
    <s v="per 100,000"/>
    <m/>
    <m/>
  </r>
  <r>
    <x v="11"/>
    <x v="16"/>
    <x v="1"/>
    <s v="Ischemic heart disease"/>
    <x v="0"/>
    <x v="0"/>
    <n v="139.7138204"/>
    <n v="93.424343149999999"/>
    <n v="181.63077079999999"/>
    <s v="per 100,000"/>
    <m/>
    <m/>
  </r>
  <r>
    <x v="11"/>
    <x v="17"/>
    <x v="1"/>
    <s v="Ischemic heart disease"/>
    <x v="0"/>
    <x v="0"/>
    <n v="140.46511889999999"/>
    <n v="100.8306867"/>
    <n v="178.39162429999999"/>
    <s v="per 100,000"/>
    <m/>
    <m/>
  </r>
  <r>
    <x v="11"/>
    <x v="18"/>
    <x v="1"/>
    <s v="Ischemic heart disease"/>
    <x v="0"/>
    <x v="0"/>
    <n v="141.87028609999999"/>
    <n v="103.5081319"/>
    <n v="179.47197560000001"/>
    <s v="per 100,000"/>
    <m/>
    <m/>
  </r>
  <r>
    <x v="11"/>
    <x v="19"/>
    <x v="1"/>
    <s v="Ischemic heart disease"/>
    <x v="0"/>
    <x v="0"/>
    <n v="140.13959689999999"/>
    <n v="100.3880186"/>
    <n v="184.0324071"/>
    <s v="per 100,000"/>
    <m/>
    <m/>
  </r>
  <r>
    <x v="11"/>
    <x v="20"/>
    <x v="1"/>
    <s v="Ischemic heart disease"/>
    <x v="0"/>
    <x v="0"/>
    <n v="144.8699833"/>
    <n v="95.333163010000007"/>
    <n v="194.15393560000001"/>
    <s v="per 100,000"/>
    <m/>
    <m/>
  </r>
  <r>
    <x v="11"/>
    <x v="21"/>
    <x v="1"/>
    <s v="Ischemic heart disease"/>
    <x v="0"/>
    <x v="0"/>
    <n v="148.8147074"/>
    <n v="102.34803890000001"/>
    <n v="192.7825234"/>
    <s v="per 100,000"/>
    <m/>
    <m/>
  </r>
  <r>
    <x v="11"/>
    <x v="22"/>
    <x v="1"/>
    <s v="Ischemic heart disease"/>
    <x v="0"/>
    <x v="0"/>
    <n v="151.309968"/>
    <n v="106.0397868"/>
    <n v="195.20689419999999"/>
    <s v="per 100,000"/>
    <m/>
    <m/>
  </r>
  <r>
    <x v="11"/>
    <x v="23"/>
    <x v="1"/>
    <s v="Ischemic heart disease"/>
    <x v="0"/>
    <x v="0"/>
    <n v="151.42566439999999"/>
    <n v="101.1903227"/>
    <n v="194.88327870000001"/>
    <s v="per 100,000"/>
    <m/>
    <m/>
  </r>
  <r>
    <x v="11"/>
    <x v="24"/>
    <x v="1"/>
    <s v="Ischemic heart disease"/>
    <x v="0"/>
    <x v="0"/>
    <n v="151.3189266"/>
    <n v="101.3091173"/>
    <n v="197.44095820000001"/>
    <s v="per 100,000"/>
    <m/>
    <m/>
  </r>
  <r>
    <x v="11"/>
    <x v="25"/>
    <x v="1"/>
    <s v="Ischemic heart disease"/>
    <x v="0"/>
    <x v="0"/>
    <n v="151.4273427"/>
    <n v="106.4217852"/>
    <n v="193.9199323"/>
    <s v="per 100,000"/>
    <m/>
    <m/>
  </r>
  <r>
    <x v="11"/>
    <x v="26"/>
    <x v="1"/>
    <s v="Ischemic heart disease"/>
    <x v="0"/>
    <x v="0"/>
    <n v="157.4141807"/>
    <n v="108.2397634"/>
    <n v="201.6840431"/>
    <s v="per 100,000"/>
    <m/>
    <m/>
  </r>
  <r>
    <x v="11"/>
    <x v="27"/>
    <x v="1"/>
    <s v="Ischemic heart disease"/>
    <x v="0"/>
    <x v="0"/>
    <n v="162.64431809999999"/>
    <n v="109.3212535"/>
    <n v="213.10060759999999"/>
    <s v="per 100,000"/>
    <m/>
    <m/>
  </r>
  <r>
    <x v="11"/>
    <x v="0"/>
    <x v="1"/>
    <s v="Ischemic heart disease"/>
    <x v="0"/>
    <x v="1"/>
    <n v="3.3035671550000001"/>
    <n v="1.900431746"/>
    <n v="4.7853232950000004"/>
    <s v="per 100,000"/>
    <m/>
    <m/>
  </r>
  <r>
    <x v="11"/>
    <x v="1"/>
    <x v="1"/>
    <s v="Ischemic heart disease"/>
    <x v="0"/>
    <x v="1"/>
    <n v="3.5344710620000002"/>
    <n v="2.2304837169999998"/>
    <n v="4.8732654039999996"/>
    <s v="per 100,000"/>
    <m/>
    <m/>
  </r>
  <r>
    <x v="11"/>
    <x v="2"/>
    <x v="1"/>
    <s v="Ischemic heart disease"/>
    <x v="0"/>
    <x v="1"/>
    <n v="3.70920973"/>
    <n v="2.3963484839999998"/>
    <n v="5.0202227009999998"/>
    <s v="per 100,000"/>
    <m/>
    <m/>
  </r>
  <r>
    <x v="11"/>
    <x v="3"/>
    <x v="1"/>
    <s v="Ischemic heart disease"/>
    <x v="0"/>
    <x v="1"/>
    <n v="3.9292807110000001"/>
    <n v="2.5665933569999999"/>
    <n v="5.3975437499999996"/>
    <s v="per 100,000"/>
    <m/>
    <m/>
  </r>
  <r>
    <x v="11"/>
    <x v="4"/>
    <x v="1"/>
    <s v="Ischemic heart disease"/>
    <x v="0"/>
    <x v="1"/>
    <n v="4.1018605690000003"/>
    <n v="2.5752598010000001"/>
    <n v="5.632743198"/>
    <s v="per 100,000"/>
    <m/>
    <m/>
  </r>
  <r>
    <x v="11"/>
    <x v="5"/>
    <x v="1"/>
    <s v="Ischemic heart disease"/>
    <x v="0"/>
    <x v="1"/>
    <n v="4.2882523040000002"/>
    <n v="2.4972000570000001"/>
    <n v="6.0433177689999997"/>
    <s v="per 100,000"/>
    <m/>
    <m/>
  </r>
  <r>
    <x v="11"/>
    <x v="6"/>
    <x v="1"/>
    <s v="Ischemic heart disease"/>
    <x v="0"/>
    <x v="1"/>
    <n v="4.5469587010000003"/>
    <n v="2.8712576790000002"/>
    <n v="6.1657086049999998"/>
    <s v="per 100,000"/>
    <m/>
    <m/>
  </r>
  <r>
    <x v="11"/>
    <x v="7"/>
    <x v="1"/>
    <s v="Ischemic heart disease"/>
    <x v="0"/>
    <x v="1"/>
    <n v="4.3236012840000004"/>
    <n v="2.8607201920000001"/>
    <n v="5.7036236139999996"/>
    <s v="per 100,000"/>
    <m/>
    <m/>
  </r>
  <r>
    <x v="11"/>
    <x v="8"/>
    <x v="1"/>
    <s v="Ischemic heart disease"/>
    <x v="0"/>
    <x v="1"/>
    <n v="4.3691023619999996"/>
    <n v="2.9681367380000001"/>
    <n v="5.8780463300000001"/>
    <s v="per 100,000"/>
    <m/>
    <m/>
  </r>
  <r>
    <x v="11"/>
    <x v="9"/>
    <x v="1"/>
    <s v="Ischemic heart disease"/>
    <x v="0"/>
    <x v="1"/>
    <n v="4.673892092"/>
    <n v="3.061679512"/>
    <n v="6.3395011180000003"/>
    <s v="per 100,000"/>
    <m/>
    <m/>
  </r>
  <r>
    <x v="11"/>
    <x v="10"/>
    <x v="1"/>
    <s v="Ischemic heart disease"/>
    <x v="0"/>
    <x v="1"/>
    <n v="4.7467219790000001"/>
    <n v="2.765192512"/>
    <n v="6.637088221"/>
    <s v="per 100,000"/>
    <m/>
    <m/>
  </r>
  <r>
    <x v="11"/>
    <x v="11"/>
    <x v="1"/>
    <s v="Ischemic heart disease"/>
    <x v="0"/>
    <x v="1"/>
    <n v="4.7346005440000001"/>
    <n v="3.1811433060000001"/>
    <n v="6.3142595930000001"/>
    <s v="per 100,000"/>
    <m/>
    <m/>
  </r>
  <r>
    <x v="11"/>
    <x v="12"/>
    <x v="1"/>
    <s v="Ischemic heart disease"/>
    <x v="0"/>
    <x v="1"/>
    <n v="4.9561597480000001"/>
    <n v="3.4358776089999998"/>
    <n v="6.4642055139999997"/>
    <s v="per 100,000"/>
    <m/>
    <m/>
  </r>
  <r>
    <x v="11"/>
    <x v="13"/>
    <x v="1"/>
    <s v="Ischemic heart disease"/>
    <x v="0"/>
    <x v="1"/>
    <n v="4.9953771119999999"/>
    <n v="3.566233832"/>
    <n v="6.4302270940000001"/>
    <s v="per 100,000"/>
    <m/>
    <m/>
  </r>
  <r>
    <x v="11"/>
    <x v="14"/>
    <x v="1"/>
    <s v="Ischemic heart disease"/>
    <x v="0"/>
    <x v="1"/>
    <n v="5.2058869620000001"/>
    <n v="3.5838664790000001"/>
    <n v="6.8215264299999996"/>
    <s v="per 100,000"/>
    <m/>
    <m/>
  </r>
  <r>
    <x v="11"/>
    <x v="15"/>
    <x v="1"/>
    <s v="Ischemic heart disease"/>
    <x v="0"/>
    <x v="1"/>
    <n v="5.3693655079999996"/>
    <n v="3.3631724350000001"/>
    <n v="7.1248954619999996"/>
    <s v="per 100,000"/>
    <m/>
    <m/>
  </r>
  <r>
    <x v="11"/>
    <x v="16"/>
    <x v="1"/>
    <s v="Ischemic heart disease"/>
    <x v="0"/>
    <x v="1"/>
    <n v="5.5034665880000002"/>
    <n v="3.762751738"/>
    <n v="7.12444802"/>
    <s v="per 100,000"/>
    <m/>
    <m/>
  </r>
  <r>
    <x v="11"/>
    <x v="17"/>
    <x v="1"/>
    <s v="Ischemic heart disease"/>
    <x v="0"/>
    <x v="1"/>
    <n v="5.6173069120000001"/>
    <n v="4.0039462449999998"/>
    <n v="7.0686404940000003"/>
    <s v="per 100,000"/>
    <m/>
    <m/>
  </r>
  <r>
    <x v="11"/>
    <x v="18"/>
    <x v="1"/>
    <s v="Ischemic heart disease"/>
    <x v="0"/>
    <x v="1"/>
    <n v="5.7385584119999997"/>
    <n v="4.1977337620000004"/>
    <n v="7.300877024"/>
    <s v="per 100,000"/>
    <m/>
    <m/>
  </r>
  <r>
    <x v="11"/>
    <x v="19"/>
    <x v="1"/>
    <s v="Ischemic heart disease"/>
    <x v="0"/>
    <x v="1"/>
    <n v="5.7174017570000002"/>
    <n v="4.0935274750000001"/>
    <n v="7.3585028369999996"/>
    <s v="per 100,000"/>
    <m/>
    <m/>
  </r>
  <r>
    <x v="11"/>
    <x v="20"/>
    <x v="1"/>
    <s v="Ischemic heart disease"/>
    <x v="0"/>
    <x v="1"/>
    <n v="5.9528500859999998"/>
    <n v="3.912782279"/>
    <n v="7.9572874850000002"/>
    <s v="per 100,000"/>
    <m/>
    <m/>
  </r>
  <r>
    <x v="11"/>
    <x v="21"/>
    <x v="1"/>
    <s v="Ischemic heart disease"/>
    <x v="0"/>
    <x v="1"/>
    <n v="6.1410290070000002"/>
    <n v="4.1795428110000001"/>
    <n v="8.0456947569999997"/>
    <s v="per 100,000"/>
    <m/>
    <m/>
  </r>
  <r>
    <x v="11"/>
    <x v="22"/>
    <x v="1"/>
    <s v="Ischemic heart disease"/>
    <x v="0"/>
    <x v="1"/>
    <n v="6.2552638690000002"/>
    <n v="4.3151139260000004"/>
    <n v="7.982524733"/>
    <s v="per 100,000"/>
    <m/>
    <m/>
  </r>
  <r>
    <x v="11"/>
    <x v="23"/>
    <x v="1"/>
    <s v="Ischemic heart disease"/>
    <x v="0"/>
    <x v="1"/>
    <n v="6.3024965049999997"/>
    <n v="4.1924983740000004"/>
    <n v="8.1219043269999993"/>
    <s v="per 100,000"/>
    <m/>
    <m/>
  </r>
  <r>
    <x v="11"/>
    <x v="24"/>
    <x v="1"/>
    <s v="Ischemic heart disease"/>
    <x v="0"/>
    <x v="1"/>
    <n v="6.3471599410000001"/>
    <n v="4.2103120159999996"/>
    <n v="8.2526269830000007"/>
    <s v="per 100,000"/>
    <m/>
    <m/>
  </r>
  <r>
    <x v="11"/>
    <x v="25"/>
    <x v="1"/>
    <s v="Ischemic heart disease"/>
    <x v="0"/>
    <x v="1"/>
    <n v="6.3950306059999997"/>
    <n v="4.5048709139999996"/>
    <n v="8.1141165159999993"/>
    <s v="per 100,000"/>
    <m/>
    <m/>
  </r>
  <r>
    <x v="11"/>
    <x v="26"/>
    <x v="1"/>
    <s v="Ischemic heart disease"/>
    <x v="0"/>
    <x v="1"/>
    <n v="6.7063791039999998"/>
    <n v="4.691926649"/>
    <n v="8.6046001820000004"/>
    <s v="per 100,000"/>
    <m/>
    <m/>
  </r>
  <r>
    <x v="11"/>
    <x v="27"/>
    <x v="1"/>
    <s v="Ischemic heart disease"/>
    <x v="0"/>
    <x v="1"/>
    <n v="7.0455517329999999"/>
    <n v="4.7700470910000003"/>
    <n v="9.1330309819999993"/>
    <s v="per 100,000"/>
    <m/>
    <m/>
  </r>
  <r>
    <x v="11"/>
    <x v="0"/>
    <x v="1"/>
    <s v="Ischemic stroke"/>
    <x v="0"/>
    <x v="0"/>
    <n v="17.105735330000002"/>
    <n v="9.3591264170000006"/>
    <n v="25.82240947"/>
    <s v="per 100,000"/>
    <m/>
    <m/>
  </r>
  <r>
    <x v="11"/>
    <x v="1"/>
    <x v="1"/>
    <s v="Ischemic stroke"/>
    <x v="0"/>
    <x v="0"/>
    <n v="18.169048440000001"/>
    <n v="10.86610153"/>
    <n v="26.414775460000001"/>
    <s v="per 100,000"/>
    <m/>
    <m/>
  </r>
  <r>
    <x v="11"/>
    <x v="2"/>
    <x v="1"/>
    <s v="Ischemic stroke"/>
    <x v="0"/>
    <x v="0"/>
    <n v="18.867173690000001"/>
    <n v="11.860080999999999"/>
    <n v="27.005931390000001"/>
    <s v="per 100,000"/>
    <m/>
    <m/>
  </r>
  <r>
    <x v="11"/>
    <x v="3"/>
    <x v="1"/>
    <s v="Ischemic stroke"/>
    <x v="0"/>
    <x v="0"/>
    <n v="19.808397060000001"/>
    <n v="12.667287829999999"/>
    <n v="28.651287750000002"/>
    <s v="per 100,000"/>
    <m/>
    <m/>
  </r>
  <r>
    <x v="11"/>
    <x v="4"/>
    <x v="1"/>
    <s v="Ischemic stroke"/>
    <x v="0"/>
    <x v="0"/>
    <n v="20.74346877"/>
    <n v="12.72618449"/>
    <n v="30.099279360000001"/>
    <s v="per 100,000"/>
    <m/>
    <m/>
  </r>
  <r>
    <x v="11"/>
    <x v="5"/>
    <x v="1"/>
    <s v="Ischemic stroke"/>
    <x v="0"/>
    <x v="0"/>
    <n v="21.657249419999999"/>
    <n v="12.72590746"/>
    <n v="32.216568799999997"/>
    <s v="per 100,000"/>
    <m/>
    <m/>
  </r>
  <r>
    <x v="11"/>
    <x v="6"/>
    <x v="1"/>
    <s v="Ischemic stroke"/>
    <x v="0"/>
    <x v="0"/>
    <n v="22.906638959999999"/>
    <n v="14.48127274"/>
    <n v="32.499639690000002"/>
    <s v="per 100,000"/>
    <m/>
    <m/>
  </r>
  <r>
    <x v="11"/>
    <x v="7"/>
    <x v="1"/>
    <s v="Ischemic stroke"/>
    <x v="0"/>
    <x v="0"/>
    <n v="22.021676320000001"/>
    <n v="14.52220962"/>
    <n v="30.46342048"/>
    <s v="per 100,000"/>
    <m/>
    <m/>
  </r>
  <r>
    <x v="11"/>
    <x v="8"/>
    <x v="1"/>
    <s v="Ischemic stroke"/>
    <x v="0"/>
    <x v="0"/>
    <n v="22.05129028"/>
    <n v="14.408438719999999"/>
    <n v="30.534173030000002"/>
    <s v="per 100,000"/>
    <m/>
    <m/>
  </r>
  <r>
    <x v="11"/>
    <x v="9"/>
    <x v="1"/>
    <s v="Ischemic stroke"/>
    <x v="0"/>
    <x v="0"/>
    <n v="23.320934680000001"/>
    <n v="14.74919085"/>
    <n v="32.646198849999998"/>
    <s v="per 100,000"/>
    <m/>
    <m/>
  </r>
  <r>
    <x v="11"/>
    <x v="10"/>
    <x v="1"/>
    <s v="Ischemic stroke"/>
    <x v="0"/>
    <x v="0"/>
    <n v="23.584504920000001"/>
    <n v="13.715588049999999"/>
    <n v="34.532846380000002"/>
    <s v="per 100,000"/>
    <m/>
    <m/>
  </r>
  <r>
    <x v="11"/>
    <x v="11"/>
    <x v="1"/>
    <s v="Ischemic stroke"/>
    <x v="0"/>
    <x v="0"/>
    <n v="23.432282820000001"/>
    <n v="15.286949249999999"/>
    <n v="32.863551370000003"/>
    <s v="per 100,000"/>
    <m/>
    <m/>
  </r>
  <r>
    <x v="11"/>
    <x v="12"/>
    <x v="1"/>
    <s v="Ischemic stroke"/>
    <x v="0"/>
    <x v="0"/>
    <n v="24.23086348"/>
    <n v="16.564419000000001"/>
    <n v="33.02493338"/>
    <s v="per 100,000"/>
    <m/>
    <m/>
  </r>
  <r>
    <x v="11"/>
    <x v="13"/>
    <x v="1"/>
    <s v="Ischemic stroke"/>
    <x v="0"/>
    <x v="0"/>
    <n v="24.13477469"/>
    <n v="16.817297870000001"/>
    <n v="32.85589968"/>
    <s v="per 100,000"/>
    <m/>
    <m/>
  </r>
  <r>
    <x v="11"/>
    <x v="14"/>
    <x v="1"/>
    <s v="Ischemic stroke"/>
    <x v="0"/>
    <x v="0"/>
    <n v="25.12366265"/>
    <n v="16.933170759999999"/>
    <n v="34.609463419999997"/>
    <s v="per 100,000"/>
    <m/>
    <m/>
  </r>
  <r>
    <x v="11"/>
    <x v="15"/>
    <x v="1"/>
    <s v="Ischemic stroke"/>
    <x v="0"/>
    <x v="0"/>
    <n v="25.839126490000002"/>
    <n v="15.86336811"/>
    <n v="36.299069899999999"/>
    <s v="per 100,000"/>
    <m/>
    <m/>
  </r>
  <r>
    <x v="11"/>
    <x v="16"/>
    <x v="1"/>
    <s v="Ischemic stroke"/>
    <x v="0"/>
    <x v="0"/>
    <n v="26.627334250000001"/>
    <n v="17.614156680000001"/>
    <n v="36.737222199999998"/>
    <s v="per 100,000"/>
    <m/>
    <m/>
  </r>
  <r>
    <x v="11"/>
    <x v="17"/>
    <x v="1"/>
    <s v="Ischemic stroke"/>
    <x v="0"/>
    <x v="0"/>
    <n v="27.185603220000001"/>
    <n v="18.966617410000001"/>
    <n v="36.971625789999997"/>
    <s v="per 100,000"/>
    <m/>
    <m/>
  </r>
  <r>
    <x v="11"/>
    <x v="18"/>
    <x v="1"/>
    <s v="Ischemic stroke"/>
    <x v="0"/>
    <x v="0"/>
    <n v="27.79672807"/>
    <n v="19.379887839999999"/>
    <n v="37.70324111"/>
    <s v="per 100,000"/>
    <m/>
    <m/>
  </r>
  <r>
    <x v="11"/>
    <x v="19"/>
    <x v="1"/>
    <s v="Ischemic stroke"/>
    <x v="0"/>
    <x v="0"/>
    <n v="27.79700648"/>
    <n v="19.11758785"/>
    <n v="38.53451501"/>
    <s v="per 100,000"/>
    <m/>
    <m/>
  </r>
  <r>
    <x v="11"/>
    <x v="20"/>
    <x v="1"/>
    <s v="Ischemic stroke"/>
    <x v="0"/>
    <x v="0"/>
    <n v="28.831126430000001"/>
    <n v="18.434598950000002"/>
    <n v="40.902756619999998"/>
    <s v="per 100,000"/>
    <m/>
    <m/>
  </r>
  <r>
    <x v="11"/>
    <x v="21"/>
    <x v="1"/>
    <s v="Ischemic stroke"/>
    <x v="0"/>
    <x v="0"/>
    <n v="29.74813631"/>
    <n v="19.47770178"/>
    <n v="41.433204459999999"/>
    <s v="per 100,000"/>
    <m/>
    <m/>
  </r>
  <r>
    <x v="11"/>
    <x v="22"/>
    <x v="1"/>
    <s v="Ischemic stroke"/>
    <x v="0"/>
    <x v="0"/>
    <n v="30.825091759999999"/>
    <n v="19.781256809999999"/>
    <n v="42.551954469999998"/>
    <s v="per 100,000"/>
    <m/>
    <m/>
  </r>
  <r>
    <x v="11"/>
    <x v="23"/>
    <x v="1"/>
    <s v="Ischemic stroke"/>
    <x v="0"/>
    <x v="0"/>
    <n v="31.704912589999999"/>
    <n v="19.97111116"/>
    <n v="43.652881280000003"/>
    <s v="per 100,000"/>
    <m/>
    <m/>
  </r>
  <r>
    <x v="11"/>
    <x v="24"/>
    <x v="1"/>
    <s v="Ischemic stroke"/>
    <x v="0"/>
    <x v="0"/>
    <n v="32.55927148"/>
    <n v="21.617608449999999"/>
    <n v="46.060066249999998"/>
    <s v="per 100,000"/>
    <m/>
    <m/>
  </r>
  <r>
    <x v="11"/>
    <x v="25"/>
    <x v="1"/>
    <s v="Ischemic stroke"/>
    <x v="0"/>
    <x v="0"/>
    <n v="33.34756256"/>
    <n v="22.435366930000001"/>
    <n v="46.269355390000001"/>
    <s v="per 100,000"/>
    <m/>
    <m/>
  </r>
  <r>
    <x v="11"/>
    <x v="26"/>
    <x v="1"/>
    <s v="Ischemic stroke"/>
    <x v="0"/>
    <x v="0"/>
    <n v="35.068300499999999"/>
    <n v="22.861385250000001"/>
    <n v="48.730730010000002"/>
    <s v="per 100,000"/>
    <m/>
    <m/>
  </r>
  <r>
    <x v="11"/>
    <x v="27"/>
    <x v="1"/>
    <s v="Ischemic stroke"/>
    <x v="0"/>
    <x v="0"/>
    <n v="36.661462030000003"/>
    <n v="23.68567651"/>
    <n v="50.396322069999997"/>
    <s v="per 100,000"/>
    <m/>
    <m/>
  </r>
  <r>
    <x v="11"/>
    <x v="0"/>
    <x v="1"/>
    <s v="Ischemic stroke"/>
    <x v="0"/>
    <x v="1"/>
    <n v="0.71601400000000004"/>
    <n v="0.39202599999999999"/>
    <n v="1.1017220000000001"/>
    <s v="per 100,000"/>
    <m/>
    <m/>
  </r>
  <r>
    <x v="11"/>
    <x v="1"/>
    <x v="1"/>
    <s v="Ischemic stroke"/>
    <x v="0"/>
    <x v="1"/>
    <n v="0.76155300000000004"/>
    <n v="0.45774100000000001"/>
    <n v="1.1056049999999999"/>
    <s v="per 100,000"/>
    <m/>
    <m/>
  </r>
  <r>
    <x v="11"/>
    <x v="2"/>
    <x v="1"/>
    <s v="Ischemic stroke"/>
    <x v="0"/>
    <x v="1"/>
    <n v="0.79453799999999997"/>
    <n v="0.48413299999999998"/>
    <n v="1.129559"/>
    <s v="per 100,000"/>
    <m/>
    <m/>
  </r>
  <r>
    <x v="11"/>
    <x v="3"/>
    <x v="1"/>
    <s v="Ischemic stroke"/>
    <x v="0"/>
    <x v="1"/>
    <n v="0.83442499999999997"/>
    <n v="0.53402899999999998"/>
    <n v="1.2105600000000001"/>
    <s v="per 100,000"/>
    <m/>
    <m/>
  </r>
  <r>
    <x v="11"/>
    <x v="4"/>
    <x v="1"/>
    <s v="Ischemic stroke"/>
    <x v="0"/>
    <x v="1"/>
    <n v="0.85747300000000004"/>
    <n v="0.52865200000000001"/>
    <n v="1.2361"/>
    <s v="per 100,000"/>
    <m/>
    <m/>
  </r>
  <r>
    <x v="11"/>
    <x v="5"/>
    <x v="1"/>
    <s v="Ischemic stroke"/>
    <x v="0"/>
    <x v="1"/>
    <n v="0.880606"/>
    <n v="0.51258499999999996"/>
    <n v="1.3227070000000001"/>
    <s v="per 100,000"/>
    <m/>
    <m/>
  </r>
  <r>
    <x v="11"/>
    <x v="6"/>
    <x v="1"/>
    <s v="Ischemic stroke"/>
    <x v="0"/>
    <x v="1"/>
    <n v="0.92316799999999999"/>
    <n v="0.58584499999999995"/>
    <n v="1.320997"/>
    <s v="per 100,000"/>
    <m/>
    <m/>
  </r>
  <r>
    <x v="11"/>
    <x v="7"/>
    <x v="1"/>
    <s v="Ischemic stroke"/>
    <x v="0"/>
    <x v="1"/>
    <n v="0.88457799999999998"/>
    <n v="0.56676599999999999"/>
    <n v="1.2434270000000001"/>
    <s v="per 100,000"/>
    <m/>
    <m/>
  </r>
  <r>
    <x v="11"/>
    <x v="8"/>
    <x v="1"/>
    <s v="Ischemic stroke"/>
    <x v="0"/>
    <x v="1"/>
    <n v="0.87171399999999999"/>
    <n v="0.56901900000000005"/>
    <n v="1.2197990000000001"/>
    <s v="per 100,000"/>
    <m/>
    <m/>
  </r>
  <r>
    <x v="11"/>
    <x v="9"/>
    <x v="1"/>
    <s v="Ischemic stroke"/>
    <x v="0"/>
    <x v="1"/>
    <n v="0.92155600000000004"/>
    <n v="0.58515200000000001"/>
    <n v="1.304888"/>
    <s v="per 100,000"/>
    <m/>
    <m/>
  </r>
  <r>
    <x v="11"/>
    <x v="10"/>
    <x v="1"/>
    <s v="Ischemic stroke"/>
    <x v="0"/>
    <x v="1"/>
    <n v="0.92879900000000004"/>
    <n v="0.53673599999999999"/>
    <n v="1.373629"/>
    <s v="per 100,000"/>
    <m/>
    <m/>
  </r>
  <r>
    <x v="11"/>
    <x v="11"/>
    <x v="1"/>
    <s v="Ischemic stroke"/>
    <x v="0"/>
    <x v="1"/>
    <n v="0.91710800000000003"/>
    <n v="0.59215700000000004"/>
    <n v="1.2867519999999999"/>
    <s v="per 100,000"/>
    <m/>
    <m/>
  </r>
  <r>
    <x v="11"/>
    <x v="12"/>
    <x v="1"/>
    <s v="Ischemic stroke"/>
    <x v="0"/>
    <x v="1"/>
    <n v="0.95204500000000003"/>
    <n v="0.638741"/>
    <n v="1.2848660000000001"/>
    <s v="per 100,000"/>
    <m/>
    <m/>
  </r>
  <r>
    <x v="11"/>
    <x v="13"/>
    <x v="1"/>
    <s v="Ischemic stroke"/>
    <x v="0"/>
    <x v="1"/>
    <n v="0.95149700000000004"/>
    <n v="0.66147599999999995"/>
    <n v="1.307077"/>
    <s v="per 100,000"/>
    <m/>
    <m/>
  </r>
  <r>
    <x v="11"/>
    <x v="14"/>
    <x v="1"/>
    <s v="Ischemic stroke"/>
    <x v="0"/>
    <x v="1"/>
    <n v="1.007949"/>
    <n v="0.68369199999999997"/>
    <n v="1.399267"/>
    <s v="per 100,000"/>
    <m/>
    <m/>
  </r>
  <r>
    <x v="11"/>
    <x v="15"/>
    <x v="1"/>
    <s v="Ischemic stroke"/>
    <x v="0"/>
    <x v="1"/>
    <n v="1.0520609999999999"/>
    <n v="0.64296600000000004"/>
    <n v="1.5006809999999999"/>
    <s v="per 100,000"/>
    <m/>
    <m/>
  </r>
  <r>
    <x v="11"/>
    <x v="16"/>
    <x v="1"/>
    <s v="Ischemic stroke"/>
    <x v="0"/>
    <x v="1"/>
    <n v="1.0876669999999999"/>
    <n v="0.71828099999999995"/>
    <n v="1.518866"/>
    <s v="per 100,000"/>
    <m/>
    <m/>
  </r>
  <r>
    <x v="11"/>
    <x v="17"/>
    <x v="1"/>
    <s v="Ischemic stroke"/>
    <x v="0"/>
    <x v="1"/>
    <n v="1.115521"/>
    <n v="0.76563999999999999"/>
    <n v="1.5443340000000001"/>
    <s v="per 100,000"/>
    <m/>
    <m/>
  </r>
  <r>
    <x v="11"/>
    <x v="18"/>
    <x v="1"/>
    <s v="Ischemic stroke"/>
    <x v="0"/>
    <x v="1"/>
    <n v="1.1410439999999999"/>
    <n v="0.77667299999999995"/>
    <n v="1.559315"/>
    <s v="per 100,000"/>
    <m/>
    <m/>
  </r>
  <r>
    <x v="11"/>
    <x v="19"/>
    <x v="1"/>
    <s v="Ischemic stroke"/>
    <x v="0"/>
    <x v="1"/>
    <n v="1.1347609999999999"/>
    <n v="0.763463"/>
    <n v="1.5885370000000001"/>
    <s v="per 100,000"/>
    <m/>
    <m/>
  </r>
  <r>
    <x v="11"/>
    <x v="20"/>
    <x v="1"/>
    <s v="Ischemic stroke"/>
    <x v="0"/>
    <x v="1"/>
    <n v="1.178763"/>
    <n v="0.74513700000000005"/>
    <n v="1.69269"/>
    <s v="per 100,000"/>
    <m/>
    <m/>
  </r>
  <r>
    <x v="11"/>
    <x v="21"/>
    <x v="1"/>
    <s v="Ischemic stroke"/>
    <x v="0"/>
    <x v="1"/>
    <n v="1.209111"/>
    <n v="0.79089600000000004"/>
    <n v="1.676312"/>
    <s v="per 100,000"/>
    <m/>
    <m/>
  </r>
  <r>
    <x v="11"/>
    <x v="22"/>
    <x v="1"/>
    <s v="Ischemic stroke"/>
    <x v="0"/>
    <x v="1"/>
    <n v="1.24326"/>
    <n v="0.79695099999999996"/>
    <n v="1.726731"/>
    <s v="per 100,000"/>
    <m/>
    <m/>
  </r>
  <r>
    <x v="11"/>
    <x v="23"/>
    <x v="1"/>
    <s v="Ischemic stroke"/>
    <x v="0"/>
    <x v="1"/>
    <n v="1.2756529999999999"/>
    <n v="0.81451799999999996"/>
    <n v="1.7443679999999999"/>
    <s v="per 100,000"/>
    <m/>
    <m/>
  </r>
  <r>
    <x v="11"/>
    <x v="24"/>
    <x v="1"/>
    <s v="Ischemic stroke"/>
    <x v="0"/>
    <x v="1"/>
    <n v="1.3153779999999999"/>
    <n v="0.86116899999999996"/>
    <n v="1.8970450000000001"/>
    <s v="per 100,000"/>
    <m/>
    <m/>
  </r>
  <r>
    <x v="11"/>
    <x v="25"/>
    <x v="1"/>
    <s v="Ischemic stroke"/>
    <x v="0"/>
    <x v="1"/>
    <n v="1.3512630000000001"/>
    <n v="0.90748200000000001"/>
    <n v="1.8603019999999999"/>
    <s v="per 100,000"/>
    <m/>
    <m/>
  </r>
  <r>
    <x v="11"/>
    <x v="26"/>
    <x v="1"/>
    <s v="Ischemic stroke"/>
    <x v="0"/>
    <x v="1"/>
    <n v="1.4328959999999999"/>
    <n v="0.93525700000000001"/>
    <n v="2.01431"/>
    <s v="per 100,000"/>
    <m/>
    <m/>
  </r>
  <r>
    <x v="11"/>
    <x v="27"/>
    <x v="1"/>
    <s v="Ischemic stroke"/>
    <x v="0"/>
    <x v="1"/>
    <n v="1.512456"/>
    <n v="0.98889800000000005"/>
    <n v="2.114814"/>
    <s v="per 100,000"/>
    <m/>
    <m/>
  </r>
  <r>
    <x v="11"/>
    <x v="0"/>
    <x v="1"/>
    <s v="Tracheal, bronchus, and lung cancer"/>
    <x v="0"/>
    <x v="0"/>
    <n v="50.149535020000002"/>
    <n v="26.818225030000001"/>
    <n v="76.517467699999997"/>
    <s v="per 100,000"/>
    <m/>
    <m/>
  </r>
  <r>
    <x v="11"/>
    <x v="1"/>
    <x v="1"/>
    <s v="Tracheal, bronchus, and lung cancer"/>
    <x v="0"/>
    <x v="0"/>
    <n v="53.591267760000001"/>
    <n v="30.633513730000001"/>
    <n v="77.192875749999999"/>
    <s v="per 100,000"/>
    <m/>
    <m/>
  </r>
  <r>
    <x v="11"/>
    <x v="2"/>
    <x v="1"/>
    <s v="Tracheal, bronchus, and lung cancer"/>
    <x v="0"/>
    <x v="0"/>
    <n v="56.105950739999997"/>
    <n v="33.443681980000001"/>
    <n v="79.532179200000002"/>
    <s v="per 100,000"/>
    <m/>
    <m/>
  </r>
  <r>
    <x v="11"/>
    <x v="3"/>
    <x v="1"/>
    <s v="Tracheal, bronchus, and lung cancer"/>
    <x v="0"/>
    <x v="0"/>
    <n v="59.236024239999999"/>
    <n v="36.183459399999997"/>
    <n v="83.525411539999993"/>
    <s v="per 100,000"/>
    <m/>
    <m/>
  </r>
  <r>
    <x v="11"/>
    <x v="4"/>
    <x v="1"/>
    <s v="Tracheal, bronchus, and lung cancer"/>
    <x v="0"/>
    <x v="0"/>
    <n v="62.571612530000003"/>
    <n v="36.760244739999997"/>
    <n v="91.254821739999997"/>
    <s v="per 100,000"/>
    <m/>
    <m/>
  </r>
  <r>
    <x v="11"/>
    <x v="5"/>
    <x v="1"/>
    <s v="Tracheal, bronchus, and lung cancer"/>
    <x v="0"/>
    <x v="0"/>
    <n v="65.685572719999996"/>
    <n v="35.853096700000002"/>
    <n v="99.665524629999993"/>
    <s v="per 100,000"/>
    <m/>
    <m/>
  </r>
  <r>
    <x v="11"/>
    <x v="6"/>
    <x v="1"/>
    <s v="Tracheal, bronchus, and lung cancer"/>
    <x v="0"/>
    <x v="0"/>
    <n v="69.402767679999997"/>
    <n v="41.330256599999998"/>
    <n v="101.45240699999999"/>
    <s v="per 100,000"/>
    <m/>
    <m/>
  </r>
  <r>
    <x v="11"/>
    <x v="7"/>
    <x v="1"/>
    <s v="Tracheal, bronchus, and lung cancer"/>
    <x v="0"/>
    <x v="0"/>
    <n v="66.496600290000003"/>
    <n v="41.21091852"/>
    <n v="97.228394190000003"/>
    <s v="per 100,000"/>
    <m/>
    <m/>
  </r>
  <r>
    <x v="11"/>
    <x v="8"/>
    <x v="1"/>
    <s v="Tracheal, bronchus, and lung cancer"/>
    <x v="0"/>
    <x v="0"/>
    <n v="65.884212140000002"/>
    <n v="40.303685280000003"/>
    <n v="96.71453588"/>
    <s v="per 100,000"/>
    <m/>
    <m/>
  </r>
  <r>
    <x v="11"/>
    <x v="9"/>
    <x v="1"/>
    <s v="Tracheal, bronchus, and lung cancer"/>
    <x v="0"/>
    <x v="0"/>
    <n v="69.615073499999994"/>
    <n v="40.189534080000001"/>
    <n v="105.5779272"/>
    <s v="per 100,000"/>
    <m/>
    <m/>
  </r>
  <r>
    <x v="11"/>
    <x v="10"/>
    <x v="1"/>
    <s v="Tracheal, bronchus, and lung cancer"/>
    <x v="0"/>
    <x v="0"/>
    <n v="70.608340979999994"/>
    <n v="36.5678974"/>
    <n v="110.8499395"/>
    <s v="per 100,000"/>
    <m/>
    <m/>
  </r>
  <r>
    <x v="11"/>
    <x v="11"/>
    <x v="1"/>
    <s v="Tracheal, bronchus, and lung cancer"/>
    <x v="0"/>
    <x v="0"/>
    <n v="70.900108579999994"/>
    <n v="41.133824879999999"/>
    <n v="105.87853010000001"/>
    <s v="per 100,000"/>
    <m/>
    <m/>
  </r>
  <r>
    <x v="11"/>
    <x v="12"/>
    <x v="1"/>
    <s v="Tracheal, bronchus, and lung cancer"/>
    <x v="0"/>
    <x v="0"/>
    <n v="73.488427310000006"/>
    <n v="45.378364500000004"/>
    <n v="108.0221004"/>
    <s v="per 100,000"/>
    <m/>
    <m/>
  </r>
  <r>
    <x v="11"/>
    <x v="13"/>
    <x v="1"/>
    <s v="Tracheal, bronchus, and lung cancer"/>
    <x v="0"/>
    <x v="0"/>
    <n v="74.118875189999997"/>
    <n v="45.911156210000001"/>
    <n v="107.7824277"/>
    <s v="per 100,000"/>
    <m/>
    <m/>
  </r>
  <r>
    <x v="11"/>
    <x v="14"/>
    <x v="1"/>
    <s v="Tracheal, bronchus, and lung cancer"/>
    <x v="0"/>
    <x v="0"/>
    <n v="75.16746981"/>
    <n v="45.172364420000001"/>
    <n v="110.1930376"/>
    <s v="per 100,000"/>
    <m/>
    <m/>
  </r>
  <r>
    <x v="11"/>
    <x v="15"/>
    <x v="1"/>
    <s v="Tracheal, bronchus, and lung cancer"/>
    <x v="0"/>
    <x v="0"/>
    <n v="75.790187329999995"/>
    <n v="42.467916160000001"/>
    <n v="115.3209939"/>
    <s v="per 100,000"/>
    <m/>
    <m/>
  </r>
  <r>
    <x v="11"/>
    <x v="16"/>
    <x v="1"/>
    <s v="Tracheal, bronchus, and lung cancer"/>
    <x v="0"/>
    <x v="0"/>
    <n v="77.554442359999996"/>
    <n v="47.246022029999999"/>
    <n v="113.8745165"/>
    <s v="per 100,000"/>
    <m/>
    <m/>
  </r>
  <r>
    <x v="11"/>
    <x v="17"/>
    <x v="1"/>
    <s v="Tracheal, bronchus, and lung cancer"/>
    <x v="0"/>
    <x v="0"/>
    <n v="79.060796049999993"/>
    <n v="48.560624599999997"/>
    <n v="112.0405915"/>
    <s v="per 100,000"/>
    <m/>
    <m/>
  </r>
  <r>
    <x v="11"/>
    <x v="18"/>
    <x v="1"/>
    <s v="Tracheal, bronchus, and lung cancer"/>
    <x v="0"/>
    <x v="0"/>
    <n v="80.160796950000005"/>
    <n v="48.634473849999999"/>
    <n v="115.81144690000001"/>
    <s v="per 100,000"/>
    <m/>
    <m/>
  </r>
  <r>
    <x v="11"/>
    <x v="19"/>
    <x v="1"/>
    <s v="Tracheal, bronchus, and lung cancer"/>
    <x v="0"/>
    <x v="0"/>
    <n v="80.184484249999997"/>
    <n v="46.568540259999999"/>
    <n v="119.4170215"/>
    <s v="per 100,000"/>
    <m/>
    <m/>
  </r>
  <r>
    <x v="11"/>
    <x v="20"/>
    <x v="1"/>
    <s v="Tracheal, bronchus, and lung cancer"/>
    <x v="0"/>
    <x v="0"/>
    <n v="82.468550640000004"/>
    <n v="42.257202190000001"/>
    <n v="127.7452186"/>
    <s v="per 100,000"/>
    <m/>
    <m/>
  </r>
  <r>
    <x v="11"/>
    <x v="21"/>
    <x v="1"/>
    <s v="Tracheal, bronchus, and lung cancer"/>
    <x v="0"/>
    <x v="0"/>
    <n v="84.290364080000003"/>
    <n v="46.427033649999998"/>
    <n v="128.6747225"/>
    <s v="per 100,000"/>
    <m/>
    <m/>
  </r>
  <r>
    <x v="11"/>
    <x v="22"/>
    <x v="1"/>
    <s v="Tracheal, bronchus, and lung cancer"/>
    <x v="0"/>
    <x v="0"/>
    <n v="84.575447010000005"/>
    <n v="45.415927279999998"/>
    <n v="125.5361082"/>
    <s v="per 100,000"/>
    <m/>
    <m/>
  </r>
  <r>
    <x v="11"/>
    <x v="23"/>
    <x v="1"/>
    <s v="Tracheal, bronchus, and lung cancer"/>
    <x v="0"/>
    <x v="0"/>
    <n v="83.386019300000001"/>
    <n v="43.65231636"/>
    <n v="127.4042922"/>
    <s v="per 100,000"/>
    <m/>
    <m/>
  </r>
  <r>
    <x v="11"/>
    <x v="24"/>
    <x v="1"/>
    <s v="Tracheal, bronchus, and lung cancer"/>
    <x v="0"/>
    <x v="0"/>
    <n v="81.140724239999997"/>
    <n v="43.936191649999998"/>
    <n v="126.40877279999999"/>
    <s v="per 100,000"/>
    <m/>
    <m/>
  </r>
  <r>
    <x v="11"/>
    <x v="25"/>
    <x v="1"/>
    <s v="Tracheal, bronchus, and lung cancer"/>
    <x v="0"/>
    <x v="0"/>
    <n v="79.168881810000002"/>
    <n v="42.723714440000002"/>
    <n v="122.7616677"/>
    <s v="per 100,000"/>
    <m/>
    <m/>
  </r>
  <r>
    <x v="11"/>
    <x v="26"/>
    <x v="1"/>
    <s v="Tracheal, bronchus, and lung cancer"/>
    <x v="0"/>
    <x v="0"/>
    <n v="80.773510700000003"/>
    <n v="43.492449290000003"/>
    <n v="121.9774809"/>
    <s v="per 100,000"/>
    <m/>
    <m/>
  </r>
  <r>
    <x v="11"/>
    <x v="27"/>
    <x v="1"/>
    <s v="Tracheal, bronchus, and lung cancer"/>
    <x v="0"/>
    <x v="0"/>
    <n v="83.409458470000004"/>
    <n v="42.833148010000002"/>
    <n v="128.7024701"/>
    <s v="per 100,000"/>
    <m/>
    <m/>
  </r>
  <r>
    <x v="11"/>
    <x v="0"/>
    <x v="1"/>
    <s v="Tracheal, bronchus, and lung cancer"/>
    <x v="0"/>
    <x v="1"/>
    <n v="1.840470649"/>
    <n v="0.97991436600000004"/>
    <n v="2.7899929280000002"/>
    <s v="per 100,000"/>
    <m/>
    <m/>
  </r>
  <r>
    <x v="11"/>
    <x v="1"/>
    <x v="1"/>
    <s v="Tracheal, bronchus, and lung cancer"/>
    <x v="0"/>
    <x v="1"/>
    <n v="1.9725702810000001"/>
    <n v="1.127171111"/>
    <n v="2.8384871789999999"/>
    <s v="per 100,000"/>
    <m/>
    <m/>
  </r>
  <r>
    <x v="11"/>
    <x v="2"/>
    <x v="1"/>
    <s v="Tracheal, bronchus, and lung cancer"/>
    <x v="0"/>
    <x v="1"/>
    <n v="2.0752582070000001"/>
    <n v="1.2234472270000001"/>
    <n v="2.9487318299999998"/>
    <s v="per 100,000"/>
    <m/>
    <m/>
  </r>
  <r>
    <x v="11"/>
    <x v="3"/>
    <x v="1"/>
    <s v="Tracheal, bronchus, and lung cancer"/>
    <x v="0"/>
    <x v="1"/>
    <n v="2.1966565889999998"/>
    <n v="1.3424557539999999"/>
    <n v="3.085756773"/>
    <s v="per 100,000"/>
    <m/>
    <m/>
  </r>
  <r>
    <x v="11"/>
    <x v="4"/>
    <x v="1"/>
    <s v="Tracheal, bronchus, and lung cancer"/>
    <x v="0"/>
    <x v="1"/>
    <n v="2.3082897199999999"/>
    <n v="1.3604033129999999"/>
    <n v="3.3481853739999998"/>
    <s v="per 100,000"/>
    <m/>
    <m/>
  </r>
  <r>
    <x v="11"/>
    <x v="5"/>
    <x v="1"/>
    <s v="Tracheal, bronchus, and lung cancer"/>
    <x v="0"/>
    <x v="1"/>
    <n v="2.4111391480000002"/>
    <n v="1.3051624930000001"/>
    <n v="3.6298010660000002"/>
    <s v="per 100,000"/>
    <m/>
    <m/>
  </r>
  <r>
    <x v="11"/>
    <x v="6"/>
    <x v="1"/>
    <s v="Tracheal, bronchus, and lung cancer"/>
    <x v="0"/>
    <x v="1"/>
    <n v="2.545038414"/>
    <n v="1.5174945470000001"/>
    <n v="3.7232031189999999"/>
    <s v="per 100,000"/>
    <m/>
    <m/>
  </r>
  <r>
    <x v="11"/>
    <x v="7"/>
    <x v="1"/>
    <s v="Tracheal, bronchus, and lung cancer"/>
    <x v="0"/>
    <x v="1"/>
    <n v="2.4651432190000002"/>
    <n v="1.5271588629999999"/>
    <n v="3.5944588569999998"/>
    <s v="per 100,000"/>
    <m/>
    <m/>
  </r>
  <r>
    <x v="11"/>
    <x v="8"/>
    <x v="1"/>
    <s v="Tracheal, bronchus, and lung cancer"/>
    <x v="0"/>
    <x v="1"/>
    <n v="2.4462891519999999"/>
    <n v="1.494287291"/>
    <n v="3.5714119110000002"/>
    <s v="per 100,000"/>
    <m/>
    <m/>
  </r>
  <r>
    <x v="11"/>
    <x v="9"/>
    <x v="1"/>
    <s v="Tracheal, bronchus, and lung cancer"/>
    <x v="0"/>
    <x v="1"/>
    <n v="2.6028925850000002"/>
    <n v="1.5066072589999999"/>
    <n v="3.9096691720000001"/>
    <s v="per 100,000"/>
    <m/>
    <m/>
  </r>
  <r>
    <x v="11"/>
    <x v="10"/>
    <x v="1"/>
    <s v="Tracheal, bronchus, and lung cancer"/>
    <x v="0"/>
    <x v="1"/>
    <n v="2.6715901500000001"/>
    <n v="1.3793756610000001"/>
    <n v="4.1746237930000003"/>
    <s v="per 100,000"/>
    <m/>
    <m/>
  </r>
  <r>
    <x v="11"/>
    <x v="11"/>
    <x v="1"/>
    <s v="Tracheal, bronchus, and lung cancer"/>
    <x v="0"/>
    <x v="1"/>
    <n v="2.7204179750000002"/>
    <n v="1.565947164"/>
    <n v="4.0345140390000003"/>
    <s v="per 100,000"/>
    <m/>
    <m/>
  </r>
  <r>
    <x v="11"/>
    <x v="12"/>
    <x v="1"/>
    <s v="Tracheal, bronchus, and lung cancer"/>
    <x v="0"/>
    <x v="1"/>
    <n v="2.8549957510000001"/>
    <n v="1.759122603"/>
    <n v="4.1543638969999996"/>
    <s v="per 100,000"/>
    <m/>
    <m/>
  </r>
  <r>
    <x v="11"/>
    <x v="13"/>
    <x v="1"/>
    <s v="Tracheal, bronchus, and lung cancer"/>
    <x v="0"/>
    <x v="1"/>
    <n v="2.927570496"/>
    <n v="1.812857607"/>
    <n v="4.2632707329999997"/>
    <s v="per 100,000"/>
    <m/>
    <m/>
  </r>
  <r>
    <x v="11"/>
    <x v="14"/>
    <x v="1"/>
    <s v="Tracheal, bronchus, and lung cancer"/>
    <x v="0"/>
    <x v="1"/>
    <n v="3.0017460159999998"/>
    <n v="1.785153751"/>
    <n v="4.3887384020000004"/>
    <s v="per 100,000"/>
    <m/>
    <m/>
  </r>
  <r>
    <x v="11"/>
    <x v="15"/>
    <x v="1"/>
    <s v="Tracheal, bronchus, and lung cancer"/>
    <x v="0"/>
    <x v="1"/>
    <n v="3.058328452"/>
    <n v="1.7015139720000001"/>
    <n v="4.6595662190000002"/>
    <s v="per 100,000"/>
    <m/>
    <m/>
  </r>
  <r>
    <x v="11"/>
    <x v="16"/>
    <x v="1"/>
    <s v="Tracheal, bronchus, and lung cancer"/>
    <x v="0"/>
    <x v="1"/>
    <n v="3.1788106549999999"/>
    <n v="1.91235376"/>
    <n v="4.6744802920000001"/>
    <s v="per 100,000"/>
    <m/>
    <m/>
  </r>
  <r>
    <x v="11"/>
    <x v="17"/>
    <x v="1"/>
    <s v="Tracheal, bronchus, and lung cancer"/>
    <x v="0"/>
    <x v="1"/>
    <n v="3.2896560410000002"/>
    <n v="2.0240715109999998"/>
    <n v="4.6880820500000002"/>
    <s v="per 100,000"/>
    <m/>
    <m/>
  </r>
  <r>
    <x v="11"/>
    <x v="18"/>
    <x v="1"/>
    <s v="Tracheal, bronchus, and lung cancer"/>
    <x v="0"/>
    <x v="1"/>
    <n v="3.3798615010000002"/>
    <n v="2.0714804280000001"/>
    <n v="4.8995500950000004"/>
    <s v="per 100,000"/>
    <m/>
    <m/>
  </r>
  <r>
    <x v="11"/>
    <x v="19"/>
    <x v="1"/>
    <s v="Tracheal, bronchus, and lung cancer"/>
    <x v="0"/>
    <x v="1"/>
    <n v="3.4162452060000001"/>
    <n v="1.987473115"/>
    <n v="5.0814697009999996"/>
    <s v="per 100,000"/>
    <m/>
    <m/>
  </r>
  <r>
    <x v="11"/>
    <x v="20"/>
    <x v="1"/>
    <s v="Tracheal, bronchus, and lung cancer"/>
    <x v="0"/>
    <x v="1"/>
    <n v="3.5457339129999998"/>
    <n v="1.823350595"/>
    <n v="5.4706198449999999"/>
    <s v="per 100,000"/>
    <m/>
    <m/>
  </r>
  <r>
    <x v="11"/>
    <x v="21"/>
    <x v="1"/>
    <s v="Tracheal, bronchus, and lung cancer"/>
    <x v="0"/>
    <x v="1"/>
    <n v="3.6514630499999998"/>
    <n v="2.0087530729999998"/>
    <n v="5.5298569579999999"/>
    <s v="per 100,000"/>
    <m/>
    <m/>
  </r>
  <r>
    <x v="11"/>
    <x v="22"/>
    <x v="1"/>
    <s v="Tracheal, bronchus, and lung cancer"/>
    <x v="0"/>
    <x v="1"/>
    <n v="3.6841704050000001"/>
    <n v="1.9951918479999999"/>
    <n v="5.4788933200000001"/>
    <s v="per 100,000"/>
    <m/>
    <m/>
  </r>
  <r>
    <x v="11"/>
    <x v="23"/>
    <x v="1"/>
    <s v="Tracheal, bronchus, and lung cancer"/>
    <x v="0"/>
    <x v="1"/>
    <n v="3.6548875559999998"/>
    <n v="1.9227499729999999"/>
    <n v="5.548501291"/>
    <s v="per 100,000"/>
    <m/>
    <m/>
  </r>
  <r>
    <x v="11"/>
    <x v="24"/>
    <x v="1"/>
    <s v="Tracheal, bronchus, and lung cancer"/>
    <x v="0"/>
    <x v="1"/>
    <n v="3.5847408270000001"/>
    <n v="1.926874081"/>
    <n v="5.5444473260000002"/>
    <s v="per 100,000"/>
    <m/>
    <m/>
  </r>
  <r>
    <x v="11"/>
    <x v="25"/>
    <x v="1"/>
    <s v="Tracheal, bronchus, and lung cancer"/>
    <x v="0"/>
    <x v="1"/>
    <n v="3.5174749470000002"/>
    <n v="1.901550431"/>
    <n v="5.4287402079999998"/>
    <s v="per 100,000"/>
    <m/>
    <m/>
  </r>
  <r>
    <x v="11"/>
    <x v="26"/>
    <x v="1"/>
    <s v="Tracheal, bronchus, and lung cancer"/>
    <x v="0"/>
    <x v="1"/>
    <n v="3.615926864"/>
    <n v="1.9362108689999999"/>
    <n v="5.4903991989999996"/>
    <s v="per 100,000"/>
    <m/>
    <m/>
  </r>
  <r>
    <x v="11"/>
    <x v="27"/>
    <x v="1"/>
    <s v="Tracheal, bronchus, and lung cancer"/>
    <x v="0"/>
    <x v="1"/>
    <n v="3.7741164189999998"/>
    <n v="1.9614012380000001"/>
    <n v="5.8332883080000002"/>
    <s v="per 100,000"/>
    <m/>
    <m/>
  </r>
  <r>
    <x v="11"/>
    <x v="0"/>
    <x v="1"/>
    <s v="Lower respiratory infections"/>
    <x v="0"/>
    <x v="0"/>
    <n v="146.0582205"/>
    <n v="76.027643729999994"/>
    <n v="236.33137239999999"/>
    <s v="per 100,000"/>
    <m/>
    <m/>
  </r>
  <r>
    <x v="11"/>
    <x v="1"/>
    <x v="1"/>
    <s v="Lower respiratory infections"/>
    <x v="0"/>
    <x v="0"/>
    <n v="141.9369997"/>
    <n v="80.154640040000004"/>
    <n v="221.3737993"/>
    <s v="per 100,000"/>
    <m/>
    <m/>
  </r>
  <r>
    <x v="11"/>
    <x v="2"/>
    <x v="1"/>
    <s v="Lower respiratory infections"/>
    <x v="0"/>
    <x v="0"/>
    <n v="137.43435729999999"/>
    <n v="80.002090839999994"/>
    <n v="212.32645539999999"/>
    <s v="per 100,000"/>
    <m/>
    <m/>
  </r>
  <r>
    <x v="11"/>
    <x v="3"/>
    <x v="1"/>
    <s v="Lower respiratory infections"/>
    <x v="0"/>
    <x v="0"/>
    <n v="135.6671566"/>
    <n v="79.6915154"/>
    <n v="213.6925924"/>
    <s v="per 100,000"/>
    <m/>
    <m/>
  </r>
  <r>
    <x v="11"/>
    <x v="4"/>
    <x v="1"/>
    <s v="Lower respiratory infections"/>
    <x v="0"/>
    <x v="0"/>
    <n v="135.235513"/>
    <n v="77.670263719999994"/>
    <n v="219.22307219999999"/>
    <s v="per 100,000"/>
    <m/>
    <m/>
  </r>
  <r>
    <x v="11"/>
    <x v="5"/>
    <x v="1"/>
    <s v="Lower respiratory infections"/>
    <x v="0"/>
    <x v="0"/>
    <n v="136.3063282"/>
    <n v="71.866819649999996"/>
    <n v="232.2540324"/>
    <s v="per 100,000"/>
    <m/>
    <m/>
  </r>
  <r>
    <x v="11"/>
    <x v="6"/>
    <x v="1"/>
    <s v="Lower respiratory infections"/>
    <x v="0"/>
    <x v="0"/>
    <n v="138.18258750000001"/>
    <n v="78.061020999999997"/>
    <n v="223.17172529999999"/>
    <s v="per 100,000"/>
    <m/>
    <m/>
  </r>
  <r>
    <x v="11"/>
    <x v="7"/>
    <x v="1"/>
    <s v="Lower respiratory infections"/>
    <x v="0"/>
    <x v="0"/>
    <n v="130.66982300000001"/>
    <n v="75.539880310000001"/>
    <n v="208.10356630000001"/>
    <s v="per 100,000"/>
    <m/>
    <m/>
  </r>
  <r>
    <x v="11"/>
    <x v="8"/>
    <x v="1"/>
    <s v="Lower respiratory infections"/>
    <x v="0"/>
    <x v="0"/>
    <n v="130.34135939999999"/>
    <n v="76.87828562"/>
    <n v="205.8177958"/>
    <s v="per 100,000"/>
    <m/>
    <m/>
  </r>
  <r>
    <x v="11"/>
    <x v="9"/>
    <x v="1"/>
    <s v="Lower respiratory infections"/>
    <x v="0"/>
    <x v="0"/>
    <n v="136.88079250000001"/>
    <n v="81.763824979999995"/>
    <n v="216.6106322"/>
    <s v="per 100,000"/>
    <m/>
    <m/>
  </r>
  <r>
    <x v="11"/>
    <x v="10"/>
    <x v="1"/>
    <s v="Lower respiratory infections"/>
    <x v="0"/>
    <x v="0"/>
    <n v="138.48757029999999"/>
    <n v="76.575242329999995"/>
    <n v="225.5004011"/>
    <s v="per 100,000"/>
    <m/>
    <m/>
  </r>
  <r>
    <x v="11"/>
    <x v="11"/>
    <x v="1"/>
    <s v="Lower respiratory infections"/>
    <x v="0"/>
    <x v="0"/>
    <n v="140.69133210000001"/>
    <n v="86.045732509999993"/>
    <n v="215.88477810000001"/>
    <s v="per 100,000"/>
    <m/>
    <m/>
  </r>
  <r>
    <x v="11"/>
    <x v="12"/>
    <x v="1"/>
    <s v="Lower respiratory infections"/>
    <x v="0"/>
    <x v="0"/>
    <n v="146.26472989999999"/>
    <n v="93.349983449999996"/>
    <n v="213.60031269999999"/>
    <s v="per 100,000"/>
    <m/>
    <m/>
  </r>
  <r>
    <x v="11"/>
    <x v="13"/>
    <x v="1"/>
    <s v="Lower respiratory infections"/>
    <x v="0"/>
    <x v="0"/>
    <n v="146.9110465"/>
    <n v="96.76782935"/>
    <n v="208.1002556"/>
    <s v="per 100,000"/>
    <m/>
    <m/>
  </r>
  <r>
    <x v="11"/>
    <x v="14"/>
    <x v="1"/>
    <s v="Lower respiratory infections"/>
    <x v="0"/>
    <x v="0"/>
    <n v="147.10380749999999"/>
    <n v="93.590182519999999"/>
    <n v="213.90068120000001"/>
    <s v="per 100,000"/>
    <m/>
    <m/>
  </r>
  <r>
    <x v="11"/>
    <x v="15"/>
    <x v="1"/>
    <s v="Lower respiratory infections"/>
    <x v="0"/>
    <x v="0"/>
    <n v="146.29128030000001"/>
    <n v="85.374458649999994"/>
    <n v="214.28774569999999"/>
    <s v="per 100,000"/>
    <m/>
    <m/>
  </r>
  <r>
    <x v="11"/>
    <x v="16"/>
    <x v="1"/>
    <s v="Lower respiratory infections"/>
    <x v="0"/>
    <x v="0"/>
    <n v="152.74317160000001"/>
    <n v="94.153219750000005"/>
    <n v="215.61974839999999"/>
    <s v="per 100,000"/>
    <m/>
    <m/>
  </r>
  <r>
    <x v="11"/>
    <x v="17"/>
    <x v="1"/>
    <s v="Lower respiratory infections"/>
    <x v="0"/>
    <x v="0"/>
    <n v="158.9576552"/>
    <n v="106.0738771"/>
    <n v="219.33437050000001"/>
    <s v="per 100,000"/>
    <m/>
    <m/>
  </r>
  <r>
    <x v="11"/>
    <x v="18"/>
    <x v="1"/>
    <s v="Lower respiratory infections"/>
    <x v="0"/>
    <x v="0"/>
    <n v="165.69811250000001"/>
    <n v="110.5727318"/>
    <n v="228.10577079999999"/>
    <s v="per 100,000"/>
    <m/>
    <m/>
  </r>
  <r>
    <x v="11"/>
    <x v="19"/>
    <x v="1"/>
    <s v="Lower respiratory infections"/>
    <x v="0"/>
    <x v="0"/>
    <n v="169.17223569999999"/>
    <n v="106.4684779"/>
    <n v="241.07074600000001"/>
    <s v="per 100,000"/>
    <m/>
    <m/>
  </r>
  <r>
    <x v="11"/>
    <x v="20"/>
    <x v="1"/>
    <s v="Lower respiratory infections"/>
    <x v="0"/>
    <x v="0"/>
    <n v="178.2021814"/>
    <n v="100.40916679999999"/>
    <n v="269.62902480000002"/>
    <s v="per 100,000"/>
    <m/>
    <m/>
  </r>
  <r>
    <x v="11"/>
    <x v="21"/>
    <x v="1"/>
    <s v="Lower respiratory infections"/>
    <x v="0"/>
    <x v="0"/>
    <n v="186.83703109999999"/>
    <n v="110.1914189"/>
    <n v="274.24874360000001"/>
    <s v="per 100,000"/>
    <m/>
    <m/>
  </r>
  <r>
    <x v="11"/>
    <x v="22"/>
    <x v="1"/>
    <s v="Lower respiratory infections"/>
    <x v="0"/>
    <x v="0"/>
    <n v="194.13828179999999"/>
    <n v="108.6737359"/>
    <n v="284.83528519999999"/>
    <s v="per 100,000"/>
    <m/>
    <m/>
  </r>
  <r>
    <x v="11"/>
    <x v="23"/>
    <x v="1"/>
    <s v="Lower respiratory infections"/>
    <x v="0"/>
    <x v="0"/>
    <n v="195.29049710000001"/>
    <n v="103.8457476"/>
    <n v="288.28606489999999"/>
    <s v="per 100,000"/>
    <m/>
    <m/>
  </r>
  <r>
    <x v="11"/>
    <x v="24"/>
    <x v="1"/>
    <s v="Lower respiratory infections"/>
    <x v="0"/>
    <x v="0"/>
    <n v="195.61801389999999"/>
    <n v="102.2044909"/>
    <n v="287.76360499999998"/>
    <s v="per 100,000"/>
    <m/>
    <m/>
  </r>
  <r>
    <x v="11"/>
    <x v="25"/>
    <x v="1"/>
    <s v="Lower respiratory infections"/>
    <x v="0"/>
    <x v="0"/>
    <n v="193.8302793"/>
    <n v="98.922294440000002"/>
    <n v="291.27129309999998"/>
    <s v="per 100,000"/>
    <m/>
    <m/>
  </r>
  <r>
    <x v="11"/>
    <x v="26"/>
    <x v="1"/>
    <s v="Lower respiratory infections"/>
    <x v="0"/>
    <x v="0"/>
    <n v="197.7950482"/>
    <n v="101.4012817"/>
    <n v="297.9383383"/>
    <s v="per 100,000"/>
    <m/>
    <m/>
  </r>
  <r>
    <x v="11"/>
    <x v="27"/>
    <x v="1"/>
    <s v="Lower respiratory infections"/>
    <x v="0"/>
    <x v="0"/>
    <n v="201.4556699"/>
    <n v="98.585537079999995"/>
    <n v="311.20700349999998"/>
    <s v="per 100,000"/>
    <m/>
    <m/>
  </r>
  <r>
    <x v="11"/>
    <x v="0"/>
    <x v="1"/>
    <s v="Lower respiratory infections"/>
    <x v="0"/>
    <x v="1"/>
    <n v="2.9671601559999998"/>
    <n v="1.520623915"/>
    <n v="5.2995012580000003"/>
    <s v="per 100,000"/>
    <m/>
    <m/>
  </r>
  <r>
    <x v="11"/>
    <x v="1"/>
    <x v="1"/>
    <s v="Lower respiratory infections"/>
    <x v="0"/>
    <x v="1"/>
    <n v="3.0086697889999998"/>
    <n v="1.6911636560000001"/>
    <n v="5.3227597729999996"/>
    <s v="per 100,000"/>
    <m/>
    <m/>
  </r>
  <r>
    <x v="11"/>
    <x v="2"/>
    <x v="1"/>
    <s v="Lower respiratory infections"/>
    <x v="0"/>
    <x v="1"/>
    <n v="3.0365365440000001"/>
    <n v="1.734092907"/>
    <n v="5.4024716509999999"/>
    <s v="per 100,000"/>
    <m/>
    <m/>
  </r>
  <r>
    <x v="11"/>
    <x v="3"/>
    <x v="1"/>
    <s v="Lower respiratory infections"/>
    <x v="0"/>
    <x v="1"/>
    <n v="3.105867259"/>
    <n v="1.7886651490000001"/>
    <n v="5.601221045"/>
    <s v="per 100,000"/>
    <m/>
    <m/>
  </r>
  <r>
    <x v="11"/>
    <x v="4"/>
    <x v="1"/>
    <s v="Lower respiratory infections"/>
    <x v="0"/>
    <x v="1"/>
    <n v="3.1351136469999998"/>
    <n v="1.7630203739999999"/>
    <n v="5.807308999"/>
    <s v="per 100,000"/>
    <m/>
    <m/>
  </r>
  <r>
    <x v="11"/>
    <x v="5"/>
    <x v="1"/>
    <s v="Lower respiratory infections"/>
    <x v="0"/>
    <x v="1"/>
    <n v="3.1925197500000002"/>
    <n v="1.6418128890000001"/>
    <n v="6.1099550139999996"/>
    <s v="per 100,000"/>
    <m/>
    <m/>
  </r>
  <r>
    <x v="11"/>
    <x v="6"/>
    <x v="1"/>
    <s v="Lower respiratory infections"/>
    <x v="0"/>
    <x v="1"/>
    <n v="3.300528769"/>
    <n v="1.7937092729999999"/>
    <n v="6.259331295"/>
    <s v="per 100,000"/>
    <m/>
    <m/>
  </r>
  <r>
    <x v="11"/>
    <x v="7"/>
    <x v="1"/>
    <s v="Lower respiratory infections"/>
    <x v="0"/>
    <x v="1"/>
    <n v="3.1637349619999999"/>
    <n v="1.777259106"/>
    <n v="5.9940566039999998"/>
    <s v="per 100,000"/>
    <m/>
    <m/>
  </r>
  <r>
    <x v="11"/>
    <x v="8"/>
    <x v="1"/>
    <s v="Lower respiratory infections"/>
    <x v="0"/>
    <x v="1"/>
    <n v="3.1941247449999999"/>
    <n v="1.8308290309999999"/>
    <n v="5.9339634810000002"/>
    <s v="per 100,000"/>
    <m/>
    <m/>
  </r>
  <r>
    <x v="11"/>
    <x v="9"/>
    <x v="1"/>
    <s v="Lower respiratory infections"/>
    <x v="0"/>
    <x v="1"/>
    <n v="3.4581450409999999"/>
    <n v="2.0166887770000002"/>
    <n v="6.3405431979999998"/>
    <s v="per 100,000"/>
    <m/>
    <m/>
  </r>
  <r>
    <x v="11"/>
    <x v="10"/>
    <x v="1"/>
    <s v="Lower respiratory infections"/>
    <x v="0"/>
    <x v="1"/>
    <n v="3.6525766659999999"/>
    <n v="1.945600209"/>
    <n v="6.2532651939999999"/>
    <s v="per 100,000"/>
    <m/>
    <m/>
  </r>
  <r>
    <x v="11"/>
    <x v="11"/>
    <x v="1"/>
    <s v="Lower respiratory infections"/>
    <x v="0"/>
    <x v="1"/>
    <n v="3.8474067820000002"/>
    <n v="2.3134143190000001"/>
    <n v="6.1320701829999997"/>
    <s v="per 100,000"/>
    <m/>
    <m/>
  </r>
  <r>
    <x v="11"/>
    <x v="12"/>
    <x v="1"/>
    <s v="Lower respiratory infections"/>
    <x v="0"/>
    <x v="1"/>
    <n v="4.2096935020000004"/>
    <n v="2.7304621440000001"/>
    <n v="6.4422880410000003"/>
    <s v="per 100,000"/>
    <m/>
    <m/>
  </r>
  <r>
    <x v="11"/>
    <x v="13"/>
    <x v="1"/>
    <s v="Lower respiratory infections"/>
    <x v="0"/>
    <x v="1"/>
    <n v="4.4468184590000002"/>
    <n v="2.8859133799999999"/>
    <n v="6.596519389"/>
    <s v="per 100,000"/>
    <m/>
    <m/>
  </r>
  <r>
    <x v="11"/>
    <x v="14"/>
    <x v="1"/>
    <s v="Lower respiratory infections"/>
    <x v="0"/>
    <x v="1"/>
    <n v="4.7100427189999996"/>
    <n v="2.9772627589999998"/>
    <n v="6.8526574399999998"/>
    <s v="per 100,000"/>
    <m/>
    <m/>
  </r>
  <r>
    <x v="11"/>
    <x v="15"/>
    <x v="1"/>
    <s v="Lower respiratory infections"/>
    <x v="0"/>
    <x v="1"/>
    <n v="4.9547885330000003"/>
    <n v="2.8686716639999998"/>
    <n v="7.2804434379999998"/>
    <s v="per 100,000"/>
    <m/>
    <m/>
  </r>
  <r>
    <x v="11"/>
    <x v="16"/>
    <x v="1"/>
    <s v="Lower respiratory infections"/>
    <x v="0"/>
    <x v="1"/>
    <n v="5.4511555039999999"/>
    <n v="3.3933134690000002"/>
    <n v="7.6809830200000002"/>
    <s v="per 100,000"/>
    <m/>
    <m/>
  </r>
  <r>
    <x v="11"/>
    <x v="17"/>
    <x v="1"/>
    <s v="Lower respiratory infections"/>
    <x v="0"/>
    <x v="1"/>
    <n v="5.9799104559999998"/>
    <n v="3.996583357"/>
    <n v="8.2565870159999992"/>
    <s v="per 100,000"/>
    <m/>
    <m/>
  </r>
  <r>
    <x v="11"/>
    <x v="18"/>
    <x v="1"/>
    <s v="Lower respiratory infections"/>
    <x v="0"/>
    <x v="1"/>
    <n v="6.5323377980000004"/>
    <n v="4.2984483090000003"/>
    <n v="9.0304352520000002"/>
    <s v="per 100,000"/>
    <m/>
    <m/>
  </r>
  <r>
    <x v="11"/>
    <x v="19"/>
    <x v="1"/>
    <s v="Lower respiratory infections"/>
    <x v="0"/>
    <x v="1"/>
    <n v="6.9341279279999997"/>
    <n v="4.2857237179999998"/>
    <n v="9.8871762600000004"/>
    <s v="per 100,000"/>
    <m/>
    <m/>
  </r>
  <r>
    <x v="11"/>
    <x v="20"/>
    <x v="1"/>
    <s v="Lower respiratory infections"/>
    <x v="0"/>
    <x v="1"/>
    <n v="7.6015487090000002"/>
    <n v="4.2397524940000002"/>
    <n v="11.38608163"/>
    <s v="per 100,000"/>
    <m/>
    <m/>
  </r>
  <r>
    <x v="11"/>
    <x v="21"/>
    <x v="1"/>
    <s v="Lower respiratory infections"/>
    <x v="0"/>
    <x v="1"/>
    <n v="8.1816679499999996"/>
    <n v="4.8099603179999999"/>
    <n v="12.0683837"/>
    <s v="per 100,000"/>
    <m/>
    <m/>
  </r>
  <r>
    <x v="11"/>
    <x v="22"/>
    <x v="1"/>
    <s v="Lower respiratory infections"/>
    <x v="0"/>
    <x v="1"/>
    <n v="8.6487551440000008"/>
    <n v="4.8386058649999999"/>
    <n v="12.650113340000001"/>
    <s v="per 100,000"/>
    <m/>
    <m/>
  </r>
  <r>
    <x v="11"/>
    <x v="23"/>
    <x v="1"/>
    <s v="Lower respiratory infections"/>
    <x v="0"/>
    <x v="1"/>
    <n v="8.9211833659999993"/>
    <n v="4.6754558709999996"/>
    <n v="13.224885029999999"/>
    <s v="per 100,000"/>
    <m/>
    <m/>
  </r>
  <r>
    <x v="11"/>
    <x v="24"/>
    <x v="1"/>
    <s v="Lower respiratory infections"/>
    <x v="0"/>
    <x v="1"/>
    <n v="9.1058930670000002"/>
    <n v="4.7386986269999998"/>
    <n v="13.443028890000001"/>
    <s v="per 100,000"/>
    <m/>
    <m/>
  </r>
  <r>
    <x v="11"/>
    <x v="25"/>
    <x v="1"/>
    <s v="Lower respiratory infections"/>
    <x v="0"/>
    <x v="1"/>
    <n v="9.2051569220000005"/>
    <n v="4.5298850909999997"/>
    <n v="13.95173525"/>
    <s v="per 100,000"/>
    <m/>
    <m/>
  </r>
  <r>
    <x v="11"/>
    <x v="26"/>
    <x v="1"/>
    <s v="Lower respiratory infections"/>
    <x v="0"/>
    <x v="1"/>
    <n v="9.5524603080000006"/>
    <n v="4.8921842350000002"/>
    <n v="14.43157969"/>
    <s v="per 100,000"/>
    <m/>
    <m/>
  </r>
  <r>
    <x v="11"/>
    <x v="27"/>
    <x v="1"/>
    <s v="Lower respiratory infections"/>
    <x v="0"/>
    <x v="1"/>
    <n v="9.9752462069999996"/>
    <n v="4.8120631149999999"/>
    <n v="15.396076170000001"/>
    <s v="per 100,000"/>
    <m/>
    <m/>
  </r>
  <r>
    <x v="12"/>
    <x v="0"/>
    <x v="0"/>
    <s v="Lower respiratory infections"/>
    <x v="0"/>
    <x v="0"/>
    <n v="1556.7099370000001"/>
    <n v="599.57065050000006"/>
    <n v="2694.4236080000001"/>
    <s v="per 100,000"/>
    <m/>
    <m/>
  </r>
  <r>
    <x v="12"/>
    <x v="1"/>
    <x v="0"/>
    <s v="Lower respiratory infections"/>
    <x v="0"/>
    <x v="0"/>
    <n v="1455.5145299999999"/>
    <n v="628.00531190000004"/>
    <n v="2499.6315770000001"/>
    <s v="per 100,000"/>
    <m/>
    <m/>
  </r>
  <r>
    <x v="12"/>
    <x v="2"/>
    <x v="0"/>
    <s v="Lower respiratory infections"/>
    <x v="0"/>
    <x v="0"/>
    <n v="1362.1039599999999"/>
    <n v="618.92498430000001"/>
    <n v="2296.928727"/>
    <s v="per 100,000"/>
    <m/>
    <m/>
  </r>
  <r>
    <x v="12"/>
    <x v="3"/>
    <x v="0"/>
    <s v="Lower respiratory infections"/>
    <x v="0"/>
    <x v="0"/>
    <n v="1265.1050729999999"/>
    <n v="572.64507479999997"/>
    <n v="2123.8144929999999"/>
    <s v="per 100,000"/>
    <m/>
    <m/>
  </r>
  <r>
    <x v="12"/>
    <x v="4"/>
    <x v="0"/>
    <s v="Lower respiratory infections"/>
    <x v="0"/>
    <x v="0"/>
    <n v="1178.7293119999999"/>
    <n v="531.2832214"/>
    <n v="2004.627514"/>
    <s v="per 100,000"/>
    <m/>
    <m/>
  </r>
  <r>
    <x v="12"/>
    <x v="5"/>
    <x v="0"/>
    <s v="Lower respiratory infections"/>
    <x v="0"/>
    <x v="0"/>
    <n v="1093.159592"/>
    <n v="457.33629300000001"/>
    <n v="1940.23216"/>
    <s v="per 100,000"/>
    <m/>
    <m/>
  </r>
  <r>
    <x v="12"/>
    <x v="6"/>
    <x v="0"/>
    <s v="Lower respiratory infections"/>
    <x v="0"/>
    <x v="0"/>
    <n v="1018.734792"/>
    <n v="499.7609233"/>
    <n v="1717.197555"/>
    <s v="per 100,000"/>
    <m/>
    <m/>
  </r>
  <r>
    <x v="12"/>
    <x v="7"/>
    <x v="0"/>
    <s v="Lower respiratory infections"/>
    <x v="0"/>
    <x v="0"/>
    <n v="948.96322559999999"/>
    <n v="478.56701670000001"/>
    <n v="1553.7674730000001"/>
    <s v="per 100,000"/>
    <m/>
    <m/>
  </r>
  <r>
    <x v="12"/>
    <x v="8"/>
    <x v="0"/>
    <s v="Lower respiratory infections"/>
    <x v="0"/>
    <x v="0"/>
    <n v="903.39176889999999"/>
    <n v="448.45620250000002"/>
    <n v="1478.6689229999999"/>
    <s v="per 100,000"/>
    <m/>
    <m/>
  </r>
  <r>
    <x v="12"/>
    <x v="9"/>
    <x v="0"/>
    <s v="Lower respiratory infections"/>
    <x v="0"/>
    <x v="0"/>
    <n v="865.39051919999997"/>
    <n v="397.9499581"/>
    <n v="1441.1489650000001"/>
    <s v="per 100,000"/>
    <m/>
    <m/>
  </r>
  <r>
    <x v="12"/>
    <x v="10"/>
    <x v="0"/>
    <s v="Lower respiratory infections"/>
    <x v="0"/>
    <x v="0"/>
    <n v="838.52553909999995"/>
    <n v="337.81419870000002"/>
    <n v="1426.3357410000001"/>
    <s v="per 100,000"/>
    <m/>
    <m/>
  </r>
  <r>
    <x v="12"/>
    <x v="11"/>
    <x v="0"/>
    <s v="Lower respiratory infections"/>
    <x v="0"/>
    <x v="0"/>
    <n v="836.75013149999995"/>
    <n v="396.21071590000003"/>
    <n v="1351.0571130000001"/>
    <s v="per 100,000"/>
    <m/>
    <m/>
  </r>
  <r>
    <x v="12"/>
    <x v="12"/>
    <x v="0"/>
    <s v="Lower respiratory infections"/>
    <x v="0"/>
    <x v="0"/>
    <n v="822.72049549999997"/>
    <n v="411.20989200000002"/>
    <n v="1313.6013829999999"/>
    <s v="per 100,000"/>
    <m/>
    <m/>
  </r>
  <r>
    <x v="12"/>
    <x v="13"/>
    <x v="0"/>
    <s v="Lower respiratory infections"/>
    <x v="0"/>
    <x v="0"/>
    <n v="851.99747000000002"/>
    <n v="433.74783230000003"/>
    <n v="1400.7823109999999"/>
    <s v="per 100,000"/>
    <m/>
    <m/>
  </r>
  <r>
    <x v="12"/>
    <x v="14"/>
    <x v="0"/>
    <s v="Lower respiratory infections"/>
    <x v="0"/>
    <x v="0"/>
    <n v="869.49928339999997"/>
    <n v="445.873874"/>
    <n v="1426.5000090000001"/>
    <s v="per 100,000"/>
    <m/>
    <m/>
  </r>
  <r>
    <x v="12"/>
    <x v="15"/>
    <x v="0"/>
    <s v="Lower respiratory infections"/>
    <x v="0"/>
    <x v="0"/>
    <n v="869.81932410000002"/>
    <n v="372.80743539999997"/>
    <n v="1437.2335149999999"/>
    <s v="per 100,000"/>
    <m/>
    <m/>
  </r>
  <r>
    <x v="12"/>
    <x v="16"/>
    <x v="0"/>
    <s v="Lower respiratory infections"/>
    <x v="0"/>
    <x v="0"/>
    <n v="868.28482680000002"/>
    <n v="446.56600329999998"/>
    <n v="1398.6978340000001"/>
    <s v="per 100,000"/>
    <m/>
    <m/>
  </r>
  <r>
    <x v="12"/>
    <x v="17"/>
    <x v="0"/>
    <s v="Lower respiratory infections"/>
    <x v="0"/>
    <x v="0"/>
    <n v="858.0987073"/>
    <n v="466.3499238"/>
    <n v="1342.7906889999999"/>
    <s v="per 100,000"/>
    <m/>
    <m/>
  </r>
  <r>
    <x v="12"/>
    <x v="18"/>
    <x v="0"/>
    <s v="Lower respiratory infections"/>
    <x v="0"/>
    <x v="0"/>
    <n v="842.49325039999997"/>
    <n v="450.95336090000001"/>
    <n v="1319.983254"/>
    <s v="per 100,000"/>
    <m/>
    <m/>
  </r>
  <r>
    <x v="12"/>
    <x v="19"/>
    <x v="0"/>
    <s v="Lower respiratory infections"/>
    <x v="0"/>
    <x v="0"/>
    <n v="814.70665670000005"/>
    <n v="422.00585369999999"/>
    <n v="1298.069841"/>
    <s v="per 100,000"/>
    <m/>
    <m/>
  </r>
  <r>
    <x v="12"/>
    <x v="20"/>
    <x v="0"/>
    <s v="Lower respiratory infections"/>
    <x v="0"/>
    <x v="0"/>
    <n v="784.45958199999995"/>
    <n v="351.1924535"/>
    <n v="1304.396718"/>
    <s v="per 100,000"/>
    <m/>
    <m/>
  </r>
  <r>
    <x v="12"/>
    <x v="21"/>
    <x v="0"/>
    <s v="Lower respiratory infections"/>
    <x v="0"/>
    <x v="0"/>
    <n v="740.4781031"/>
    <n v="319.47528999999997"/>
    <n v="1228.2096309999999"/>
    <s v="per 100,000"/>
    <m/>
    <m/>
  </r>
  <r>
    <x v="12"/>
    <x v="22"/>
    <x v="0"/>
    <s v="Lower respiratory infections"/>
    <x v="0"/>
    <x v="0"/>
    <n v="682.10132550000003"/>
    <n v="285.55219549999998"/>
    <n v="1181.8735710000001"/>
    <s v="per 100,000"/>
    <m/>
    <m/>
  </r>
  <r>
    <x v="12"/>
    <x v="23"/>
    <x v="0"/>
    <s v="Lower respiratory infections"/>
    <x v="0"/>
    <x v="0"/>
    <n v="642.3968228"/>
    <n v="256.56311210000001"/>
    <n v="1066.6505400000001"/>
    <s v="per 100,000"/>
    <m/>
    <m/>
  </r>
  <r>
    <x v="12"/>
    <x v="24"/>
    <x v="0"/>
    <s v="Lower respiratory infections"/>
    <x v="0"/>
    <x v="0"/>
    <n v="588.76274890000002"/>
    <n v="257.5811582"/>
    <n v="1035.5209669999999"/>
    <s v="per 100,000"/>
    <m/>
    <m/>
  </r>
  <r>
    <x v="12"/>
    <x v="25"/>
    <x v="0"/>
    <s v="Lower respiratory infections"/>
    <x v="0"/>
    <x v="0"/>
    <n v="540.71029750000002"/>
    <n v="228.56766870000001"/>
    <n v="940.9422581"/>
    <s v="per 100,000"/>
    <m/>
    <m/>
  </r>
  <r>
    <x v="12"/>
    <x v="26"/>
    <x v="0"/>
    <s v="Lower respiratory infections"/>
    <x v="0"/>
    <x v="0"/>
    <n v="489.94296250000002"/>
    <n v="192.03282100000001"/>
    <n v="843.61100859999999"/>
    <s v="per 100,000"/>
    <m/>
    <m/>
  </r>
  <r>
    <x v="12"/>
    <x v="27"/>
    <x v="0"/>
    <s v="Lower respiratory infections"/>
    <x v="0"/>
    <x v="0"/>
    <n v="463.9878458"/>
    <n v="192.3167804"/>
    <n v="772.94407530000001"/>
    <s v="per 100,000"/>
    <m/>
    <m/>
  </r>
  <r>
    <x v="12"/>
    <x v="0"/>
    <x v="0"/>
    <s v="Lower respiratory infections"/>
    <x v="0"/>
    <x v="1"/>
    <n v="17.838622099999998"/>
    <n v="6.8732159069999996"/>
    <n v="30.891545199999999"/>
    <s v="per 100,000"/>
    <m/>
    <m/>
  </r>
  <r>
    <x v="12"/>
    <x v="1"/>
    <x v="0"/>
    <s v="Lower respiratory infections"/>
    <x v="0"/>
    <x v="1"/>
    <n v="16.674349400000001"/>
    <n v="7.198065293"/>
    <n v="28.615236960000001"/>
    <s v="per 100,000"/>
    <m/>
    <m/>
  </r>
  <r>
    <x v="12"/>
    <x v="2"/>
    <x v="0"/>
    <s v="Lower respiratory infections"/>
    <x v="0"/>
    <x v="1"/>
    <n v="15.59941223"/>
    <n v="7.0682972389999996"/>
    <n v="26.25997739"/>
    <s v="per 100,000"/>
    <m/>
    <m/>
  </r>
  <r>
    <x v="12"/>
    <x v="3"/>
    <x v="0"/>
    <s v="Lower respiratory infections"/>
    <x v="0"/>
    <x v="1"/>
    <n v="14.48407505"/>
    <n v="6.5509041830000001"/>
    <n v="24.24082203"/>
    <s v="per 100,000"/>
    <m/>
    <m/>
  </r>
  <r>
    <x v="12"/>
    <x v="4"/>
    <x v="0"/>
    <s v="Lower respiratory infections"/>
    <x v="0"/>
    <x v="1"/>
    <n v="13.49112279"/>
    <n v="6.0864553079999997"/>
    <n v="22.923654559999999"/>
    <s v="per 100,000"/>
    <m/>
    <m/>
  </r>
  <r>
    <x v="12"/>
    <x v="5"/>
    <x v="0"/>
    <s v="Lower respiratory infections"/>
    <x v="0"/>
    <x v="1"/>
    <n v="12.50818692"/>
    <n v="5.238853829"/>
    <n v="22.23261072"/>
    <s v="per 100,000"/>
    <m/>
    <m/>
  </r>
  <r>
    <x v="12"/>
    <x v="6"/>
    <x v="0"/>
    <s v="Lower respiratory infections"/>
    <x v="0"/>
    <x v="1"/>
    <n v="11.653369380000001"/>
    <n v="5.7176710970000002"/>
    <n v="19.656855109999999"/>
    <s v="per 100,000"/>
    <m/>
    <m/>
  </r>
  <r>
    <x v="12"/>
    <x v="7"/>
    <x v="0"/>
    <s v="Lower respiratory infections"/>
    <x v="0"/>
    <x v="1"/>
    <n v="10.85278387"/>
    <n v="5.4725299950000004"/>
    <n v="17.76600693"/>
    <s v="per 100,000"/>
    <m/>
    <m/>
  </r>
  <r>
    <x v="12"/>
    <x v="8"/>
    <x v="0"/>
    <s v="Lower respiratory infections"/>
    <x v="0"/>
    <x v="1"/>
    <n v="10.330502190000001"/>
    <n v="5.1244500430000004"/>
    <n v="16.911615569999999"/>
    <s v="per 100,000"/>
    <m/>
    <m/>
  </r>
  <r>
    <x v="12"/>
    <x v="9"/>
    <x v="0"/>
    <s v="Lower respiratory infections"/>
    <x v="0"/>
    <x v="1"/>
    <n v="9.8959208299999997"/>
    <n v="4.5574585470000004"/>
    <n v="16.48893069"/>
    <s v="per 100,000"/>
    <m/>
    <m/>
  </r>
  <r>
    <x v="12"/>
    <x v="10"/>
    <x v="0"/>
    <s v="Lower respiratory infections"/>
    <x v="0"/>
    <x v="1"/>
    <n v="9.5891081140000001"/>
    <n v="3.8652164340000001"/>
    <n v="16.32745001"/>
    <s v="per 100,000"/>
    <m/>
    <m/>
  </r>
  <r>
    <x v="12"/>
    <x v="11"/>
    <x v="0"/>
    <s v="Lower respiratory infections"/>
    <x v="0"/>
    <x v="1"/>
    <n v="9.569640154"/>
    <n v="4.5344579290000002"/>
    <n v="15.44680041"/>
    <s v="per 100,000"/>
    <m/>
    <m/>
  </r>
  <r>
    <x v="12"/>
    <x v="12"/>
    <x v="0"/>
    <s v="Lower respiratory infections"/>
    <x v="0"/>
    <x v="1"/>
    <n v="9.4089088660000009"/>
    <n v="4.7061619170000002"/>
    <n v="15.043696130000001"/>
    <s v="per 100,000"/>
    <m/>
    <m/>
  </r>
  <r>
    <x v="12"/>
    <x v="13"/>
    <x v="0"/>
    <s v="Lower respiratory infections"/>
    <x v="0"/>
    <x v="1"/>
    <n v="9.7466964879999995"/>
    <n v="4.9635734149999999"/>
    <n v="16.042976029999998"/>
    <s v="per 100,000"/>
    <m/>
    <m/>
  </r>
  <r>
    <x v="12"/>
    <x v="14"/>
    <x v="0"/>
    <s v="Lower respiratory infections"/>
    <x v="0"/>
    <x v="1"/>
    <n v="9.9494111689999993"/>
    <n v="5.1143826910000003"/>
    <n v="16.33733926"/>
    <s v="per 100,000"/>
    <m/>
    <m/>
  </r>
  <r>
    <x v="12"/>
    <x v="15"/>
    <x v="0"/>
    <s v="Lower respiratory infections"/>
    <x v="0"/>
    <x v="1"/>
    <n v="9.9509596229999993"/>
    <n v="4.2601348440000004"/>
    <n v="16.467170830000001"/>
    <s v="per 100,000"/>
    <m/>
    <m/>
  </r>
  <r>
    <x v="12"/>
    <x v="16"/>
    <x v="0"/>
    <s v="Lower respiratory infections"/>
    <x v="0"/>
    <x v="1"/>
    <n v="9.9302538980000001"/>
    <n v="5.1120665870000002"/>
    <n v="16.011525720000002"/>
    <s v="per 100,000"/>
    <m/>
    <m/>
  </r>
  <r>
    <x v="12"/>
    <x v="17"/>
    <x v="0"/>
    <s v="Lower respiratory infections"/>
    <x v="0"/>
    <x v="1"/>
    <n v="9.8087491989999993"/>
    <n v="5.3304909519999999"/>
    <n v="15.34190609"/>
    <s v="per 100,000"/>
    <m/>
    <m/>
  </r>
  <r>
    <x v="12"/>
    <x v="18"/>
    <x v="0"/>
    <s v="Lower respiratory infections"/>
    <x v="0"/>
    <x v="1"/>
    <n v="9.6256510950000003"/>
    <n v="5.1571883649999997"/>
    <n v="15.09527761"/>
    <s v="per 100,000"/>
    <m/>
    <m/>
  </r>
  <r>
    <x v="12"/>
    <x v="19"/>
    <x v="0"/>
    <s v="Lower respiratory infections"/>
    <x v="0"/>
    <x v="1"/>
    <n v="9.3027437160000002"/>
    <n v="4.8125215490000004"/>
    <n v="14.85297869"/>
    <s v="per 100,000"/>
    <m/>
    <m/>
  </r>
  <r>
    <x v="12"/>
    <x v="20"/>
    <x v="0"/>
    <s v="Lower respiratory infections"/>
    <x v="0"/>
    <x v="1"/>
    <n v="8.9512451140000007"/>
    <n v="4.0039311980000001"/>
    <n v="14.93161666"/>
    <s v="per 100,000"/>
    <m/>
    <m/>
  </r>
  <r>
    <x v="12"/>
    <x v="21"/>
    <x v="0"/>
    <s v="Lower respiratory infections"/>
    <x v="0"/>
    <x v="1"/>
    <n v="8.4439344320000007"/>
    <n v="3.6371625179999998"/>
    <n v="14.04563991"/>
    <s v="per 100,000"/>
    <m/>
    <m/>
  </r>
  <r>
    <x v="12"/>
    <x v="22"/>
    <x v="0"/>
    <s v="Lower respiratory infections"/>
    <x v="0"/>
    <x v="1"/>
    <n v="7.7725680080000004"/>
    <n v="3.2368870099999998"/>
    <n v="13.450086519999999"/>
    <s v="per 100,000"/>
    <m/>
    <m/>
  </r>
  <r>
    <x v="12"/>
    <x v="23"/>
    <x v="0"/>
    <s v="Lower respiratory infections"/>
    <x v="0"/>
    <x v="1"/>
    <n v="7.3148750949999997"/>
    <n v="2.9058417009999999"/>
    <n v="12.15720526"/>
    <s v="per 100,000"/>
    <m/>
    <m/>
  </r>
  <r>
    <x v="12"/>
    <x v="24"/>
    <x v="0"/>
    <s v="Lower respiratory infections"/>
    <x v="0"/>
    <x v="1"/>
    <n v="6.6991883039999998"/>
    <n v="2.9282384929999998"/>
    <n v="11.81626149"/>
    <s v="per 100,000"/>
    <m/>
    <m/>
  </r>
  <r>
    <x v="12"/>
    <x v="25"/>
    <x v="0"/>
    <s v="Lower respiratory infections"/>
    <x v="0"/>
    <x v="1"/>
    <n v="6.1496888629999997"/>
    <n v="2.5797419480000001"/>
    <n v="10.70369095"/>
    <s v="per 100,000"/>
    <m/>
    <m/>
  </r>
  <r>
    <x v="12"/>
    <x v="26"/>
    <x v="0"/>
    <s v="Lower respiratory infections"/>
    <x v="0"/>
    <x v="1"/>
    <n v="5.5679239190000001"/>
    <n v="2.1860239749999999"/>
    <n v="9.5957900939999998"/>
    <s v="per 100,000"/>
    <m/>
    <m/>
  </r>
  <r>
    <x v="12"/>
    <x v="27"/>
    <x v="0"/>
    <s v="Lower respiratory infections"/>
    <x v="0"/>
    <x v="1"/>
    <n v="5.2693150089999996"/>
    <n v="2.1770435379999999"/>
    <n v="8.779696972"/>
    <s v="per 100,000"/>
    <m/>
    <m/>
  </r>
  <r>
    <x v="12"/>
    <x v="0"/>
    <x v="1"/>
    <s v="Chronic obstructive pulmonary disease"/>
    <x v="0"/>
    <x v="0"/>
    <n v="48.676942369999999"/>
    <n v="19.885398250000001"/>
    <n v="81.679842919999999"/>
    <s v="per 100,000"/>
    <m/>
    <m/>
  </r>
  <r>
    <x v="12"/>
    <x v="1"/>
    <x v="1"/>
    <s v="Chronic obstructive pulmonary disease"/>
    <x v="0"/>
    <x v="0"/>
    <n v="49.783271550000002"/>
    <n v="23.13775532"/>
    <n v="82.212072239999998"/>
    <s v="per 100,000"/>
    <m/>
    <m/>
  </r>
  <r>
    <x v="12"/>
    <x v="2"/>
    <x v="1"/>
    <s v="Chronic obstructive pulmonary disease"/>
    <x v="0"/>
    <x v="0"/>
    <n v="51.377767859999999"/>
    <n v="23.318745849999999"/>
    <n v="84.678077740000006"/>
    <s v="per 100,000"/>
    <m/>
    <m/>
  </r>
  <r>
    <x v="12"/>
    <x v="3"/>
    <x v="1"/>
    <s v="Chronic obstructive pulmonary disease"/>
    <x v="0"/>
    <x v="0"/>
    <n v="52.691136919999998"/>
    <n v="23.706812930000002"/>
    <n v="86.630764970000001"/>
    <s v="per 100,000"/>
    <m/>
    <m/>
  </r>
  <r>
    <x v="12"/>
    <x v="4"/>
    <x v="1"/>
    <s v="Chronic obstructive pulmonary disease"/>
    <x v="0"/>
    <x v="0"/>
    <n v="54.479351270000002"/>
    <n v="23.95225469"/>
    <n v="90.726660859999996"/>
    <s v="per 100,000"/>
    <m/>
    <m/>
  </r>
  <r>
    <x v="12"/>
    <x v="5"/>
    <x v="1"/>
    <s v="Chronic obstructive pulmonary disease"/>
    <x v="0"/>
    <x v="0"/>
    <n v="56.119713840000003"/>
    <n v="23.593843669999998"/>
    <n v="96.036851600000006"/>
    <s v="per 100,000"/>
    <m/>
    <m/>
  </r>
  <r>
    <x v="12"/>
    <x v="6"/>
    <x v="1"/>
    <s v="Chronic obstructive pulmonary disease"/>
    <x v="0"/>
    <x v="0"/>
    <n v="58.232677150000001"/>
    <n v="28.071664550000001"/>
    <n v="95.09688783"/>
    <s v="per 100,000"/>
    <m/>
    <m/>
  </r>
  <r>
    <x v="12"/>
    <x v="7"/>
    <x v="1"/>
    <s v="Chronic obstructive pulmonary disease"/>
    <x v="0"/>
    <x v="0"/>
    <n v="60.144709460000001"/>
    <n v="30.746548600000001"/>
    <n v="96.410179819999996"/>
    <s v="per 100,000"/>
    <m/>
    <m/>
  </r>
  <r>
    <x v="12"/>
    <x v="8"/>
    <x v="1"/>
    <s v="Chronic obstructive pulmonary disease"/>
    <x v="0"/>
    <x v="0"/>
    <n v="62.386772280000002"/>
    <n v="31.279311839999998"/>
    <n v="97.261943770000002"/>
    <s v="per 100,000"/>
    <m/>
    <m/>
  </r>
  <r>
    <x v="12"/>
    <x v="9"/>
    <x v="1"/>
    <s v="Chronic obstructive pulmonary disease"/>
    <x v="0"/>
    <x v="0"/>
    <n v="64.739232040000005"/>
    <n v="30.824923900000002"/>
    <n v="103.8290463"/>
    <s v="per 100,000"/>
    <m/>
    <m/>
  </r>
  <r>
    <x v="12"/>
    <x v="10"/>
    <x v="1"/>
    <s v="Chronic obstructive pulmonary disease"/>
    <x v="0"/>
    <x v="0"/>
    <n v="67.194589030000003"/>
    <n v="26.39883596"/>
    <n v="114.3020545"/>
    <s v="per 100,000"/>
    <m/>
    <m/>
  </r>
  <r>
    <x v="12"/>
    <x v="11"/>
    <x v="1"/>
    <s v="Chronic obstructive pulmonary disease"/>
    <x v="0"/>
    <x v="0"/>
    <n v="71.282326299999994"/>
    <n v="32.69999979"/>
    <n v="113.46638400000001"/>
    <s v="per 100,000"/>
    <m/>
    <m/>
  </r>
  <r>
    <x v="12"/>
    <x v="12"/>
    <x v="1"/>
    <s v="Chronic obstructive pulmonary disease"/>
    <x v="0"/>
    <x v="0"/>
    <n v="75.047070090000005"/>
    <n v="35.426950990000002"/>
    <n v="115.4869674"/>
    <s v="per 100,000"/>
    <m/>
    <m/>
  </r>
  <r>
    <x v="12"/>
    <x v="13"/>
    <x v="1"/>
    <s v="Chronic obstructive pulmonary disease"/>
    <x v="0"/>
    <x v="0"/>
    <n v="79.282088720000004"/>
    <n v="38.848641149999999"/>
    <n v="122.28449860000001"/>
    <s v="per 100,000"/>
    <m/>
    <m/>
  </r>
  <r>
    <x v="12"/>
    <x v="14"/>
    <x v="1"/>
    <s v="Chronic obstructive pulmonary disease"/>
    <x v="0"/>
    <x v="0"/>
    <n v="82.862391110000004"/>
    <n v="39.24982807"/>
    <n v="132.08878229999999"/>
    <s v="per 100,000"/>
    <m/>
    <m/>
  </r>
  <r>
    <x v="12"/>
    <x v="15"/>
    <x v="1"/>
    <s v="Chronic obstructive pulmonary disease"/>
    <x v="0"/>
    <x v="0"/>
    <n v="86.587001729999997"/>
    <n v="37.937546249999997"/>
    <n v="143.38089840000001"/>
    <s v="per 100,000"/>
    <m/>
    <m/>
  </r>
  <r>
    <x v="12"/>
    <x v="16"/>
    <x v="1"/>
    <s v="Chronic obstructive pulmonary disease"/>
    <x v="0"/>
    <x v="0"/>
    <n v="90.885072440000002"/>
    <n v="42.907376630000002"/>
    <n v="141.73932210000001"/>
    <s v="per 100,000"/>
    <m/>
    <m/>
  </r>
  <r>
    <x v="12"/>
    <x v="17"/>
    <x v="1"/>
    <s v="Chronic obstructive pulmonary disease"/>
    <x v="0"/>
    <x v="0"/>
    <n v="95.614526679999997"/>
    <n v="48.826732409999998"/>
    <n v="144.5702981"/>
    <s v="per 100,000"/>
    <m/>
    <m/>
  </r>
  <r>
    <x v="12"/>
    <x v="18"/>
    <x v="1"/>
    <s v="Chronic obstructive pulmonary disease"/>
    <x v="0"/>
    <x v="0"/>
    <n v="99.775726430000006"/>
    <n v="51.021018890000001"/>
    <n v="151.96542410000001"/>
    <s v="per 100,000"/>
    <m/>
    <m/>
  </r>
  <r>
    <x v="12"/>
    <x v="19"/>
    <x v="1"/>
    <s v="Chronic obstructive pulmonary disease"/>
    <x v="0"/>
    <x v="0"/>
    <n v="103.507212"/>
    <n v="54.009047350000003"/>
    <n v="159.62810690000001"/>
    <s v="per 100,000"/>
    <m/>
    <m/>
  </r>
  <r>
    <x v="12"/>
    <x v="20"/>
    <x v="1"/>
    <s v="Chronic obstructive pulmonary disease"/>
    <x v="0"/>
    <x v="0"/>
    <n v="107.5724482"/>
    <n v="50.593151310000003"/>
    <n v="170.3027003"/>
    <s v="per 100,000"/>
    <m/>
    <m/>
  </r>
  <r>
    <x v="12"/>
    <x v="21"/>
    <x v="1"/>
    <s v="Chronic obstructive pulmonary disease"/>
    <x v="0"/>
    <x v="0"/>
    <n v="110.826959"/>
    <n v="49.118345259999998"/>
    <n v="175.80614779999999"/>
    <s v="per 100,000"/>
    <m/>
    <m/>
  </r>
  <r>
    <x v="12"/>
    <x v="22"/>
    <x v="1"/>
    <s v="Chronic obstructive pulmonary disease"/>
    <x v="0"/>
    <x v="0"/>
    <n v="113.0215065"/>
    <n v="52.02195184"/>
    <n v="180.65637760000001"/>
    <s v="per 100,000"/>
    <m/>
    <m/>
  </r>
  <r>
    <x v="12"/>
    <x v="23"/>
    <x v="1"/>
    <s v="Chronic obstructive pulmonary disease"/>
    <x v="0"/>
    <x v="0"/>
    <n v="117.68431940000001"/>
    <n v="47.261535649999999"/>
    <n v="193.59413570000001"/>
    <s v="per 100,000"/>
    <m/>
    <m/>
  </r>
  <r>
    <x v="12"/>
    <x v="24"/>
    <x v="1"/>
    <s v="Chronic obstructive pulmonary disease"/>
    <x v="0"/>
    <x v="0"/>
    <n v="118.6500161"/>
    <n v="52.348287689999999"/>
    <n v="193.30386240000001"/>
    <s v="per 100,000"/>
    <m/>
    <m/>
  </r>
  <r>
    <x v="12"/>
    <x v="25"/>
    <x v="1"/>
    <s v="Chronic obstructive pulmonary disease"/>
    <x v="0"/>
    <x v="0"/>
    <n v="117.9445262"/>
    <n v="52.305668150000002"/>
    <n v="188.61794599999999"/>
    <s v="per 100,000"/>
    <m/>
    <m/>
  </r>
  <r>
    <x v="12"/>
    <x v="26"/>
    <x v="1"/>
    <s v="Chronic obstructive pulmonary disease"/>
    <x v="0"/>
    <x v="0"/>
    <n v="117.334171"/>
    <n v="47.835755769999999"/>
    <n v="184.94361050000001"/>
    <s v="per 100,000"/>
    <m/>
    <m/>
  </r>
  <r>
    <x v="12"/>
    <x v="27"/>
    <x v="1"/>
    <s v="Chronic obstructive pulmonary disease"/>
    <x v="0"/>
    <x v="0"/>
    <n v="120.9143789"/>
    <n v="47.469510939999999"/>
    <n v="199.48778290000001"/>
    <s v="per 100,000"/>
    <m/>
    <m/>
  </r>
  <r>
    <x v="12"/>
    <x v="0"/>
    <x v="1"/>
    <s v="Chronic obstructive pulmonary disease"/>
    <x v="0"/>
    <x v="1"/>
    <n v="1.868911773"/>
    <n v="0.76928507599999996"/>
    <n v="3.2262346050000001"/>
    <s v="per 100,000"/>
    <m/>
    <m/>
  </r>
  <r>
    <x v="12"/>
    <x v="1"/>
    <x v="1"/>
    <s v="Chronic obstructive pulmonary disease"/>
    <x v="0"/>
    <x v="1"/>
    <n v="1.9144887610000001"/>
    <n v="0.88658337700000001"/>
    <n v="3.1887864490000002"/>
    <s v="per 100,000"/>
    <m/>
    <m/>
  </r>
  <r>
    <x v="12"/>
    <x v="2"/>
    <x v="1"/>
    <s v="Chronic obstructive pulmonary disease"/>
    <x v="0"/>
    <x v="1"/>
    <n v="1.9803637489999999"/>
    <n v="0.88555338100000003"/>
    <n v="3.2566520300000001"/>
    <s v="per 100,000"/>
    <m/>
    <m/>
  </r>
  <r>
    <x v="12"/>
    <x v="3"/>
    <x v="1"/>
    <s v="Chronic obstructive pulmonary disease"/>
    <x v="0"/>
    <x v="1"/>
    <n v="2.036027926"/>
    <n v="0.91452565900000005"/>
    <n v="3.3889639059999999"/>
    <s v="per 100,000"/>
    <m/>
    <m/>
  </r>
  <r>
    <x v="12"/>
    <x v="4"/>
    <x v="1"/>
    <s v="Chronic obstructive pulmonary disease"/>
    <x v="0"/>
    <x v="1"/>
    <n v="2.1098519150000001"/>
    <n v="0.92092630799999997"/>
    <n v="3.5133725849999999"/>
    <s v="per 100,000"/>
    <m/>
    <m/>
  </r>
  <r>
    <x v="12"/>
    <x v="5"/>
    <x v="1"/>
    <s v="Chronic obstructive pulmonary disease"/>
    <x v="0"/>
    <x v="1"/>
    <n v="2.1793937589999999"/>
    <n v="0.88170481700000003"/>
    <n v="3.7723877410000002"/>
    <s v="per 100,000"/>
    <m/>
    <m/>
  </r>
  <r>
    <x v="12"/>
    <x v="6"/>
    <x v="1"/>
    <s v="Chronic obstructive pulmonary disease"/>
    <x v="0"/>
    <x v="1"/>
    <n v="2.2668815630000001"/>
    <n v="1.0840039050000001"/>
    <n v="3.7557439289999999"/>
    <s v="per 100,000"/>
    <m/>
    <m/>
  </r>
  <r>
    <x v="12"/>
    <x v="7"/>
    <x v="1"/>
    <s v="Chronic obstructive pulmonary disease"/>
    <x v="0"/>
    <x v="1"/>
    <n v="2.3514747030000001"/>
    <n v="1.207094581"/>
    <n v="3.792491402"/>
    <s v="per 100,000"/>
    <m/>
    <m/>
  </r>
  <r>
    <x v="12"/>
    <x v="8"/>
    <x v="1"/>
    <s v="Chronic obstructive pulmonary disease"/>
    <x v="0"/>
    <x v="1"/>
    <n v="2.4535623449999999"/>
    <n v="1.2275671859999999"/>
    <n v="3.931464364"/>
    <s v="per 100,000"/>
    <m/>
    <m/>
  </r>
  <r>
    <x v="12"/>
    <x v="9"/>
    <x v="1"/>
    <s v="Chronic obstructive pulmonary disease"/>
    <x v="0"/>
    <x v="1"/>
    <n v="2.5646913709999999"/>
    <n v="1.1937028350000001"/>
    <n v="4.1361318379999998"/>
    <s v="per 100,000"/>
    <m/>
    <m/>
  </r>
  <r>
    <x v="12"/>
    <x v="10"/>
    <x v="1"/>
    <s v="Chronic obstructive pulmonary disease"/>
    <x v="0"/>
    <x v="1"/>
    <n v="2.6885253140000001"/>
    <n v="1.0662011950000001"/>
    <n v="4.5134572149999999"/>
    <s v="per 100,000"/>
    <m/>
    <m/>
  </r>
  <r>
    <x v="12"/>
    <x v="11"/>
    <x v="1"/>
    <s v="Chronic obstructive pulmonary disease"/>
    <x v="0"/>
    <x v="1"/>
    <n v="2.866601846"/>
    <n v="1.309839682"/>
    <n v="4.5958862419999997"/>
    <s v="per 100,000"/>
    <m/>
    <m/>
  </r>
  <r>
    <x v="12"/>
    <x v="12"/>
    <x v="1"/>
    <s v="Chronic obstructive pulmonary disease"/>
    <x v="0"/>
    <x v="1"/>
    <n v="3.0216113939999998"/>
    <n v="1.426120764"/>
    <n v="4.7208146449999999"/>
    <s v="per 100,000"/>
    <m/>
    <m/>
  </r>
  <r>
    <x v="12"/>
    <x v="13"/>
    <x v="1"/>
    <s v="Chronic obstructive pulmonary disease"/>
    <x v="0"/>
    <x v="1"/>
    <n v="3.1932144240000002"/>
    <n v="1.5423261530000001"/>
    <n v="5.0142069710000001"/>
    <s v="per 100,000"/>
    <m/>
    <m/>
  </r>
  <r>
    <x v="12"/>
    <x v="14"/>
    <x v="1"/>
    <s v="Chronic obstructive pulmonary disease"/>
    <x v="0"/>
    <x v="1"/>
    <n v="3.337236292"/>
    <n v="1.5619335670000001"/>
    <n v="5.3010112679999999"/>
    <s v="per 100,000"/>
    <m/>
    <m/>
  </r>
  <r>
    <x v="12"/>
    <x v="15"/>
    <x v="1"/>
    <s v="Chronic obstructive pulmonary disease"/>
    <x v="0"/>
    <x v="1"/>
    <n v="3.4909273660000002"/>
    <n v="1.4835866639999999"/>
    <n v="5.7551702889999996"/>
    <s v="per 100,000"/>
    <m/>
    <m/>
  </r>
  <r>
    <x v="12"/>
    <x v="16"/>
    <x v="1"/>
    <s v="Chronic obstructive pulmonary disease"/>
    <x v="0"/>
    <x v="1"/>
    <n v="3.6649155769999999"/>
    <n v="1.761667415"/>
    <n v="5.7138953450000001"/>
    <s v="per 100,000"/>
    <m/>
    <m/>
  </r>
  <r>
    <x v="12"/>
    <x v="17"/>
    <x v="1"/>
    <s v="Chronic obstructive pulmonary disease"/>
    <x v="0"/>
    <x v="1"/>
    <n v="3.8479144060000001"/>
    <n v="1.938961065"/>
    <n v="5.8160078070000001"/>
    <s v="per 100,000"/>
    <m/>
    <m/>
  </r>
  <r>
    <x v="12"/>
    <x v="18"/>
    <x v="1"/>
    <s v="Chronic obstructive pulmonary disease"/>
    <x v="0"/>
    <x v="1"/>
    <n v="4.0056182570000001"/>
    <n v="2.0776352849999999"/>
    <n v="6.0746034240000002"/>
    <s v="per 100,000"/>
    <m/>
    <m/>
  </r>
  <r>
    <x v="12"/>
    <x v="19"/>
    <x v="1"/>
    <s v="Chronic obstructive pulmonary disease"/>
    <x v="0"/>
    <x v="1"/>
    <n v="4.1388606379999997"/>
    <n v="2.2041004659999999"/>
    <n v="6.3383603270000002"/>
    <s v="per 100,000"/>
    <m/>
    <m/>
  </r>
  <r>
    <x v="12"/>
    <x v="20"/>
    <x v="1"/>
    <s v="Chronic obstructive pulmonary disease"/>
    <x v="0"/>
    <x v="1"/>
    <n v="4.2859052760000003"/>
    <n v="2.0087311950000002"/>
    <n v="6.7421254829999997"/>
    <s v="per 100,000"/>
    <m/>
    <m/>
  </r>
  <r>
    <x v="12"/>
    <x v="21"/>
    <x v="1"/>
    <s v="Chronic obstructive pulmonary disease"/>
    <x v="0"/>
    <x v="1"/>
    <n v="4.4011899909999999"/>
    <n v="1.9589904490000001"/>
    <n v="6.9809791299999997"/>
    <s v="per 100,000"/>
    <m/>
    <m/>
  </r>
  <r>
    <x v="12"/>
    <x v="22"/>
    <x v="1"/>
    <s v="Chronic obstructive pulmonary disease"/>
    <x v="0"/>
    <x v="1"/>
    <n v="4.4757805839999998"/>
    <n v="2.0469445799999999"/>
    <n v="7.2514709850000001"/>
    <s v="per 100,000"/>
    <m/>
    <m/>
  </r>
  <r>
    <x v="12"/>
    <x v="23"/>
    <x v="1"/>
    <s v="Chronic obstructive pulmonary disease"/>
    <x v="0"/>
    <x v="1"/>
    <n v="4.6522009730000002"/>
    <n v="1.8666104130000001"/>
    <n v="7.6542469449999997"/>
    <s v="per 100,000"/>
    <m/>
    <m/>
  </r>
  <r>
    <x v="12"/>
    <x v="24"/>
    <x v="1"/>
    <s v="Chronic obstructive pulmonary disease"/>
    <x v="0"/>
    <x v="1"/>
    <n v="4.6843203369999999"/>
    <n v="2.0681704619999999"/>
    <n v="7.4224235869999999"/>
    <s v="per 100,000"/>
    <m/>
    <m/>
  </r>
  <r>
    <x v="12"/>
    <x v="25"/>
    <x v="1"/>
    <s v="Chronic obstructive pulmonary disease"/>
    <x v="0"/>
    <x v="1"/>
    <n v="4.6504687779999996"/>
    <n v="1.990653939"/>
    <n v="7.4814875220000001"/>
    <s v="per 100,000"/>
    <m/>
    <m/>
  </r>
  <r>
    <x v="12"/>
    <x v="26"/>
    <x v="1"/>
    <s v="Chronic obstructive pulmonary disease"/>
    <x v="0"/>
    <x v="1"/>
    <n v="4.6244949049999997"/>
    <n v="1.882459739"/>
    <n v="7.2883913370000002"/>
    <s v="per 100,000"/>
    <m/>
    <m/>
  </r>
  <r>
    <x v="12"/>
    <x v="27"/>
    <x v="1"/>
    <s v="Chronic obstructive pulmonary disease"/>
    <x v="0"/>
    <x v="1"/>
    <n v="4.7595504699999998"/>
    <n v="1.8917627939999999"/>
    <n v="7.8269162239999996"/>
    <s v="per 100,000"/>
    <m/>
    <m/>
  </r>
  <r>
    <x v="12"/>
    <x v="0"/>
    <x v="1"/>
    <s v="Ischemic heart disease"/>
    <x v="0"/>
    <x v="0"/>
    <n v="67.114856040000006"/>
    <n v="28.567374829999999"/>
    <n v="111.0328729"/>
    <s v="per 100,000"/>
    <m/>
    <m/>
  </r>
  <r>
    <x v="12"/>
    <x v="1"/>
    <x v="1"/>
    <s v="Ischemic heart disease"/>
    <x v="0"/>
    <x v="0"/>
    <n v="68.194223289999996"/>
    <n v="32.252659569999999"/>
    <n v="109.3159939"/>
    <s v="per 100,000"/>
    <m/>
    <m/>
  </r>
  <r>
    <x v="12"/>
    <x v="2"/>
    <x v="1"/>
    <s v="Ischemic heart disease"/>
    <x v="0"/>
    <x v="0"/>
    <n v="69.592482570000001"/>
    <n v="33.642275089999998"/>
    <n v="109.74504640000001"/>
    <s v="per 100,000"/>
    <m/>
    <m/>
  </r>
  <r>
    <x v="12"/>
    <x v="3"/>
    <x v="1"/>
    <s v="Ischemic heart disease"/>
    <x v="0"/>
    <x v="0"/>
    <n v="70.405454469999995"/>
    <n v="34.508733790000001"/>
    <n v="112.1036555"/>
    <s v="per 100,000"/>
    <m/>
    <m/>
  </r>
  <r>
    <x v="12"/>
    <x v="4"/>
    <x v="1"/>
    <s v="Ischemic heart disease"/>
    <x v="0"/>
    <x v="0"/>
    <n v="71.131801109999998"/>
    <n v="33.775412619999997"/>
    <n v="113.3891825"/>
    <s v="per 100,000"/>
    <m/>
    <m/>
  </r>
  <r>
    <x v="12"/>
    <x v="5"/>
    <x v="1"/>
    <s v="Ischemic heart disease"/>
    <x v="0"/>
    <x v="0"/>
    <n v="71.290724659999995"/>
    <n v="33.028029089999997"/>
    <n v="115.74079690000001"/>
    <s v="per 100,000"/>
    <m/>
    <m/>
  </r>
  <r>
    <x v="12"/>
    <x v="6"/>
    <x v="1"/>
    <s v="Ischemic heart disease"/>
    <x v="0"/>
    <x v="0"/>
    <n v="72.034424250000001"/>
    <n v="37.555364539999999"/>
    <n v="114.4007613"/>
    <s v="per 100,000"/>
    <m/>
    <m/>
  </r>
  <r>
    <x v="12"/>
    <x v="7"/>
    <x v="1"/>
    <s v="Ischemic heart disease"/>
    <x v="0"/>
    <x v="0"/>
    <n v="72.618583569999998"/>
    <n v="40.04219913"/>
    <n v="111.1206579"/>
    <s v="per 100,000"/>
    <m/>
    <m/>
  </r>
  <r>
    <x v="12"/>
    <x v="8"/>
    <x v="1"/>
    <s v="Ischemic heart disease"/>
    <x v="0"/>
    <x v="0"/>
    <n v="73.830787139999998"/>
    <n v="38.514071540000003"/>
    <n v="110.6358135"/>
    <s v="per 100,000"/>
    <m/>
    <m/>
  </r>
  <r>
    <x v="12"/>
    <x v="9"/>
    <x v="1"/>
    <s v="Ischemic heart disease"/>
    <x v="0"/>
    <x v="0"/>
    <n v="75.301756310000002"/>
    <n v="38.123137649999997"/>
    <n v="115.8240251"/>
    <s v="per 100,000"/>
    <m/>
    <m/>
  </r>
  <r>
    <x v="12"/>
    <x v="10"/>
    <x v="1"/>
    <s v="Ischemic heart disease"/>
    <x v="0"/>
    <x v="0"/>
    <n v="76.319924959999994"/>
    <n v="31.985866059999999"/>
    <n v="121.6388828"/>
    <s v="per 100,000"/>
    <m/>
    <m/>
  </r>
  <r>
    <x v="12"/>
    <x v="11"/>
    <x v="1"/>
    <s v="Ischemic heart disease"/>
    <x v="0"/>
    <x v="0"/>
    <n v="79.347042259999995"/>
    <n v="39.825816699999997"/>
    <n v="121.24077680000001"/>
    <s v="per 100,000"/>
    <m/>
    <m/>
  </r>
  <r>
    <x v="12"/>
    <x v="12"/>
    <x v="1"/>
    <s v="Ischemic heart disease"/>
    <x v="0"/>
    <x v="0"/>
    <n v="81.599273049999994"/>
    <n v="44.355747460000003"/>
    <n v="120.0534523"/>
    <s v="per 100,000"/>
    <m/>
    <m/>
  </r>
  <r>
    <x v="12"/>
    <x v="13"/>
    <x v="1"/>
    <s v="Ischemic heart disease"/>
    <x v="0"/>
    <x v="0"/>
    <n v="84.370118059999996"/>
    <n v="45.458353270000003"/>
    <n v="127.7784628"/>
    <s v="per 100,000"/>
    <m/>
    <m/>
  </r>
  <r>
    <x v="12"/>
    <x v="14"/>
    <x v="1"/>
    <s v="Ischemic heart disease"/>
    <x v="0"/>
    <x v="0"/>
    <n v="86.294553759999999"/>
    <n v="44.547023840000001"/>
    <n v="133.5082692"/>
    <s v="per 100,000"/>
    <m/>
    <m/>
  </r>
  <r>
    <x v="12"/>
    <x v="15"/>
    <x v="1"/>
    <s v="Ischemic heart disease"/>
    <x v="0"/>
    <x v="0"/>
    <n v="88.819960199999997"/>
    <n v="40.832124520000001"/>
    <n v="139.94359410000001"/>
    <s v="per 100,000"/>
    <m/>
    <m/>
  </r>
  <r>
    <x v="12"/>
    <x v="16"/>
    <x v="1"/>
    <s v="Ischemic heart disease"/>
    <x v="0"/>
    <x v="0"/>
    <n v="92.757515769999998"/>
    <n v="50.90884234"/>
    <n v="136.58595109999999"/>
    <s v="per 100,000"/>
    <m/>
    <m/>
  </r>
  <r>
    <x v="12"/>
    <x v="17"/>
    <x v="1"/>
    <s v="Ischemic heart disease"/>
    <x v="0"/>
    <x v="0"/>
    <n v="97.919094349999995"/>
    <n v="58.352056599999997"/>
    <n v="140.3979975"/>
    <s v="per 100,000"/>
    <m/>
    <m/>
  </r>
  <r>
    <x v="12"/>
    <x v="18"/>
    <x v="1"/>
    <s v="Ischemic heart disease"/>
    <x v="0"/>
    <x v="0"/>
    <n v="103.49428570000001"/>
    <n v="61.440280600000001"/>
    <n v="147.79140810000001"/>
    <s v="per 100,000"/>
    <m/>
    <m/>
  </r>
  <r>
    <x v="12"/>
    <x v="19"/>
    <x v="1"/>
    <s v="Ischemic heart disease"/>
    <x v="0"/>
    <x v="0"/>
    <n v="109.4431733"/>
    <n v="60.997335700000001"/>
    <n v="157.6871433"/>
    <s v="per 100,000"/>
    <m/>
    <m/>
  </r>
  <r>
    <x v="12"/>
    <x v="20"/>
    <x v="1"/>
    <s v="Ischemic heart disease"/>
    <x v="0"/>
    <x v="0"/>
    <n v="116.0204344"/>
    <n v="59.662596569999998"/>
    <n v="173.58594360000001"/>
    <s v="per 100,000"/>
    <m/>
    <m/>
  </r>
  <r>
    <x v="12"/>
    <x v="21"/>
    <x v="1"/>
    <s v="Ischemic heart disease"/>
    <x v="0"/>
    <x v="0"/>
    <n v="120.2550459"/>
    <n v="60.045000999999999"/>
    <n v="176.9402934"/>
    <s v="per 100,000"/>
    <m/>
    <m/>
  </r>
  <r>
    <x v="12"/>
    <x v="22"/>
    <x v="1"/>
    <s v="Ischemic heart disease"/>
    <x v="0"/>
    <x v="0"/>
    <n v="123.98142"/>
    <n v="58.500388940000001"/>
    <n v="186.26259709999999"/>
    <s v="per 100,000"/>
    <m/>
    <m/>
  </r>
  <r>
    <x v="12"/>
    <x v="23"/>
    <x v="1"/>
    <s v="Ischemic heart disease"/>
    <x v="0"/>
    <x v="0"/>
    <n v="129.65119999999999"/>
    <n v="62.091235349999998"/>
    <n v="192.790592"/>
    <s v="per 100,000"/>
    <m/>
    <m/>
  </r>
  <r>
    <x v="12"/>
    <x v="24"/>
    <x v="1"/>
    <s v="Ischemic heart disease"/>
    <x v="0"/>
    <x v="0"/>
    <n v="131.66845609999999"/>
    <n v="72.209787019999993"/>
    <n v="195.6613026"/>
    <s v="per 100,000"/>
    <m/>
    <m/>
  </r>
  <r>
    <x v="12"/>
    <x v="25"/>
    <x v="1"/>
    <s v="Ischemic heart disease"/>
    <x v="0"/>
    <x v="0"/>
    <n v="131.79487599999999"/>
    <n v="63.68244713"/>
    <n v="191.9597239"/>
    <s v="per 100,000"/>
    <m/>
    <m/>
  </r>
  <r>
    <x v="12"/>
    <x v="26"/>
    <x v="1"/>
    <s v="Ischemic heart disease"/>
    <x v="0"/>
    <x v="0"/>
    <n v="132.0009469"/>
    <n v="63.816940590000002"/>
    <n v="196.62266640000001"/>
    <s v="per 100,000"/>
    <m/>
    <m/>
  </r>
  <r>
    <x v="12"/>
    <x v="27"/>
    <x v="1"/>
    <s v="Ischemic heart disease"/>
    <x v="0"/>
    <x v="0"/>
    <n v="137.1009214"/>
    <n v="66.911849680000003"/>
    <n v="202.55613249999999"/>
    <s v="per 100,000"/>
    <m/>
    <m/>
  </r>
  <r>
    <x v="12"/>
    <x v="0"/>
    <x v="1"/>
    <s v="Ischemic heart disease"/>
    <x v="0"/>
    <x v="1"/>
    <n v="2.8457003259999998"/>
    <n v="1.2103836729999999"/>
    <n v="4.684062376"/>
    <s v="per 100,000"/>
    <m/>
    <m/>
  </r>
  <r>
    <x v="12"/>
    <x v="1"/>
    <x v="1"/>
    <s v="Ischemic heart disease"/>
    <x v="0"/>
    <x v="1"/>
    <n v="2.8908406879999999"/>
    <n v="1.3714082320000001"/>
    <n v="4.6328023509999996"/>
    <s v="per 100,000"/>
    <m/>
    <m/>
  </r>
  <r>
    <x v="12"/>
    <x v="2"/>
    <x v="1"/>
    <s v="Ischemic heart disease"/>
    <x v="0"/>
    <x v="1"/>
    <n v="2.9522725259999998"/>
    <n v="1.428842854"/>
    <n v="4.6722383499999998"/>
    <s v="per 100,000"/>
    <m/>
    <m/>
  </r>
  <r>
    <x v="12"/>
    <x v="3"/>
    <x v="1"/>
    <s v="Ischemic heart disease"/>
    <x v="0"/>
    <x v="1"/>
    <n v="2.9910657170000001"/>
    <n v="1.4410047029999999"/>
    <n v="4.7195358179999998"/>
    <s v="per 100,000"/>
    <m/>
    <m/>
  </r>
  <r>
    <x v="12"/>
    <x v="4"/>
    <x v="1"/>
    <s v="Ischemic heart disease"/>
    <x v="0"/>
    <x v="1"/>
    <n v="3.030239387"/>
    <n v="1.425117993"/>
    <n v="4.8139907419999997"/>
    <s v="per 100,000"/>
    <m/>
    <m/>
  </r>
  <r>
    <x v="12"/>
    <x v="5"/>
    <x v="1"/>
    <s v="Ischemic heart disease"/>
    <x v="0"/>
    <x v="1"/>
    <n v="3.0514860480000001"/>
    <n v="1.399604066"/>
    <n v="4.9682586039999999"/>
    <s v="per 100,000"/>
    <m/>
    <m/>
  </r>
  <r>
    <x v="12"/>
    <x v="6"/>
    <x v="1"/>
    <s v="Ischemic heart disease"/>
    <x v="0"/>
    <x v="1"/>
    <n v="3.098575764"/>
    <n v="1.6285636779999999"/>
    <n v="4.8901681459999997"/>
    <s v="per 100,000"/>
    <m/>
    <m/>
  </r>
  <r>
    <x v="12"/>
    <x v="7"/>
    <x v="1"/>
    <s v="Ischemic heart disease"/>
    <x v="0"/>
    <x v="1"/>
    <n v="3.1429273800000002"/>
    <n v="1.7421917870000001"/>
    <n v="4.7718965600000001"/>
    <s v="per 100,000"/>
    <m/>
    <m/>
  </r>
  <r>
    <x v="12"/>
    <x v="8"/>
    <x v="1"/>
    <s v="Ischemic heart disease"/>
    <x v="0"/>
    <x v="1"/>
    <n v="3.2178472170000001"/>
    <n v="1.6716822469999999"/>
    <n v="4.8299086510000002"/>
    <s v="per 100,000"/>
    <m/>
    <m/>
  </r>
  <r>
    <x v="12"/>
    <x v="9"/>
    <x v="1"/>
    <s v="Ischemic heart disease"/>
    <x v="0"/>
    <x v="1"/>
    <n v="3.3044621510000001"/>
    <n v="1.641340998"/>
    <n v="5.0354731309999998"/>
    <s v="per 100,000"/>
    <m/>
    <m/>
  </r>
  <r>
    <x v="12"/>
    <x v="10"/>
    <x v="1"/>
    <s v="Ischemic heart disease"/>
    <x v="0"/>
    <x v="1"/>
    <n v="3.3678188470000001"/>
    <n v="1.39114008"/>
    <n v="5.3552928030000002"/>
    <s v="per 100,000"/>
    <m/>
    <m/>
  </r>
  <r>
    <x v="12"/>
    <x v="11"/>
    <x v="1"/>
    <s v="Ischemic heart disease"/>
    <x v="0"/>
    <x v="1"/>
    <n v="3.5113825529999998"/>
    <n v="1.7324076349999999"/>
    <n v="5.3549561910000003"/>
    <s v="per 100,000"/>
    <m/>
    <m/>
  </r>
  <r>
    <x v="12"/>
    <x v="12"/>
    <x v="1"/>
    <s v="Ischemic heart disease"/>
    <x v="0"/>
    <x v="1"/>
    <n v="3.6169242150000001"/>
    <n v="1.920080435"/>
    <n v="5.3408506180000002"/>
    <s v="per 100,000"/>
    <m/>
    <m/>
  </r>
  <r>
    <x v="12"/>
    <x v="13"/>
    <x v="1"/>
    <s v="Ischemic heart disease"/>
    <x v="0"/>
    <x v="1"/>
    <n v="3.744281381"/>
    <n v="2.0137507000000001"/>
    <n v="5.5623671679999998"/>
    <s v="per 100,000"/>
    <m/>
    <m/>
  </r>
  <r>
    <x v="12"/>
    <x v="14"/>
    <x v="1"/>
    <s v="Ischemic heart disease"/>
    <x v="0"/>
    <x v="1"/>
    <n v="3.8346573930000001"/>
    <n v="1.994974596"/>
    <n v="5.9046936690000003"/>
    <s v="per 100,000"/>
    <m/>
    <m/>
  </r>
  <r>
    <x v="12"/>
    <x v="15"/>
    <x v="1"/>
    <s v="Ischemic heart disease"/>
    <x v="0"/>
    <x v="1"/>
    <n v="3.9530506449999998"/>
    <n v="1.838270235"/>
    <n v="6.1918528730000002"/>
    <s v="per 100,000"/>
    <m/>
    <m/>
  </r>
  <r>
    <x v="12"/>
    <x v="16"/>
    <x v="1"/>
    <s v="Ischemic heart disease"/>
    <x v="0"/>
    <x v="1"/>
    <n v="4.1290191949999997"/>
    <n v="2.2601335339999999"/>
    <n v="6.116890358"/>
    <s v="per 100,000"/>
    <m/>
    <m/>
  </r>
  <r>
    <x v="12"/>
    <x v="17"/>
    <x v="1"/>
    <s v="Ischemic heart disease"/>
    <x v="0"/>
    <x v="1"/>
    <n v="4.3514668079999996"/>
    <n v="2.5638847660000001"/>
    <n v="6.2487631219999997"/>
    <s v="per 100,000"/>
    <m/>
    <m/>
  </r>
  <r>
    <x v="12"/>
    <x v="18"/>
    <x v="1"/>
    <s v="Ischemic heart disease"/>
    <x v="0"/>
    <x v="1"/>
    <n v="4.5836174610000002"/>
    <n v="2.7084347000000002"/>
    <n v="6.5956456450000003"/>
    <s v="per 100,000"/>
    <m/>
    <m/>
  </r>
  <r>
    <x v="12"/>
    <x v="19"/>
    <x v="1"/>
    <s v="Ischemic heart disease"/>
    <x v="0"/>
    <x v="1"/>
    <n v="4.8240829539999996"/>
    <n v="2.662077687"/>
    <n v="6.9510237310000003"/>
    <s v="per 100,000"/>
    <m/>
    <m/>
  </r>
  <r>
    <x v="12"/>
    <x v="20"/>
    <x v="1"/>
    <s v="Ischemic heart disease"/>
    <x v="0"/>
    <x v="1"/>
    <n v="5.0949567719999997"/>
    <n v="2.5568674809999998"/>
    <n v="7.6109672460000004"/>
    <s v="per 100,000"/>
    <m/>
    <m/>
  </r>
  <r>
    <x v="12"/>
    <x v="21"/>
    <x v="1"/>
    <s v="Ischemic heart disease"/>
    <x v="0"/>
    <x v="1"/>
    <n v="5.2832235399999998"/>
    <n v="2.6653793800000001"/>
    <n v="7.802787038"/>
    <s v="per 100,000"/>
    <m/>
    <m/>
  </r>
  <r>
    <x v="12"/>
    <x v="22"/>
    <x v="1"/>
    <s v="Ischemic heart disease"/>
    <x v="0"/>
    <x v="1"/>
    <n v="5.4559945460000003"/>
    <n v="2.5946907239999999"/>
    <n v="8.1862872269999993"/>
    <s v="per 100,000"/>
    <m/>
    <m/>
  </r>
  <r>
    <x v="12"/>
    <x v="23"/>
    <x v="1"/>
    <s v="Ischemic heart disease"/>
    <x v="0"/>
    <x v="1"/>
    <n v="5.7128366430000002"/>
    <n v="2.7374595560000001"/>
    <n v="8.4045716069999994"/>
    <s v="per 100,000"/>
    <m/>
    <m/>
  </r>
  <r>
    <x v="12"/>
    <x v="24"/>
    <x v="1"/>
    <s v="Ischemic heart disease"/>
    <x v="0"/>
    <x v="1"/>
    <n v="5.8103251050000004"/>
    <n v="3.221730945"/>
    <n v="8.5729771019999994"/>
    <s v="per 100,000"/>
    <m/>
    <m/>
  </r>
  <r>
    <x v="12"/>
    <x v="25"/>
    <x v="1"/>
    <s v="Ischemic heart disease"/>
    <x v="0"/>
    <x v="1"/>
    <n v="5.8205591869999997"/>
    <n v="2.8170978299999998"/>
    <n v="8.3837736510000003"/>
    <s v="per 100,000"/>
    <m/>
    <m/>
  </r>
  <r>
    <x v="12"/>
    <x v="26"/>
    <x v="1"/>
    <s v="Ischemic heart disease"/>
    <x v="0"/>
    <x v="1"/>
    <n v="5.8452208570000002"/>
    <n v="2.8294096959999999"/>
    <n v="8.646167792"/>
    <s v="per 100,000"/>
    <m/>
    <m/>
  </r>
  <r>
    <x v="12"/>
    <x v="27"/>
    <x v="1"/>
    <s v="Ischemic heart disease"/>
    <x v="0"/>
    <x v="1"/>
    <n v="6.0812899910000002"/>
    <n v="3.0401543659999999"/>
    <n v="8.8754703859999999"/>
    <s v="per 100,000"/>
    <m/>
    <m/>
  </r>
  <r>
    <x v="12"/>
    <x v="0"/>
    <x v="1"/>
    <s v="Ischemic stroke"/>
    <x v="0"/>
    <x v="0"/>
    <n v="22.982874160000001"/>
    <n v="9.4918932219999999"/>
    <n v="39.063666519999998"/>
    <s v="per 100,000"/>
    <m/>
    <m/>
  </r>
  <r>
    <x v="12"/>
    <x v="1"/>
    <x v="1"/>
    <s v="Ischemic stroke"/>
    <x v="0"/>
    <x v="0"/>
    <n v="23.454308269999999"/>
    <n v="10.556429899999999"/>
    <n v="38.637030559999999"/>
    <s v="per 100,000"/>
    <m/>
    <m/>
  </r>
  <r>
    <x v="12"/>
    <x v="2"/>
    <x v="1"/>
    <s v="Ischemic stroke"/>
    <x v="0"/>
    <x v="0"/>
    <n v="24.093758709999999"/>
    <n v="11.294569940000001"/>
    <n v="39.517931369999999"/>
    <s v="per 100,000"/>
    <m/>
    <m/>
  </r>
  <r>
    <x v="12"/>
    <x v="3"/>
    <x v="1"/>
    <s v="Ischemic stroke"/>
    <x v="0"/>
    <x v="0"/>
    <n v="24.570948080000001"/>
    <n v="11.143677650000001"/>
    <n v="39.435622309999999"/>
    <s v="per 100,000"/>
    <m/>
    <m/>
  </r>
  <r>
    <x v="12"/>
    <x v="4"/>
    <x v="1"/>
    <s v="Ischemic stroke"/>
    <x v="0"/>
    <x v="0"/>
    <n v="25.057915479999998"/>
    <n v="11.74180151"/>
    <n v="41.518770269999997"/>
    <s v="per 100,000"/>
    <m/>
    <m/>
  </r>
  <r>
    <x v="12"/>
    <x v="5"/>
    <x v="1"/>
    <s v="Ischemic stroke"/>
    <x v="0"/>
    <x v="0"/>
    <n v="25.380600059999999"/>
    <n v="11.09613749"/>
    <n v="43.663701090000004"/>
    <s v="per 100,000"/>
    <m/>
    <m/>
  </r>
  <r>
    <x v="12"/>
    <x v="6"/>
    <x v="1"/>
    <s v="Ischemic stroke"/>
    <x v="0"/>
    <x v="0"/>
    <n v="25.992421960000001"/>
    <n v="13.111012929999999"/>
    <n v="42.041774310000001"/>
    <s v="per 100,000"/>
    <m/>
    <m/>
  </r>
  <r>
    <x v="12"/>
    <x v="7"/>
    <x v="1"/>
    <s v="Ischemic stroke"/>
    <x v="0"/>
    <x v="0"/>
    <n v="26.649142659999999"/>
    <n v="13.76484685"/>
    <n v="41.210160109999997"/>
    <s v="per 100,000"/>
    <m/>
    <m/>
  </r>
  <r>
    <x v="12"/>
    <x v="8"/>
    <x v="1"/>
    <s v="Ischemic stroke"/>
    <x v="0"/>
    <x v="0"/>
    <n v="27.624148009999999"/>
    <n v="14.59112041"/>
    <n v="42.136838570000002"/>
    <s v="per 100,000"/>
    <m/>
    <m/>
  </r>
  <r>
    <x v="12"/>
    <x v="9"/>
    <x v="1"/>
    <s v="Ischemic stroke"/>
    <x v="0"/>
    <x v="0"/>
    <n v="28.789282100000001"/>
    <n v="13.879328320000001"/>
    <n v="45.333714720000003"/>
    <s v="per 100,000"/>
    <m/>
    <m/>
  </r>
  <r>
    <x v="12"/>
    <x v="10"/>
    <x v="1"/>
    <s v="Ischemic stroke"/>
    <x v="0"/>
    <x v="0"/>
    <n v="29.88768425"/>
    <n v="12.70054844"/>
    <n v="48.488094459999999"/>
    <s v="per 100,000"/>
    <m/>
    <m/>
  </r>
  <r>
    <x v="12"/>
    <x v="11"/>
    <x v="1"/>
    <s v="Ischemic stroke"/>
    <x v="0"/>
    <x v="0"/>
    <n v="31.723978500000001"/>
    <n v="15.11369258"/>
    <n v="49.303156690000002"/>
    <s v="per 100,000"/>
    <m/>
    <m/>
  </r>
  <r>
    <x v="12"/>
    <x v="12"/>
    <x v="1"/>
    <s v="Ischemic stroke"/>
    <x v="0"/>
    <x v="0"/>
    <n v="33.219032310000003"/>
    <n v="17.26643786"/>
    <n v="50.80969399"/>
    <s v="per 100,000"/>
    <m/>
    <m/>
  </r>
  <r>
    <x v="12"/>
    <x v="13"/>
    <x v="1"/>
    <s v="Ischemic stroke"/>
    <x v="0"/>
    <x v="0"/>
    <n v="34.880291190000001"/>
    <n v="18.274209750000001"/>
    <n v="52.926156740000003"/>
    <s v="per 100,000"/>
    <m/>
    <m/>
  </r>
  <r>
    <x v="12"/>
    <x v="14"/>
    <x v="1"/>
    <s v="Ischemic stroke"/>
    <x v="0"/>
    <x v="0"/>
    <n v="36.141111739999999"/>
    <n v="17.943637039999999"/>
    <n v="56.919013460000002"/>
    <s v="per 100,000"/>
    <m/>
    <m/>
  </r>
  <r>
    <x v="12"/>
    <x v="15"/>
    <x v="1"/>
    <s v="Ischemic stroke"/>
    <x v="0"/>
    <x v="0"/>
    <n v="37.546204979999999"/>
    <n v="16.928244930000002"/>
    <n v="59.643057579999997"/>
    <s v="per 100,000"/>
    <m/>
    <m/>
  </r>
  <r>
    <x v="12"/>
    <x v="16"/>
    <x v="1"/>
    <s v="Ischemic stroke"/>
    <x v="0"/>
    <x v="0"/>
    <n v="39.342059740000003"/>
    <n v="21.251861720000001"/>
    <n v="60.873560419999997"/>
    <s v="per 100,000"/>
    <m/>
    <m/>
  </r>
  <r>
    <x v="12"/>
    <x v="17"/>
    <x v="1"/>
    <s v="Ischemic stroke"/>
    <x v="0"/>
    <x v="0"/>
    <n v="41.437102469999999"/>
    <n v="23.063920280000001"/>
    <n v="61.67092701"/>
    <s v="per 100,000"/>
    <m/>
    <m/>
  </r>
  <r>
    <x v="12"/>
    <x v="18"/>
    <x v="1"/>
    <s v="Ischemic stroke"/>
    <x v="0"/>
    <x v="0"/>
    <n v="43.390834060000003"/>
    <n v="24.753037800000001"/>
    <n v="64.514744780000001"/>
    <s v="per 100,000"/>
    <m/>
    <m/>
  </r>
  <r>
    <x v="12"/>
    <x v="19"/>
    <x v="1"/>
    <s v="Ischemic stroke"/>
    <x v="0"/>
    <x v="0"/>
    <n v="45.296355499999997"/>
    <n v="24.685137229999999"/>
    <n v="68.463707749999998"/>
    <s v="per 100,000"/>
    <m/>
    <m/>
  </r>
  <r>
    <x v="12"/>
    <x v="20"/>
    <x v="1"/>
    <s v="Ischemic stroke"/>
    <x v="0"/>
    <x v="0"/>
    <n v="47.191172440000003"/>
    <n v="22.974484839999999"/>
    <n v="74.235770380000005"/>
    <s v="per 100,000"/>
    <m/>
    <m/>
  </r>
  <r>
    <x v="12"/>
    <x v="21"/>
    <x v="1"/>
    <s v="Ischemic stroke"/>
    <x v="0"/>
    <x v="0"/>
    <n v="48.341706780000003"/>
    <n v="22.53010905"/>
    <n v="74.862395680000006"/>
    <s v="per 100,000"/>
    <m/>
    <m/>
  </r>
  <r>
    <x v="12"/>
    <x v="22"/>
    <x v="1"/>
    <s v="Ischemic stroke"/>
    <x v="0"/>
    <x v="0"/>
    <n v="49.274581269999999"/>
    <n v="22.187899959999999"/>
    <n v="77.585470990000005"/>
    <s v="per 100,000"/>
    <m/>
    <m/>
  </r>
  <r>
    <x v="12"/>
    <x v="23"/>
    <x v="1"/>
    <s v="Ischemic stroke"/>
    <x v="0"/>
    <x v="0"/>
    <n v="50.742305819999999"/>
    <n v="24.31412997"/>
    <n v="77.431506389999996"/>
    <s v="per 100,000"/>
    <m/>
    <m/>
  </r>
  <r>
    <x v="12"/>
    <x v="24"/>
    <x v="1"/>
    <s v="Ischemic stroke"/>
    <x v="0"/>
    <x v="0"/>
    <n v="51.090346660000002"/>
    <n v="25.997687020000001"/>
    <n v="78.983317389999996"/>
    <s v="per 100,000"/>
    <m/>
    <m/>
  </r>
  <r>
    <x v="12"/>
    <x v="25"/>
    <x v="1"/>
    <s v="Ischemic stroke"/>
    <x v="0"/>
    <x v="0"/>
    <n v="50.515624969999998"/>
    <n v="24.961712680000002"/>
    <n v="76.079538220000003"/>
    <s v="per 100,000"/>
    <m/>
    <m/>
  </r>
  <r>
    <x v="12"/>
    <x v="26"/>
    <x v="1"/>
    <s v="Ischemic stroke"/>
    <x v="0"/>
    <x v="0"/>
    <n v="50.110396029999997"/>
    <n v="24.07263966"/>
    <n v="77.128729579999998"/>
    <s v="per 100,000"/>
    <m/>
    <m/>
  </r>
  <r>
    <x v="12"/>
    <x v="27"/>
    <x v="1"/>
    <s v="Ischemic stroke"/>
    <x v="0"/>
    <x v="0"/>
    <n v="51.476385350000001"/>
    <n v="22.948366199999999"/>
    <n v="77.29957933"/>
    <s v="per 100,000"/>
    <m/>
    <m/>
  </r>
  <r>
    <x v="12"/>
    <x v="0"/>
    <x v="1"/>
    <s v="Ischemic stroke"/>
    <x v="0"/>
    <x v="1"/>
    <n v="1.112863739"/>
    <n v="0.46266121799999999"/>
    <n v="1.907368559"/>
    <s v="per 100,000"/>
    <m/>
    <m/>
  </r>
  <r>
    <x v="12"/>
    <x v="1"/>
    <x v="1"/>
    <s v="Ischemic stroke"/>
    <x v="0"/>
    <x v="1"/>
    <n v="1.1354519789999999"/>
    <n v="0.51024848"/>
    <n v="1.8832723179999999"/>
    <s v="per 100,000"/>
    <m/>
    <m/>
  </r>
  <r>
    <x v="12"/>
    <x v="2"/>
    <x v="1"/>
    <s v="Ischemic stroke"/>
    <x v="0"/>
    <x v="1"/>
    <n v="1.167004637"/>
    <n v="0.53275841199999996"/>
    <n v="1.9149118190000001"/>
    <s v="per 100,000"/>
    <m/>
    <m/>
  </r>
  <r>
    <x v="12"/>
    <x v="3"/>
    <x v="1"/>
    <s v="Ischemic stroke"/>
    <x v="0"/>
    <x v="1"/>
    <n v="1.191705572"/>
    <n v="0.55518355100000005"/>
    <n v="1.931794644"/>
    <s v="per 100,000"/>
    <m/>
    <m/>
  </r>
  <r>
    <x v="12"/>
    <x v="4"/>
    <x v="1"/>
    <s v="Ischemic stroke"/>
    <x v="0"/>
    <x v="1"/>
    <n v="1.218782488"/>
    <n v="0.56242347000000004"/>
    <n v="2.0465943559999999"/>
    <s v="per 100,000"/>
    <m/>
    <m/>
  </r>
  <r>
    <x v="12"/>
    <x v="5"/>
    <x v="1"/>
    <s v="Ischemic stroke"/>
    <x v="0"/>
    <x v="1"/>
    <n v="1.2399907210000001"/>
    <n v="0.53706629900000002"/>
    <n v="2.1513232019999999"/>
    <s v="per 100,000"/>
    <m/>
    <m/>
  </r>
  <r>
    <x v="12"/>
    <x v="6"/>
    <x v="1"/>
    <s v="Ischemic stroke"/>
    <x v="0"/>
    <x v="1"/>
    <n v="1.2748168710000001"/>
    <n v="0.65161010200000002"/>
    <n v="2.0691891120000001"/>
    <s v="per 100,000"/>
    <m/>
    <m/>
  </r>
  <r>
    <x v="12"/>
    <x v="7"/>
    <x v="1"/>
    <s v="Ischemic stroke"/>
    <x v="0"/>
    <x v="1"/>
    <n v="1.312441596"/>
    <n v="0.68802157200000003"/>
    <n v="2.022631289"/>
    <s v="per 100,000"/>
    <m/>
    <m/>
  </r>
  <r>
    <x v="12"/>
    <x v="8"/>
    <x v="1"/>
    <s v="Ischemic stroke"/>
    <x v="0"/>
    <x v="1"/>
    <n v="1.367298272"/>
    <n v="0.72662469299999999"/>
    <n v="2.138654684"/>
    <s v="per 100,000"/>
    <m/>
    <m/>
  </r>
  <r>
    <x v="12"/>
    <x v="9"/>
    <x v="1"/>
    <s v="Ischemic stroke"/>
    <x v="0"/>
    <x v="1"/>
    <n v="1.430816232"/>
    <n v="0.68798660599999995"/>
    <n v="2.2744464980000001"/>
    <s v="per 100,000"/>
    <m/>
    <m/>
  </r>
  <r>
    <x v="12"/>
    <x v="10"/>
    <x v="1"/>
    <s v="Ischemic stroke"/>
    <x v="0"/>
    <x v="1"/>
    <n v="1.4917062969999999"/>
    <n v="0.62572961999999999"/>
    <n v="2.4570238409999998"/>
    <s v="per 100,000"/>
    <m/>
    <m/>
  </r>
  <r>
    <x v="12"/>
    <x v="11"/>
    <x v="1"/>
    <s v="Ischemic stroke"/>
    <x v="0"/>
    <x v="1"/>
    <n v="1.5870178850000001"/>
    <n v="0.72321123399999998"/>
    <n v="2.5177185440000001"/>
    <s v="per 100,000"/>
    <m/>
    <m/>
  </r>
  <r>
    <x v="12"/>
    <x v="12"/>
    <x v="1"/>
    <s v="Ischemic stroke"/>
    <x v="0"/>
    <x v="1"/>
    <n v="1.6655739860000001"/>
    <n v="0.85715852800000003"/>
    <n v="2.5895363159999998"/>
    <s v="per 100,000"/>
    <m/>
    <m/>
  </r>
  <r>
    <x v="12"/>
    <x v="13"/>
    <x v="1"/>
    <s v="Ischemic stroke"/>
    <x v="0"/>
    <x v="1"/>
    <n v="1.753520035"/>
    <n v="0.89924515400000005"/>
    <n v="2.7098270699999998"/>
    <s v="per 100,000"/>
    <m/>
    <m/>
  </r>
  <r>
    <x v="12"/>
    <x v="14"/>
    <x v="1"/>
    <s v="Ischemic stroke"/>
    <x v="0"/>
    <x v="1"/>
    <n v="1.8219848460000001"/>
    <n v="0.90512920799999996"/>
    <n v="2.8551206929999999"/>
    <s v="per 100,000"/>
    <m/>
    <m/>
  </r>
  <r>
    <x v="12"/>
    <x v="15"/>
    <x v="1"/>
    <s v="Ischemic stroke"/>
    <x v="0"/>
    <x v="1"/>
    <n v="1.8973823190000001"/>
    <n v="0.83392929000000005"/>
    <n v="3.0092121359999999"/>
    <s v="per 100,000"/>
    <m/>
    <m/>
  </r>
  <r>
    <x v="12"/>
    <x v="16"/>
    <x v="1"/>
    <s v="Ischemic stroke"/>
    <x v="0"/>
    <x v="1"/>
    <n v="1.988248958"/>
    <n v="1.040158089"/>
    <n v="3.1041625810000002"/>
    <s v="per 100,000"/>
    <m/>
    <m/>
  </r>
  <r>
    <x v="12"/>
    <x v="17"/>
    <x v="1"/>
    <s v="Ischemic stroke"/>
    <x v="0"/>
    <x v="1"/>
    <n v="2.0902387309999999"/>
    <n v="1.1696741209999999"/>
    <n v="3.1634182119999998"/>
    <s v="per 100,000"/>
    <m/>
    <m/>
  </r>
  <r>
    <x v="12"/>
    <x v="18"/>
    <x v="1"/>
    <s v="Ischemic stroke"/>
    <x v="0"/>
    <x v="1"/>
    <n v="2.1804185230000002"/>
    <n v="1.250062059"/>
    <n v="3.2494526700000002"/>
    <s v="per 100,000"/>
    <m/>
    <m/>
  </r>
  <r>
    <x v="12"/>
    <x v="19"/>
    <x v="1"/>
    <s v="Ischemic stroke"/>
    <x v="0"/>
    <x v="1"/>
    <n v="2.2644174000000001"/>
    <n v="1.2373153370000001"/>
    <n v="3.4447158739999999"/>
    <s v="per 100,000"/>
    <m/>
    <m/>
  </r>
  <r>
    <x v="12"/>
    <x v="20"/>
    <x v="1"/>
    <s v="Ischemic stroke"/>
    <x v="0"/>
    <x v="1"/>
    <n v="2.3493241870000001"/>
    <n v="1.1480069939999999"/>
    <n v="3.7051065539999999"/>
    <s v="per 100,000"/>
    <m/>
    <m/>
  </r>
  <r>
    <x v="12"/>
    <x v="21"/>
    <x v="1"/>
    <s v="Ischemic stroke"/>
    <x v="0"/>
    <x v="1"/>
    <n v="2.3997051709999999"/>
    <n v="1.1416066030000001"/>
    <n v="3.7699627809999998"/>
    <s v="per 100,000"/>
    <m/>
    <m/>
  </r>
  <r>
    <x v="12"/>
    <x v="22"/>
    <x v="1"/>
    <s v="Ischemic stroke"/>
    <x v="0"/>
    <x v="1"/>
    <n v="2.4399135740000002"/>
    <n v="1.1050203199999999"/>
    <n v="3.8752386630000002"/>
    <s v="per 100,000"/>
    <m/>
    <m/>
  </r>
  <r>
    <x v="12"/>
    <x v="23"/>
    <x v="1"/>
    <s v="Ischemic stroke"/>
    <x v="0"/>
    <x v="1"/>
    <n v="2.5078106259999999"/>
    <n v="1.224793552"/>
    <n v="3.8415797519999999"/>
    <s v="per 100,000"/>
    <m/>
    <m/>
  </r>
  <r>
    <x v="12"/>
    <x v="24"/>
    <x v="1"/>
    <s v="Ischemic stroke"/>
    <x v="0"/>
    <x v="1"/>
    <n v="2.522721384"/>
    <n v="1.3054838440000001"/>
    <n v="3.938481162"/>
    <s v="per 100,000"/>
    <m/>
    <m/>
  </r>
  <r>
    <x v="12"/>
    <x v="25"/>
    <x v="1"/>
    <s v="Ischemic stroke"/>
    <x v="0"/>
    <x v="1"/>
    <n v="2.489158701"/>
    <n v="1.2029445620000001"/>
    <n v="3.70483517"/>
    <s v="per 100,000"/>
    <m/>
    <m/>
  </r>
  <r>
    <x v="12"/>
    <x v="26"/>
    <x v="1"/>
    <s v="Ischemic stroke"/>
    <x v="0"/>
    <x v="1"/>
    <n v="2.463626729"/>
    <n v="1.1635507810000001"/>
    <n v="3.762528122"/>
    <s v="per 100,000"/>
    <m/>
    <m/>
  </r>
  <r>
    <x v="12"/>
    <x v="27"/>
    <x v="1"/>
    <s v="Ischemic stroke"/>
    <x v="0"/>
    <x v="1"/>
    <n v="2.5239452569999998"/>
    <n v="1.159748048"/>
    <n v="3.7862574329999998"/>
    <s v="per 100,000"/>
    <m/>
    <m/>
  </r>
  <r>
    <x v="12"/>
    <x v="0"/>
    <x v="1"/>
    <s v="Tracheal, bronchus, and lung cancer"/>
    <x v="0"/>
    <x v="0"/>
    <n v="45.846031770000003"/>
    <n v="18.943657890000001"/>
    <n v="80.289790199999999"/>
    <s v="per 100,000"/>
    <m/>
    <m/>
  </r>
  <r>
    <x v="12"/>
    <x v="1"/>
    <x v="1"/>
    <s v="Tracheal, bronchus, and lung cancer"/>
    <x v="0"/>
    <x v="0"/>
    <n v="46.208502529999997"/>
    <n v="21.547475850000001"/>
    <n v="76.379803050000007"/>
    <s v="per 100,000"/>
    <m/>
    <m/>
  </r>
  <r>
    <x v="12"/>
    <x v="2"/>
    <x v="1"/>
    <s v="Tracheal, bronchus, and lung cancer"/>
    <x v="0"/>
    <x v="0"/>
    <n v="46.993189889999996"/>
    <n v="22.274662979999999"/>
    <n v="76.132140430000007"/>
    <s v="per 100,000"/>
    <m/>
    <m/>
  </r>
  <r>
    <x v="12"/>
    <x v="3"/>
    <x v="1"/>
    <s v="Tracheal, bronchus, and lung cancer"/>
    <x v="0"/>
    <x v="0"/>
    <n v="47.619078940000001"/>
    <n v="23.279906199999999"/>
    <n v="76.175042399999995"/>
    <s v="per 100,000"/>
    <m/>
    <m/>
  </r>
  <r>
    <x v="12"/>
    <x v="4"/>
    <x v="1"/>
    <s v="Tracheal, bronchus, and lung cancer"/>
    <x v="0"/>
    <x v="0"/>
    <n v="48.646252349999997"/>
    <n v="21.90568476"/>
    <n v="78.135097920000007"/>
    <s v="per 100,000"/>
    <m/>
    <m/>
  </r>
  <r>
    <x v="12"/>
    <x v="5"/>
    <x v="1"/>
    <s v="Tracheal, bronchus, and lung cancer"/>
    <x v="0"/>
    <x v="0"/>
    <n v="49.707747120000001"/>
    <n v="22.089451069999999"/>
    <n v="83.919384820000005"/>
    <s v="per 100,000"/>
    <m/>
    <m/>
  </r>
  <r>
    <x v="12"/>
    <x v="6"/>
    <x v="1"/>
    <s v="Tracheal, bronchus, and lung cancer"/>
    <x v="0"/>
    <x v="0"/>
    <n v="51.459192020000003"/>
    <n v="25.68044519"/>
    <n v="83.367157820000003"/>
    <s v="per 100,000"/>
    <m/>
    <m/>
  </r>
  <r>
    <x v="12"/>
    <x v="7"/>
    <x v="1"/>
    <s v="Tracheal, bronchus, and lung cancer"/>
    <x v="0"/>
    <x v="0"/>
    <n v="53.505585199999999"/>
    <n v="27.25244455"/>
    <n v="83.020625949999996"/>
    <s v="per 100,000"/>
    <m/>
    <m/>
  </r>
  <r>
    <x v="12"/>
    <x v="8"/>
    <x v="1"/>
    <s v="Tracheal, bronchus, and lung cancer"/>
    <x v="0"/>
    <x v="0"/>
    <n v="55.97986101"/>
    <n v="28.84061706"/>
    <n v="85.826637930000004"/>
    <s v="per 100,000"/>
    <m/>
    <m/>
  </r>
  <r>
    <x v="12"/>
    <x v="9"/>
    <x v="1"/>
    <s v="Tracheal, bronchus, and lung cancer"/>
    <x v="0"/>
    <x v="0"/>
    <n v="58.611104830000002"/>
    <n v="27.957888610000001"/>
    <n v="92.163253879999999"/>
    <s v="per 100,000"/>
    <m/>
    <m/>
  </r>
  <r>
    <x v="12"/>
    <x v="10"/>
    <x v="1"/>
    <s v="Tracheal, bronchus, and lung cancer"/>
    <x v="0"/>
    <x v="0"/>
    <n v="61.00366957"/>
    <n v="24.63745638"/>
    <n v="102.8840407"/>
    <s v="per 100,000"/>
    <m/>
    <m/>
  </r>
  <r>
    <x v="12"/>
    <x v="11"/>
    <x v="1"/>
    <s v="Tracheal, bronchus, and lung cancer"/>
    <x v="0"/>
    <x v="0"/>
    <n v="64.673297199999993"/>
    <n v="30.148399940000001"/>
    <n v="102.1408919"/>
    <s v="per 100,000"/>
    <m/>
    <m/>
  </r>
  <r>
    <x v="12"/>
    <x v="12"/>
    <x v="1"/>
    <s v="Tracheal, bronchus, and lung cancer"/>
    <x v="0"/>
    <x v="0"/>
    <n v="68.027598710000007"/>
    <n v="34.360829699999996"/>
    <n v="106.686097"/>
    <s v="per 100,000"/>
    <m/>
    <m/>
  </r>
  <r>
    <x v="12"/>
    <x v="13"/>
    <x v="1"/>
    <s v="Tracheal, bronchus, and lung cancer"/>
    <x v="0"/>
    <x v="0"/>
    <n v="71.795783470000003"/>
    <n v="37.974691489999998"/>
    <n v="111.431225"/>
    <s v="per 100,000"/>
    <m/>
    <m/>
  </r>
  <r>
    <x v="12"/>
    <x v="14"/>
    <x v="1"/>
    <s v="Tracheal, bronchus, and lung cancer"/>
    <x v="0"/>
    <x v="0"/>
    <n v="75.161290820000005"/>
    <n v="37.760894530000002"/>
    <n v="119.83869919999999"/>
    <s v="per 100,000"/>
    <m/>
    <m/>
  </r>
  <r>
    <x v="12"/>
    <x v="15"/>
    <x v="1"/>
    <s v="Tracheal, bronchus, and lung cancer"/>
    <x v="0"/>
    <x v="0"/>
    <n v="78.796120250000001"/>
    <n v="34.132505889999997"/>
    <n v="129.24087700000001"/>
    <s v="per 100,000"/>
    <m/>
    <m/>
  </r>
  <r>
    <x v="12"/>
    <x v="16"/>
    <x v="1"/>
    <s v="Tracheal, bronchus, and lung cancer"/>
    <x v="0"/>
    <x v="0"/>
    <n v="83.137015790000007"/>
    <n v="42.496473229999999"/>
    <n v="130.9802498"/>
    <s v="per 100,000"/>
    <m/>
    <m/>
  </r>
  <r>
    <x v="12"/>
    <x v="17"/>
    <x v="1"/>
    <s v="Tracheal, bronchus, and lung cancer"/>
    <x v="0"/>
    <x v="0"/>
    <n v="87.914219180000003"/>
    <n v="46.665383060000003"/>
    <n v="132.79849139999999"/>
    <s v="per 100,000"/>
    <m/>
    <m/>
  </r>
  <r>
    <x v="12"/>
    <x v="18"/>
    <x v="1"/>
    <s v="Tracheal, bronchus, and lung cancer"/>
    <x v="0"/>
    <x v="0"/>
    <n v="91.801088469999996"/>
    <n v="47.62076527"/>
    <n v="137.78927210000001"/>
    <s v="per 100,000"/>
    <m/>
    <m/>
  </r>
  <r>
    <x v="12"/>
    <x v="19"/>
    <x v="1"/>
    <s v="Tracheal, bronchus, and lung cancer"/>
    <x v="0"/>
    <x v="0"/>
    <n v="95.565925879999995"/>
    <n v="47.98322125"/>
    <n v="147.528412"/>
    <s v="per 100,000"/>
    <m/>
    <m/>
  </r>
  <r>
    <x v="12"/>
    <x v="20"/>
    <x v="1"/>
    <s v="Tracheal, bronchus, and lung cancer"/>
    <x v="0"/>
    <x v="0"/>
    <n v="99.429837649999996"/>
    <n v="42.950363510000003"/>
    <n v="160.58930989999999"/>
    <s v="per 100,000"/>
    <m/>
    <m/>
  </r>
  <r>
    <x v="12"/>
    <x v="21"/>
    <x v="1"/>
    <s v="Tracheal, bronchus, and lung cancer"/>
    <x v="0"/>
    <x v="0"/>
    <n v="102.3605274"/>
    <n v="46.91564237"/>
    <n v="162.76218030000001"/>
    <s v="per 100,000"/>
    <m/>
    <m/>
  </r>
  <r>
    <x v="12"/>
    <x v="22"/>
    <x v="1"/>
    <s v="Tracheal, bronchus, and lung cancer"/>
    <x v="0"/>
    <x v="0"/>
    <n v="105.0873507"/>
    <n v="42.469299880000001"/>
    <n v="177.16694150000001"/>
    <s v="per 100,000"/>
    <m/>
    <m/>
  </r>
  <r>
    <x v="12"/>
    <x v="23"/>
    <x v="1"/>
    <s v="Tracheal, bronchus, and lung cancer"/>
    <x v="0"/>
    <x v="0"/>
    <n v="109.5437893"/>
    <n v="45.138922559999997"/>
    <n v="181.74430419999999"/>
    <s v="per 100,000"/>
    <m/>
    <m/>
  </r>
  <r>
    <x v="12"/>
    <x v="24"/>
    <x v="1"/>
    <s v="Tracheal, bronchus, and lung cancer"/>
    <x v="0"/>
    <x v="0"/>
    <n v="110.46492720000001"/>
    <n v="49.035015899999998"/>
    <n v="187.92462839999999"/>
    <s v="per 100,000"/>
    <m/>
    <m/>
  </r>
  <r>
    <x v="12"/>
    <x v="25"/>
    <x v="1"/>
    <s v="Tracheal, bronchus, and lung cancer"/>
    <x v="0"/>
    <x v="0"/>
    <n v="109.72795429999999"/>
    <n v="45.472197340000001"/>
    <n v="184.21276399999999"/>
    <s v="per 100,000"/>
    <m/>
    <m/>
  </r>
  <r>
    <x v="12"/>
    <x v="26"/>
    <x v="1"/>
    <s v="Tracheal, bronchus, and lung cancer"/>
    <x v="0"/>
    <x v="0"/>
    <n v="109.32664920000001"/>
    <n v="42.621818009999998"/>
    <n v="185.9151415"/>
    <s v="per 100,000"/>
    <m/>
    <m/>
  </r>
  <r>
    <x v="12"/>
    <x v="27"/>
    <x v="1"/>
    <s v="Tracheal, bronchus, and lung cancer"/>
    <x v="0"/>
    <x v="0"/>
    <n v="112.5992617"/>
    <n v="45.853353519999999"/>
    <n v="186.1364456"/>
    <s v="per 100,000"/>
    <m/>
    <m/>
  </r>
  <r>
    <x v="12"/>
    <x v="0"/>
    <x v="1"/>
    <s v="Tracheal, bronchus, and lung cancer"/>
    <x v="0"/>
    <x v="1"/>
    <n v="1.879040295"/>
    <n v="0.78129107900000005"/>
    <n v="3.3326553570000002"/>
    <s v="per 100,000"/>
    <m/>
    <m/>
  </r>
  <r>
    <x v="12"/>
    <x v="1"/>
    <x v="1"/>
    <s v="Tracheal, bronchus, and lung cancer"/>
    <x v="0"/>
    <x v="1"/>
    <n v="1.8953549300000001"/>
    <n v="0.87713287500000003"/>
    <n v="3.1289215559999999"/>
    <s v="per 100,000"/>
    <m/>
    <m/>
  </r>
  <r>
    <x v="12"/>
    <x v="2"/>
    <x v="1"/>
    <s v="Tracheal, bronchus, and lung cancer"/>
    <x v="0"/>
    <x v="1"/>
    <n v="1.9299978200000001"/>
    <n v="0.91958244700000003"/>
    <n v="3.1378574810000002"/>
    <s v="per 100,000"/>
    <m/>
    <m/>
  </r>
  <r>
    <x v="12"/>
    <x v="3"/>
    <x v="1"/>
    <s v="Tracheal, bronchus, and lung cancer"/>
    <x v="0"/>
    <x v="1"/>
    <n v="1.9586237900000001"/>
    <n v="0.96247227400000002"/>
    <n v="3.1421732750000002"/>
    <s v="per 100,000"/>
    <m/>
    <m/>
  </r>
  <r>
    <x v="12"/>
    <x v="4"/>
    <x v="1"/>
    <s v="Tracheal, bronchus, and lung cancer"/>
    <x v="0"/>
    <x v="1"/>
    <n v="2.0038967809999999"/>
    <n v="0.91213005800000002"/>
    <n v="3.2490882089999999"/>
    <s v="per 100,000"/>
    <m/>
    <m/>
  </r>
  <r>
    <x v="12"/>
    <x v="5"/>
    <x v="1"/>
    <s v="Tracheal, bronchus, and lung cancer"/>
    <x v="0"/>
    <x v="1"/>
    <n v="2.0520223569999998"/>
    <n v="0.91479253699999996"/>
    <n v="3.467580238"/>
    <s v="per 100,000"/>
    <m/>
    <m/>
  </r>
  <r>
    <x v="12"/>
    <x v="6"/>
    <x v="1"/>
    <s v="Tracheal, bronchus, and lung cancer"/>
    <x v="0"/>
    <x v="1"/>
    <n v="2.12882076"/>
    <n v="1.06655553"/>
    <n v="3.4489041930000002"/>
    <s v="per 100,000"/>
    <m/>
    <m/>
  </r>
  <r>
    <x v="12"/>
    <x v="7"/>
    <x v="1"/>
    <s v="Tracheal, bronchus, and lung cancer"/>
    <x v="0"/>
    <x v="1"/>
    <n v="2.2198871339999999"/>
    <n v="1.1335186159999999"/>
    <n v="3.4329933709999998"/>
    <s v="per 100,000"/>
    <m/>
    <m/>
  </r>
  <r>
    <x v="12"/>
    <x v="8"/>
    <x v="1"/>
    <s v="Tracheal, bronchus, and lung cancer"/>
    <x v="0"/>
    <x v="1"/>
    <n v="2.3320118339999998"/>
    <n v="1.1996210620000001"/>
    <n v="3.5634594370000001"/>
    <s v="per 100,000"/>
    <m/>
    <m/>
  </r>
  <r>
    <x v="12"/>
    <x v="9"/>
    <x v="1"/>
    <s v="Tracheal, bronchus, and lung cancer"/>
    <x v="0"/>
    <x v="1"/>
    <n v="2.4534599140000002"/>
    <n v="1.1872518439999999"/>
    <n v="3.86637399"/>
    <s v="per 100,000"/>
    <m/>
    <m/>
  </r>
  <r>
    <x v="12"/>
    <x v="10"/>
    <x v="1"/>
    <s v="Tracheal, bronchus, and lung cancer"/>
    <x v="0"/>
    <x v="1"/>
    <n v="2.565545368"/>
    <n v="1.030466162"/>
    <n v="4.3385775259999999"/>
    <s v="per 100,000"/>
    <m/>
    <m/>
  </r>
  <r>
    <x v="12"/>
    <x v="11"/>
    <x v="1"/>
    <s v="Tracheal, bronchus, and lung cancer"/>
    <x v="0"/>
    <x v="1"/>
    <n v="2.7264719190000002"/>
    <n v="1.2731660060000001"/>
    <n v="4.3271323830000004"/>
    <s v="per 100,000"/>
    <m/>
    <m/>
  </r>
  <r>
    <x v="12"/>
    <x v="12"/>
    <x v="1"/>
    <s v="Tracheal, bronchus, and lung cancer"/>
    <x v="0"/>
    <x v="1"/>
    <n v="2.870450392"/>
    <n v="1.443773738"/>
    <n v="4.4920933549999997"/>
    <s v="per 100,000"/>
    <m/>
    <m/>
  </r>
  <r>
    <x v="12"/>
    <x v="13"/>
    <x v="1"/>
    <s v="Tracheal, bronchus, and lung cancer"/>
    <x v="0"/>
    <x v="1"/>
    <n v="3.0282207809999999"/>
    <n v="1.6120943860000001"/>
    <n v="4.7086169040000003"/>
    <s v="per 100,000"/>
    <m/>
    <m/>
  </r>
  <r>
    <x v="12"/>
    <x v="14"/>
    <x v="1"/>
    <s v="Tracheal, bronchus, and lung cancer"/>
    <x v="0"/>
    <x v="1"/>
    <n v="3.1670496309999998"/>
    <n v="1.5887892370000001"/>
    <n v="5.0296231809999998"/>
    <s v="per 100,000"/>
    <m/>
    <m/>
  </r>
  <r>
    <x v="12"/>
    <x v="15"/>
    <x v="1"/>
    <s v="Tracheal, bronchus, and lung cancer"/>
    <x v="0"/>
    <x v="1"/>
    <n v="3.3144138189999999"/>
    <n v="1.425868125"/>
    <n v="5.4665470279999999"/>
    <s v="per 100,000"/>
    <m/>
    <m/>
  </r>
  <r>
    <x v="12"/>
    <x v="16"/>
    <x v="1"/>
    <s v="Tracheal, bronchus, and lung cancer"/>
    <x v="0"/>
    <x v="1"/>
    <n v="3.488667183"/>
    <n v="1.777991812"/>
    <n v="5.4712756909999998"/>
    <s v="per 100,000"/>
    <m/>
    <m/>
  </r>
  <r>
    <x v="12"/>
    <x v="17"/>
    <x v="1"/>
    <s v="Tracheal, bronchus, and lung cancer"/>
    <x v="0"/>
    <x v="1"/>
    <n v="3.681305885"/>
    <n v="1.9617757259999999"/>
    <n v="5.555917698"/>
    <s v="per 100,000"/>
    <m/>
    <m/>
  </r>
  <r>
    <x v="12"/>
    <x v="18"/>
    <x v="1"/>
    <s v="Tracheal, bronchus, and lung cancer"/>
    <x v="0"/>
    <x v="1"/>
    <n v="3.832975915"/>
    <n v="1.99557976"/>
    <n v="5.7568127230000004"/>
    <s v="per 100,000"/>
    <m/>
    <m/>
  </r>
  <r>
    <x v="12"/>
    <x v="19"/>
    <x v="1"/>
    <s v="Tracheal, bronchus, and lung cancer"/>
    <x v="0"/>
    <x v="1"/>
    <n v="3.9754935410000001"/>
    <n v="2.0270437389999998"/>
    <n v="6.0876336450000004"/>
    <s v="per 100,000"/>
    <m/>
    <m/>
  </r>
  <r>
    <x v="12"/>
    <x v="20"/>
    <x v="1"/>
    <s v="Tracheal, bronchus, and lung cancer"/>
    <x v="0"/>
    <x v="1"/>
    <n v="4.1197791029999999"/>
    <n v="1.7877345469999999"/>
    <n v="6.7227723460000002"/>
    <s v="per 100,000"/>
    <m/>
    <m/>
  </r>
  <r>
    <x v="12"/>
    <x v="21"/>
    <x v="1"/>
    <s v="Tracheal, bronchus, and lung cancer"/>
    <x v="0"/>
    <x v="1"/>
    <n v="4.2316883680000004"/>
    <n v="1.9336128480000001"/>
    <n v="6.7234549719999999"/>
    <s v="per 100,000"/>
    <m/>
    <m/>
  </r>
  <r>
    <x v="12"/>
    <x v="22"/>
    <x v="1"/>
    <s v="Tracheal, bronchus, and lung cancer"/>
    <x v="0"/>
    <x v="1"/>
    <n v="4.3353782230000002"/>
    <n v="1.7204536699999999"/>
    <n v="7.2408759920000003"/>
    <s v="per 100,000"/>
    <m/>
    <m/>
  </r>
  <r>
    <x v="12"/>
    <x v="23"/>
    <x v="1"/>
    <s v="Tracheal, bronchus, and lung cancer"/>
    <x v="0"/>
    <x v="1"/>
    <n v="4.514503317"/>
    <n v="1.865926073"/>
    <n v="7.3863521719999996"/>
    <s v="per 100,000"/>
    <m/>
    <m/>
  </r>
  <r>
    <x v="12"/>
    <x v="24"/>
    <x v="1"/>
    <s v="Tracheal, bronchus, and lung cancer"/>
    <x v="0"/>
    <x v="1"/>
    <n v="4.5477722800000002"/>
    <n v="1.9993221539999999"/>
    <n v="7.5904633260000001"/>
    <s v="per 100,000"/>
    <m/>
    <m/>
  </r>
  <r>
    <x v="12"/>
    <x v="25"/>
    <x v="1"/>
    <s v="Tracheal, bronchus, and lung cancer"/>
    <x v="0"/>
    <x v="1"/>
    <n v="4.5090669700000001"/>
    <n v="1.867288651"/>
    <n v="7.5168662880000001"/>
    <s v="per 100,000"/>
    <m/>
    <m/>
  </r>
  <r>
    <x v="12"/>
    <x v="26"/>
    <x v="1"/>
    <s v="Tracheal, bronchus, and lung cancer"/>
    <x v="0"/>
    <x v="1"/>
    <n v="4.4986007810000004"/>
    <n v="1.75492257"/>
    <n v="7.6497238520000002"/>
    <s v="per 100,000"/>
    <m/>
    <m/>
  </r>
  <r>
    <x v="12"/>
    <x v="27"/>
    <x v="1"/>
    <s v="Tracheal, bronchus, and lung cancer"/>
    <x v="0"/>
    <x v="1"/>
    <n v="4.6404500960000004"/>
    <n v="1.9033250100000001"/>
    <n v="7.6465954549999999"/>
    <s v="per 100,000"/>
    <m/>
    <m/>
  </r>
  <r>
    <x v="12"/>
    <x v="0"/>
    <x v="1"/>
    <s v="Lower respiratory infections"/>
    <x v="0"/>
    <x v="0"/>
    <n v="240.58771580000001"/>
    <n v="94.476916070000001"/>
    <n v="415.04295130000003"/>
    <s v="per 100,000"/>
    <m/>
    <m/>
  </r>
  <r>
    <x v="12"/>
    <x v="1"/>
    <x v="1"/>
    <s v="Lower respiratory infections"/>
    <x v="0"/>
    <x v="0"/>
    <n v="223.67191460000001"/>
    <n v="97.11007223"/>
    <n v="377.7874703"/>
    <s v="per 100,000"/>
    <m/>
    <m/>
  </r>
  <r>
    <x v="12"/>
    <x v="2"/>
    <x v="1"/>
    <s v="Lower respiratory infections"/>
    <x v="0"/>
    <x v="0"/>
    <n v="207.97982250000001"/>
    <n v="95.637033049999999"/>
    <n v="343.69199329999998"/>
    <s v="per 100,000"/>
    <m/>
    <m/>
  </r>
  <r>
    <x v="12"/>
    <x v="3"/>
    <x v="1"/>
    <s v="Lower respiratory infections"/>
    <x v="0"/>
    <x v="0"/>
    <n v="191.706548"/>
    <n v="87.442224429999996"/>
    <n v="312.29375829999998"/>
    <s v="per 100,000"/>
    <m/>
    <m/>
  </r>
  <r>
    <x v="12"/>
    <x v="4"/>
    <x v="1"/>
    <s v="Lower respiratory infections"/>
    <x v="0"/>
    <x v="0"/>
    <n v="177.14071340000001"/>
    <n v="81.420450419999995"/>
    <n v="297.55544220000002"/>
    <s v="per 100,000"/>
    <m/>
    <m/>
  </r>
  <r>
    <x v="12"/>
    <x v="5"/>
    <x v="1"/>
    <s v="Lower respiratory infections"/>
    <x v="0"/>
    <x v="0"/>
    <n v="162.6570759"/>
    <n v="70.847392839999998"/>
    <n v="281.3709447"/>
    <s v="per 100,000"/>
    <m/>
    <m/>
  </r>
  <r>
    <x v="12"/>
    <x v="6"/>
    <x v="1"/>
    <s v="Lower respiratory infections"/>
    <x v="0"/>
    <x v="0"/>
    <n v="150.17257770000001"/>
    <n v="75.32913843"/>
    <n v="246.05493000000001"/>
    <s v="per 100,000"/>
    <m/>
    <m/>
  </r>
  <r>
    <x v="12"/>
    <x v="7"/>
    <x v="1"/>
    <s v="Lower respiratory infections"/>
    <x v="0"/>
    <x v="0"/>
    <n v="138.6632262"/>
    <n v="72.233487319999995"/>
    <n v="220.0599722"/>
    <s v="per 100,000"/>
    <m/>
    <m/>
  </r>
  <r>
    <x v="12"/>
    <x v="8"/>
    <x v="1"/>
    <s v="Lower respiratory infections"/>
    <x v="0"/>
    <x v="0"/>
    <n v="130.5729882"/>
    <n v="68.353538040000004"/>
    <n v="206.8913258"/>
    <s v="per 100,000"/>
    <m/>
    <m/>
  </r>
  <r>
    <x v="12"/>
    <x v="9"/>
    <x v="1"/>
    <s v="Lower respiratory infections"/>
    <x v="0"/>
    <x v="0"/>
    <n v="123.8679527"/>
    <n v="58.464946150000003"/>
    <n v="200.1328694"/>
    <s v="per 100,000"/>
    <m/>
    <m/>
  </r>
  <r>
    <x v="12"/>
    <x v="10"/>
    <x v="1"/>
    <s v="Lower respiratory infections"/>
    <x v="0"/>
    <x v="0"/>
    <n v="119.0583481"/>
    <n v="50.064084360000003"/>
    <n v="199.68270219999999"/>
    <s v="per 100,000"/>
    <m/>
    <m/>
  </r>
  <r>
    <x v="12"/>
    <x v="11"/>
    <x v="1"/>
    <s v="Lower respiratory infections"/>
    <x v="0"/>
    <x v="0"/>
    <n v="118.1469221"/>
    <n v="56.720801430000002"/>
    <n v="189.06277850000001"/>
    <s v="per 100,000"/>
    <m/>
    <m/>
  </r>
  <r>
    <x v="12"/>
    <x v="12"/>
    <x v="1"/>
    <s v="Lower respiratory infections"/>
    <x v="0"/>
    <x v="0"/>
    <n v="116.4998106"/>
    <n v="57.394808930000003"/>
    <n v="182.01555450000001"/>
    <s v="per 100,000"/>
    <m/>
    <m/>
  </r>
  <r>
    <x v="12"/>
    <x v="13"/>
    <x v="1"/>
    <s v="Lower respiratory infections"/>
    <x v="0"/>
    <x v="0"/>
    <n v="119.7702554"/>
    <n v="63.697814909999998"/>
    <n v="190.96286169999999"/>
    <s v="per 100,000"/>
    <m/>
    <m/>
  </r>
  <r>
    <x v="12"/>
    <x v="14"/>
    <x v="1"/>
    <s v="Lower respiratory infections"/>
    <x v="0"/>
    <x v="0"/>
    <n v="121.98843100000001"/>
    <n v="64.076042740000005"/>
    <n v="194.00096579999999"/>
    <s v="per 100,000"/>
    <m/>
    <m/>
  </r>
  <r>
    <x v="12"/>
    <x v="15"/>
    <x v="1"/>
    <s v="Lower respiratory infections"/>
    <x v="0"/>
    <x v="0"/>
    <n v="123.19278009999999"/>
    <n v="54.622517199999997"/>
    <n v="200.08158230000001"/>
    <s v="per 100,000"/>
    <m/>
    <m/>
  </r>
  <r>
    <x v="12"/>
    <x v="16"/>
    <x v="1"/>
    <s v="Lower respiratory infections"/>
    <x v="0"/>
    <x v="0"/>
    <n v="124.90391579999999"/>
    <n v="65.960411629999996"/>
    <n v="196.57062740000001"/>
    <s v="per 100,000"/>
    <m/>
    <m/>
  </r>
  <r>
    <x v="12"/>
    <x v="17"/>
    <x v="1"/>
    <s v="Lower respiratory infections"/>
    <x v="0"/>
    <x v="0"/>
    <n v="126.3947466"/>
    <n v="71.33568794"/>
    <n v="190.8815434"/>
    <s v="per 100,000"/>
    <m/>
    <m/>
  </r>
  <r>
    <x v="12"/>
    <x v="18"/>
    <x v="1"/>
    <s v="Lower respiratory infections"/>
    <x v="0"/>
    <x v="0"/>
    <n v="127.1787245"/>
    <n v="71.02737922"/>
    <n v="193.52729350000001"/>
    <s v="per 100,000"/>
    <m/>
    <m/>
  </r>
  <r>
    <x v="12"/>
    <x v="19"/>
    <x v="1"/>
    <s v="Lower respiratory infections"/>
    <x v="0"/>
    <x v="0"/>
    <n v="126.69971339999999"/>
    <n v="67.430776190000003"/>
    <n v="196.1764838"/>
    <s v="per 100,000"/>
    <m/>
    <m/>
  </r>
  <r>
    <x v="12"/>
    <x v="20"/>
    <x v="1"/>
    <s v="Lower respiratory infections"/>
    <x v="0"/>
    <x v="0"/>
    <n v="125.63100780000001"/>
    <n v="58.250664749999999"/>
    <n v="202.6433251"/>
    <s v="per 100,000"/>
    <m/>
    <m/>
  </r>
  <r>
    <x v="12"/>
    <x v="21"/>
    <x v="1"/>
    <s v="Lower respiratory infections"/>
    <x v="0"/>
    <x v="0"/>
    <n v="122.3405812"/>
    <n v="53.01241169"/>
    <n v="193.5073735"/>
    <s v="per 100,000"/>
    <m/>
    <m/>
  </r>
  <r>
    <x v="12"/>
    <x v="22"/>
    <x v="1"/>
    <s v="Lower respiratory infections"/>
    <x v="0"/>
    <x v="0"/>
    <n v="117.07804109999999"/>
    <n v="51.210068130000003"/>
    <n v="192.77765489999999"/>
    <s v="per 100,000"/>
    <m/>
    <m/>
  </r>
  <r>
    <x v="12"/>
    <x v="23"/>
    <x v="1"/>
    <s v="Lower respiratory infections"/>
    <x v="0"/>
    <x v="0"/>
    <n v="114.12337290000001"/>
    <n v="49.574931309999997"/>
    <n v="182.50612509999999"/>
    <s v="per 100,000"/>
    <m/>
    <m/>
  </r>
  <r>
    <x v="12"/>
    <x v="24"/>
    <x v="1"/>
    <s v="Lower respiratory infections"/>
    <x v="0"/>
    <x v="0"/>
    <n v="108.23132560000001"/>
    <n v="52.124302520000001"/>
    <n v="179.51057779999999"/>
    <s v="per 100,000"/>
    <m/>
    <m/>
  </r>
  <r>
    <x v="12"/>
    <x v="25"/>
    <x v="1"/>
    <s v="Lower respiratory infections"/>
    <x v="0"/>
    <x v="0"/>
    <n v="101.4429928"/>
    <n v="44.374701049999999"/>
    <n v="165.651006"/>
    <s v="per 100,000"/>
    <m/>
    <m/>
  </r>
  <r>
    <x v="12"/>
    <x v="26"/>
    <x v="1"/>
    <s v="Lower respiratory infections"/>
    <x v="0"/>
    <x v="0"/>
    <n v="94.654985460000006"/>
    <n v="38.30274799"/>
    <n v="154.48599419999999"/>
    <s v="per 100,000"/>
    <m/>
    <m/>
  </r>
  <r>
    <x v="12"/>
    <x v="27"/>
    <x v="1"/>
    <s v="Lower respiratory infections"/>
    <x v="0"/>
    <x v="0"/>
    <n v="92.020517240000004"/>
    <n v="38.505860259999999"/>
    <n v="145.25382740000001"/>
    <s v="per 100,000"/>
    <m/>
    <m/>
  </r>
  <r>
    <x v="12"/>
    <x v="0"/>
    <x v="1"/>
    <s v="Lower respiratory infections"/>
    <x v="0"/>
    <x v="1"/>
    <n v="3.7215461799999998"/>
    <n v="1.4731690630000001"/>
    <n v="6.3442045489999996"/>
    <s v="per 100,000"/>
    <m/>
    <m/>
  </r>
  <r>
    <x v="12"/>
    <x v="1"/>
    <x v="1"/>
    <s v="Lower respiratory infections"/>
    <x v="0"/>
    <x v="1"/>
    <n v="3.5411530729999998"/>
    <n v="1.592811687"/>
    <n v="5.9484459269999999"/>
    <s v="per 100,000"/>
    <m/>
    <m/>
  </r>
  <r>
    <x v="12"/>
    <x v="2"/>
    <x v="1"/>
    <s v="Lower respiratory infections"/>
    <x v="0"/>
    <x v="1"/>
    <n v="3.3829924519999999"/>
    <n v="1.5562702369999999"/>
    <n v="5.6008775689999997"/>
    <s v="per 100,000"/>
    <m/>
    <m/>
  </r>
  <r>
    <x v="12"/>
    <x v="3"/>
    <x v="1"/>
    <s v="Lower respiratory infections"/>
    <x v="0"/>
    <x v="1"/>
    <n v="3.213190837"/>
    <n v="1.4807587090000001"/>
    <n v="5.1547057150000004"/>
    <s v="per 100,000"/>
    <m/>
    <m/>
  </r>
  <r>
    <x v="12"/>
    <x v="4"/>
    <x v="1"/>
    <s v="Lower respiratory infections"/>
    <x v="0"/>
    <x v="1"/>
    <n v="3.0725823970000001"/>
    <n v="1.4173225599999999"/>
    <n v="4.9703175650000002"/>
    <s v="per 100,000"/>
    <m/>
    <m/>
  </r>
  <r>
    <x v="12"/>
    <x v="5"/>
    <x v="1"/>
    <s v="Lower respiratory infections"/>
    <x v="0"/>
    <x v="1"/>
    <n v="2.9298467239999999"/>
    <n v="1.3113934949999999"/>
    <n v="4.9354131949999998"/>
    <s v="per 100,000"/>
    <m/>
    <m/>
  </r>
  <r>
    <x v="12"/>
    <x v="6"/>
    <x v="1"/>
    <s v="Lower respiratory infections"/>
    <x v="0"/>
    <x v="1"/>
    <n v="2.8220157129999999"/>
    <n v="1.4266845260000001"/>
    <n v="4.6375634310000002"/>
    <s v="per 100,000"/>
    <m/>
    <m/>
  </r>
  <r>
    <x v="12"/>
    <x v="7"/>
    <x v="1"/>
    <s v="Lower respiratory infections"/>
    <x v="0"/>
    <x v="1"/>
    <n v="2.7260936149999999"/>
    <n v="1.4193642449999999"/>
    <n v="4.2728182739999996"/>
    <s v="per 100,000"/>
    <m/>
    <m/>
  </r>
  <r>
    <x v="12"/>
    <x v="8"/>
    <x v="1"/>
    <s v="Lower respiratory infections"/>
    <x v="0"/>
    <x v="1"/>
    <n v="2.6797297950000001"/>
    <n v="1.4159773769999999"/>
    <n v="4.2789347759999998"/>
    <s v="per 100,000"/>
    <m/>
    <m/>
  </r>
  <r>
    <x v="12"/>
    <x v="9"/>
    <x v="1"/>
    <s v="Lower respiratory infections"/>
    <x v="0"/>
    <x v="1"/>
    <n v="2.6521001179999999"/>
    <n v="1.328453023"/>
    <n v="4.2824698440000004"/>
    <s v="per 100,000"/>
    <m/>
    <m/>
  </r>
  <r>
    <x v="12"/>
    <x v="10"/>
    <x v="1"/>
    <s v="Lower respiratory infections"/>
    <x v="0"/>
    <x v="1"/>
    <n v="2.6456787450000001"/>
    <n v="1.1280936850000001"/>
    <n v="4.4787014230000004"/>
    <s v="per 100,000"/>
    <m/>
    <m/>
  </r>
  <r>
    <x v="12"/>
    <x v="11"/>
    <x v="1"/>
    <s v="Lower respiratory infections"/>
    <x v="0"/>
    <x v="1"/>
    <n v="2.7090424899999999"/>
    <n v="1.3354477440000001"/>
    <n v="4.355353934"/>
    <s v="per 100,000"/>
    <m/>
    <m/>
  </r>
  <r>
    <x v="12"/>
    <x v="12"/>
    <x v="1"/>
    <s v="Lower respiratory infections"/>
    <x v="0"/>
    <x v="1"/>
    <n v="2.7544644049999998"/>
    <n v="1.375720493"/>
    <n v="4.3074467829999996"/>
    <s v="per 100,000"/>
    <m/>
    <m/>
  </r>
  <r>
    <x v="12"/>
    <x v="13"/>
    <x v="1"/>
    <s v="Lower respiratory infections"/>
    <x v="0"/>
    <x v="1"/>
    <n v="2.868502044"/>
    <n v="1.5196878009999999"/>
    <n v="4.5474993960000001"/>
    <s v="per 100,000"/>
    <m/>
    <m/>
  </r>
  <r>
    <x v="12"/>
    <x v="14"/>
    <x v="1"/>
    <s v="Lower respiratory infections"/>
    <x v="0"/>
    <x v="1"/>
    <n v="2.9611886109999999"/>
    <n v="1.4887570450000001"/>
    <n v="4.624751968"/>
    <s v="per 100,000"/>
    <m/>
    <m/>
  </r>
  <r>
    <x v="12"/>
    <x v="15"/>
    <x v="1"/>
    <s v="Lower respiratory infections"/>
    <x v="0"/>
    <x v="1"/>
    <n v="3.0526615810000002"/>
    <n v="1.33614196"/>
    <n v="5.0712494369999996"/>
    <s v="per 100,000"/>
    <m/>
    <m/>
  </r>
  <r>
    <x v="12"/>
    <x v="16"/>
    <x v="1"/>
    <s v="Lower respiratory infections"/>
    <x v="0"/>
    <x v="1"/>
    <n v="3.164078033"/>
    <n v="1.614009912"/>
    <n v="4.9153259289999998"/>
    <s v="per 100,000"/>
    <m/>
    <m/>
  </r>
  <r>
    <x v="12"/>
    <x v="17"/>
    <x v="1"/>
    <s v="Lower respiratory infections"/>
    <x v="0"/>
    <x v="1"/>
    <n v="3.2873637200000001"/>
    <n v="1.840756139"/>
    <n v="4.9432313710000004"/>
    <s v="per 100,000"/>
    <m/>
    <m/>
  </r>
  <r>
    <x v="12"/>
    <x v="18"/>
    <x v="1"/>
    <s v="Lower respiratory infections"/>
    <x v="0"/>
    <x v="1"/>
    <n v="3.3895671840000001"/>
    <n v="1.8861153850000001"/>
    <n v="5.1483626820000001"/>
    <s v="per 100,000"/>
    <m/>
    <m/>
  </r>
  <r>
    <x v="12"/>
    <x v="19"/>
    <x v="1"/>
    <s v="Lower respiratory infections"/>
    <x v="0"/>
    <x v="1"/>
    <n v="3.4679272569999999"/>
    <n v="1.8125921650000001"/>
    <n v="5.3504617440000004"/>
    <s v="per 100,000"/>
    <m/>
    <m/>
  </r>
  <r>
    <x v="12"/>
    <x v="20"/>
    <x v="1"/>
    <s v="Lower respiratory infections"/>
    <x v="0"/>
    <x v="1"/>
    <n v="3.536007417"/>
    <n v="1.6481260360000001"/>
    <n v="5.6496549790000001"/>
    <s v="per 100,000"/>
    <m/>
    <m/>
  </r>
  <r>
    <x v="12"/>
    <x v="21"/>
    <x v="1"/>
    <s v="Lower respiratory infections"/>
    <x v="0"/>
    <x v="1"/>
    <n v="3.5476572630000001"/>
    <n v="1.5587185889999999"/>
    <n v="5.6681133910000003"/>
    <s v="per 100,000"/>
    <m/>
    <m/>
  </r>
  <r>
    <x v="12"/>
    <x v="22"/>
    <x v="1"/>
    <s v="Lower respiratory infections"/>
    <x v="0"/>
    <x v="1"/>
    <n v="3.5154047070000001"/>
    <n v="1.5270250590000001"/>
    <n v="5.7158839339999998"/>
    <s v="per 100,000"/>
    <m/>
    <m/>
  </r>
  <r>
    <x v="12"/>
    <x v="23"/>
    <x v="1"/>
    <s v="Lower respiratory infections"/>
    <x v="0"/>
    <x v="1"/>
    <n v="3.545849241"/>
    <n v="1.537341641"/>
    <n v="5.8280466620000002"/>
    <s v="per 100,000"/>
    <m/>
    <m/>
  </r>
  <r>
    <x v="12"/>
    <x v="24"/>
    <x v="1"/>
    <s v="Lower respiratory infections"/>
    <x v="0"/>
    <x v="1"/>
    <n v="3.4743503310000001"/>
    <n v="1.72200153"/>
    <n v="5.787045204"/>
    <s v="per 100,000"/>
    <m/>
    <m/>
  </r>
  <r>
    <x v="12"/>
    <x v="25"/>
    <x v="1"/>
    <s v="Lower respiratory infections"/>
    <x v="0"/>
    <x v="1"/>
    <n v="3.345435428"/>
    <n v="1.4567234499999999"/>
    <n v="5.4563000219999997"/>
    <s v="per 100,000"/>
    <m/>
    <m/>
  </r>
  <r>
    <x v="12"/>
    <x v="26"/>
    <x v="1"/>
    <s v="Lower respiratory infections"/>
    <x v="0"/>
    <x v="1"/>
    <n v="3.2295775930000001"/>
    <n v="1.325470506"/>
    <n v="5.2943663369999996"/>
    <s v="per 100,000"/>
    <m/>
    <m/>
  </r>
  <r>
    <x v="12"/>
    <x v="27"/>
    <x v="1"/>
    <s v="Lower respiratory infections"/>
    <x v="0"/>
    <x v="1"/>
    <n v="3.2438577980000001"/>
    <n v="1.3582257849999999"/>
    <n v="5.1839155129999996"/>
    <s v="per 100,000"/>
    <m/>
    <m/>
  </r>
  <r>
    <x v="0"/>
    <x v="0"/>
    <x v="0"/>
    <s v="Lower respiratory infections"/>
    <x v="1"/>
    <x v="2"/>
    <n v="26299.32"/>
    <n v="19731.759999999998"/>
    <n v="32637.09"/>
    <m/>
    <m/>
    <m/>
  </r>
  <r>
    <x v="0"/>
    <x v="1"/>
    <x v="0"/>
    <s v="Lower respiratory infections"/>
    <x v="1"/>
    <x v="2"/>
    <n v="25086.63"/>
    <n v="18456.54"/>
    <n v="31308.61"/>
    <m/>
    <m/>
    <m/>
  </r>
  <r>
    <x v="0"/>
    <x v="2"/>
    <x v="0"/>
    <s v="Lower respiratory infections"/>
    <x v="1"/>
    <x v="2"/>
    <n v="23472.59"/>
    <n v="17492.64"/>
    <n v="29497.02"/>
    <m/>
    <m/>
    <m/>
  </r>
  <r>
    <x v="0"/>
    <x v="3"/>
    <x v="0"/>
    <s v="Lower respiratory infections"/>
    <x v="1"/>
    <x v="2"/>
    <n v="22014.36"/>
    <n v="16207.64"/>
    <n v="27680.31"/>
    <m/>
    <m/>
    <m/>
  </r>
  <r>
    <x v="0"/>
    <x v="4"/>
    <x v="0"/>
    <s v="Lower respiratory infections"/>
    <x v="1"/>
    <x v="2"/>
    <n v="20859"/>
    <n v="15519.6"/>
    <n v="26225.75"/>
    <m/>
    <m/>
    <m/>
  </r>
  <r>
    <x v="0"/>
    <x v="5"/>
    <x v="0"/>
    <s v="Lower respiratory infections"/>
    <x v="1"/>
    <x v="2"/>
    <n v="19930.689999999999"/>
    <n v="14832.12"/>
    <n v="24737.77"/>
    <m/>
    <m/>
    <m/>
  </r>
  <r>
    <x v="0"/>
    <x v="6"/>
    <x v="0"/>
    <s v="Lower respiratory infections"/>
    <x v="1"/>
    <x v="2"/>
    <n v="19130.66"/>
    <n v="14055.39"/>
    <n v="23907.67"/>
    <m/>
    <m/>
    <m/>
  </r>
  <r>
    <x v="0"/>
    <x v="7"/>
    <x v="0"/>
    <s v="Lower respiratory infections"/>
    <x v="1"/>
    <x v="2"/>
    <n v="18405.150000000001"/>
    <n v="13439.08"/>
    <n v="23051.61"/>
    <m/>
    <m/>
    <m/>
  </r>
  <r>
    <x v="0"/>
    <x v="8"/>
    <x v="0"/>
    <s v="Lower respiratory infections"/>
    <x v="1"/>
    <x v="2"/>
    <n v="17627.740000000002"/>
    <n v="12931.54"/>
    <n v="22287.7"/>
    <m/>
    <m/>
    <m/>
  </r>
  <r>
    <x v="0"/>
    <x v="9"/>
    <x v="0"/>
    <s v="Lower respiratory infections"/>
    <x v="1"/>
    <x v="2"/>
    <n v="16929.560000000001"/>
    <n v="12499.29"/>
    <n v="21535.97"/>
    <m/>
    <m/>
    <m/>
  </r>
  <r>
    <x v="0"/>
    <x v="10"/>
    <x v="0"/>
    <s v="Lower respiratory infections"/>
    <x v="1"/>
    <x v="2"/>
    <n v="16357.27"/>
    <n v="11678.55"/>
    <n v="20706.599999999999"/>
    <m/>
    <m/>
    <m/>
  </r>
  <r>
    <x v="0"/>
    <x v="11"/>
    <x v="0"/>
    <s v="Lower respiratory infections"/>
    <x v="1"/>
    <x v="2"/>
    <n v="15737.71"/>
    <n v="11502.79"/>
    <n v="19877.73"/>
    <m/>
    <m/>
    <m/>
  </r>
  <r>
    <x v="0"/>
    <x v="12"/>
    <x v="0"/>
    <s v="Lower respiratory infections"/>
    <x v="1"/>
    <x v="2"/>
    <n v="14994.23"/>
    <n v="11134.92"/>
    <n v="19116.29"/>
    <m/>
    <m/>
    <m/>
  </r>
  <r>
    <x v="0"/>
    <x v="13"/>
    <x v="0"/>
    <s v="Lower respiratory infections"/>
    <x v="1"/>
    <x v="2"/>
    <n v="13905.88"/>
    <n v="10195.89"/>
    <n v="17842.55"/>
    <m/>
    <m/>
    <m/>
  </r>
  <r>
    <x v="0"/>
    <x v="14"/>
    <x v="0"/>
    <s v="Lower respiratory infections"/>
    <x v="1"/>
    <x v="2"/>
    <n v="12873.98"/>
    <n v="9272.3829999999998"/>
    <n v="16281.33"/>
    <m/>
    <m/>
    <m/>
  </r>
  <r>
    <x v="0"/>
    <x v="15"/>
    <x v="0"/>
    <s v="Lower respiratory infections"/>
    <x v="1"/>
    <x v="2"/>
    <n v="11673.22"/>
    <n v="8345.1779999999999"/>
    <n v="15053.89"/>
    <m/>
    <m/>
    <m/>
  </r>
  <r>
    <x v="0"/>
    <x v="16"/>
    <x v="0"/>
    <s v="Lower respiratory infections"/>
    <x v="1"/>
    <x v="2"/>
    <n v="10433.129999999999"/>
    <n v="7474.2849999999999"/>
    <n v="13296.41"/>
    <m/>
    <m/>
    <m/>
  </r>
  <r>
    <x v="0"/>
    <x v="17"/>
    <x v="0"/>
    <s v="Lower respiratory infections"/>
    <x v="1"/>
    <x v="2"/>
    <n v="9535.5010000000002"/>
    <n v="6724.5389999999998"/>
    <n v="12279.53"/>
    <m/>
    <m/>
    <m/>
  </r>
  <r>
    <x v="0"/>
    <x v="18"/>
    <x v="0"/>
    <s v="Lower respiratory infections"/>
    <x v="1"/>
    <x v="2"/>
    <n v="8481.1409999999996"/>
    <n v="5930.0940000000001"/>
    <n v="11267.1"/>
    <m/>
    <m/>
    <m/>
  </r>
  <r>
    <x v="0"/>
    <x v="19"/>
    <x v="0"/>
    <s v="Lower respiratory infections"/>
    <x v="1"/>
    <x v="2"/>
    <n v="7530.7330000000002"/>
    <n v="5386.6379999999999"/>
    <n v="9974.5769999999993"/>
    <m/>
    <m/>
    <m/>
  </r>
  <r>
    <x v="0"/>
    <x v="20"/>
    <x v="0"/>
    <s v="Lower respiratory infections"/>
    <x v="1"/>
    <x v="2"/>
    <n v="6859.1"/>
    <n v="4793.125"/>
    <n v="9115.1"/>
    <m/>
    <m/>
    <m/>
  </r>
  <r>
    <x v="0"/>
    <x v="21"/>
    <x v="0"/>
    <s v="Lower respiratory infections"/>
    <x v="1"/>
    <x v="2"/>
    <n v="6359.174"/>
    <n v="4386.5820000000003"/>
    <n v="8554.152"/>
    <m/>
    <m/>
    <m/>
  </r>
  <r>
    <x v="0"/>
    <x v="22"/>
    <x v="0"/>
    <s v="Lower respiratory infections"/>
    <x v="1"/>
    <x v="2"/>
    <n v="5717.1369999999997"/>
    <n v="3909.6849999999999"/>
    <n v="7732.04"/>
    <m/>
    <m/>
    <m/>
  </r>
  <r>
    <x v="0"/>
    <x v="23"/>
    <x v="0"/>
    <s v="Lower respiratory infections"/>
    <x v="1"/>
    <x v="2"/>
    <n v="5282.875"/>
    <n v="3608.0349999999999"/>
    <n v="7143.27"/>
    <m/>
    <m/>
    <m/>
  </r>
  <r>
    <x v="0"/>
    <x v="24"/>
    <x v="0"/>
    <s v="Lower respiratory infections"/>
    <x v="1"/>
    <x v="2"/>
    <n v="4747.18"/>
    <n v="3142.127"/>
    <n v="6622.7439999999997"/>
    <m/>
    <m/>
    <m/>
  </r>
  <r>
    <x v="0"/>
    <x v="25"/>
    <x v="0"/>
    <s v="Lower respiratory infections"/>
    <x v="1"/>
    <x v="2"/>
    <n v="4282.2979999999998"/>
    <n v="2836.8220000000001"/>
    <n v="6001.2269999999999"/>
    <m/>
    <m/>
    <m/>
  </r>
  <r>
    <x v="0"/>
    <x v="26"/>
    <x v="0"/>
    <s v="Lower respiratory infections"/>
    <x v="1"/>
    <x v="2"/>
    <n v="3941.0650000000001"/>
    <n v="2505.998"/>
    <n v="5758.8710000000001"/>
    <m/>
    <m/>
    <m/>
  </r>
  <r>
    <x v="0"/>
    <x v="27"/>
    <x v="0"/>
    <s v="Lower respiratory infections"/>
    <x v="1"/>
    <x v="2"/>
    <n v="3568.5210000000002"/>
    <n v="2272.8560000000002"/>
    <n v="5166.1530000000002"/>
    <m/>
    <m/>
    <m/>
  </r>
  <r>
    <x v="0"/>
    <x v="0"/>
    <x v="0"/>
    <s v="Lower respiratory infections"/>
    <x v="1"/>
    <x v="3"/>
    <n v="301.86867119999999"/>
    <n v="226.77453349999999"/>
    <n v="374.59476469999998"/>
    <m/>
    <m/>
    <m/>
  </r>
  <r>
    <x v="0"/>
    <x v="1"/>
    <x v="0"/>
    <s v="Lower respiratory infections"/>
    <x v="1"/>
    <x v="3"/>
    <n v="287.94751869999999"/>
    <n v="211.96745970000001"/>
    <n v="359.25652339999999"/>
    <m/>
    <m/>
    <m/>
  </r>
  <r>
    <x v="0"/>
    <x v="2"/>
    <x v="0"/>
    <s v="Lower respiratory infections"/>
    <x v="1"/>
    <x v="3"/>
    <n v="269.3268223"/>
    <n v="200.85147760000001"/>
    <n v="338.53445379999999"/>
    <m/>
    <m/>
    <m/>
  </r>
  <r>
    <x v="0"/>
    <x v="3"/>
    <x v="0"/>
    <s v="Lower respiratory infections"/>
    <x v="1"/>
    <x v="3"/>
    <n v="252.53663990000001"/>
    <n v="185.9668399"/>
    <n v="317.31129010000001"/>
    <m/>
    <m/>
    <m/>
  </r>
  <r>
    <x v="0"/>
    <x v="4"/>
    <x v="0"/>
    <s v="Lower respiratory infections"/>
    <x v="1"/>
    <x v="3"/>
    <n v="239.22133310000001"/>
    <n v="178.08686839999999"/>
    <n v="300.48997409999998"/>
    <m/>
    <m/>
    <m/>
  </r>
  <r>
    <x v="0"/>
    <x v="5"/>
    <x v="0"/>
    <s v="Lower respiratory infections"/>
    <x v="1"/>
    <x v="3"/>
    <n v="228.5222512"/>
    <n v="169.87680800000001"/>
    <n v="283.33935919999999"/>
    <m/>
    <m/>
    <m/>
  </r>
  <r>
    <x v="0"/>
    <x v="6"/>
    <x v="0"/>
    <s v="Lower respiratory infections"/>
    <x v="1"/>
    <x v="3"/>
    <n v="219.30082730000001"/>
    <n v="161.02375760000001"/>
    <n v="274.02699489999998"/>
    <m/>
    <m/>
    <m/>
  </r>
  <r>
    <x v="0"/>
    <x v="7"/>
    <x v="0"/>
    <s v="Lower respiratory infections"/>
    <x v="1"/>
    <x v="3"/>
    <n v="210.9395284"/>
    <n v="154.0414834"/>
    <n v="264.24149820000002"/>
    <m/>
    <m/>
    <m/>
  </r>
  <r>
    <x v="0"/>
    <x v="8"/>
    <x v="0"/>
    <s v="Lower respiratory infections"/>
    <x v="1"/>
    <x v="3"/>
    <n v="201.98572859999999"/>
    <n v="148.186341"/>
    <n v="255.8096285"/>
    <m/>
    <m/>
    <m/>
  </r>
  <r>
    <x v="0"/>
    <x v="9"/>
    <x v="0"/>
    <s v="Lower respiratory infections"/>
    <x v="1"/>
    <x v="3"/>
    <n v="193.9489255"/>
    <n v="143.00330729999999"/>
    <n v="246.83725390000001"/>
    <m/>
    <m/>
    <m/>
  </r>
  <r>
    <x v="0"/>
    <x v="10"/>
    <x v="0"/>
    <s v="Lower respiratory infections"/>
    <x v="1"/>
    <x v="3"/>
    <n v="187.3628506"/>
    <n v="133.71921929999999"/>
    <n v="237.49890690000001"/>
    <m/>
    <m/>
    <m/>
  </r>
  <r>
    <x v="0"/>
    <x v="11"/>
    <x v="0"/>
    <s v="Lower respiratory infections"/>
    <x v="1"/>
    <x v="3"/>
    <n v="180.24224530000001"/>
    <n v="131.66343560000001"/>
    <n v="227.9050068"/>
    <m/>
    <m/>
    <m/>
  </r>
  <r>
    <x v="0"/>
    <x v="12"/>
    <x v="0"/>
    <s v="Lower respiratory infections"/>
    <x v="1"/>
    <x v="3"/>
    <n v="171.71449809999999"/>
    <n v="127.37307199999999"/>
    <n v="218.75859199999999"/>
    <m/>
    <m/>
    <m/>
  </r>
  <r>
    <x v="0"/>
    <x v="13"/>
    <x v="0"/>
    <s v="Lower respiratory infections"/>
    <x v="1"/>
    <x v="3"/>
    <n v="159.24772429999999"/>
    <n v="116.7238443"/>
    <n v="204.31171660000001"/>
    <m/>
    <m/>
    <m/>
  </r>
  <r>
    <x v="0"/>
    <x v="14"/>
    <x v="0"/>
    <s v="Lower respiratory infections"/>
    <x v="1"/>
    <x v="3"/>
    <n v="147.4311017"/>
    <n v="106.1716584"/>
    <n v="186.51363860000001"/>
    <m/>
    <m/>
    <m/>
  </r>
  <r>
    <x v="0"/>
    <x v="15"/>
    <x v="0"/>
    <s v="Lower respiratory infections"/>
    <x v="1"/>
    <x v="3"/>
    <n v="133.66897800000001"/>
    <n v="95.579901969999995"/>
    <n v="172.55688050000001"/>
    <m/>
    <m/>
    <m/>
  </r>
  <r>
    <x v="0"/>
    <x v="16"/>
    <x v="0"/>
    <s v="Lower respiratory infections"/>
    <x v="1"/>
    <x v="3"/>
    <n v="119.4605177"/>
    <n v="85.571745579999998"/>
    <n v="152.2261494"/>
    <m/>
    <m/>
    <m/>
  </r>
  <r>
    <x v="0"/>
    <x v="17"/>
    <x v="0"/>
    <s v="Lower respiratory infections"/>
    <x v="1"/>
    <x v="3"/>
    <n v="109.19938310000001"/>
    <n v="77.033266740000002"/>
    <n v="140.71529570000001"/>
    <m/>
    <m/>
    <m/>
  </r>
  <r>
    <x v="0"/>
    <x v="18"/>
    <x v="0"/>
    <s v="Lower respiratory infections"/>
    <x v="1"/>
    <x v="3"/>
    <n v="97.117771439999999"/>
    <n v="67.938333170000007"/>
    <n v="128.9886506"/>
    <m/>
    <m/>
    <m/>
  </r>
  <r>
    <x v="0"/>
    <x v="19"/>
    <x v="0"/>
    <s v="Lower respiratory infections"/>
    <x v="1"/>
    <x v="3"/>
    <n v="86.220712800000001"/>
    <n v="61.666751470000001"/>
    <n v="114.3052295"/>
    <m/>
    <m/>
    <m/>
  </r>
  <r>
    <x v="0"/>
    <x v="20"/>
    <x v="0"/>
    <s v="Lower respiratory infections"/>
    <x v="1"/>
    <x v="3"/>
    <n v="78.517569480000006"/>
    <n v="54.921210379999998"/>
    <n v="104.31813219999999"/>
    <m/>
    <m/>
    <m/>
  </r>
  <r>
    <x v="0"/>
    <x v="21"/>
    <x v="0"/>
    <s v="Lower respiratory infections"/>
    <x v="1"/>
    <x v="3"/>
    <n v="72.783451749999998"/>
    <n v="50.212134149999997"/>
    <n v="97.899745550000006"/>
    <m/>
    <m/>
    <m/>
  </r>
  <r>
    <x v="0"/>
    <x v="22"/>
    <x v="0"/>
    <s v="Lower respiratory infections"/>
    <x v="1"/>
    <x v="3"/>
    <n v="65.421188470000004"/>
    <n v="44.684180599999998"/>
    <n v="88.560275759999996"/>
    <m/>
    <m/>
    <m/>
  </r>
  <r>
    <x v="0"/>
    <x v="23"/>
    <x v="0"/>
    <s v="Lower respiratory infections"/>
    <x v="1"/>
    <x v="3"/>
    <n v="60.443614449999998"/>
    <n v="41.270214430000003"/>
    <n v="81.731279270000002"/>
    <m/>
    <m/>
    <m/>
  </r>
  <r>
    <x v="0"/>
    <x v="24"/>
    <x v="0"/>
    <s v="Lower respiratory infections"/>
    <x v="1"/>
    <x v="3"/>
    <n v="54.305894989999999"/>
    <n v="35.925014609999998"/>
    <n v="75.813107430000002"/>
    <m/>
    <m/>
    <m/>
  </r>
  <r>
    <x v="0"/>
    <x v="25"/>
    <x v="0"/>
    <s v="Lower respiratory infections"/>
    <x v="1"/>
    <x v="3"/>
    <n v="48.984988170000001"/>
    <n v="32.367091840000001"/>
    <n v="68.645861159999995"/>
    <m/>
    <m/>
    <m/>
  </r>
  <r>
    <x v="0"/>
    <x v="26"/>
    <x v="0"/>
    <s v="Lower respiratory infections"/>
    <x v="1"/>
    <x v="3"/>
    <n v="45.076158220000003"/>
    <n v="28.639525939999999"/>
    <n v="65.942795020000005"/>
    <m/>
    <m/>
    <m/>
  </r>
  <r>
    <x v="0"/>
    <x v="27"/>
    <x v="0"/>
    <s v="Lower respiratory infections"/>
    <x v="1"/>
    <x v="3"/>
    <n v="40.81090485"/>
    <n v="25.987517700000001"/>
    <n v="59.119815940000002"/>
    <m/>
    <m/>
    <m/>
  </r>
  <r>
    <x v="0"/>
    <x v="0"/>
    <x v="1"/>
    <s v="Chronic obstructive pulmonary disease"/>
    <x v="1"/>
    <x v="2"/>
    <n v="411.80475430000001"/>
    <n v="271.38569219999999"/>
    <n v="552.97879060000002"/>
    <m/>
    <m/>
    <m/>
  </r>
  <r>
    <x v="0"/>
    <x v="1"/>
    <x v="1"/>
    <s v="Chronic obstructive pulmonary disease"/>
    <x v="1"/>
    <x v="2"/>
    <n v="375.3178964"/>
    <n v="247.29339100000001"/>
    <n v="510.22898470000001"/>
    <m/>
    <m/>
    <m/>
  </r>
  <r>
    <x v="0"/>
    <x v="2"/>
    <x v="1"/>
    <s v="Chronic obstructive pulmonary disease"/>
    <x v="1"/>
    <x v="2"/>
    <n v="369.63115310000001"/>
    <n v="247.71723230000001"/>
    <n v="499.58497890000001"/>
    <m/>
    <m/>
    <m/>
  </r>
  <r>
    <x v="0"/>
    <x v="3"/>
    <x v="1"/>
    <s v="Chronic obstructive pulmonary disease"/>
    <x v="1"/>
    <x v="2"/>
    <n v="353.84960139999998"/>
    <n v="231.89562069999999"/>
    <n v="473.58589849999998"/>
    <m/>
    <m/>
    <m/>
  </r>
  <r>
    <x v="0"/>
    <x v="4"/>
    <x v="1"/>
    <s v="Chronic obstructive pulmonary disease"/>
    <x v="1"/>
    <x v="2"/>
    <n v="339.95208860000002"/>
    <n v="231.67320839999999"/>
    <n v="457.91413039999998"/>
    <m/>
    <m/>
    <m/>
  </r>
  <r>
    <x v="0"/>
    <x v="5"/>
    <x v="1"/>
    <s v="Chronic obstructive pulmonary disease"/>
    <x v="1"/>
    <x v="2"/>
    <n v="336.59078690000001"/>
    <n v="232.86963729999999"/>
    <n v="450.91868410000001"/>
    <m/>
    <m/>
    <m/>
  </r>
  <r>
    <x v="0"/>
    <x v="6"/>
    <x v="1"/>
    <s v="Chronic obstructive pulmonary disease"/>
    <x v="1"/>
    <x v="2"/>
    <n v="322.91665929999999"/>
    <n v="221.40040669999999"/>
    <n v="435.57334939999998"/>
    <m/>
    <m/>
    <m/>
  </r>
  <r>
    <x v="0"/>
    <x v="7"/>
    <x v="1"/>
    <s v="Chronic obstructive pulmonary disease"/>
    <x v="1"/>
    <x v="2"/>
    <n v="308.97983169999998"/>
    <n v="215.5269849"/>
    <n v="412.74552740000001"/>
    <m/>
    <m/>
    <m/>
  </r>
  <r>
    <x v="0"/>
    <x v="8"/>
    <x v="1"/>
    <s v="Chronic obstructive pulmonary disease"/>
    <x v="1"/>
    <x v="2"/>
    <n v="300.56027499999999"/>
    <n v="210.3074546"/>
    <n v="404.78745409999999"/>
    <m/>
    <m/>
    <m/>
  </r>
  <r>
    <x v="0"/>
    <x v="9"/>
    <x v="1"/>
    <s v="Chronic obstructive pulmonary disease"/>
    <x v="1"/>
    <x v="2"/>
    <n v="294.68792539999998"/>
    <n v="205.06187869999999"/>
    <n v="392.75531890000002"/>
    <m/>
    <m/>
    <m/>
  </r>
  <r>
    <x v="0"/>
    <x v="10"/>
    <x v="1"/>
    <s v="Chronic obstructive pulmonary disease"/>
    <x v="1"/>
    <x v="2"/>
    <n v="292.84312749999998"/>
    <n v="200.00272140000001"/>
    <n v="391.7300338"/>
    <m/>
    <m/>
    <m/>
  </r>
  <r>
    <x v="0"/>
    <x v="11"/>
    <x v="1"/>
    <s v="Chronic obstructive pulmonary disease"/>
    <x v="1"/>
    <x v="2"/>
    <n v="289.67164300000002"/>
    <n v="201.60090099999999"/>
    <n v="379.3588977"/>
    <m/>
    <m/>
    <m/>
  </r>
  <r>
    <x v="0"/>
    <x v="12"/>
    <x v="1"/>
    <s v="Chronic obstructive pulmonary disease"/>
    <x v="1"/>
    <x v="2"/>
    <n v="288.03857720000002"/>
    <n v="196.23300800000001"/>
    <n v="380.43715650000001"/>
    <m/>
    <m/>
    <m/>
  </r>
  <r>
    <x v="0"/>
    <x v="13"/>
    <x v="1"/>
    <s v="Chronic obstructive pulmonary disease"/>
    <x v="1"/>
    <x v="2"/>
    <n v="283.64042169999999"/>
    <n v="199.5344135"/>
    <n v="376.49014119999998"/>
    <m/>
    <m/>
    <m/>
  </r>
  <r>
    <x v="0"/>
    <x v="14"/>
    <x v="1"/>
    <s v="Chronic obstructive pulmonary disease"/>
    <x v="1"/>
    <x v="2"/>
    <n v="279.90450779999998"/>
    <n v="195.51215329999999"/>
    <n v="367.6450059"/>
    <m/>
    <m/>
    <m/>
  </r>
  <r>
    <x v="0"/>
    <x v="15"/>
    <x v="1"/>
    <s v="Chronic obstructive pulmonary disease"/>
    <x v="1"/>
    <x v="2"/>
    <n v="278.5393972"/>
    <n v="192.11054859999999"/>
    <n v="364.0825337"/>
    <m/>
    <m/>
    <m/>
  </r>
  <r>
    <x v="0"/>
    <x v="16"/>
    <x v="1"/>
    <s v="Chronic obstructive pulmonary disease"/>
    <x v="1"/>
    <x v="2"/>
    <n v="280.36049370000001"/>
    <n v="197.77837589999999"/>
    <n v="365.34839570000003"/>
    <m/>
    <m/>
    <m/>
  </r>
  <r>
    <x v="0"/>
    <x v="17"/>
    <x v="1"/>
    <s v="Chronic obstructive pulmonary disease"/>
    <x v="1"/>
    <x v="2"/>
    <n v="286.18030850000002"/>
    <n v="202.5900943"/>
    <n v="377.36997830000001"/>
    <m/>
    <m/>
    <m/>
  </r>
  <r>
    <x v="0"/>
    <x v="18"/>
    <x v="1"/>
    <s v="Chronic obstructive pulmonary disease"/>
    <x v="1"/>
    <x v="2"/>
    <n v="285.70869349999998"/>
    <n v="200.46374829999999"/>
    <n v="373.39850510000002"/>
    <m/>
    <m/>
    <m/>
  </r>
  <r>
    <x v="0"/>
    <x v="19"/>
    <x v="1"/>
    <s v="Chronic obstructive pulmonary disease"/>
    <x v="1"/>
    <x v="2"/>
    <n v="280.58608240000001"/>
    <n v="195.99184550000001"/>
    <n v="374.44652150000002"/>
    <m/>
    <m/>
    <m/>
  </r>
  <r>
    <x v="0"/>
    <x v="20"/>
    <x v="1"/>
    <s v="Chronic obstructive pulmonary disease"/>
    <x v="1"/>
    <x v="2"/>
    <n v="279.52302220000001"/>
    <n v="196.1415332"/>
    <n v="369.72450809999998"/>
    <m/>
    <m/>
    <m/>
  </r>
  <r>
    <x v="0"/>
    <x v="21"/>
    <x v="1"/>
    <s v="Chronic obstructive pulmonary disease"/>
    <x v="1"/>
    <x v="2"/>
    <n v="272.45199830000001"/>
    <n v="191.48288650000001"/>
    <n v="360.66869559999998"/>
    <m/>
    <m/>
    <m/>
  </r>
  <r>
    <x v="0"/>
    <x v="22"/>
    <x v="1"/>
    <s v="Chronic obstructive pulmonary disease"/>
    <x v="1"/>
    <x v="2"/>
    <n v="265.53748280000002"/>
    <n v="186.79050480000001"/>
    <n v="347.75711910000001"/>
    <m/>
    <m/>
    <m/>
  </r>
  <r>
    <x v="0"/>
    <x v="23"/>
    <x v="1"/>
    <s v="Chronic obstructive pulmonary disease"/>
    <x v="1"/>
    <x v="2"/>
    <n v="269.60724729999998"/>
    <n v="186.23491469999999"/>
    <n v="356.98568319999998"/>
    <m/>
    <m/>
    <m/>
  </r>
  <r>
    <x v="0"/>
    <x v="24"/>
    <x v="1"/>
    <s v="Chronic obstructive pulmonary disease"/>
    <x v="1"/>
    <x v="2"/>
    <n v="267.56311169999998"/>
    <n v="183.774756"/>
    <n v="353.48391559999999"/>
    <m/>
    <m/>
    <m/>
  </r>
  <r>
    <x v="0"/>
    <x v="25"/>
    <x v="1"/>
    <s v="Chronic obstructive pulmonary disease"/>
    <x v="1"/>
    <x v="2"/>
    <n v="266.23485840000001"/>
    <n v="184.2443609"/>
    <n v="358.56540710000002"/>
    <m/>
    <m/>
    <m/>
  </r>
  <r>
    <x v="0"/>
    <x v="26"/>
    <x v="1"/>
    <s v="Chronic obstructive pulmonary disease"/>
    <x v="1"/>
    <x v="2"/>
    <n v="270.60994729999999"/>
    <n v="184.1578389"/>
    <n v="361.21688970000002"/>
    <m/>
    <m/>
    <m/>
  </r>
  <r>
    <x v="0"/>
    <x v="27"/>
    <x v="1"/>
    <s v="Chronic obstructive pulmonary disease"/>
    <x v="1"/>
    <x v="2"/>
    <n v="271.32999030000002"/>
    <n v="185.8223357"/>
    <n v="363.84943989999999"/>
    <m/>
    <m/>
    <m/>
  </r>
  <r>
    <x v="0"/>
    <x v="0"/>
    <x v="1"/>
    <s v="Chronic obstructive pulmonary disease"/>
    <x v="1"/>
    <x v="3"/>
    <n v="15.87589"/>
    <n v="9.8681490000000007"/>
    <n v="21.692489999999999"/>
    <m/>
    <m/>
    <m/>
  </r>
  <r>
    <x v="0"/>
    <x v="1"/>
    <x v="1"/>
    <s v="Chronic obstructive pulmonary disease"/>
    <x v="1"/>
    <x v="3"/>
    <n v="14.249610000000001"/>
    <n v="9.0912380000000006"/>
    <n v="19.514859999999999"/>
    <m/>
    <m/>
    <m/>
  </r>
  <r>
    <x v="0"/>
    <x v="2"/>
    <x v="1"/>
    <s v="Chronic obstructive pulmonary disease"/>
    <x v="1"/>
    <x v="3"/>
    <n v="14.079890000000001"/>
    <n v="9.0074629999999996"/>
    <n v="19.185669999999998"/>
    <m/>
    <m/>
    <m/>
  </r>
  <r>
    <x v="0"/>
    <x v="3"/>
    <x v="1"/>
    <s v="Chronic obstructive pulmonary disease"/>
    <x v="1"/>
    <x v="3"/>
    <n v="13.4314"/>
    <n v="8.7119669999999996"/>
    <n v="18.08952"/>
    <m/>
    <m/>
    <m/>
  </r>
  <r>
    <x v="0"/>
    <x v="4"/>
    <x v="1"/>
    <s v="Chronic obstructive pulmonary disease"/>
    <x v="1"/>
    <x v="3"/>
    <n v="12.84629"/>
    <n v="8.6086849999999995"/>
    <n v="17.42651"/>
    <m/>
    <m/>
    <m/>
  </r>
  <r>
    <x v="0"/>
    <x v="5"/>
    <x v="1"/>
    <s v="Chronic obstructive pulmonary disease"/>
    <x v="1"/>
    <x v="3"/>
    <n v="12.706720000000001"/>
    <n v="8.4241820000000001"/>
    <n v="16.978899999999999"/>
    <m/>
    <m/>
    <m/>
  </r>
  <r>
    <x v="0"/>
    <x v="6"/>
    <x v="1"/>
    <s v="Chronic obstructive pulmonary disease"/>
    <x v="1"/>
    <x v="3"/>
    <n v="12.1195"/>
    <n v="8.1236750000000004"/>
    <n v="16.33192"/>
    <m/>
    <m/>
    <m/>
  </r>
  <r>
    <x v="0"/>
    <x v="7"/>
    <x v="1"/>
    <s v="Chronic obstructive pulmonary disease"/>
    <x v="1"/>
    <x v="3"/>
    <n v="11.569279999999999"/>
    <n v="7.8730669999999998"/>
    <n v="15.380129999999999"/>
    <m/>
    <m/>
    <m/>
  </r>
  <r>
    <x v="0"/>
    <x v="8"/>
    <x v="1"/>
    <s v="Chronic obstructive pulmonary disease"/>
    <x v="1"/>
    <x v="3"/>
    <n v="11.21828"/>
    <n v="7.7232010000000004"/>
    <n v="15.2431"/>
    <m/>
    <m/>
    <m/>
  </r>
  <r>
    <x v="0"/>
    <x v="9"/>
    <x v="1"/>
    <s v="Chronic obstructive pulmonary disease"/>
    <x v="1"/>
    <x v="3"/>
    <n v="10.974159999999999"/>
    <n v="7.5609419999999998"/>
    <n v="14.748010000000001"/>
    <m/>
    <m/>
    <m/>
  </r>
  <r>
    <x v="0"/>
    <x v="10"/>
    <x v="1"/>
    <s v="Chronic obstructive pulmonary disease"/>
    <x v="1"/>
    <x v="3"/>
    <n v="10.874309999999999"/>
    <n v="7.3181209999999997"/>
    <n v="14.590719999999999"/>
    <m/>
    <m/>
    <m/>
  </r>
  <r>
    <x v="0"/>
    <x v="11"/>
    <x v="1"/>
    <s v="Chronic obstructive pulmonary disease"/>
    <x v="1"/>
    <x v="3"/>
    <n v="10.634169999999999"/>
    <n v="7.3708739999999997"/>
    <n v="13.96355"/>
    <m/>
    <m/>
    <m/>
  </r>
  <r>
    <x v="0"/>
    <x v="12"/>
    <x v="1"/>
    <s v="Chronic obstructive pulmonary disease"/>
    <x v="1"/>
    <x v="3"/>
    <n v="10.40151"/>
    <n v="7.1033039999999996"/>
    <n v="13.868320000000001"/>
    <m/>
    <m/>
    <m/>
  </r>
  <r>
    <x v="0"/>
    <x v="13"/>
    <x v="1"/>
    <s v="Chronic obstructive pulmonary disease"/>
    <x v="1"/>
    <x v="3"/>
    <n v="10.04621"/>
    <n v="6.9558520000000001"/>
    <n v="13.34249"/>
    <m/>
    <m/>
    <m/>
  </r>
  <r>
    <x v="0"/>
    <x v="14"/>
    <x v="1"/>
    <s v="Chronic obstructive pulmonary disease"/>
    <x v="1"/>
    <x v="3"/>
    <n v="9.7590059999999994"/>
    <n v="6.837758"/>
    <n v="13.00812"/>
    <m/>
    <m/>
    <m/>
  </r>
  <r>
    <x v="0"/>
    <x v="15"/>
    <x v="1"/>
    <s v="Chronic obstructive pulmonary disease"/>
    <x v="1"/>
    <x v="3"/>
    <n v="9.6086559999999999"/>
    <n v="6.4824479999999998"/>
    <n v="12.723330000000001"/>
    <m/>
    <m/>
    <m/>
  </r>
  <r>
    <x v="0"/>
    <x v="16"/>
    <x v="1"/>
    <s v="Chronic obstructive pulmonary disease"/>
    <x v="1"/>
    <x v="3"/>
    <n v="9.6329329999999995"/>
    <n v="6.7557559999999999"/>
    <n v="12.62326"/>
    <m/>
    <m/>
    <m/>
  </r>
  <r>
    <x v="0"/>
    <x v="17"/>
    <x v="1"/>
    <s v="Chronic obstructive pulmonary disease"/>
    <x v="1"/>
    <x v="3"/>
    <n v="9.8861799999999995"/>
    <n v="6.8374990000000002"/>
    <n v="13.10304"/>
    <m/>
    <m/>
    <m/>
  </r>
  <r>
    <x v="0"/>
    <x v="18"/>
    <x v="1"/>
    <s v="Chronic obstructive pulmonary disease"/>
    <x v="1"/>
    <x v="3"/>
    <n v="9.8864269999999994"/>
    <n v="6.8960879999999998"/>
    <n v="12.93802"/>
    <m/>
    <m/>
    <m/>
  </r>
  <r>
    <x v="0"/>
    <x v="19"/>
    <x v="1"/>
    <s v="Chronic obstructive pulmonary disease"/>
    <x v="1"/>
    <x v="3"/>
    <n v="9.701784"/>
    <n v="6.762391"/>
    <n v="13.046530000000001"/>
    <m/>
    <m/>
    <m/>
  </r>
  <r>
    <x v="0"/>
    <x v="20"/>
    <x v="1"/>
    <s v="Chronic obstructive pulmonary disease"/>
    <x v="1"/>
    <x v="3"/>
    <n v="9.6867020000000004"/>
    <n v="6.7499960000000003"/>
    <n v="12.820349999999999"/>
    <m/>
    <m/>
    <m/>
  </r>
  <r>
    <x v="0"/>
    <x v="21"/>
    <x v="1"/>
    <s v="Chronic obstructive pulmonary disease"/>
    <x v="1"/>
    <x v="3"/>
    <n v="9.2824259999999992"/>
    <n v="6.5241340000000001"/>
    <n v="12.41047"/>
    <m/>
    <m/>
    <m/>
  </r>
  <r>
    <x v="0"/>
    <x v="22"/>
    <x v="1"/>
    <s v="Chronic obstructive pulmonary disease"/>
    <x v="1"/>
    <x v="3"/>
    <n v="8.9308169999999993"/>
    <n v="6.2185980000000001"/>
    <n v="11.8728"/>
    <m/>
    <m/>
    <m/>
  </r>
  <r>
    <x v="0"/>
    <x v="23"/>
    <x v="1"/>
    <s v="Chronic obstructive pulmonary disease"/>
    <x v="1"/>
    <x v="3"/>
    <n v="9.1452989999999996"/>
    <n v="6.2373479999999999"/>
    <n v="12.12988"/>
    <m/>
    <m/>
    <m/>
  </r>
  <r>
    <x v="0"/>
    <x v="24"/>
    <x v="1"/>
    <s v="Chronic obstructive pulmonary disease"/>
    <x v="1"/>
    <x v="3"/>
    <n v="9.2619039999999995"/>
    <n v="6.2471930000000002"/>
    <n v="12.43064"/>
    <m/>
    <m/>
    <m/>
  </r>
  <r>
    <x v="0"/>
    <x v="25"/>
    <x v="1"/>
    <s v="Chronic obstructive pulmonary disease"/>
    <x v="1"/>
    <x v="3"/>
    <n v="9.3158220000000007"/>
    <n v="6.398358"/>
    <n v="12.616630000000001"/>
    <m/>
    <m/>
    <m/>
  </r>
  <r>
    <x v="0"/>
    <x v="26"/>
    <x v="1"/>
    <s v="Chronic obstructive pulmonary disease"/>
    <x v="1"/>
    <x v="3"/>
    <n v="9.6386570000000003"/>
    <n v="6.5215940000000003"/>
    <n v="13.161910000000001"/>
    <m/>
    <m/>
    <m/>
  </r>
  <r>
    <x v="0"/>
    <x v="27"/>
    <x v="1"/>
    <s v="Chronic obstructive pulmonary disease"/>
    <x v="1"/>
    <x v="3"/>
    <n v="9.8806159999999998"/>
    <n v="6.7806740000000003"/>
    <n v="13.504569999999999"/>
    <m/>
    <m/>
    <m/>
  </r>
  <r>
    <x v="0"/>
    <x v="0"/>
    <x v="1"/>
    <s v="Ischemic heart disease"/>
    <x v="1"/>
    <x v="2"/>
    <n v="167.10956440000001"/>
    <n v="129.20426190000001"/>
    <n v="211.89237249999999"/>
    <m/>
    <m/>
    <m/>
  </r>
  <r>
    <x v="0"/>
    <x v="1"/>
    <x v="1"/>
    <s v="Ischemic heart disease"/>
    <x v="1"/>
    <x v="2"/>
    <n v="151.71021429999999"/>
    <n v="115.9990281"/>
    <n v="191.6444798"/>
    <m/>
    <m/>
    <m/>
  </r>
  <r>
    <x v="0"/>
    <x v="2"/>
    <x v="1"/>
    <s v="Ischemic heart disease"/>
    <x v="1"/>
    <x v="2"/>
    <n v="151.9782477"/>
    <n v="119.9215841"/>
    <n v="192.1677373"/>
    <m/>
    <m/>
    <m/>
  </r>
  <r>
    <x v="0"/>
    <x v="3"/>
    <x v="1"/>
    <s v="Ischemic heart disease"/>
    <x v="1"/>
    <x v="2"/>
    <n v="146.70343299999999"/>
    <n v="112.8397337"/>
    <n v="181.5431323"/>
    <m/>
    <m/>
    <m/>
  </r>
  <r>
    <x v="0"/>
    <x v="4"/>
    <x v="1"/>
    <s v="Ischemic heart disease"/>
    <x v="1"/>
    <x v="2"/>
    <n v="144.46330259999999"/>
    <n v="111.9295474"/>
    <n v="181.74892109999999"/>
    <m/>
    <m/>
    <m/>
  </r>
  <r>
    <x v="0"/>
    <x v="5"/>
    <x v="1"/>
    <s v="Ischemic heart disease"/>
    <x v="1"/>
    <x v="2"/>
    <n v="147.64863890000001"/>
    <n v="114.69411959999999"/>
    <n v="183.6420712"/>
    <m/>
    <m/>
    <m/>
  </r>
  <r>
    <x v="0"/>
    <x v="6"/>
    <x v="1"/>
    <s v="Ischemic heart disease"/>
    <x v="1"/>
    <x v="2"/>
    <n v="144.40177629999999"/>
    <n v="111.8830286"/>
    <n v="180.38732469999999"/>
    <m/>
    <m/>
    <m/>
  </r>
  <r>
    <x v="0"/>
    <x v="7"/>
    <x v="1"/>
    <s v="Ischemic heart disease"/>
    <x v="1"/>
    <x v="2"/>
    <n v="143.3790869"/>
    <n v="111.3124548"/>
    <n v="179.82306399999999"/>
    <m/>
    <m/>
    <m/>
  </r>
  <r>
    <x v="0"/>
    <x v="8"/>
    <x v="1"/>
    <s v="Ischemic heart disease"/>
    <x v="1"/>
    <x v="2"/>
    <n v="143.46615259999999"/>
    <n v="111.0075537"/>
    <n v="178.05741"/>
    <m/>
    <m/>
    <m/>
  </r>
  <r>
    <x v="0"/>
    <x v="9"/>
    <x v="1"/>
    <s v="Ischemic heart disease"/>
    <x v="1"/>
    <x v="2"/>
    <n v="149.0583518"/>
    <n v="118.2731988"/>
    <n v="185.10353069999999"/>
    <m/>
    <m/>
    <m/>
  </r>
  <r>
    <x v="0"/>
    <x v="10"/>
    <x v="1"/>
    <s v="Ischemic heart disease"/>
    <x v="1"/>
    <x v="2"/>
    <n v="166.8890778"/>
    <n v="129.45401899999999"/>
    <n v="204.59379300000001"/>
    <m/>
    <m/>
    <m/>
  </r>
  <r>
    <x v="0"/>
    <x v="11"/>
    <x v="1"/>
    <s v="Ischemic heart disease"/>
    <x v="1"/>
    <x v="2"/>
    <n v="178.64288819999999"/>
    <n v="141.358552"/>
    <n v="221.0143971"/>
    <m/>
    <m/>
    <m/>
  </r>
  <r>
    <x v="0"/>
    <x v="12"/>
    <x v="1"/>
    <s v="Ischemic heart disease"/>
    <x v="1"/>
    <x v="2"/>
    <n v="198.26675710000001"/>
    <n v="156.21172229999999"/>
    <n v="243.10615060000001"/>
    <m/>
    <m/>
    <m/>
  </r>
  <r>
    <x v="0"/>
    <x v="13"/>
    <x v="1"/>
    <s v="Ischemic heart disease"/>
    <x v="1"/>
    <x v="2"/>
    <n v="228.61562660000001"/>
    <n v="180.87439040000001"/>
    <n v="283.25197530000003"/>
    <m/>
    <m/>
    <m/>
  </r>
  <r>
    <x v="0"/>
    <x v="14"/>
    <x v="1"/>
    <s v="Ischemic heart disease"/>
    <x v="1"/>
    <x v="2"/>
    <n v="251.84476230000001"/>
    <n v="197.41813519999999"/>
    <n v="309.16458590000002"/>
    <m/>
    <m/>
    <m/>
  </r>
  <r>
    <x v="0"/>
    <x v="15"/>
    <x v="1"/>
    <s v="Ischemic heart disease"/>
    <x v="1"/>
    <x v="2"/>
    <n v="270.9032047"/>
    <n v="210.3522475"/>
    <n v="336.25650230000002"/>
    <m/>
    <m/>
    <m/>
  </r>
  <r>
    <x v="0"/>
    <x v="16"/>
    <x v="1"/>
    <s v="Ischemic heart disease"/>
    <x v="1"/>
    <x v="2"/>
    <n v="293.25033459999997"/>
    <n v="231.92535470000001"/>
    <n v="358.52042879999999"/>
    <m/>
    <m/>
    <m/>
  </r>
  <r>
    <x v="0"/>
    <x v="17"/>
    <x v="1"/>
    <s v="Ischemic heart disease"/>
    <x v="1"/>
    <x v="2"/>
    <n v="317.03056220000002"/>
    <n v="246.2467628"/>
    <n v="390.70643330000001"/>
    <m/>
    <m/>
    <m/>
  </r>
  <r>
    <x v="0"/>
    <x v="18"/>
    <x v="1"/>
    <s v="Ischemic heart disease"/>
    <x v="1"/>
    <x v="2"/>
    <n v="329.47583800000001"/>
    <n v="257.07426229999999"/>
    <n v="402.06981789999998"/>
    <m/>
    <m/>
    <m/>
  </r>
  <r>
    <x v="0"/>
    <x v="19"/>
    <x v="1"/>
    <s v="Ischemic heart disease"/>
    <x v="1"/>
    <x v="2"/>
    <n v="330.65334350000001"/>
    <n v="259.82950069999998"/>
    <n v="407.00664690000002"/>
    <m/>
    <m/>
    <m/>
  </r>
  <r>
    <x v="0"/>
    <x v="20"/>
    <x v="1"/>
    <s v="Ischemic heart disease"/>
    <x v="1"/>
    <x v="2"/>
    <n v="336.735794"/>
    <n v="259.62083469999999"/>
    <n v="416.60446139999999"/>
    <m/>
    <m/>
    <m/>
  </r>
  <r>
    <x v="0"/>
    <x v="21"/>
    <x v="1"/>
    <s v="Ischemic heart disease"/>
    <x v="1"/>
    <x v="2"/>
    <n v="328.63370450000002"/>
    <n v="249.34854770000001"/>
    <n v="409.02596110000002"/>
    <m/>
    <m/>
    <m/>
  </r>
  <r>
    <x v="0"/>
    <x v="22"/>
    <x v="1"/>
    <s v="Ischemic heart disease"/>
    <x v="1"/>
    <x v="2"/>
    <n v="321.30627559999999"/>
    <n v="248.74285449999999"/>
    <n v="401.4081779"/>
    <m/>
    <m/>
    <m/>
  </r>
  <r>
    <x v="0"/>
    <x v="23"/>
    <x v="1"/>
    <s v="Ischemic heart disease"/>
    <x v="1"/>
    <x v="2"/>
    <n v="320.10970609999998"/>
    <n v="242.96276320000001"/>
    <n v="399.95434419999998"/>
    <m/>
    <m/>
    <m/>
  </r>
  <r>
    <x v="0"/>
    <x v="24"/>
    <x v="1"/>
    <s v="Ischemic heart disease"/>
    <x v="1"/>
    <x v="2"/>
    <n v="311.380494"/>
    <n v="238.02891249999999"/>
    <n v="388.6514158"/>
    <m/>
    <m/>
    <m/>
  </r>
  <r>
    <x v="0"/>
    <x v="25"/>
    <x v="1"/>
    <s v="Ischemic heart disease"/>
    <x v="1"/>
    <x v="2"/>
    <n v="307.13563770000002"/>
    <n v="232.81699080000001"/>
    <n v="386.13675230000001"/>
    <m/>
    <m/>
    <m/>
  </r>
  <r>
    <x v="0"/>
    <x v="26"/>
    <x v="1"/>
    <s v="Ischemic heart disease"/>
    <x v="1"/>
    <x v="2"/>
    <n v="309.25262650000002"/>
    <n v="235.33037400000001"/>
    <n v="395.95738690000002"/>
    <m/>
    <m/>
    <m/>
  </r>
  <r>
    <x v="0"/>
    <x v="27"/>
    <x v="1"/>
    <s v="Ischemic heart disease"/>
    <x v="1"/>
    <x v="2"/>
    <n v="306.77669939999998"/>
    <n v="235.4472987"/>
    <n v="387.34431849999999"/>
    <m/>
    <m/>
    <m/>
  </r>
  <r>
    <x v="0"/>
    <x v="0"/>
    <x v="1"/>
    <s v="Ischemic heart disease"/>
    <x v="1"/>
    <x v="3"/>
    <n v="6.3622639620000001"/>
    <n v="4.8980662559999999"/>
    <n v="8.1063293769999998"/>
    <m/>
    <m/>
    <m/>
  </r>
  <r>
    <x v="0"/>
    <x v="1"/>
    <x v="1"/>
    <s v="Ischemic heart disease"/>
    <x v="1"/>
    <x v="3"/>
    <n v="5.6935972890000004"/>
    <n v="4.3289182049999999"/>
    <n v="7.1138754689999999"/>
    <m/>
    <m/>
    <m/>
  </r>
  <r>
    <x v="0"/>
    <x v="2"/>
    <x v="1"/>
    <s v="Ischemic heart disease"/>
    <x v="1"/>
    <x v="3"/>
    <n v="5.6524966829999999"/>
    <n v="4.3768660519999996"/>
    <n v="7.1346952080000001"/>
    <m/>
    <m/>
    <m/>
  </r>
  <r>
    <x v="0"/>
    <x v="3"/>
    <x v="1"/>
    <s v="Ischemic heart disease"/>
    <x v="1"/>
    <x v="3"/>
    <n v="5.4322021669999998"/>
    <n v="4.1668759179999997"/>
    <n v="6.7128722969999997"/>
    <m/>
    <m/>
    <m/>
  </r>
  <r>
    <x v="0"/>
    <x v="4"/>
    <x v="1"/>
    <s v="Ischemic heart disease"/>
    <x v="1"/>
    <x v="3"/>
    <n v="5.3219273180000002"/>
    <n v="4.1303561819999999"/>
    <n v="6.6552577240000002"/>
    <m/>
    <m/>
    <m/>
  </r>
  <r>
    <x v="0"/>
    <x v="5"/>
    <x v="1"/>
    <s v="Ischemic heart disease"/>
    <x v="1"/>
    <x v="3"/>
    <n v="5.4009761310000002"/>
    <n v="4.2089010910000004"/>
    <n v="6.7187462929999997"/>
    <m/>
    <m/>
    <m/>
  </r>
  <r>
    <x v="0"/>
    <x v="6"/>
    <x v="1"/>
    <s v="Ischemic heart disease"/>
    <x v="1"/>
    <x v="3"/>
    <n v="5.2539190939999996"/>
    <n v="4.0368727010000001"/>
    <n v="6.5070067610000004"/>
    <m/>
    <m/>
    <m/>
  </r>
  <r>
    <x v="0"/>
    <x v="7"/>
    <x v="1"/>
    <s v="Ischemic heart disease"/>
    <x v="1"/>
    <x v="3"/>
    <n v="5.1925556039999998"/>
    <n v="4.0633684570000002"/>
    <n v="6.4902628890000003"/>
    <m/>
    <m/>
    <m/>
  </r>
  <r>
    <x v="0"/>
    <x v="8"/>
    <x v="1"/>
    <s v="Ischemic heart disease"/>
    <x v="1"/>
    <x v="3"/>
    <n v="5.1842463639999998"/>
    <n v="4.0225274559999997"/>
    <n v="6.4013759889999999"/>
    <m/>
    <m/>
    <m/>
  </r>
  <r>
    <x v="0"/>
    <x v="9"/>
    <x v="1"/>
    <s v="Ischemic heart disease"/>
    <x v="1"/>
    <x v="3"/>
    <n v="5.3707105259999999"/>
    <n v="4.2882032309999998"/>
    <n v="6.6645233739999998"/>
    <m/>
    <m/>
    <m/>
  </r>
  <r>
    <x v="0"/>
    <x v="10"/>
    <x v="1"/>
    <s v="Ischemic heart disease"/>
    <x v="1"/>
    <x v="3"/>
    <n v="5.9756462130000001"/>
    <n v="4.5956895600000003"/>
    <n v="7.3570906899999997"/>
    <m/>
    <m/>
    <m/>
  </r>
  <r>
    <x v="0"/>
    <x v="11"/>
    <x v="1"/>
    <s v="Ischemic heart disease"/>
    <x v="1"/>
    <x v="3"/>
    <n v="6.3714521250000002"/>
    <n v="5.0544661550000001"/>
    <n v="7.8199702379999998"/>
    <m/>
    <m/>
    <m/>
  </r>
  <r>
    <x v="0"/>
    <x v="12"/>
    <x v="1"/>
    <s v="Ischemic heart disease"/>
    <x v="1"/>
    <x v="3"/>
    <n v="7.0507995379999997"/>
    <n v="5.6069878620000004"/>
    <n v="8.6283568249999991"/>
    <m/>
    <m/>
    <m/>
  </r>
  <r>
    <x v="0"/>
    <x v="13"/>
    <x v="1"/>
    <s v="Ischemic heart disease"/>
    <x v="1"/>
    <x v="3"/>
    <n v="8.1140984189999994"/>
    <n v="6.4811731630000002"/>
    <n v="9.9685345840000004"/>
    <m/>
    <m/>
    <m/>
  </r>
  <r>
    <x v="0"/>
    <x v="14"/>
    <x v="1"/>
    <s v="Ischemic heart disease"/>
    <x v="1"/>
    <x v="3"/>
    <n v="8.9567513210000005"/>
    <n v="7.0508557270000001"/>
    <n v="10.98504017"/>
    <m/>
    <m/>
    <m/>
  </r>
  <r>
    <x v="0"/>
    <x v="15"/>
    <x v="1"/>
    <s v="Ischemic heart disease"/>
    <x v="1"/>
    <x v="3"/>
    <n v="9.6568533550000009"/>
    <n v="7.5807887620000001"/>
    <n v="11.951210319999999"/>
    <m/>
    <m/>
    <m/>
  </r>
  <r>
    <x v="0"/>
    <x v="16"/>
    <x v="1"/>
    <s v="Ischemic heart disease"/>
    <x v="1"/>
    <x v="3"/>
    <n v="10.44615361"/>
    <n v="8.2890464149999996"/>
    <n v="12.835162220000001"/>
    <m/>
    <m/>
    <m/>
  </r>
  <r>
    <x v="0"/>
    <x v="17"/>
    <x v="1"/>
    <s v="Ischemic heart disease"/>
    <x v="1"/>
    <x v="3"/>
    <n v="11.36332082"/>
    <n v="8.8701706209999998"/>
    <n v="13.86629039"/>
    <m/>
    <m/>
    <m/>
  </r>
  <r>
    <x v="0"/>
    <x v="18"/>
    <x v="1"/>
    <s v="Ischemic heart disease"/>
    <x v="1"/>
    <x v="3"/>
    <n v="11.93147051"/>
    <n v="9.223552969"/>
    <n v="14.56686099"/>
    <m/>
    <m/>
    <m/>
  </r>
  <r>
    <x v="0"/>
    <x v="19"/>
    <x v="1"/>
    <s v="Ischemic heart disease"/>
    <x v="1"/>
    <x v="3"/>
    <n v="12.0683036"/>
    <n v="9.4931150930000001"/>
    <n v="14.886210439999999"/>
    <m/>
    <m/>
    <m/>
  </r>
  <r>
    <x v="0"/>
    <x v="20"/>
    <x v="1"/>
    <s v="Ischemic heart disease"/>
    <x v="1"/>
    <x v="3"/>
    <n v="12.38279973"/>
    <n v="9.6036667990000009"/>
    <n v="15.31612883"/>
    <m/>
    <m/>
    <m/>
  </r>
  <r>
    <x v="0"/>
    <x v="21"/>
    <x v="1"/>
    <s v="Ischemic heart disease"/>
    <x v="1"/>
    <x v="3"/>
    <n v="12.088181970000001"/>
    <n v="9.2960791470000004"/>
    <n v="15.00392078"/>
    <m/>
    <m/>
    <m/>
  </r>
  <r>
    <x v="0"/>
    <x v="22"/>
    <x v="1"/>
    <s v="Ischemic heart disease"/>
    <x v="1"/>
    <x v="3"/>
    <n v="11.80707535"/>
    <n v="9.1791091330000008"/>
    <n v="14.655772860000001"/>
    <m/>
    <m/>
    <m/>
  </r>
  <r>
    <x v="0"/>
    <x v="23"/>
    <x v="1"/>
    <s v="Ischemic heart disease"/>
    <x v="1"/>
    <x v="3"/>
    <n v="11.85454592"/>
    <n v="9.019831559"/>
    <n v="14.805512269999999"/>
    <m/>
    <m/>
    <m/>
  </r>
  <r>
    <x v="0"/>
    <x v="24"/>
    <x v="1"/>
    <s v="Ischemic heart disease"/>
    <x v="1"/>
    <x v="3"/>
    <n v="11.66139624"/>
    <n v="8.9239933790000006"/>
    <n v="14.555626889999999"/>
    <m/>
    <m/>
    <m/>
  </r>
  <r>
    <x v="0"/>
    <x v="25"/>
    <x v="1"/>
    <s v="Ischemic heart disease"/>
    <x v="1"/>
    <x v="3"/>
    <n v="11.582427320000001"/>
    <n v="8.7954924240000008"/>
    <n v="14.49144684"/>
    <m/>
    <m/>
    <m/>
  </r>
  <r>
    <x v="0"/>
    <x v="26"/>
    <x v="1"/>
    <s v="Ischemic heart disease"/>
    <x v="1"/>
    <x v="3"/>
    <n v="11.74530333"/>
    <n v="9.0232579019999992"/>
    <n v="14.93806786"/>
    <m/>
    <m/>
    <m/>
  </r>
  <r>
    <x v="0"/>
    <x v="27"/>
    <x v="1"/>
    <s v="Ischemic heart disease"/>
    <x v="1"/>
    <x v="3"/>
    <n v="11.782640750000001"/>
    <n v="9.0387877529999994"/>
    <n v="14.794058789999999"/>
    <m/>
    <m/>
    <m/>
  </r>
  <r>
    <x v="0"/>
    <x v="0"/>
    <x v="1"/>
    <s v="Ischemic stroke"/>
    <x v="1"/>
    <x v="2"/>
    <n v="70.042000000000002"/>
    <n v="45.776400000000002"/>
    <n v="101.3644"/>
    <m/>
    <m/>
    <m/>
  </r>
  <r>
    <x v="0"/>
    <x v="1"/>
    <x v="1"/>
    <s v="Ischemic stroke"/>
    <x v="1"/>
    <x v="2"/>
    <n v="63.580370000000002"/>
    <n v="41.052399999999999"/>
    <n v="92.733140000000006"/>
    <m/>
    <m/>
    <m/>
  </r>
  <r>
    <x v="0"/>
    <x v="2"/>
    <x v="1"/>
    <s v="Ischemic stroke"/>
    <x v="1"/>
    <x v="2"/>
    <n v="63.42868"/>
    <n v="41.292589999999997"/>
    <n v="91.045739999999995"/>
    <m/>
    <m/>
    <m/>
  </r>
  <r>
    <x v="0"/>
    <x v="3"/>
    <x v="1"/>
    <s v="Ischemic stroke"/>
    <x v="1"/>
    <x v="2"/>
    <n v="61.611719999999998"/>
    <n v="40.790410000000001"/>
    <n v="88.414559999999994"/>
    <m/>
    <m/>
    <m/>
  </r>
  <r>
    <x v="0"/>
    <x v="4"/>
    <x v="1"/>
    <s v="Ischemic stroke"/>
    <x v="1"/>
    <x v="2"/>
    <n v="60.592730000000003"/>
    <n v="39.128160000000001"/>
    <n v="87.557900000000004"/>
    <m/>
    <m/>
    <m/>
  </r>
  <r>
    <x v="0"/>
    <x v="5"/>
    <x v="1"/>
    <s v="Ischemic stroke"/>
    <x v="1"/>
    <x v="2"/>
    <n v="61.875050000000002"/>
    <n v="41.120840000000001"/>
    <n v="88.022639999999996"/>
    <m/>
    <m/>
    <m/>
  </r>
  <r>
    <x v="0"/>
    <x v="6"/>
    <x v="1"/>
    <s v="Ischemic stroke"/>
    <x v="1"/>
    <x v="2"/>
    <n v="61.546869999999998"/>
    <n v="41.266460000000002"/>
    <n v="86.187560000000005"/>
    <m/>
    <m/>
    <m/>
  </r>
  <r>
    <x v="0"/>
    <x v="7"/>
    <x v="1"/>
    <s v="Ischemic stroke"/>
    <x v="1"/>
    <x v="2"/>
    <n v="61.855029999999999"/>
    <n v="42.903910000000003"/>
    <n v="86.227940000000004"/>
    <m/>
    <m/>
    <m/>
  </r>
  <r>
    <x v="0"/>
    <x v="8"/>
    <x v="1"/>
    <s v="Ischemic stroke"/>
    <x v="1"/>
    <x v="2"/>
    <n v="62.160879999999999"/>
    <n v="41.664969999999997"/>
    <n v="88.01764"/>
    <m/>
    <m/>
    <m/>
  </r>
  <r>
    <x v="0"/>
    <x v="9"/>
    <x v="1"/>
    <s v="Ischemic stroke"/>
    <x v="1"/>
    <x v="2"/>
    <n v="63.637450000000001"/>
    <n v="43.216290000000001"/>
    <n v="89.680710000000005"/>
    <m/>
    <m/>
    <m/>
  </r>
  <r>
    <x v="0"/>
    <x v="10"/>
    <x v="1"/>
    <s v="Ischemic stroke"/>
    <x v="1"/>
    <x v="2"/>
    <n v="66.812169999999995"/>
    <n v="45.716949999999997"/>
    <n v="92.812089999999998"/>
    <m/>
    <m/>
    <m/>
  </r>
  <r>
    <x v="0"/>
    <x v="11"/>
    <x v="1"/>
    <s v="Ischemic stroke"/>
    <x v="1"/>
    <x v="2"/>
    <n v="69.663300000000007"/>
    <n v="48.345440000000004"/>
    <n v="97.524919999999995"/>
    <m/>
    <m/>
    <m/>
  </r>
  <r>
    <x v="0"/>
    <x v="12"/>
    <x v="1"/>
    <s v="Ischemic stroke"/>
    <x v="1"/>
    <x v="2"/>
    <n v="71.937510000000003"/>
    <n v="49.755389999999998"/>
    <n v="101.7122"/>
    <m/>
    <m/>
    <m/>
  </r>
  <r>
    <x v="0"/>
    <x v="13"/>
    <x v="1"/>
    <s v="Ischemic stroke"/>
    <x v="1"/>
    <x v="2"/>
    <n v="73.706850000000003"/>
    <n v="50.664729999999999"/>
    <n v="102.3379"/>
    <m/>
    <m/>
    <m/>
  </r>
  <r>
    <x v="0"/>
    <x v="14"/>
    <x v="1"/>
    <s v="Ischemic stroke"/>
    <x v="1"/>
    <x v="2"/>
    <n v="77.254570000000001"/>
    <n v="54.30744"/>
    <n v="107.0127"/>
    <m/>
    <m/>
    <m/>
  </r>
  <r>
    <x v="0"/>
    <x v="15"/>
    <x v="1"/>
    <s v="Ischemic stroke"/>
    <x v="1"/>
    <x v="2"/>
    <n v="82.083939999999998"/>
    <n v="55.663490000000003"/>
    <n v="116.5881"/>
    <m/>
    <m/>
    <m/>
  </r>
  <r>
    <x v="0"/>
    <x v="16"/>
    <x v="1"/>
    <s v="Ischemic stroke"/>
    <x v="1"/>
    <x v="2"/>
    <n v="85.111350000000002"/>
    <n v="58.2256"/>
    <n v="119.3079"/>
    <m/>
    <m/>
    <m/>
  </r>
  <r>
    <x v="0"/>
    <x v="17"/>
    <x v="1"/>
    <s v="Ischemic stroke"/>
    <x v="1"/>
    <x v="2"/>
    <n v="89.039820000000006"/>
    <n v="61.922800000000002"/>
    <n v="123.2997"/>
    <m/>
    <m/>
    <m/>
  </r>
  <r>
    <x v="0"/>
    <x v="18"/>
    <x v="1"/>
    <s v="Ischemic stroke"/>
    <x v="1"/>
    <x v="2"/>
    <n v="90.705179999999999"/>
    <n v="63.722520000000003"/>
    <n v="127.1348"/>
    <m/>
    <m/>
    <m/>
  </r>
  <r>
    <x v="0"/>
    <x v="19"/>
    <x v="1"/>
    <s v="Ischemic stroke"/>
    <x v="1"/>
    <x v="2"/>
    <n v="89.546459999999996"/>
    <n v="61.607559999999999"/>
    <n v="125.0531"/>
    <m/>
    <m/>
    <m/>
  </r>
  <r>
    <x v="0"/>
    <x v="20"/>
    <x v="1"/>
    <s v="Ischemic stroke"/>
    <x v="1"/>
    <x v="2"/>
    <n v="90.533969999999997"/>
    <n v="62.627899999999997"/>
    <n v="128.15479999999999"/>
    <m/>
    <m/>
    <m/>
  </r>
  <r>
    <x v="0"/>
    <x v="21"/>
    <x v="1"/>
    <s v="Ischemic stroke"/>
    <x v="1"/>
    <x v="2"/>
    <n v="87.240840000000006"/>
    <n v="60.150970000000001"/>
    <n v="123.0789"/>
    <m/>
    <m/>
    <m/>
  </r>
  <r>
    <x v="0"/>
    <x v="22"/>
    <x v="1"/>
    <s v="Ischemic stroke"/>
    <x v="1"/>
    <x v="2"/>
    <n v="83.539879999999997"/>
    <n v="57.154600000000002"/>
    <n v="115.7501"/>
    <m/>
    <m/>
    <m/>
  </r>
  <r>
    <x v="0"/>
    <x v="23"/>
    <x v="1"/>
    <s v="Ischemic stroke"/>
    <x v="1"/>
    <x v="2"/>
    <n v="82.216269999999994"/>
    <n v="54.978319999999997"/>
    <n v="114.75530000000001"/>
    <m/>
    <m/>
    <m/>
  </r>
  <r>
    <x v="0"/>
    <x v="24"/>
    <x v="1"/>
    <s v="Ischemic stroke"/>
    <x v="1"/>
    <x v="2"/>
    <n v="78.346299999999999"/>
    <n v="53.523690000000002"/>
    <n v="106.9682"/>
    <m/>
    <m/>
    <m/>
  </r>
  <r>
    <x v="0"/>
    <x v="25"/>
    <x v="1"/>
    <s v="Ischemic stroke"/>
    <x v="1"/>
    <x v="2"/>
    <n v="76.530379999999994"/>
    <n v="51.214500000000001"/>
    <n v="107.10760000000001"/>
    <m/>
    <m/>
    <m/>
  </r>
  <r>
    <x v="0"/>
    <x v="26"/>
    <x v="1"/>
    <s v="Ischemic stroke"/>
    <x v="1"/>
    <x v="2"/>
    <n v="77.061049999999994"/>
    <n v="53.452249999999999"/>
    <n v="107.6379"/>
    <m/>
    <m/>
    <m/>
  </r>
  <r>
    <x v="0"/>
    <x v="27"/>
    <x v="1"/>
    <s v="Ischemic stroke"/>
    <x v="1"/>
    <x v="2"/>
    <n v="76.945589999999996"/>
    <n v="52.202950000000001"/>
    <n v="107.3377"/>
    <m/>
    <m/>
    <m/>
  </r>
  <r>
    <x v="0"/>
    <x v="0"/>
    <x v="1"/>
    <s v="Ischemic stroke"/>
    <x v="1"/>
    <x v="3"/>
    <n v="3.304415997"/>
    <n v="2.1089361329999998"/>
    <n v="4.8127744090000002"/>
    <m/>
    <m/>
    <m/>
  </r>
  <r>
    <x v="0"/>
    <x v="1"/>
    <x v="1"/>
    <s v="Ischemic stroke"/>
    <x v="1"/>
    <x v="3"/>
    <n v="2.9735867549999999"/>
    <n v="1.916306888"/>
    <n v="4.3742427849999999"/>
    <m/>
    <m/>
    <m/>
  </r>
  <r>
    <x v="0"/>
    <x v="2"/>
    <x v="1"/>
    <s v="Ischemic stroke"/>
    <x v="1"/>
    <x v="3"/>
    <n v="2.962378352"/>
    <n v="1.8889212740000001"/>
    <n v="4.268529354"/>
    <m/>
    <m/>
    <m/>
  </r>
  <r>
    <x v="0"/>
    <x v="3"/>
    <x v="1"/>
    <s v="Ischemic stroke"/>
    <x v="1"/>
    <x v="3"/>
    <n v="2.8829473980000002"/>
    <n v="1.87782849"/>
    <n v="4.1490990869999997"/>
    <m/>
    <m/>
    <m/>
  </r>
  <r>
    <x v="0"/>
    <x v="4"/>
    <x v="1"/>
    <s v="Ischemic stroke"/>
    <x v="1"/>
    <x v="3"/>
    <n v="2.8469028879999998"/>
    <n v="1.849880827"/>
    <n v="4.0921615940000002"/>
    <m/>
    <m/>
    <m/>
  </r>
  <r>
    <x v="0"/>
    <x v="5"/>
    <x v="1"/>
    <s v="Ischemic stroke"/>
    <x v="1"/>
    <x v="3"/>
    <n v="2.9125544200000002"/>
    <n v="1.9092780279999999"/>
    <n v="4.1365346870000002"/>
    <m/>
    <m/>
    <m/>
  </r>
  <r>
    <x v="0"/>
    <x v="6"/>
    <x v="1"/>
    <s v="Ischemic stroke"/>
    <x v="1"/>
    <x v="3"/>
    <n v="2.9050124749999999"/>
    <n v="1.959066854"/>
    <n v="4.0867023050000002"/>
    <m/>
    <m/>
    <m/>
  </r>
  <r>
    <x v="0"/>
    <x v="7"/>
    <x v="1"/>
    <s v="Ischemic stroke"/>
    <x v="1"/>
    <x v="3"/>
    <n v="2.9233602749999998"/>
    <n v="2.0123219130000001"/>
    <n v="4.0937905819999996"/>
    <m/>
    <m/>
    <m/>
  </r>
  <r>
    <x v="0"/>
    <x v="8"/>
    <x v="1"/>
    <s v="Ischemic stroke"/>
    <x v="1"/>
    <x v="3"/>
    <n v="2.945791593"/>
    <n v="2.0048684909999999"/>
    <n v="4.1463123599999996"/>
    <m/>
    <m/>
    <m/>
  </r>
  <r>
    <x v="0"/>
    <x v="9"/>
    <x v="1"/>
    <s v="Ischemic stroke"/>
    <x v="1"/>
    <x v="3"/>
    <n v="3.019934015"/>
    <n v="2.0701701469999998"/>
    <n v="4.2278196059999997"/>
    <m/>
    <m/>
    <m/>
  </r>
  <r>
    <x v="0"/>
    <x v="10"/>
    <x v="1"/>
    <s v="Ischemic stroke"/>
    <x v="1"/>
    <x v="3"/>
    <n v="3.1676645620000001"/>
    <n v="2.1961962810000002"/>
    <n v="4.3718698839999997"/>
    <m/>
    <m/>
    <m/>
  </r>
  <r>
    <x v="0"/>
    <x v="11"/>
    <x v="1"/>
    <s v="Ischemic stroke"/>
    <x v="1"/>
    <x v="3"/>
    <n v="3.3242258969999998"/>
    <n v="2.3425685129999998"/>
    <n v="4.6278821179999996"/>
    <m/>
    <m/>
    <m/>
  </r>
  <r>
    <x v="0"/>
    <x v="12"/>
    <x v="1"/>
    <s v="Ischemic stroke"/>
    <x v="1"/>
    <x v="3"/>
    <n v="3.4343312689999999"/>
    <n v="2.3734954510000001"/>
    <n v="4.8273798020000003"/>
    <m/>
    <m/>
    <m/>
  </r>
  <r>
    <x v="0"/>
    <x v="13"/>
    <x v="1"/>
    <s v="Ischemic stroke"/>
    <x v="1"/>
    <x v="3"/>
    <n v="3.5206667600000001"/>
    <n v="2.4577350779999998"/>
    <n v="4.8271370559999998"/>
    <m/>
    <m/>
    <m/>
  </r>
  <r>
    <x v="0"/>
    <x v="14"/>
    <x v="1"/>
    <s v="Ischemic stroke"/>
    <x v="1"/>
    <x v="3"/>
    <n v="3.6998359029999999"/>
    <n v="2.625643696"/>
    <n v="5.0895989149999998"/>
    <m/>
    <m/>
    <m/>
  </r>
  <r>
    <x v="0"/>
    <x v="15"/>
    <x v="1"/>
    <s v="Ischemic stroke"/>
    <x v="1"/>
    <x v="3"/>
    <n v="3.9418519170000001"/>
    <n v="2.6871658979999999"/>
    <n v="5.5115084550000004"/>
    <m/>
    <m/>
    <m/>
  </r>
  <r>
    <x v="0"/>
    <x v="16"/>
    <x v="1"/>
    <s v="Ischemic stroke"/>
    <x v="1"/>
    <x v="3"/>
    <n v="4.0714853700000004"/>
    <n v="2.811559726"/>
    <n v="5.6684018700000003"/>
    <m/>
    <m/>
    <m/>
  </r>
  <r>
    <x v="0"/>
    <x v="17"/>
    <x v="1"/>
    <s v="Ischemic stroke"/>
    <x v="1"/>
    <x v="3"/>
    <n v="4.2578152380000001"/>
    <n v="2.9984513499999998"/>
    <n v="5.8908458149999996"/>
    <m/>
    <m/>
    <m/>
  </r>
  <r>
    <x v="0"/>
    <x v="18"/>
    <x v="1"/>
    <s v="Ischemic stroke"/>
    <x v="1"/>
    <x v="3"/>
    <n v="4.3608003929999999"/>
    <n v="3.0973559129999999"/>
    <n v="6.0681741279999999"/>
    <m/>
    <m/>
    <m/>
  </r>
  <r>
    <x v="0"/>
    <x v="19"/>
    <x v="1"/>
    <s v="Ischemic stroke"/>
    <x v="1"/>
    <x v="3"/>
    <n v="4.3323557600000004"/>
    <n v="3.008861445"/>
    <n v="6.0369408370000004"/>
    <m/>
    <m/>
    <m/>
  </r>
  <r>
    <x v="0"/>
    <x v="20"/>
    <x v="1"/>
    <s v="Ischemic stroke"/>
    <x v="1"/>
    <x v="3"/>
    <n v="4.3939433909999996"/>
    <n v="3.0759885260000002"/>
    <n v="6.0412372960000003"/>
    <m/>
    <m/>
    <m/>
  </r>
  <r>
    <x v="0"/>
    <x v="21"/>
    <x v="1"/>
    <s v="Ischemic stroke"/>
    <x v="1"/>
    <x v="3"/>
    <n v="4.1995474499999998"/>
    <n v="2.917529075"/>
    <n v="5.7880212310000001"/>
    <m/>
    <m/>
    <m/>
  </r>
  <r>
    <x v="0"/>
    <x v="22"/>
    <x v="1"/>
    <s v="Ischemic stroke"/>
    <x v="1"/>
    <x v="3"/>
    <n v="3.9848571119999998"/>
    <n v="2.7681407600000001"/>
    <n v="5.4679577479999999"/>
    <m/>
    <m/>
    <m/>
  </r>
  <r>
    <x v="0"/>
    <x v="23"/>
    <x v="1"/>
    <s v="Ischemic stroke"/>
    <x v="1"/>
    <x v="3"/>
    <n v="3.9219034829999999"/>
    <n v="2.6518889240000001"/>
    <n v="5.4471806950000001"/>
    <m/>
    <m/>
    <m/>
  </r>
  <r>
    <x v="0"/>
    <x v="24"/>
    <x v="1"/>
    <s v="Ischemic stroke"/>
    <x v="1"/>
    <x v="3"/>
    <n v="3.7379046819999999"/>
    <n v="2.562825948"/>
    <n v="5.0771423069999999"/>
    <m/>
    <m/>
    <m/>
  </r>
  <r>
    <x v="0"/>
    <x v="25"/>
    <x v="1"/>
    <s v="Ischemic stroke"/>
    <x v="1"/>
    <x v="3"/>
    <n v="3.6476709870000001"/>
    <n v="2.4955426379999999"/>
    <n v="4.9935251029999996"/>
    <m/>
    <m/>
    <m/>
  </r>
  <r>
    <x v="0"/>
    <x v="26"/>
    <x v="1"/>
    <s v="Ischemic stroke"/>
    <x v="1"/>
    <x v="3"/>
    <n v="3.700440365"/>
    <n v="2.5973529690000001"/>
    <n v="5.1807082009999998"/>
    <m/>
    <m/>
    <m/>
  </r>
  <r>
    <x v="0"/>
    <x v="27"/>
    <x v="1"/>
    <s v="Ischemic stroke"/>
    <x v="1"/>
    <x v="3"/>
    <n v="3.7264329329999999"/>
    <n v="2.5768357630000001"/>
    <n v="5.1185248769999996"/>
    <m/>
    <m/>
    <m/>
  </r>
  <r>
    <x v="0"/>
    <x v="0"/>
    <x v="1"/>
    <s v="Tracheal, bronchus, and lung cancer"/>
    <x v="1"/>
    <x v="2"/>
    <n v="101.1630066"/>
    <n v="70.922932669999994"/>
    <n v="140.1125643"/>
    <m/>
    <m/>
    <m/>
  </r>
  <r>
    <x v="0"/>
    <x v="1"/>
    <x v="1"/>
    <s v="Tracheal, bronchus, and lung cancer"/>
    <x v="1"/>
    <x v="2"/>
    <n v="92.041502949999995"/>
    <n v="65.795525740000002"/>
    <n v="123.9489373"/>
    <m/>
    <m/>
    <m/>
  </r>
  <r>
    <x v="0"/>
    <x v="2"/>
    <x v="1"/>
    <s v="Tracheal, bronchus, and lung cancer"/>
    <x v="1"/>
    <x v="2"/>
    <n v="90.075026269999995"/>
    <n v="64.027025129999998"/>
    <n v="123.5216945"/>
    <m/>
    <m/>
    <m/>
  </r>
  <r>
    <x v="0"/>
    <x v="3"/>
    <x v="1"/>
    <s v="Tracheal, bronchus, and lung cancer"/>
    <x v="1"/>
    <x v="2"/>
    <n v="86.914363629999997"/>
    <n v="61.760403179999997"/>
    <n v="114.6141822"/>
    <m/>
    <m/>
    <m/>
  </r>
  <r>
    <x v="0"/>
    <x v="4"/>
    <x v="1"/>
    <s v="Tracheal, bronchus, and lung cancer"/>
    <x v="1"/>
    <x v="2"/>
    <n v="84.520044369999994"/>
    <n v="61.01129581"/>
    <n v="114.4107865"/>
    <m/>
    <m/>
    <m/>
  </r>
  <r>
    <x v="0"/>
    <x v="5"/>
    <x v="1"/>
    <s v="Tracheal, bronchus, and lung cancer"/>
    <x v="1"/>
    <x v="2"/>
    <n v="84.738309459999996"/>
    <n v="60.65833705"/>
    <n v="114.7183682"/>
    <m/>
    <m/>
    <m/>
  </r>
  <r>
    <x v="0"/>
    <x v="6"/>
    <x v="1"/>
    <s v="Tracheal, bronchus, and lung cancer"/>
    <x v="1"/>
    <x v="2"/>
    <n v="82.374265910000005"/>
    <n v="59.078145159999998"/>
    <n v="108.394338"/>
    <m/>
    <m/>
    <m/>
  </r>
  <r>
    <x v="0"/>
    <x v="7"/>
    <x v="1"/>
    <s v="Tracheal, bronchus, and lung cancer"/>
    <x v="1"/>
    <x v="2"/>
    <n v="80.128479150000004"/>
    <n v="58.530818969999999"/>
    <n v="105.8896155"/>
    <m/>
    <m/>
    <m/>
  </r>
  <r>
    <x v="0"/>
    <x v="8"/>
    <x v="1"/>
    <s v="Tracheal, bronchus, and lung cancer"/>
    <x v="1"/>
    <x v="2"/>
    <n v="78.786613149999994"/>
    <n v="56.898134349999999"/>
    <n v="104.02598020000001"/>
    <m/>
    <m/>
    <m/>
  </r>
  <r>
    <x v="0"/>
    <x v="9"/>
    <x v="1"/>
    <s v="Tracheal, bronchus, and lung cancer"/>
    <x v="1"/>
    <x v="2"/>
    <n v="77.068206119999999"/>
    <n v="54.899785209999997"/>
    <n v="101.9204874"/>
    <m/>
    <m/>
    <m/>
  </r>
  <r>
    <x v="0"/>
    <x v="10"/>
    <x v="1"/>
    <s v="Tracheal, bronchus, and lung cancer"/>
    <x v="1"/>
    <x v="2"/>
    <n v="78.104624659999999"/>
    <n v="56.09932671"/>
    <n v="105.0079199"/>
    <m/>
    <m/>
    <m/>
  </r>
  <r>
    <x v="0"/>
    <x v="11"/>
    <x v="1"/>
    <s v="Tracheal, bronchus, and lung cancer"/>
    <x v="1"/>
    <x v="2"/>
    <n v="74.40207599"/>
    <n v="52.814246779999998"/>
    <n v="97.066147999999998"/>
    <m/>
    <m/>
    <m/>
  </r>
  <r>
    <x v="0"/>
    <x v="12"/>
    <x v="1"/>
    <s v="Tracheal, bronchus, and lung cancer"/>
    <x v="1"/>
    <x v="2"/>
    <n v="72.467607790000002"/>
    <n v="52.492852169999999"/>
    <n v="93.838872809999998"/>
    <m/>
    <m/>
    <m/>
  </r>
  <r>
    <x v="0"/>
    <x v="13"/>
    <x v="1"/>
    <s v="Tracheal, bronchus, and lung cancer"/>
    <x v="1"/>
    <x v="2"/>
    <n v="71.498094330000001"/>
    <n v="50.772188069999999"/>
    <n v="94.318214580000003"/>
    <m/>
    <m/>
    <m/>
  </r>
  <r>
    <x v="0"/>
    <x v="14"/>
    <x v="1"/>
    <s v="Tracheal, bronchus, and lung cancer"/>
    <x v="1"/>
    <x v="2"/>
    <n v="73.274084639999998"/>
    <n v="51.69760488"/>
    <n v="95.011530519999994"/>
    <m/>
    <m/>
    <m/>
  </r>
  <r>
    <x v="0"/>
    <x v="15"/>
    <x v="1"/>
    <s v="Tracheal, bronchus, and lung cancer"/>
    <x v="1"/>
    <x v="2"/>
    <n v="74.877239470000006"/>
    <n v="53.513674190000003"/>
    <n v="99.244452109999997"/>
    <m/>
    <m/>
    <m/>
  </r>
  <r>
    <x v="0"/>
    <x v="16"/>
    <x v="1"/>
    <s v="Tracheal, bronchus, and lung cancer"/>
    <x v="1"/>
    <x v="2"/>
    <n v="77.151505330000006"/>
    <n v="55.272347709999998"/>
    <n v="100.2151013"/>
    <m/>
    <m/>
    <m/>
  </r>
  <r>
    <x v="0"/>
    <x v="17"/>
    <x v="1"/>
    <s v="Tracheal, bronchus, and lung cancer"/>
    <x v="1"/>
    <x v="2"/>
    <n v="81.122009050000003"/>
    <n v="56.663473160000002"/>
    <n v="105.0456427"/>
    <m/>
    <m/>
    <m/>
  </r>
  <r>
    <x v="0"/>
    <x v="18"/>
    <x v="1"/>
    <s v="Tracheal, bronchus, and lung cancer"/>
    <x v="1"/>
    <x v="2"/>
    <n v="79.395546260000003"/>
    <n v="57.029574910000001"/>
    <n v="104.5713726"/>
    <m/>
    <m/>
    <m/>
  </r>
  <r>
    <x v="0"/>
    <x v="19"/>
    <x v="1"/>
    <s v="Tracheal, bronchus, and lung cancer"/>
    <x v="1"/>
    <x v="2"/>
    <n v="77.055361009999999"/>
    <n v="54.380893350000001"/>
    <n v="101.4634607"/>
    <m/>
    <m/>
    <m/>
  </r>
  <r>
    <x v="0"/>
    <x v="20"/>
    <x v="1"/>
    <s v="Tracheal, bronchus, and lung cancer"/>
    <x v="1"/>
    <x v="2"/>
    <n v="77.302737699999994"/>
    <n v="54.09793998"/>
    <n v="101.72206629999999"/>
    <m/>
    <m/>
    <m/>
  </r>
  <r>
    <x v="0"/>
    <x v="21"/>
    <x v="1"/>
    <s v="Tracheal, bronchus, and lung cancer"/>
    <x v="1"/>
    <x v="2"/>
    <n v="76.08262105"/>
    <n v="53.148214340000003"/>
    <n v="101.4704644"/>
    <m/>
    <m/>
    <m/>
  </r>
  <r>
    <x v="0"/>
    <x v="22"/>
    <x v="1"/>
    <s v="Tracheal, bronchus, and lung cancer"/>
    <x v="1"/>
    <x v="2"/>
    <n v="75.326168359999997"/>
    <n v="52.944504680000001"/>
    <n v="99.48620674"/>
    <m/>
    <m/>
    <m/>
  </r>
  <r>
    <x v="0"/>
    <x v="23"/>
    <x v="1"/>
    <s v="Tracheal, bronchus, and lung cancer"/>
    <x v="1"/>
    <x v="2"/>
    <n v="78.666550700000002"/>
    <n v="55.83691512"/>
    <n v="104.14354059999999"/>
    <m/>
    <m/>
    <m/>
  </r>
  <r>
    <x v="0"/>
    <x v="24"/>
    <x v="1"/>
    <s v="Tracheal, bronchus, and lung cancer"/>
    <x v="1"/>
    <x v="2"/>
    <n v="82.839988629999993"/>
    <n v="57.821476570000002"/>
    <n v="110.03816329999999"/>
    <m/>
    <m/>
    <m/>
  </r>
  <r>
    <x v="0"/>
    <x v="25"/>
    <x v="1"/>
    <s v="Tracheal, bronchus, and lung cancer"/>
    <x v="1"/>
    <x v="2"/>
    <n v="83.283137269999997"/>
    <n v="57.288954599999997"/>
    <n v="111.9665048"/>
    <m/>
    <m/>
    <m/>
  </r>
  <r>
    <x v="0"/>
    <x v="26"/>
    <x v="1"/>
    <s v="Tracheal, bronchus, and lung cancer"/>
    <x v="1"/>
    <x v="2"/>
    <n v="82.634666920000001"/>
    <n v="56.840834319999999"/>
    <n v="113.01402640000001"/>
    <m/>
    <m/>
    <m/>
  </r>
  <r>
    <x v="0"/>
    <x v="27"/>
    <x v="1"/>
    <s v="Tracheal, bronchus, and lung cancer"/>
    <x v="1"/>
    <x v="2"/>
    <n v="83.485917209999997"/>
    <n v="57.931400369999999"/>
    <n v="112.18467010000001"/>
    <m/>
    <m/>
    <m/>
  </r>
  <r>
    <x v="0"/>
    <x v="0"/>
    <x v="1"/>
    <s v="Tracheal, bronchus, and lung cancer"/>
    <x v="1"/>
    <x v="3"/>
    <n v="3.6647136090000001"/>
    <n v="2.5720292150000001"/>
    <n v="4.9895174840000003"/>
    <m/>
    <m/>
    <m/>
  </r>
  <r>
    <x v="0"/>
    <x v="1"/>
    <x v="1"/>
    <s v="Tracheal, bronchus, and lung cancer"/>
    <x v="1"/>
    <x v="3"/>
    <n v="3.3175955529999999"/>
    <n v="2.371176503"/>
    <n v="4.4614656500000001"/>
    <m/>
    <m/>
    <m/>
  </r>
  <r>
    <x v="0"/>
    <x v="2"/>
    <x v="1"/>
    <s v="Tracheal, bronchus, and lung cancer"/>
    <x v="1"/>
    <x v="3"/>
    <n v="3.2378647250000001"/>
    <n v="2.3036174389999999"/>
    <n v="4.3820973859999999"/>
    <m/>
    <m/>
    <m/>
  </r>
  <r>
    <x v="0"/>
    <x v="3"/>
    <x v="1"/>
    <s v="Tracheal, bronchus, and lung cancer"/>
    <x v="1"/>
    <x v="3"/>
    <n v="3.1205756230000001"/>
    <n v="2.2249013500000001"/>
    <n v="4.1272035379999998"/>
    <m/>
    <m/>
    <m/>
  </r>
  <r>
    <x v="0"/>
    <x v="4"/>
    <x v="1"/>
    <s v="Tracheal, bronchus, and lung cancer"/>
    <x v="1"/>
    <x v="3"/>
    <n v="3.0315646379999999"/>
    <n v="2.1655030040000001"/>
    <n v="4.057132212"/>
    <m/>
    <m/>
    <m/>
  </r>
  <r>
    <x v="0"/>
    <x v="5"/>
    <x v="1"/>
    <s v="Tracheal, bronchus, and lung cancer"/>
    <x v="1"/>
    <x v="3"/>
    <n v="3.033064499"/>
    <n v="2.1799055730000001"/>
    <n v="4.0614943950000004"/>
    <m/>
    <m/>
    <m/>
  </r>
  <r>
    <x v="0"/>
    <x v="6"/>
    <x v="1"/>
    <s v="Tracheal, bronchus, and lung cancer"/>
    <x v="1"/>
    <x v="3"/>
    <n v="2.9466254859999998"/>
    <n v="2.1355957060000001"/>
    <n v="3.9105465549999998"/>
    <m/>
    <m/>
    <m/>
  </r>
  <r>
    <x v="0"/>
    <x v="7"/>
    <x v="1"/>
    <s v="Tracheal, bronchus, and lung cancer"/>
    <x v="1"/>
    <x v="3"/>
    <n v="2.8639879879999999"/>
    <n v="2.0667625049999998"/>
    <n v="3.8011918580000001"/>
    <m/>
    <m/>
    <m/>
  </r>
  <r>
    <x v="0"/>
    <x v="8"/>
    <x v="1"/>
    <s v="Tracheal, bronchus, and lung cancer"/>
    <x v="1"/>
    <x v="3"/>
    <n v="2.815152383"/>
    <n v="2.0107412139999998"/>
    <n v="3.7185125970000001"/>
    <m/>
    <m/>
    <m/>
  </r>
  <r>
    <x v="0"/>
    <x v="9"/>
    <x v="1"/>
    <s v="Tracheal, bronchus, and lung cancer"/>
    <x v="1"/>
    <x v="3"/>
    <n v="2.7462815219999999"/>
    <n v="1.945524343"/>
    <n v="3.6186190800000002"/>
    <m/>
    <m/>
    <m/>
  </r>
  <r>
    <x v="0"/>
    <x v="10"/>
    <x v="1"/>
    <s v="Tracheal, bronchus, and lung cancer"/>
    <x v="1"/>
    <x v="3"/>
    <n v="2.7857204100000001"/>
    <n v="2.005658816"/>
    <n v="3.7711861999999998"/>
    <m/>
    <m/>
    <m/>
  </r>
  <r>
    <x v="0"/>
    <x v="11"/>
    <x v="1"/>
    <s v="Tracheal, bronchus, and lung cancer"/>
    <x v="1"/>
    <x v="3"/>
    <n v="2.6329200400000001"/>
    <n v="1.874580688"/>
    <n v="3.4790579230000001"/>
    <m/>
    <m/>
    <m/>
  </r>
  <r>
    <x v="0"/>
    <x v="12"/>
    <x v="1"/>
    <s v="Tracheal, bronchus, and lung cancer"/>
    <x v="1"/>
    <x v="3"/>
    <n v="2.563632916"/>
    <n v="1.8449479470000001"/>
    <n v="3.3215738030000002"/>
    <m/>
    <m/>
    <m/>
  </r>
  <r>
    <x v="0"/>
    <x v="13"/>
    <x v="1"/>
    <s v="Tracheal, bronchus, and lung cancer"/>
    <x v="1"/>
    <x v="3"/>
    <n v="2.5319417180000001"/>
    <n v="1.7888712"/>
    <n v="3.360207495"/>
    <m/>
    <m/>
    <m/>
  </r>
  <r>
    <x v="0"/>
    <x v="14"/>
    <x v="1"/>
    <s v="Tracheal, bronchus, and lung cancer"/>
    <x v="1"/>
    <x v="3"/>
    <n v="2.61303163"/>
    <n v="1.8258383"/>
    <n v="3.4153663619999999"/>
    <m/>
    <m/>
    <m/>
  </r>
  <r>
    <x v="0"/>
    <x v="15"/>
    <x v="1"/>
    <s v="Tracheal, bronchus, and lung cancer"/>
    <x v="1"/>
    <x v="3"/>
    <n v="2.690717136"/>
    <n v="1.9126070209999999"/>
    <n v="3.5926251420000002"/>
    <m/>
    <m/>
    <m/>
  </r>
  <r>
    <x v="0"/>
    <x v="16"/>
    <x v="1"/>
    <s v="Tracheal, bronchus, and lung cancer"/>
    <x v="1"/>
    <x v="3"/>
    <n v="2.779103697"/>
    <n v="1.9823531029999999"/>
    <n v="3.6152207719999998"/>
    <m/>
    <m/>
    <m/>
  </r>
  <r>
    <x v="0"/>
    <x v="17"/>
    <x v="1"/>
    <s v="Tracheal, bronchus, and lung cancer"/>
    <x v="1"/>
    <x v="3"/>
    <n v="2.941403496"/>
    <n v="2.0539268700000002"/>
    <n v="3.8383845120000002"/>
    <m/>
    <m/>
    <m/>
  </r>
  <r>
    <x v="0"/>
    <x v="18"/>
    <x v="1"/>
    <s v="Tracheal, bronchus, and lung cancer"/>
    <x v="1"/>
    <x v="3"/>
    <n v="2.9193716119999999"/>
    <n v="2.0865075339999999"/>
    <n v="3.891954288"/>
    <m/>
    <m/>
    <m/>
  </r>
  <r>
    <x v="0"/>
    <x v="19"/>
    <x v="1"/>
    <s v="Tracheal, bronchus, and lung cancer"/>
    <x v="1"/>
    <x v="3"/>
    <n v="2.8836884409999999"/>
    <n v="2.0355399429999999"/>
    <n v="3.8011350610000001"/>
    <m/>
    <m/>
    <m/>
  </r>
  <r>
    <x v="0"/>
    <x v="20"/>
    <x v="1"/>
    <s v="Tracheal, bronchus, and lung cancer"/>
    <x v="1"/>
    <x v="3"/>
    <n v="2.9442093709999999"/>
    <n v="2.047894533"/>
    <n v="3.8874949970000001"/>
    <m/>
    <m/>
    <m/>
  </r>
  <r>
    <x v="0"/>
    <x v="21"/>
    <x v="1"/>
    <s v="Tracheal, bronchus, and lung cancer"/>
    <x v="1"/>
    <x v="3"/>
    <n v="2.9145811660000001"/>
    <n v="2.0581246160000002"/>
    <n v="3.8833117619999999"/>
    <m/>
    <m/>
    <m/>
  </r>
  <r>
    <x v="0"/>
    <x v="22"/>
    <x v="1"/>
    <s v="Tracheal, bronchus, and lung cancer"/>
    <x v="1"/>
    <x v="3"/>
    <n v="2.896212013"/>
    <n v="2.024675706"/>
    <n v="3.8445802570000001"/>
    <m/>
    <m/>
    <m/>
  </r>
  <r>
    <x v="0"/>
    <x v="23"/>
    <x v="1"/>
    <s v="Tracheal, bronchus, and lung cancer"/>
    <x v="1"/>
    <x v="3"/>
    <n v="3.0729672290000001"/>
    <n v="2.1556362629999999"/>
    <n v="4.1005055400000003"/>
    <m/>
    <m/>
    <m/>
  </r>
  <r>
    <x v="0"/>
    <x v="24"/>
    <x v="1"/>
    <s v="Tracheal, bronchus, and lung cancer"/>
    <x v="1"/>
    <x v="3"/>
    <n v="3.3021168080000001"/>
    <n v="2.292624961"/>
    <n v="4.366727698"/>
    <m/>
    <m/>
    <m/>
  </r>
  <r>
    <x v="0"/>
    <x v="25"/>
    <x v="1"/>
    <s v="Tracheal, bronchus, and lung cancer"/>
    <x v="1"/>
    <x v="3"/>
    <n v="3.3484187489999999"/>
    <n v="2.2959613390000002"/>
    <n v="4.4904764300000002"/>
    <m/>
    <m/>
    <m/>
  </r>
  <r>
    <x v="0"/>
    <x v="26"/>
    <x v="1"/>
    <s v="Tracheal, bronchus, and lung cancer"/>
    <x v="1"/>
    <x v="3"/>
    <n v="3.338340208"/>
    <n v="2.2871751140000001"/>
    <n v="4.5271046899999998"/>
    <m/>
    <m/>
    <m/>
  </r>
  <r>
    <x v="0"/>
    <x v="27"/>
    <x v="1"/>
    <s v="Tracheal, bronchus, and lung cancer"/>
    <x v="1"/>
    <x v="3"/>
    <n v="3.4066116719999999"/>
    <n v="2.3407514009999999"/>
    <n v="4.6001379550000001"/>
    <m/>
    <m/>
    <m/>
  </r>
  <r>
    <x v="0"/>
    <x v="0"/>
    <x v="1"/>
    <s v="Lower respiratory infections"/>
    <x v="1"/>
    <x v="2"/>
    <n v="4817.4684280000001"/>
    <n v="3617.7666450000002"/>
    <n v="5933.8883249999999"/>
    <m/>
    <m/>
    <m/>
  </r>
  <r>
    <x v="0"/>
    <x v="1"/>
    <x v="1"/>
    <s v="Lower respiratory infections"/>
    <x v="1"/>
    <x v="2"/>
    <n v="4548.8002919999999"/>
    <n v="3345.047016"/>
    <n v="5661.5675490000003"/>
    <m/>
    <m/>
    <m/>
  </r>
  <r>
    <x v="0"/>
    <x v="2"/>
    <x v="1"/>
    <s v="Lower respiratory infections"/>
    <x v="1"/>
    <x v="2"/>
    <n v="4209.2910419999998"/>
    <n v="3167.609978"/>
    <n v="5274.4660439999998"/>
    <m/>
    <m/>
    <m/>
  </r>
  <r>
    <x v="0"/>
    <x v="3"/>
    <x v="1"/>
    <s v="Lower respiratory infections"/>
    <x v="1"/>
    <x v="2"/>
    <n v="3887.1891270000001"/>
    <n v="2859.7363150000001"/>
    <n v="4883.5340829999996"/>
    <m/>
    <m/>
    <m/>
  </r>
  <r>
    <x v="0"/>
    <x v="4"/>
    <x v="1"/>
    <s v="Lower respiratory infections"/>
    <x v="1"/>
    <x v="2"/>
    <n v="3614.137671"/>
    <n v="2700.7210260000002"/>
    <n v="4497.6766399999997"/>
    <m/>
    <m/>
    <m/>
  </r>
  <r>
    <x v="0"/>
    <x v="5"/>
    <x v="1"/>
    <s v="Lower respiratory infections"/>
    <x v="1"/>
    <x v="2"/>
    <n v="3386.2493909999998"/>
    <n v="2528.3283190000002"/>
    <n v="4218.7236990000001"/>
    <m/>
    <m/>
    <m/>
  </r>
  <r>
    <x v="0"/>
    <x v="6"/>
    <x v="1"/>
    <s v="Lower respiratory infections"/>
    <x v="1"/>
    <x v="2"/>
    <n v="3178.712595"/>
    <n v="2343.885417"/>
    <n v="3971.256617"/>
    <m/>
    <m/>
    <m/>
  </r>
  <r>
    <x v="0"/>
    <x v="7"/>
    <x v="1"/>
    <s v="Lower respiratory infections"/>
    <x v="1"/>
    <x v="2"/>
    <n v="2991.0517599999998"/>
    <n v="2188.3493939999998"/>
    <n v="3718.4123220000001"/>
    <m/>
    <m/>
    <m/>
  </r>
  <r>
    <x v="0"/>
    <x v="8"/>
    <x v="1"/>
    <s v="Lower respiratory infections"/>
    <x v="1"/>
    <x v="2"/>
    <n v="2803.9574280000002"/>
    <n v="2055.1491959999998"/>
    <n v="3540.2045419999999"/>
    <m/>
    <m/>
    <m/>
  </r>
  <r>
    <x v="0"/>
    <x v="9"/>
    <x v="1"/>
    <s v="Lower respiratory infections"/>
    <x v="1"/>
    <x v="2"/>
    <n v="2633.5509269999998"/>
    <n v="1952.848559"/>
    <n v="3348.6649819999998"/>
    <m/>
    <m/>
    <m/>
  </r>
  <r>
    <x v="0"/>
    <x v="10"/>
    <x v="1"/>
    <s v="Lower respiratory infections"/>
    <x v="1"/>
    <x v="2"/>
    <n v="2490.818432"/>
    <n v="1795.001655"/>
    <n v="3136.3278540000001"/>
    <m/>
    <m/>
    <m/>
  </r>
  <r>
    <x v="0"/>
    <x v="11"/>
    <x v="1"/>
    <s v="Lower respiratory infections"/>
    <x v="1"/>
    <x v="2"/>
    <n v="2346.988057"/>
    <n v="1723.3143620000001"/>
    <n v="2958.1159520000001"/>
    <m/>
    <m/>
    <m/>
  </r>
  <r>
    <x v="0"/>
    <x v="12"/>
    <x v="1"/>
    <s v="Lower respiratory infections"/>
    <x v="1"/>
    <x v="2"/>
    <n v="2191.3973000000001"/>
    <n v="1631.668343"/>
    <n v="2780.9421659999998"/>
    <m/>
    <m/>
    <m/>
  </r>
  <r>
    <x v="0"/>
    <x v="13"/>
    <x v="1"/>
    <s v="Lower respiratory infections"/>
    <x v="1"/>
    <x v="2"/>
    <n v="1998.229834"/>
    <n v="1475.5008210000001"/>
    <n v="2542.5936849999998"/>
    <m/>
    <m/>
    <m/>
  </r>
  <r>
    <x v="0"/>
    <x v="14"/>
    <x v="1"/>
    <s v="Lower respiratory infections"/>
    <x v="1"/>
    <x v="2"/>
    <n v="1827.1905200000001"/>
    <n v="1325.7618170000001"/>
    <n v="2297.3528959999999"/>
    <m/>
    <m/>
    <m/>
  </r>
  <r>
    <x v="0"/>
    <x v="15"/>
    <x v="1"/>
    <s v="Lower respiratory infections"/>
    <x v="1"/>
    <x v="2"/>
    <n v="1641.057141"/>
    <n v="1175.3299480000001"/>
    <n v="2106.4420890000001"/>
    <m/>
    <m/>
    <m/>
  </r>
  <r>
    <x v="0"/>
    <x v="16"/>
    <x v="1"/>
    <s v="Lower respiratory infections"/>
    <x v="1"/>
    <x v="2"/>
    <n v="1452.2850470000001"/>
    <n v="1051.159641"/>
    <n v="1836.882881"/>
    <m/>
    <m/>
    <m/>
  </r>
  <r>
    <x v="0"/>
    <x v="17"/>
    <x v="1"/>
    <s v="Lower respiratory infections"/>
    <x v="1"/>
    <x v="2"/>
    <n v="1315.9398639999999"/>
    <n v="940.9790309"/>
    <n v="1689.332717"/>
    <m/>
    <m/>
    <m/>
  </r>
  <r>
    <x v="0"/>
    <x v="18"/>
    <x v="1"/>
    <s v="Lower respiratory infections"/>
    <x v="1"/>
    <x v="2"/>
    <n v="1161.749215"/>
    <n v="823.16040390000001"/>
    <n v="1515.966189"/>
    <m/>
    <m/>
    <m/>
  </r>
  <r>
    <x v="0"/>
    <x v="19"/>
    <x v="1"/>
    <s v="Lower respiratory infections"/>
    <x v="1"/>
    <x v="2"/>
    <n v="1015.907106"/>
    <n v="725.71746559999997"/>
    <n v="1327.3721840000001"/>
    <m/>
    <m/>
    <m/>
  </r>
  <r>
    <x v="0"/>
    <x v="20"/>
    <x v="1"/>
    <s v="Lower respiratory infections"/>
    <x v="1"/>
    <x v="2"/>
    <n v="906.76486169999998"/>
    <n v="648.03520679999997"/>
    <n v="1190.545697"/>
    <m/>
    <m/>
    <m/>
  </r>
  <r>
    <x v="0"/>
    <x v="21"/>
    <x v="1"/>
    <s v="Lower respiratory infections"/>
    <x v="1"/>
    <x v="2"/>
    <n v="819.22953859999996"/>
    <n v="565.61638249999999"/>
    <n v="1082.7969849999999"/>
    <m/>
    <m/>
    <m/>
  </r>
  <r>
    <x v="0"/>
    <x v="22"/>
    <x v="1"/>
    <s v="Lower respiratory infections"/>
    <x v="1"/>
    <x v="2"/>
    <n v="720.6913978"/>
    <n v="501.81900960000002"/>
    <n v="957.99477950000005"/>
    <m/>
    <m/>
    <m/>
  </r>
  <r>
    <x v="0"/>
    <x v="23"/>
    <x v="1"/>
    <s v="Lower respiratory infections"/>
    <x v="1"/>
    <x v="2"/>
    <n v="652.33792600000004"/>
    <n v="457.41548560000001"/>
    <n v="870.80739840000001"/>
    <m/>
    <m/>
    <m/>
  </r>
  <r>
    <x v="0"/>
    <x v="24"/>
    <x v="1"/>
    <s v="Lower respiratory infections"/>
    <x v="1"/>
    <x v="2"/>
    <n v="576.22828360000005"/>
    <n v="396.83064619999999"/>
    <n v="784.55606780000005"/>
    <m/>
    <m/>
    <m/>
  </r>
  <r>
    <x v="0"/>
    <x v="25"/>
    <x v="1"/>
    <s v="Lower respiratory infections"/>
    <x v="1"/>
    <x v="2"/>
    <n v="511.9894104"/>
    <n v="349.76799870000002"/>
    <n v="702.15848840000001"/>
    <m/>
    <m/>
    <m/>
  </r>
  <r>
    <x v="0"/>
    <x v="26"/>
    <x v="1"/>
    <s v="Lower respiratory infections"/>
    <x v="1"/>
    <x v="2"/>
    <n v="466.1467892"/>
    <n v="308.17847549999999"/>
    <n v="642.74823409999999"/>
    <m/>
    <m/>
    <m/>
  </r>
  <r>
    <x v="0"/>
    <x v="27"/>
    <x v="1"/>
    <s v="Lower respiratory infections"/>
    <x v="1"/>
    <x v="2"/>
    <n v="419.91966209999998"/>
    <n v="284.96042940000001"/>
    <n v="579.4131946"/>
    <m/>
    <m/>
    <m/>
  </r>
  <r>
    <x v="0"/>
    <x v="0"/>
    <x v="1"/>
    <s v="Lower respiratory infections"/>
    <x v="1"/>
    <x v="3"/>
    <n v="59.317900000000002"/>
    <n v="44.56418"/>
    <n v="72.89716"/>
    <m/>
    <m/>
    <m/>
  </r>
  <r>
    <x v="0"/>
    <x v="1"/>
    <x v="1"/>
    <s v="Lower respiratory infections"/>
    <x v="1"/>
    <x v="3"/>
    <n v="55.847969999999997"/>
    <n v="41.375860000000003"/>
    <n v="69.315740000000005"/>
    <m/>
    <m/>
    <m/>
  </r>
  <r>
    <x v="0"/>
    <x v="2"/>
    <x v="1"/>
    <s v="Lower respiratory infections"/>
    <x v="1"/>
    <x v="3"/>
    <n v="51.905679999999997"/>
    <n v="39.37735"/>
    <n v="64.555620000000005"/>
    <m/>
    <m/>
    <m/>
  </r>
  <r>
    <x v="0"/>
    <x v="3"/>
    <x v="1"/>
    <s v="Lower respiratory infections"/>
    <x v="1"/>
    <x v="3"/>
    <n v="48.12171"/>
    <n v="35.69482"/>
    <n v="59.881149999999998"/>
    <m/>
    <m/>
    <m/>
  </r>
  <r>
    <x v="0"/>
    <x v="4"/>
    <x v="1"/>
    <s v="Lower respiratory infections"/>
    <x v="1"/>
    <x v="3"/>
    <n v="44.931359999999998"/>
    <n v="33.716140000000003"/>
    <n v="55.426600000000001"/>
    <m/>
    <m/>
    <m/>
  </r>
  <r>
    <x v="0"/>
    <x v="5"/>
    <x v="1"/>
    <s v="Lower respiratory infections"/>
    <x v="1"/>
    <x v="3"/>
    <n v="42.369300000000003"/>
    <n v="31.858599999999999"/>
    <n v="52.441040000000001"/>
    <m/>
    <m/>
    <m/>
  </r>
  <r>
    <x v="0"/>
    <x v="6"/>
    <x v="1"/>
    <s v="Lower respiratory infections"/>
    <x v="1"/>
    <x v="3"/>
    <n v="39.914409999999997"/>
    <n v="29.603010000000001"/>
    <n v="49.509239999999998"/>
    <m/>
    <m/>
    <m/>
  </r>
  <r>
    <x v="0"/>
    <x v="7"/>
    <x v="1"/>
    <s v="Lower respiratory infections"/>
    <x v="1"/>
    <x v="3"/>
    <n v="37.699460000000002"/>
    <n v="28.028580000000002"/>
    <n v="46.871989999999997"/>
    <m/>
    <m/>
    <m/>
  </r>
  <r>
    <x v="0"/>
    <x v="8"/>
    <x v="1"/>
    <s v="Lower respiratory infections"/>
    <x v="1"/>
    <x v="3"/>
    <n v="35.495159999999998"/>
    <n v="26.11834"/>
    <n v="44.743969999999997"/>
    <m/>
    <m/>
    <m/>
  </r>
  <r>
    <x v="0"/>
    <x v="9"/>
    <x v="1"/>
    <s v="Lower respiratory infections"/>
    <x v="1"/>
    <x v="3"/>
    <n v="33.43235"/>
    <n v="24.777380000000001"/>
    <n v="42.322110000000002"/>
    <m/>
    <m/>
    <m/>
  </r>
  <r>
    <x v="0"/>
    <x v="10"/>
    <x v="1"/>
    <s v="Lower respiratory infections"/>
    <x v="1"/>
    <x v="3"/>
    <n v="31.712869999999999"/>
    <n v="23.048829999999999"/>
    <n v="39.72316"/>
    <m/>
    <m/>
    <m/>
  </r>
  <r>
    <x v="0"/>
    <x v="11"/>
    <x v="1"/>
    <s v="Lower respiratory infections"/>
    <x v="1"/>
    <x v="3"/>
    <n v="29.972329999999999"/>
    <n v="22.236999999999998"/>
    <n v="37.60671"/>
    <m/>
    <m/>
    <m/>
  </r>
  <r>
    <x v="0"/>
    <x v="12"/>
    <x v="1"/>
    <s v="Lower respiratory infections"/>
    <x v="1"/>
    <x v="3"/>
    <n v="28.069050000000001"/>
    <n v="21.12567"/>
    <n v="35.303939999999997"/>
    <m/>
    <m/>
    <m/>
  </r>
  <r>
    <x v="0"/>
    <x v="13"/>
    <x v="1"/>
    <s v="Lower respiratory infections"/>
    <x v="1"/>
    <x v="3"/>
    <n v="25.765059999999998"/>
    <n v="19.06765"/>
    <n v="32.570070000000001"/>
    <m/>
    <m/>
    <m/>
  </r>
  <r>
    <x v="0"/>
    <x v="14"/>
    <x v="1"/>
    <s v="Lower respiratory infections"/>
    <x v="1"/>
    <x v="3"/>
    <n v="23.748909999999999"/>
    <n v="17.42343"/>
    <n v="29.771429999999999"/>
    <m/>
    <m/>
    <m/>
  </r>
  <r>
    <x v="0"/>
    <x v="15"/>
    <x v="1"/>
    <s v="Lower respiratory infections"/>
    <x v="1"/>
    <x v="3"/>
    <n v="21.586749999999999"/>
    <n v="15.644909999999999"/>
    <n v="27.726749999999999"/>
    <m/>
    <m/>
    <m/>
  </r>
  <r>
    <x v="0"/>
    <x v="16"/>
    <x v="1"/>
    <s v="Lower respiratory infections"/>
    <x v="1"/>
    <x v="3"/>
    <n v="19.377310000000001"/>
    <n v="14.20593"/>
    <n v="24.583269999999999"/>
    <m/>
    <m/>
    <m/>
  </r>
  <r>
    <x v="0"/>
    <x v="17"/>
    <x v="1"/>
    <s v="Lower respiratory infections"/>
    <x v="1"/>
    <x v="3"/>
    <n v="17.829270000000001"/>
    <n v="12.93975"/>
    <n v="22.737390000000001"/>
    <m/>
    <m/>
    <m/>
  </r>
  <r>
    <x v="0"/>
    <x v="18"/>
    <x v="1"/>
    <s v="Lower respiratory infections"/>
    <x v="1"/>
    <x v="3"/>
    <n v="16.049689999999998"/>
    <n v="11.56245"/>
    <n v="20.624680000000001"/>
    <m/>
    <m/>
    <m/>
  </r>
  <r>
    <x v="0"/>
    <x v="19"/>
    <x v="1"/>
    <s v="Lower respiratory infections"/>
    <x v="1"/>
    <x v="3"/>
    <n v="14.305"/>
    <n v="10.472149999999999"/>
    <n v="18.524940000000001"/>
    <m/>
    <m/>
    <m/>
  </r>
  <r>
    <x v="0"/>
    <x v="20"/>
    <x v="1"/>
    <s v="Lower respiratory infections"/>
    <x v="1"/>
    <x v="3"/>
    <n v="13.04763"/>
    <n v="9.500826"/>
    <n v="17.068090000000002"/>
    <m/>
    <m/>
    <m/>
  </r>
  <r>
    <x v="0"/>
    <x v="21"/>
    <x v="1"/>
    <s v="Lower respiratory infections"/>
    <x v="1"/>
    <x v="3"/>
    <n v="11.90615"/>
    <n v="8.4524969999999993"/>
    <n v="15.61412"/>
    <m/>
    <m/>
    <m/>
  </r>
  <r>
    <x v="0"/>
    <x v="22"/>
    <x v="1"/>
    <s v="Lower respiratory infections"/>
    <x v="1"/>
    <x v="3"/>
    <n v="10.64831"/>
    <n v="7.6193160000000004"/>
    <n v="13.92015"/>
    <m/>
    <m/>
    <m/>
  </r>
  <r>
    <x v="0"/>
    <x v="23"/>
    <x v="1"/>
    <s v="Lower respiratory infections"/>
    <x v="1"/>
    <x v="3"/>
    <n v="9.8611500000000003"/>
    <n v="7.0867990000000001"/>
    <n v="13.09136"/>
    <m/>
    <m/>
    <m/>
  </r>
  <r>
    <x v="0"/>
    <x v="24"/>
    <x v="1"/>
    <s v="Lower respiratory infections"/>
    <x v="1"/>
    <x v="3"/>
    <n v="8.9483370000000004"/>
    <n v="6.3939370000000002"/>
    <n v="11.92348"/>
    <m/>
    <m/>
    <m/>
  </r>
  <r>
    <x v="0"/>
    <x v="25"/>
    <x v="1"/>
    <s v="Lower respiratory infections"/>
    <x v="1"/>
    <x v="3"/>
    <n v="8.1814450000000001"/>
    <n v="5.7046749999999999"/>
    <n v="10.84698"/>
    <m/>
    <m/>
    <m/>
  </r>
  <r>
    <x v="0"/>
    <x v="26"/>
    <x v="1"/>
    <s v="Lower respiratory infections"/>
    <x v="1"/>
    <x v="3"/>
    <n v="7.7178969999999998"/>
    <n v="5.4430449999999997"/>
    <n v="10.1769"/>
    <m/>
    <m/>
    <m/>
  </r>
  <r>
    <x v="0"/>
    <x v="27"/>
    <x v="1"/>
    <s v="Lower respiratory infections"/>
    <x v="1"/>
    <x v="3"/>
    <n v="7.2505110000000004"/>
    <n v="5.0768610000000001"/>
    <n v="9.7113600000000009"/>
    <m/>
    <m/>
    <m/>
  </r>
  <r>
    <x v="1"/>
    <x v="0"/>
    <x v="0"/>
    <s v="Lower respiratory infections"/>
    <x v="1"/>
    <x v="2"/>
    <n v="40204.42"/>
    <n v="30663.439999999999"/>
    <n v="49514.31"/>
    <m/>
    <m/>
    <m/>
  </r>
  <r>
    <x v="1"/>
    <x v="1"/>
    <x v="0"/>
    <s v="Lower respiratory infections"/>
    <x v="1"/>
    <x v="2"/>
    <n v="38886.339999999997"/>
    <n v="30068.05"/>
    <n v="47958.37"/>
    <m/>
    <m/>
    <m/>
  </r>
  <r>
    <x v="1"/>
    <x v="2"/>
    <x v="0"/>
    <s v="Lower respiratory infections"/>
    <x v="1"/>
    <x v="2"/>
    <n v="37637.17"/>
    <n v="28770.23"/>
    <n v="45966.52"/>
    <m/>
    <m/>
    <m/>
  </r>
  <r>
    <x v="1"/>
    <x v="3"/>
    <x v="0"/>
    <s v="Lower respiratory infections"/>
    <x v="1"/>
    <x v="2"/>
    <n v="36566.43"/>
    <n v="28518.99"/>
    <n v="44687.95"/>
    <m/>
    <m/>
    <m/>
  </r>
  <r>
    <x v="1"/>
    <x v="4"/>
    <x v="0"/>
    <s v="Lower respiratory infections"/>
    <x v="1"/>
    <x v="2"/>
    <n v="35581.29"/>
    <n v="26841.16"/>
    <n v="44096.89"/>
    <m/>
    <m/>
    <m/>
  </r>
  <r>
    <x v="1"/>
    <x v="5"/>
    <x v="0"/>
    <s v="Lower respiratory infections"/>
    <x v="1"/>
    <x v="2"/>
    <n v="34377.629999999997"/>
    <n v="25582.21"/>
    <n v="42550.69"/>
    <m/>
    <m/>
    <m/>
  </r>
  <r>
    <x v="1"/>
    <x v="6"/>
    <x v="0"/>
    <s v="Lower respiratory infections"/>
    <x v="1"/>
    <x v="2"/>
    <n v="33072.9"/>
    <n v="25339.31"/>
    <n v="41442.39"/>
    <m/>
    <m/>
    <m/>
  </r>
  <r>
    <x v="1"/>
    <x v="7"/>
    <x v="0"/>
    <s v="Lower respiratory infections"/>
    <x v="1"/>
    <x v="2"/>
    <n v="31775.040000000001"/>
    <n v="24269.18"/>
    <n v="39392.22"/>
    <m/>
    <m/>
    <m/>
  </r>
  <r>
    <x v="1"/>
    <x v="8"/>
    <x v="0"/>
    <s v="Lower respiratory infections"/>
    <x v="1"/>
    <x v="2"/>
    <n v="30347.39"/>
    <n v="22282.720000000001"/>
    <n v="37325.47"/>
    <m/>
    <m/>
    <m/>
  </r>
  <r>
    <x v="1"/>
    <x v="9"/>
    <x v="0"/>
    <s v="Lower respiratory infections"/>
    <x v="1"/>
    <x v="2"/>
    <n v="28700.99"/>
    <n v="21351.79"/>
    <n v="35862.379999999997"/>
    <m/>
    <m/>
    <m/>
  </r>
  <r>
    <x v="1"/>
    <x v="10"/>
    <x v="0"/>
    <s v="Lower respiratory infections"/>
    <x v="1"/>
    <x v="2"/>
    <n v="26708.99"/>
    <n v="20590.05"/>
    <n v="33560.03"/>
    <m/>
    <m/>
    <m/>
  </r>
  <r>
    <x v="1"/>
    <x v="11"/>
    <x v="0"/>
    <s v="Lower respiratory infections"/>
    <x v="1"/>
    <x v="2"/>
    <n v="24783.26"/>
    <n v="18618.95"/>
    <n v="30880.32"/>
    <m/>
    <m/>
    <m/>
  </r>
  <r>
    <x v="1"/>
    <x v="12"/>
    <x v="0"/>
    <s v="Lower respiratory infections"/>
    <x v="1"/>
    <x v="2"/>
    <n v="22966.47"/>
    <n v="17129.75"/>
    <n v="28646.23"/>
    <m/>
    <m/>
    <m/>
  </r>
  <r>
    <x v="1"/>
    <x v="13"/>
    <x v="0"/>
    <s v="Lower respiratory infections"/>
    <x v="1"/>
    <x v="2"/>
    <n v="20984.14"/>
    <n v="15857.86"/>
    <n v="26346.34"/>
    <m/>
    <m/>
    <m/>
  </r>
  <r>
    <x v="1"/>
    <x v="14"/>
    <x v="0"/>
    <s v="Lower respiratory infections"/>
    <x v="1"/>
    <x v="2"/>
    <n v="19061.009999999998"/>
    <n v="14083.29"/>
    <n v="23812.32"/>
    <m/>
    <m/>
    <m/>
  </r>
  <r>
    <x v="1"/>
    <x v="15"/>
    <x v="0"/>
    <s v="Lower respiratory infections"/>
    <x v="1"/>
    <x v="2"/>
    <n v="17060.39"/>
    <n v="12636.1"/>
    <n v="21518.04"/>
    <m/>
    <m/>
    <m/>
  </r>
  <r>
    <x v="1"/>
    <x v="16"/>
    <x v="0"/>
    <s v="Lower respiratory infections"/>
    <x v="1"/>
    <x v="2"/>
    <n v="15383.74"/>
    <n v="11338.17"/>
    <n v="19244.28"/>
    <m/>
    <m/>
    <m/>
  </r>
  <r>
    <x v="1"/>
    <x v="17"/>
    <x v="0"/>
    <s v="Lower respiratory infections"/>
    <x v="1"/>
    <x v="2"/>
    <n v="13734.65"/>
    <n v="10028.290000000001"/>
    <n v="17388.55"/>
    <m/>
    <m/>
    <m/>
  </r>
  <r>
    <x v="1"/>
    <x v="18"/>
    <x v="0"/>
    <s v="Lower respiratory infections"/>
    <x v="1"/>
    <x v="2"/>
    <n v="12264.43"/>
    <n v="8953.3670000000002"/>
    <n v="15764.82"/>
    <m/>
    <m/>
    <m/>
  </r>
  <r>
    <x v="1"/>
    <x v="19"/>
    <x v="0"/>
    <s v="Lower respiratory infections"/>
    <x v="1"/>
    <x v="2"/>
    <n v="11013.04"/>
    <n v="7894.6580000000004"/>
    <n v="14043.34"/>
    <m/>
    <m/>
    <m/>
  </r>
  <r>
    <x v="1"/>
    <x v="20"/>
    <x v="0"/>
    <s v="Lower respiratory infections"/>
    <x v="1"/>
    <x v="2"/>
    <n v="9939.6560000000009"/>
    <n v="7233.7929999999997"/>
    <n v="12752.86"/>
    <m/>
    <m/>
    <m/>
  </r>
  <r>
    <x v="1"/>
    <x v="21"/>
    <x v="0"/>
    <s v="Lower respiratory infections"/>
    <x v="1"/>
    <x v="2"/>
    <n v="8943.982"/>
    <n v="6282.4679999999998"/>
    <n v="11772.81"/>
    <m/>
    <m/>
    <m/>
  </r>
  <r>
    <x v="1"/>
    <x v="22"/>
    <x v="0"/>
    <s v="Lower respiratory infections"/>
    <x v="1"/>
    <x v="2"/>
    <n v="8239.6679999999997"/>
    <n v="5765.1540000000005"/>
    <n v="10981.93"/>
    <m/>
    <m/>
    <m/>
  </r>
  <r>
    <x v="1"/>
    <x v="23"/>
    <x v="0"/>
    <s v="Lower respiratory infections"/>
    <x v="1"/>
    <x v="2"/>
    <n v="7498.326"/>
    <n v="5251.1809999999996"/>
    <n v="9847.8780000000006"/>
    <m/>
    <m/>
    <m/>
  </r>
  <r>
    <x v="1"/>
    <x v="24"/>
    <x v="0"/>
    <s v="Lower respiratory infections"/>
    <x v="1"/>
    <x v="2"/>
    <n v="7059.2420000000002"/>
    <n v="4842.3509999999997"/>
    <n v="9388.8649999999998"/>
    <m/>
    <m/>
    <m/>
  </r>
  <r>
    <x v="1"/>
    <x v="25"/>
    <x v="0"/>
    <s v="Lower respiratory infections"/>
    <x v="1"/>
    <x v="2"/>
    <n v="6505.8760000000002"/>
    <n v="4509.1419999999998"/>
    <n v="8793.5709999999999"/>
    <m/>
    <m/>
    <m/>
  </r>
  <r>
    <x v="1"/>
    <x v="26"/>
    <x v="0"/>
    <s v="Lower respiratory infections"/>
    <x v="1"/>
    <x v="2"/>
    <n v="5975.049"/>
    <n v="4134.1270000000004"/>
    <n v="8282.18"/>
    <m/>
    <m/>
    <m/>
  </r>
  <r>
    <x v="1"/>
    <x v="27"/>
    <x v="0"/>
    <s v="Lower respiratory infections"/>
    <x v="1"/>
    <x v="2"/>
    <n v="5499.7250000000004"/>
    <n v="3697.4580000000001"/>
    <n v="7721.0910000000003"/>
    <m/>
    <m/>
    <m/>
  </r>
  <r>
    <x v="1"/>
    <x v="0"/>
    <x v="0"/>
    <s v="Lower respiratory infections"/>
    <x v="1"/>
    <x v="3"/>
    <n v="461.24402170000002"/>
    <n v="351.5175615"/>
    <n v="568.2274979"/>
    <m/>
    <m/>
    <m/>
  </r>
  <r>
    <x v="1"/>
    <x v="1"/>
    <x v="0"/>
    <s v="Lower respiratory infections"/>
    <x v="1"/>
    <x v="3"/>
    <n v="446.0477818"/>
    <n v="344.79073410000001"/>
    <n v="550.30664709999996"/>
    <m/>
    <m/>
    <m/>
  </r>
  <r>
    <x v="1"/>
    <x v="2"/>
    <x v="0"/>
    <s v="Lower respiratory infections"/>
    <x v="1"/>
    <x v="3"/>
    <n v="431.6352225"/>
    <n v="329.98223819999998"/>
    <n v="527.25844259999997"/>
    <m/>
    <m/>
    <m/>
  </r>
  <r>
    <x v="1"/>
    <x v="3"/>
    <x v="0"/>
    <s v="Lower respiratory infections"/>
    <x v="1"/>
    <x v="3"/>
    <n v="419.28223070000001"/>
    <n v="326.99043610000001"/>
    <n v="512.36750470000004"/>
    <m/>
    <m/>
    <m/>
  </r>
  <r>
    <x v="1"/>
    <x v="4"/>
    <x v="0"/>
    <s v="Lower respiratory infections"/>
    <x v="1"/>
    <x v="3"/>
    <n v="407.9348703"/>
    <n v="307.78348629999999"/>
    <n v="505.6266445"/>
    <m/>
    <m/>
    <m/>
  </r>
  <r>
    <x v="1"/>
    <x v="5"/>
    <x v="0"/>
    <s v="Lower respiratory infections"/>
    <x v="1"/>
    <x v="3"/>
    <n v="394.08219580000002"/>
    <n v="293.33720629999999"/>
    <n v="487.75516729999998"/>
    <m/>
    <m/>
    <m/>
  </r>
  <r>
    <x v="1"/>
    <x v="6"/>
    <x v="0"/>
    <s v="Lower respiratory infections"/>
    <x v="1"/>
    <x v="3"/>
    <n v="379.07516409999999"/>
    <n v="290.39007099999998"/>
    <n v="475.0514723"/>
    <m/>
    <m/>
    <m/>
  </r>
  <r>
    <x v="1"/>
    <x v="7"/>
    <x v="0"/>
    <s v="Lower respiratory infections"/>
    <x v="1"/>
    <x v="3"/>
    <n v="364.1430479"/>
    <n v="277.9080672"/>
    <n v="451.51156709999998"/>
    <m/>
    <m/>
    <m/>
  </r>
  <r>
    <x v="1"/>
    <x v="8"/>
    <x v="0"/>
    <s v="Lower respiratory infections"/>
    <x v="1"/>
    <x v="3"/>
    <n v="347.74295410000002"/>
    <n v="255.3613398"/>
    <n v="427.52714049999997"/>
    <m/>
    <m/>
    <m/>
  </r>
  <r>
    <x v="1"/>
    <x v="9"/>
    <x v="0"/>
    <s v="Lower respiratory infections"/>
    <x v="1"/>
    <x v="3"/>
    <n v="328.85230380000002"/>
    <n v="244.63906600000001"/>
    <n v="411.13186389999998"/>
    <m/>
    <m/>
    <m/>
  </r>
  <r>
    <x v="1"/>
    <x v="10"/>
    <x v="0"/>
    <s v="Lower respiratory infections"/>
    <x v="1"/>
    <x v="3"/>
    <n v="306.02150840000002"/>
    <n v="235.70535050000001"/>
    <n v="384.4808463"/>
    <m/>
    <m/>
    <m/>
  </r>
  <r>
    <x v="1"/>
    <x v="11"/>
    <x v="0"/>
    <s v="Lower respiratory infections"/>
    <x v="1"/>
    <x v="3"/>
    <n v="283.94924049999997"/>
    <n v="213.21225329999999"/>
    <n v="353.75684669999998"/>
    <m/>
    <m/>
    <m/>
  </r>
  <r>
    <x v="1"/>
    <x v="12"/>
    <x v="0"/>
    <s v="Lower respiratory infections"/>
    <x v="1"/>
    <x v="3"/>
    <n v="263.18451140000002"/>
    <n v="196.23380449999999"/>
    <n v="328.58342970000001"/>
    <m/>
    <m/>
    <m/>
  </r>
  <r>
    <x v="1"/>
    <x v="13"/>
    <x v="0"/>
    <s v="Lower respiratory infections"/>
    <x v="1"/>
    <x v="3"/>
    <n v="240.47012620000001"/>
    <n v="181.63216890000001"/>
    <n v="302.05083889999997"/>
    <m/>
    <m/>
    <m/>
  </r>
  <r>
    <x v="1"/>
    <x v="14"/>
    <x v="0"/>
    <s v="Lower respiratory infections"/>
    <x v="1"/>
    <x v="3"/>
    <n v="218.41796289999999"/>
    <n v="161.25484890000001"/>
    <n v="272.78443110000001"/>
    <m/>
    <m/>
    <m/>
  </r>
  <r>
    <x v="1"/>
    <x v="15"/>
    <x v="0"/>
    <s v="Lower respiratory infections"/>
    <x v="1"/>
    <x v="3"/>
    <n v="195.47169819999999"/>
    <n v="144.85261009999999"/>
    <n v="246.50578849999999"/>
    <m/>
    <m/>
    <m/>
  </r>
  <r>
    <x v="1"/>
    <x v="16"/>
    <x v="0"/>
    <s v="Lower respiratory infections"/>
    <x v="1"/>
    <x v="3"/>
    <n v="176.24182809999999"/>
    <n v="129.92590129999999"/>
    <n v="220.608699"/>
    <m/>
    <m/>
    <m/>
  </r>
  <r>
    <x v="1"/>
    <x v="17"/>
    <x v="0"/>
    <s v="Lower respiratory infections"/>
    <x v="1"/>
    <x v="3"/>
    <n v="157.32274810000001"/>
    <n v="114.9154851"/>
    <n v="199.36290510000001"/>
    <m/>
    <m/>
    <m/>
  </r>
  <r>
    <x v="1"/>
    <x v="18"/>
    <x v="0"/>
    <s v="Lower respiratory infections"/>
    <x v="1"/>
    <x v="3"/>
    <n v="140.45755930000001"/>
    <n v="102.5795476"/>
    <n v="180.62189190000001"/>
    <m/>
    <m/>
    <m/>
  </r>
  <r>
    <x v="1"/>
    <x v="19"/>
    <x v="0"/>
    <s v="Lower respiratory infections"/>
    <x v="1"/>
    <x v="3"/>
    <n v="126.1034229"/>
    <n v="90.401511690000007"/>
    <n v="160.77780129999999"/>
    <m/>
    <m/>
    <m/>
  </r>
  <r>
    <x v="1"/>
    <x v="20"/>
    <x v="0"/>
    <s v="Lower respiratory infections"/>
    <x v="1"/>
    <x v="3"/>
    <n v="113.7981041"/>
    <n v="82.828616260000004"/>
    <n v="146.05665479999999"/>
    <m/>
    <m/>
    <m/>
  </r>
  <r>
    <x v="1"/>
    <x v="21"/>
    <x v="0"/>
    <s v="Lower respiratory infections"/>
    <x v="1"/>
    <x v="3"/>
    <n v="102.3830938"/>
    <n v="71.973104050000003"/>
    <n v="134.78011559999999"/>
    <m/>
    <m/>
    <m/>
  </r>
  <r>
    <x v="1"/>
    <x v="22"/>
    <x v="0"/>
    <s v="Lower respiratory infections"/>
    <x v="1"/>
    <x v="3"/>
    <n v="94.326322899999994"/>
    <n v="66.004524239999995"/>
    <n v="125.7074904"/>
    <m/>
    <m/>
    <m/>
  </r>
  <r>
    <x v="1"/>
    <x v="23"/>
    <x v="0"/>
    <s v="Lower respiratory infections"/>
    <x v="1"/>
    <x v="3"/>
    <n v="85.826890169999999"/>
    <n v="60.086247280000002"/>
    <n v="112.72005470000001"/>
    <m/>
    <m/>
    <m/>
  </r>
  <r>
    <x v="1"/>
    <x v="24"/>
    <x v="0"/>
    <s v="Lower respiratory infections"/>
    <x v="1"/>
    <x v="3"/>
    <n v="80.804127339999994"/>
    <n v="55.385352439999998"/>
    <n v="107.4008051"/>
    <m/>
    <m/>
    <m/>
  </r>
  <r>
    <x v="1"/>
    <x v="25"/>
    <x v="0"/>
    <s v="Lower respiratory infections"/>
    <x v="1"/>
    <x v="3"/>
    <n v="74.462845349999995"/>
    <n v="51.598898599999998"/>
    <n v="100.65907780000001"/>
    <m/>
    <m/>
    <m/>
  </r>
  <r>
    <x v="1"/>
    <x v="26"/>
    <x v="0"/>
    <s v="Lower respiratory infections"/>
    <x v="1"/>
    <x v="3"/>
    <n v="68.379104729999995"/>
    <n v="47.304349809999998"/>
    <n v="94.818200719999993"/>
    <m/>
    <m/>
    <m/>
  </r>
  <r>
    <x v="1"/>
    <x v="27"/>
    <x v="0"/>
    <s v="Lower respiratory infections"/>
    <x v="1"/>
    <x v="3"/>
    <n v="62.929863109999999"/>
    <n v="42.300291049999998"/>
    <n v="88.347363009999995"/>
    <m/>
    <m/>
    <m/>
  </r>
  <r>
    <x v="1"/>
    <x v="0"/>
    <x v="1"/>
    <s v="Chronic obstructive pulmonary disease"/>
    <x v="1"/>
    <x v="2"/>
    <n v="207.18750370000001"/>
    <n v="147.9314019"/>
    <n v="271.89820800000001"/>
    <m/>
    <m/>
    <m/>
  </r>
  <r>
    <x v="1"/>
    <x v="1"/>
    <x v="1"/>
    <s v="Chronic obstructive pulmonary disease"/>
    <x v="1"/>
    <x v="2"/>
    <n v="203.77919120000001"/>
    <n v="143.12034109999999"/>
    <n v="267.807727"/>
    <m/>
    <m/>
    <m/>
  </r>
  <r>
    <x v="1"/>
    <x v="2"/>
    <x v="1"/>
    <s v="Chronic obstructive pulmonary disease"/>
    <x v="1"/>
    <x v="2"/>
    <n v="200.232732"/>
    <n v="140.72201630000001"/>
    <n v="261.47249499999998"/>
    <m/>
    <m/>
    <m/>
  </r>
  <r>
    <x v="1"/>
    <x v="3"/>
    <x v="1"/>
    <s v="Chronic obstructive pulmonary disease"/>
    <x v="1"/>
    <x v="2"/>
    <n v="197.45144020000001"/>
    <n v="139.18806559999999"/>
    <n v="259.65314110000003"/>
    <m/>
    <m/>
    <m/>
  </r>
  <r>
    <x v="1"/>
    <x v="4"/>
    <x v="1"/>
    <s v="Chronic obstructive pulmonary disease"/>
    <x v="1"/>
    <x v="2"/>
    <n v="196.5527907"/>
    <n v="140.27967469999999"/>
    <n v="263.03088229999997"/>
    <m/>
    <m/>
    <m/>
  </r>
  <r>
    <x v="1"/>
    <x v="5"/>
    <x v="1"/>
    <s v="Chronic obstructive pulmonary disease"/>
    <x v="1"/>
    <x v="2"/>
    <n v="195.15488010000001"/>
    <n v="140.29893730000001"/>
    <n v="260.9444944"/>
    <m/>
    <m/>
    <m/>
  </r>
  <r>
    <x v="1"/>
    <x v="6"/>
    <x v="1"/>
    <s v="Chronic obstructive pulmonary disease"/>
    <x v="1"/>
    <x v="2"/>
    <n v="193.0484123"/>
    <n v="136.52724670000001"/>
    <n v="251.97296779999999"/>
    <m/>
    <m/>
    <m/>
  </r>
  <r>
    <x v="1"/>
    <x v="7"/>
    <x v="1"/>
    <s v="Chronic obstructive pulmonary disease"/>
    <x v="1"/>
    <x v="2"/>
    <n v="191.64686230000001"/>
    <n v="137.34188159999999"/>
    <n v="252.50212540000001"/>
    <m/>
    <m/>
    <m/>
  </r>
  <r>
    <x v="1"/>
    <x v="8"/>
    <x v="1"/>
    <s v="Chronic obstructive pulmonary disease"/>
    <x v="1"/>
    <x v="2"/>
    <n v="189.2643818"/>
    <n v="136.01929179999999"/>
    <n v="246.33431239999999"/>
    <m/>
    <m/>
    <m/>
  </r>
  <r>
    <x v="1"/>
    <x v="9"/>
    <x v="1"/>
    <s v="Chronic obstructive pulmonary disease"/>
    <x v="1"/>
    <x v="2"/>
    <n v="187.7552383"/>
    <n v="135.91444440000001"/>
    <n v="245.6923769"/>
    <m/>
    <m/>
    <m/>
  </r>
  <r>
    <x v="1"/>
    <x v="10"/>
    <x v="1"/>
    <s v="Chronic obstructive pulmonary disease"/>
    <x v="1"/>
    <x v="2"/>
    <n v="186.5623472"/>
    <n v="128.7958635"/>
    <n v="244.47664"/>
    <m/>
    <m/>
    <m/>
  </r>
  <r>
    <x v="1"/>
    <x v="11"/>
    <x v="1"/>
    <s v="Chronic obstructive pulmonary disease"/>
    <x v="1"/>
    <x v="2"/>
    <n v="186.79800879999999"/>
    <n v="133.57377099999999"/>
    <n v="242.01515190000001"/>
    <m/>
    <m/>
    <m/>
  </r>
  <r>
    <x v="1"/>
    <x v="12"/>
    <x v="1"/>
    <s v="Chronic obstructive pulmonary disease"/>
    <x v="1"/>
    <x v="2"/>
    <n v="185.17969529999999"/>
    <n v="132.220698"/>
    <n v="239.8352218"/>
    <m/>
    <m/>
    <m/>
  </r>
  <r>
    <x v="1"/>
    <x v="13"/>
    <x v="1"/>
    <s v="Chronic obstructive pulmonary disease"/>
    <x v="1"/>
    <x v="2"/>
    <n v="185.44106389999999"/>
    <n v="133.9371391"/>
    <n v="239.99881909999999"/>
    <m/>
    <m/>
    <m/>
  </r>
  <r>
    <x v="1"/>
    <x v="14"/>
    <x v="1"/>
    <s v="Chronic obstructive pulmonary disease"/>
    <x v="1"/>
    <x v="2"/>
    <n v="186.22334760000001"/>
    <n v="132.19641010000001"/>
    <n v="242.59150579999999"/>
    <m/>
    <m/>
    <m/>
  </r>
  <r>
    <x v="1"/>
    <x v="15"/>
    <x v="1"/>
    <s v="Chronic obstructive pulmonary disease"/>
    <x v="1"/>
    <x v="2"/>
    <n v="185.71394979999999"/>
    <n v="129.28652650000001"/>
    <n v="241.87751700000001"/>
    <m/>
    <m/>
    <m/>
  </r>
  <r>
    <x v="1"/>
    <x v="16"/>
    <x v="1"/>
    <s v="Chronic obstructive pulmonary disease"/>
    <x v="1"/>
    <x v="2"/>
    <n v="185.80399159999999"/>
    <n v="132.23428989999999"/>
    <n v="243.1059702"/>
    <m/>
    <m/>
    <m/>
  </r>
  <r>
    <x v="1"/>
    <x v="17"/>
    <x v="1"/>
    <s v="Chronic obstructive pulmonary disease"/>
    <x v="1"/>
    <x v="2"/>
    <n v="185.64106369999999"/>
    <n v="130.51657320000001"/>
    <n v="238.88258389999999"/>
    <m/>
    <m/>
    <m/>
  </r>
  <r>
    <x v="1"/>
    <x v="18"/>
    <x v="1"/>
    <s v="Chronic obstructive pulmonary disease"/>
    <x v="1"/>
    <x v="2"/>
    <n v="185.5596597"/>
    <n v="132.88333700000001"/>
    <n v="239.9560309"/>
    <m/>
    <m/>
    <m/>
  </r>
  <r>
    <x v="1"/>
    <x v="19"/>
    <x v="1"/>
    <s v="Chronic obstructive pulmonary disease"/>
    <x v="1"/>
    <x v="2"/>
    <n v="186.5779301"/>
    <n v="130.4547977"/>
    <n v="243.11393749999999"/>
    <m/>
    <m/>
    <m/>
  </r>
  <r>
    <x v="1"/>
    <x v="20"/>
    <x v="1"/>
    <s v="Chronic obstructive pulmonary disease"/>
    <x v="1"/>
    <x v="2"/>
    <n v="187.19088139999999"/>
    <n v="131.47122859999999"/>
    <n v="246.51362570000001"/>
    <m/>
    <m/>
    <m/>
  </r>
  <r>
    <x v="1"/>
    <x v="21"/>
    <x v="1"/>
    <s v="Chronic obstructive pulmonary disease"/>
    <x v="1"/>
    <x v="2"/>
    <n v="188.7117983"/>
    <n v="130.1735481"/>
    <n v="245.52136640000001"/>
    <m/>
    <m/>
    <m/>
  </r>
  <r>
    <x v="1"/>
    <x v="22"/>
    <x v="1"/>
    <s v="Chronic obstructive pulmonary disease"/>
    <x v="1"/>
    <x v="2"/>
    <n v="189.05674619999999"/>
    <n v="132.1233063"/>
    <n v="249.86324239999999"/>
    <m/>
    <m/>
    <m/>
  </r>
  <r>
    <x v="1"/>
    <x v="23"/>
    <x v="1"/>
    <s v="Chronic obstructive pulmonary disease"/>
    <x v="1"/>
    <x v="2"/>
    <n v="191.4968317"/>
    <n v="133.51143089999999"/>
    <n v="256.35286589999998"/>
    <m/>
    <m/>
    <m/>
  </r>
  <r>
    <x v="1"/>
    <x v="24"/>
    <x v="1"/>
    <s v="Chronic obstructive pulmonary disease"/>
    <x v="1"/>
    <x v="2"/>
    <n v="195.37804299999999"/>
    <n v="133.14069430000001"/>
    <n v="257.71562440000002"/>
    <m/>
    <m/>
    <m/>
  </r>
  <r>
    <x v="1"/>
    <x v="25"/>
    <x v="1"/>
    <s v="Chronic obstructive pulmonary disease"/>
    <x v="1"/>
    <x v="2"/>
    <n v="198.99150409999999"/>
    <n v="136.44311160000001"/>
    <n v="260.35435669999998"/>
    <m/>
    <m/>
    <m/>
  </r>
  <r>
    <x v="1"/>
    <x v="26"/>
    <x v="1"/>
    <s v="Chronic obstructive pulmonary disease"/>
    <x v="1"/>
    <x v="2"/>
    <n v="201.989026"/>
    <n v="139.93817089999999"/>
    <n v="268.4641785"/>
    <m/>
    <m/>
    <m/>
  </r>
  <r>
    <x v="1"/>
    <x v="27"/>
    <x v="1"/>
    <s v="Chronic obstructive pulmonary disease"/>
    <x v="1"/>
    <x v="2"/>
    <n v="203.98012030000001"/>
    <n v="137.49677779999999"/>
    <n v="268.83615200000003"/>
    <m/>
    <m/>
    <m/>
  </r>
  <r>
    <x v="1"/>
    <x v="0"/>
    <x v="1"/>
    <s v="Chronic obstructive pulmonary disease"/>
    <x v="1"/>
    <x v="3"/>
    <n v="5.5885363479999999"/>
    <n v="3.4986226380000001"/>
    <n v="8.0010292110000005"/>
    <m/>
    <m/>
    <m/>
  </r>
  <r>
    <x v="1"/>
    <x v="1"/>
    <x v="1"/>
    <s v="Chronic obstructive pulmonary disease"/>
    <x v="1"/>
    <x v="3"/>
    <n v="5.4962092690000004"/>
    <n v="3.4337338750000002"/>
    <n v="7.8715317259999997"/>
    <m/>
    <m/>
    <m/>
  </r>
  <r>
    <x v="1"/>
    <x v="2"/>
    <x v="1"/>
    <s v="Chronic obstructive pulmonary disease"/>
    <x v="1"/>
    <x v="3"/>
    <n v="5.4016465159999996"/>
    <n v="3.3746064360000001"/>
    <n v="7.5819934130000002"/>
    <m/>
    <m/>
    <m/>
  </r>
  <r>
    <x v="1"/>
    <x v="3"/>
    <x v="1"/>
    <s v="Chronic obstructive pulmonary disease"/>
    <x v="1"/>
    <x v="3"/>
    <n v="5.3336210370000003"/>
    <n v="3.2876945659999999"/>
    <n v="7.6698483240000002"/>
    <m/>
    <m/>
    <m/>
  </r>
  <r>
    <x v="1"/>
    <x v="4"/>
    <x v="1"/>
    <s v="Chronic obstructive pulmonary disease"/>
    <x v="1"/>
    <x v="3"/>
    <n v="5.3258800239999999"/>
    <n v="3.31071275"/>
    <n v="7.6084680640000002"/>
    <m/>
    <m/>
    <m/>
  </r>
  <r>
    <x v="1"/>
    <x v="5"/>
    <x v="1"/>
    <s v="Chronic obstructive pulmonary disease"/>
    <x v="1"/>
    <x v="3"/>
    <n v="5.3098544460000001"/>
    <n v="3.404037497"/>
    <n v="7.7110286260000001"/>
    <m/>
    <m/>
    <m/>
  </r>
  <r>
    <x v="1"/>
    <x v="6"/>
    <x v="1"/>
    <s v="Chronic obstructive pulmonary disease"/>
    <x v="1"/>
    <x v="3"/>
    <n v="5.263357471"/>
    <n v="3.3138934010000001"/>
    <n v="7.4238053150000001"/>
    <m/>
    <m/>
    <m/>
  </r>
  <r>
    <x v="1"/>
    <x v="7"/>
    <x v="1"/>
    <s v="Chronic obstructive pulmonary disease"/>
    <x v="1"/>
    <x v="3"/>
    <n v="5.2357924130000004"/>
    <n v="3.3173812819999999"/>
    <n v="7.4649756849999997"/>
    <m/>
    <m/>
    <m/>
  </r>
  <r>
    <x v="1"/>
    <x v="8"/>
    <x v="1"/>
    <s v="Chronic obstructive pulmonary disease"/>
    <x v="1"/>
    <x v="3"/>
    <n v="5.183178893"/>
    <n v="3.3503975850000001"/>
    <n v="7.2199086000000001"/>
    <m/>
    <m/>
    <m/>
  </r>
  <r>
    <x v="1"/>
    <x v="9"/>
    <x v="1"/>
    <s v="Chronic obstructive pulmonary disease"/>
    <x v="1"/>
    <x v="3"/>
    <n v="5.1592107110000001"/>
    <n v="3.2798146570000002"/>
    <n v="7.1733804579999996"/>
    <m/>
    <m/>
    <m/>
  </r>
  <r>
    <x v="1"/>
    <x v="10"/>
    <x v="1"/>
    <s v="Chronic obstructive pulmonary disease"/>
    <x v="1"/>
    <x v="3"/>
    <n v="5.1467166139999998"/>
    <n v="3.2481083829999999"/>
    <n v="7.1611932869999997"/>
    <m/>
    <m/>
    <m/>
  </r>
  <r>
    <x v="1"/>
    <x v="11"/>
    <x v="1"/>
    <s v="Chronic obstructive pulmonary disease"/>
    <x v="1"/>
    <x v="3"/>
    <n v="5.165552667"/>
    <n v="3.3639832439999999"/>
    <n v="7.1286189159999997"/>
    <m/>
    <m/>
    <m/>
  </r>
  <r>
    <x v="1"/>
    <x v="12"/>
    <x v="1"/>
    <s v="Chronic obstructive pulmonary disease"/>
    <x v="1"/>
    <x v="3"/>
    <n v="5.1240460289999996"/>
    <n v="3.3077076160000001"/>
    <n v="7.0047541090000003"/>
    <m/>
    <m/>
    <m/>
  </r>
  <r>
    <x v="1"/>
    <x v="13"/>
    <x v="1"/>
    <s v="Chronic obstructive pulmonary disease"/>
    <x v="1"/>
    <x v="3"/>
    <n v="5.1331345859999997"/>
    <n v="3.4307458450000001"/>
    <n v="6.9224574849999998"/>
    <m/>
    <m/>
    <m/>
  </r>
  <r>
    <x v="1"/>
    <x v="14"/>
    <x v="1"/>
    <s v="Chronic obstructive pulmonary disease"/>
    <x v="1"/>
    <x v="3"/>
    <n v="5.1547773189999999"/>
    <n v="3.4369653520000001"/>
    <n v="6.9211172300000001"/>
    <m/>
    <m/>
    <m/>
  </r>
  <r>
    <x v="1"/>
    <x v="15"/>
    <x v="1"/>
    <s v="Chronic obstructive pulmonary disease"/>
    <x v="1"/>
    <x v="3"/>
    <n v="5.1397066369999997"/>
    <n v="3.4234777909999998"/>
    <n v="6.8881401560000004"/>
    <m/>
    <m/>
    <m/>
  </r>
  <r>
    <x v="1"/>
    <x v="16"/>
    <x v="1"/>
    <s v="Chronic obstructive pulmonary disease"/>
    <x v="1"/>
    <x v="3"/>
    <n v="5.1324737139999996"/>
    <n v="3.4642141720000001"/>
    <n v="6.9061271409999998"/>
    <m/>
    <m/>
    <m/>
  </r>
  <r>
    <x v="1"/>
    <x v="17"/>
    <x v="1"/>
    <s v="Chronic obstructive pulmonary disease"/>
    <x v="1"/>
    <x v="3"/>
    <n v="5.1189064850000001"/>
    <n v="3.4535129229999999"/>
    <n v="6.8758981950000004"/>
    <m/>
    <m/>
    <m/>
  </r>
  <r>
    <x v="1"/>
    <x v="18"/>
    <x v="1"/>
    <s v="Chronic obstructive pulmonary disease"/>
    <x v="1"/>
    <x v="3"/>
    <n v="5.0979576289999997"/>
    <n v="3.441410603"/>
    <n v="6.810085451"/>
    <m/>
    <m/>
    <m/>
  </r>
  <r>
    <x v="1"/>
    <x v="19"/>
    <x v="1"/>
    <s v="Chronic obstructive pulmonary disease"/>
    <x v="1"/>
    <x v="3"/>
    <n v="5.1106715170000001"/>
    <n v="3.4492440850000001"/>
    <n v="6.9175705890000003"/>
    <m/>
    <m/>
    <m/>
  </r>
  <r>
    <x v="1"/>
    <x v="20"/>
    <x v="1"/>
    <s v="Chronic obstructive pulmonary disease"/>
    <x v="1"/>
    <x v="3"/>
    <n v="5.1168587480000003"/>
    <n v="3.4528686660000001"/>
    <n v="6.8329486949999998"/>
    <m/>
    <m/>
    <m/>
  </r>
  <r>
    <x v="1"/>
    <x v="21"/>
    <x v="1"/>
    <s v="Chronic obstructive pulmonary disease"/>
    <x v="1"/>
    <x v="3"/>
    <n v="5.1585686580000001"/>
    <n v="3.4197076219999998"/>
    <n v="6.8901798540000003"/>
    <m/>
    <m/>
    <m/>
  </r>
  <r>
    <x v="1"/>
    <x v="22"/>
    <x v="1"/>
    <s v="Chronic obstructive pulmonary disease"/>
    <x v="1"/>
    <x v="3"/>
    <n v="5.1671988720000002"/>
    <n v="3.482545166"/>
    <n v="6.9287342369999996"/>
    <m/>
    <m/>
    <m/>
  </r>
  <r>
    <x v="1"/>
    <x v="23"/>
    <x v="1"/>
    <s v="Chronic obstructive pulmonary disease"/>
    <x v="1"/>
    <x v="3"/>
    <n v="5.2414982879999998"/>
    <n v="3.52730503"/>
    <n v="7.0334993939999997"/>
    <m/>
    <m/>
    <m/>
  </r>
  <r>
    <x v="1"/>
    <x v="24"/>
    <x v="1"/>
    <s v="Chronic obstructive pulmonary disease"/>
    <x v="1"/>
    <x v="3"/>
    <n v="5.3625473389999998"/>
    <n v="3.4857781829999999"/>
    <n v="7.2669274660000003"/>
    <m/>
    <m/>
    <m/>
  </r>
  <r>
    <x v="1"/>
    <x v="25"/>
    <x v="1"/>
    <s v="Chronic obstructive pulmonary disease"/>
    <x v="1"/>
    <x v="3"/>
    <n v="5.4771292249999997"/>
    <n v="3.634512805"/>
    <n v="7.345059709"/>
    <m/>
    <m/>
    <m/>
  </r>
  <r>
    <x v="1"/>
    <x v="26"/>
    <x v="1"/>
    <s v="Chronic obstructive pulmonary disease"/>
    <x v="1"/>
    <x v="3"/>
    <n v="5.5795968540000001"/>
    <n v="3.6301411520000002"/>
    <n v="7.5860248229999998"/>
    <m/>
    <m/>
    <m/>
  </r>
  <r>
    <x v="1"/>
    <x v="27"/>
    <x v="1"/>
    <s v="Chronic obstructive pulmonary disease"/>
    <x v="1"/>
    <x v="3"/>
    <n v="5.6398856650000004"/>
    <n v="3.663505995"/>
    <n v="7.5128714260000002"/>
    <m/>
    <m/>
    <m/>
  </r>
  <r>
    <x v="1"/>
    <x v="0"/>
    <x v="1"/>
    <s v="Ischemic heart disease"/>
    <x v="1"/>
    <x v="2"/>
    <n v="375.72850849999998"/>
    <n v="297.84827910000001"/>
    <n v="452.51944029999999"/>
    <m/>
    <m/>
    <m/>
  </r>
  <r>
    <x v="1"/>
    <x v="1"/>
    <x v="1"/>
    <s v="Ischemic heart disease"/>
    <x v="1"/>
    <x v="2"/>
    <n v="367.16309159999997"/>
    <n v="291.76750040000002"/>
    <n v="447.12893309999998"/>
    <m/>
    <m/>
    <m/>
  </r>
  <r>
    <x v="1"/>
    <x v="2"/>
    <x v="1"/>
    <s v="Ischemic heart disease"/>
    <x v="1"/>
    <x v="2"/>
    <n v="359.1778893"/>
    <n v="288.05902550000002"/>
    <n v="433.19721399999997"/>
    <m/>
    <m/>
    <m/>
  </r>
  <r>
    <x v="1"/>
    <x v="3"/>
    <x v="1"/>
    <s v="Ischemic heart disease"/>
    <x v="1"/>
    <x v="2"/>
    <n v="353.67456540000001"/>
    <n v="285.87024730000002"/>
    <n v="424.06136199999997"/>
    <m/>
    <m/>
    <m/>
  </r>
  <r>
    <x v="1"/>
    <x v="4"/>
    <x v="1"/>
    <s v="Ischemic heart disease"/>
    <x v="1"/>
    <x v="2"/>
    <n v="350.2641021"/>
    <n v="284.72856380000002"/>
    <n v="422.9677476"/>
    <m/>
    <m/>
    <m/>
  </r>
  <r>
    <x v="1"/>
    <x v="5"/>
    <x v="1"/>
    <s v="Ischemic heart disease"/>
    <x v="1"/>
    <x v="2"/>
    <n v="344.77946839999998"/>
    <n v="278.43465020000002"/>
    <n v="415.51544569999999"/>
    <m/>
    <m/>
    <m/>
  </r>
  <r>
    <x v="1"/>
    <x v="6"/>
    <x v="1"/>
    <s v="Ischemic heart disease"/>
    <x v="1"/>
    <x v="2"/>
    <n v="336.3637817"/>
    <n v="275.14611159999998"/>
    <n v="404.22673079999998"/>
    <m/>
    <m/>
    <m/>
  </r>
  <r>
    <x v="1"/>
    <x v="7"/>
    <x v="1"/>
    <s v="Ischemic heart disease"/>
    <x v="1"/>
    <x v="2"/>
    <n v="328.78328779999998"/>
    <n v="270.16859030000001"/>
    <n v="395.70583240000002"/>
    <m/>
    <m/>
    <m/>
  </r>
  <r>
    <x v="1"/>
    <x v="8"/>
    <x v="1"/>
    <s v="Ischemic heart disease"/>
    <x v="1"/>
    <x v="2"/>
    <n v="319.91275960000002"/>
    <n v="258.59114099999999"/>
    <n v="384.56444219999997"/>
    <m/>
    <m/>
    <m/>
  </r>
  <r>
    <x v="1"/>
    <x v="9"/>
    <x v="1"/>
    <s v="Ischemic heart disease"/>
    <x v="1"/>
    <x v="2"/>
    <n v="310.37405339999998"/>
    <n v="252.4199649"/>
    <n v="374.99646000000001"/>
    <m/>
    <m/>
    <m/>
  </r>
  <r>
    <x v="1"/>
    <x v="10"/>
    <x v="1"/>
    <s v="Ischemic heart disease"/>
    <x v="1"/>
    <x v="2"/>
    <n v="300.43342259999997"/>
    <n v="243.5258532"/>
    <n v="363.43183499999998"/>
    <m/>
    <m/>
    <m/>
  </r>
  <r>
    <x v="1"/>
    <x v="11"/>
    <x v="1"/>
    <s v="Ischemic heart disease"/>
    <x v="1"/>
    <x v="2"/>
    <n v="291.07924420000001"/>
    <n v="234.14641710000001"/>
    <n v="354.98376289999999"/>
    <m/>
    <m/>
    <m/>
  </r>
  <r>
    <x v="1"/>
    <x v="12"/>
    <x v="1"/>
    <s v="Ischemic heart disease"/>
    <x v="1"/>
    <x v="2"/>
    <n v="279.2141469"/>
    <n v="225.53036610000001"/>
    <n v="333.8913834"/>
    <m/>
    <m/>
    <m/>
  </r>
  <r>
    <x v="1"/>
    <x v="13"/>
    <x v="1"/>
    <s v="Ischemic heart disease"/>
    <x v="1"/>
    <x v="2"/>
    <n v="270.37035800000001"/>
    <n v="219.1628796"/>
    <n v="325.11377270000003"/>
    <m/>
    <m/>
    <m/>
  </r>
  <r>
    <x v="1"/>
    <x v="14"/>
    <x v="1"/>
    <s v="Ischemic heart disease"/>
    <x v="1"/>
    <x v="2"/>
    <n v="262.78471539999998"/>
    <n v="210.0995925"/>
    <n v="318.04412380000002"/>
    <m/>
    <m/>
    <m/>
  </r>
  <r>
    <x v="1"/>
    <x v="15"/>
    <x v="1"/>
    <s v="Ischemic heart disease"/>
    <x v="1"/>
    <x v="2"/>
    <n v="253.65037380000001"/>
    <n v="199.46974370000001"/>
    <n v="308.05106719999998"/>
    <m/>
    <m/>
    <m/>
  </r>
  <r>
    <x v="1"/>
    <x v="16"/>
    <x v="1"/>
    <s v="Ischemic heart disease"/>
    <x v="1"/>
    <x v="2"/>
    <n v="244.4559209"/>
    <n v="198.38977019999999"/>
    <n v="293.91724749999997"/>
    <m/>
    <m/>
    <m/>
  </r>
  <r>
    <x v="1"/>
    <x v="17"/>
    <x v="1"/>
    <s v="Ischemic heart disease"/>
    <x v="1"/>
    <x v="2"/>
    <n v="236.65277660000001"/>
    <n v="191.4154269"/>
    <n v="285.18432730000001"/>
    <m/>
    <m/>
    <m/>
  </r>
  <r>
    <x v="1"/>
    <x v="18"/>
    <x v="1"/>
    <s v="Ischemic heart disease"/>
    <x v="1"/>
    <x v="2"/>
    <n v="229.08054100000001"/>
    <n v="185.19745839999999"/>
    <n v="278.37433920000001"/>
    <m/>
    <m/>
    <m/>
  </r>
  <r>
    <x v="1"/>
    <x v="19"/>
    <x v="1"/>
    <s v="Ischemic heart disease"/>
    <x v="1"/>
    <x v="2"/>
    <n v="224.63222300000001"/>
    <n v="180.88045829999999"/>
    <n v="275.81351519999998"/>
    <m/>
    <m/>
    <m/>
  </r>
  <r>
    <x v="1"/>
    <x v="20"/>
    <x v="1"/>
    <s v="Ischemic heart disease"/>
    <x v="1"/>
    <x v="2"/>
    <n v="220.47118019999999"/>
    <n v="177.25619589999999"/>
    <n v="269.25834739999999"/>
    <m/>
    <m/>
    <m/>
  </r>
  <r>
    <x v="1"/>
    <x v="21"/>
    <x v="1"/>
    <s v="Ischemic heart disease"/>
    <x v="1"/>
    <x v="2"/>
    <n v="217.86258659999999"/>
    <n v="169.90611580000001"/>
    <n v="264.27750509999998"/>
    <m/>
    <m/>
    <m/>
  </r>
  <r>
    <x v="1"/>
    <x v="22"/>
    <x v="1"/>
    <s v="Ischemic heart disease"/>
    <x v="1"/>
    <x v="2"/>
    <n v="214.3369448"/>
    <n v="166.48038399999999"/>
    <n v="266.09197640000002"/>
    <m/>
    <m/>
    <m/>
  </r>
  <r>
    <x v="1"/>
    <x v="23"/>
    <x v="1"/>
    <s v="Ischemic heart disease"/>
    <x v="1"/>
    <x v="2"/>
    <n v="213.13276809999999"/>
    <n v="165.9980473"/>
    <n v="268.3629085"/>
    <m/>
    <m/>
    <m/>
  </r>
  <r>
    <x v="1"/>
    <x v="24"/>
    <x v="1"/>
    <s v="Ischemic heart disease"/>
    <x v="1"/>
    <x v="2"/>
    <n v="213.8965374"/>
    <n v="166.11480220000001"/>
    <n v="265.1462032"/>
    <m/>
    <m/>
    <m/>
  </r>
  <r>
    <x v="1"/>
    <x v="25"/>
    <x v="1"/>
    <s v="Ischemic heart disease"/>
    <x v="1"/>
    <x v="2"/>
    <n v="215.0424457"/>
    <n v="168.2172295"/>
    <n v="266.71824470000001"/>
    <m/>
    <m/>
    <m/>
  </r>
  <r>
    <x v="1"/>
    <x v="26"/>
    <x v="1"/>
    <s v="Ischemic heart disease"/>
    <x v="1"/>
    <x v="2"/>
    <n v="215.24728830000001"/>
    <n v="169.69330719999999"/>
    <n v="265.61447340000001"/>
    <m/>
    <m/>
    <m/>
  </r>
  <r>
    <x v="1"/>
    <x v="27"/>
    <x v="1"/>
    <s v="Ischemic heart disease"/>
    <x v="1"/>
    <x v="2"/>
    <n v="213.77139589999999"/>
    <n v="164.7346628"/>
    <n v="264.72382349999998"/>
    <m/>
    <m/>
    <m/>
  </r>
  <r>
    <x v="1"/>
    <x v="0"/>
    <x v="1"/>
    <s v="Ischemic heart disease"/>
    <x v="1"/>
    <x v="3"/>
    <n v="13.58781548"/>
    <n v="10.78226405"/>
    <n v="16.431452870000001"/>
    <m/>
    <m/>
    <m/>
  </r>
  <r>
    <x v="1"/>
    <x v="1"/>
    <x v="1"/>
    <s v="Ischemic heart disease"/>
    <x v="1"/>
    <x v="3"/>
    <n v="13.29979003"/>
    <n v="10.692108429999999"/>
    <n v="16.232324290000001"/>
    <m/>
    <m/>
    <m/>
  </r>
  <r>
    <x v="1"/>
    <x v="2"/>
    <x v="1"/>
    <s v="Ischemic heart disease"/>
    <x v="1"/>
    <x v="3"/>
    <n v="13.02319095"/>
    <n v="10.431547869999999"/>
    <n v="15.635395150000001"/>
    <m/>
    <m/>
    <m/>
  </r>
  <r>
    <x v="1"/>
    <x v="3"/>
    <x v="1"/>
    <s v="Ischemic heart disease"/>
    <x v="1"/>
    <x v="3"/>
    <n v="12.82346096"/>
    <n v="10.36864035"/>
    <n v="15.363136300000001"/>
    <m/>
    <m/>
    <m/>
  </r>
  <r>
    <x v="1"/>
    <x v="4"/>
    <x v="1"/>
    <s v="Ischemic heart disease"/>
    <x v="1"/>
    <x v="3"/>
    <n v="12.7115352"/>
    <n v="10.34158014"/>
    <n v="15.25633021"/>
    <m/>
    <m/>
    <m/>
  </r>
  <r>
    <x v="1"/>
    <x v="5"/>
    <x v="1"/>
    <s v="Ischemic heart disease"/>
    <x v="1"/>
    <x v="3"/>
    <n v="12.5267284"/>
    <n v="10.16498717"/>
    <n v="15.10676458"/>
    <m/>
    <m/>
    <m/>
  </r>
  <r>
    <x v="1"/>
    <x v="6"/>
    <x v="1"/>
    <s v="Ischemic heart disease"/>
    <x v="1"/>
    <x v="3"/>
    <n v="12.239391400000001"/>
    <n v="10.080664820000001"/>
    <n v="14.6628896"/>
    <m/>
    <m/>
    <m/>
  </r>
  <r>
    <x v="1"/>
    <x v="7"/>
    <x v="1"/>
    <s v="Ischemic heart disease"/>
    <x v="1"/>
    <x v="3"/>
    <n v="11.985674700000001"/>
    <n v="9.8082033230000008"/>
    <n v="14.36447946"/>
    <m/>
    <m/>
    <m/>
  </r>
  <r>
    <x v="1"/>
    <x v="8"/>
    <x v="1"/>
    <s v="Ischemic heart disease"/>
    <x v="1"/>
    <x v="3"/>
    <n v="11.67922298"/>
    <n v="9.4678780279999994"/>
    <n v="14.024623699999999"/>
    <m/>
    <m/>
    <m/>
  </r>
  <r>
    <x v="1"/>
    <x v="9"/>
    <x v="1"/>
    <s v="Ischemic heart disease"/>
    <x v="1"/>
    <x v="3"/>
    <n v="11.34469577"/>
    <n v="9.2425269340000007"/>
    <n v="13.707657190000001"/>
    <m/>
    <m/>
    <m/>
  </r>
  <r>
    <x v="1"/>
    <x v="10"/>
    <x v="1"/>
    <s v="Ischemic heart disease"/>
    <x v="1"/>
    <x v="3"/>
    <n v="10.98390697"/>
    <n v="8.8439917819999998"/>
    <n v="13.292581950000001"/>
    <m/>
    <m/>
    <m/>
  </r>
  <r>
    <x v="1"/>
    <x v="11"/>
    <x v="1"/>
    <s v="Ischemic heart disease"/>
    <x v="1"/>
    <x v="3"/>
    <n v="10.649542820000001"/>
    <n v="8.5601142390000007"/>
    <n v="13.01257779"/>
    <m/>
    <m/>
    <m/>
  </r>
  <r>
    <x v="1"/>
    <x v="12"/>
    <x v="1"/>
    <s v="Ischemic heart disease"/>
    <x v="1"/>
    <x v="3"/>
    <n v="10.22660992"/>
    <n v="8.2765853739999997"/>
    <n v="12.26171985"/>
    <m/>
    <m/>
    <m/>
  </r>
  <r>
    <x v="1"/>
    <x v="13"/>
    <x v="1"/>
    <s v="Ischemic heart disease"/>
    <x v="1"/>
    <x v="3"/>
    <n v="9.9186698139999994"/>
    <n v="8.0789218159999994"/>
    <n v="11.97925412"/>
    <m/>
    <m/>
    <m/>
  </r>
  <r>
    <x v="1"/>
    <x v="14"/>
    <x v="1"/>
    <s v="Ischemic heart disease"/>
    <x v="1"/>
    <x v="3"/>
    <n v="9.6540364269999994"/>
    <n v="7.7997804239999997"/>
    <n v="11.63636486"/>
    <m/>
    <m/>
    <m/>
  </r>
  <r>
    <x v="1"/>
    <x v="15"/>
    <x v="1"/>
    <s v="Ischemic heart disease"/>
    <x v="1"/>
    <x v="3"/>
    <n v="9.3403360739999997"/>
    <n v="7.4638036520000002"/>
    <n v="11.28555437"/>
    <m/>
    <m/>
    <m/>
  </r>
  <r>
    <x v="1"/>
    <x v="16"/>
    <x v="1"/>
    <s v="Ischemic heart disease"/>
    <x v="1"/>
    <x v="3"/>
    <n v="9.0441896059999998"/>
    <n v="7.3031641179999998"/>
    <n v="10.884982089999999"/>
    <m/>
    <m/>
    <m/>
  </r>
  <r>
    <x v="1"/>
    <x v="17"/>
    <x v="1"/>
    <s v="Ischemic heart disease"/>
    <x v="1"/>
    <x v="3"/>
    <n v="8.7952876769999992"/>
    <n v="7.1629874359999999"/>
    <n v="10.58768257"/>
    <m/>
    <m/>
    <m/>
  </r>
  <r>
    <x v="1"/>
    <x v="18"/>
    <x v="1"/>
    <s v="Ischemic heart disease"/>
    <x v="1"/>
    <x v="3"/>
    <n v="8.5626417359999998"/>
    <n v="6.9520281410000004"/>
    <n v="10.4387724"/>
    <m/>
    <m/>
    <m/>
  </r>
  <r>
    <x v="1"/>
    <x v="19"/>
    <x v="1"/>
    <s v="Ischemic heart disease"/>
    <x v="1"/>
    <x v="3"/>
    <n v="8.4292354619999994"/>
    <n v="6.7382067460000004"/>
    <n v="10.320808680000001"/>
    <m/>
    <m/>
    <m/>
  </r>
  <r>
    <x v="1"/>
    <x v="20"/>
    <x v="1"/>
    <s v="Ischemic heart disease"/>
    <x v="1"/>
    <x v="3"/>
    <n v="8.3065298779999992"/>
    <n v="6.6719956319999998"/>
    <n v="10.222115799999999"/>
    <m/>
    <m/>
    <m/>
  </r>
  <r>
    <x v="1"/>
    <x v="21"/>
    <x v="1"/>
    <s v="Ischemic heart disease"/>
    <x v="1"/>
    <x v="3"/>
    <n v="8.236656215"/>
    <n v="6.455454263"/>
    <n v="9.9965657960000005"/>
    <m/>
    <m/>
    <m/>
  </r>
  <r>
    <x v="1"/>
    <x v="22"/>
    <x v="1"/>
    <s v="Ischemic heart disease"/>
    <x v="1"/>
    <x v="3"/>
    <n v="8.1392807069999993"/>
    <n v="6.4060226690000004"/>
    <n v="10.060652770000001"/>
    <m/>
    <m/>
    <m/>
  </r>
  <r>
    <x v="1"/>
    <x v="23"/>
    <x v="1"/>
    <s v="Ischemic heart disease"/>
    <x v="1"/>
    <x v="3"/>
    <n v="8.1372820390000005"/>
    <n v="6.4039708040000001"/>
    <n v="10.17032165"/>
    <m/>
    <m/>
    <m/>
  </r>
  <r>
    <x v="1"/>
    <x v="24"/>
    <x v="1"/>
    <s v="Ischemic heart disease"/>
    <x v="1"/>
    <x v="3"/>
    <n v="8.2063084219999993"/>
    <n v="6.4656615540000004"/>
    <n v="10.143375669999999"/>
    <m/>
    <m/>
    <m/>
  </r>
  <r>
    <x v="1"/>
    <x v="25"/>
    <x v="1"/>
    <s v="Ischemic heart disease"/>
    <x v="1"/>
    <x v="3"/>
    <n v="8.2928504119999999"/>
    <n v="6.5423057240000002"/>
    <n v="10.24656047"/>
    <m/>
    <m/>
    <m/>
  </r>
  <r>
    <x v="1"/>
    <x v="26"/>
    <x v="1"/>
    <s v="Ischemic heart disease"/>
    <x v="1"/>
    <x v="3"/>
    <n v="8.3515432769999993"/>
    <n v="6.6752600749999997"/>
    <n v="10.24201364"/>
    <m/>
    <m/>
    <m/>
  </r>
  <r>
    <x v="1"/>
    <x v="27"/>
    <x v="1"/>
    <s v="Ischemic heart disease"/>
    <x v="1"/>
    <x v="3"/>
    <n v="8.3540843480000007"/>
    <n v="6.4900174399999999"/>
    <n v="10.2520864"/>
    <m/>
    <m/>
    <m/>
  </r>
  <r>
    <x v="1"/>
    <x v="0"/>
    <x v="1"/>
    <s v="Ischemic stroke"/>
    <x v="1"/>
    <x v="2"/>
    <n v="97.817102379999994"/>
    <n v="70.509631540000001"/>
    <n v="128.09022450000001"/>
    <m/>
    <m/>
    <m/>
  </r>
  <r>
    <x v="1"/>
    <x v="1"/>
    <x v="1"/>
    <s v="Ischemic stroke"/>
    <x v="1"/>
    <x v="2"/>
    <n v="95.672713090000002"/>
    <n v="70.776341000000002"/>
    <n v="124.93444340000001"/>
    <m/>
    <m/>
    <m/>
  </r>
  <r>
    <x v="1"/>
    <x v="2"/>
    <x v="1"/>
    <s v="Ischemic stroke"/>
    <x v="1"/>
    <x v="2"/>
    <n v="93.659220599999998"/>
    <n v="69.302172490000004"/>
    <n v="121.2531501"/>
    <m/>
    <m/>
    <m/>
  </r>
  <r>
    <x v="1"/>
    <x v="3"/>
    <x v="1"/>
    <s v="Ischemic stroke"/>
    <x v="1"/>
    <x v="2"/>
    <n v="92.363446350000004"/>
    <n v="67.728968910000006"/>
    <n v="119.8018397"/>
    <m/>
    <m/>
    <m/>
  </r>
  <r>
    <x v="1"/>
    <x v="4"/>
    <x v="1"/>
    <s v="Ischemic stroke"/>
    <x v="1"/>
    <x v="2"/>
    <n v="91.682270009999996"/>
    <n v="67.503637510000004"/>
    <n v="117.7845542"/>
    <m/>
    <m/>
    <m/>
  </r>
  <r>
    <x v="1"/>
    <x v="5"/>
    <x v="1"/>
    <s v="Ischemic stroke"/>
    <x v="1"/>
    <x v="2"/>
    <n v="90.541600450000004"/>
    <n v="66.667407170000004"/>
    <n v="117.8682707"/>
    <m/>
    <m/>
    <m/>
  </r>
  <r>
    <x v="1"/>
    <x v="6"/>
    <x v="1"/>
    <s v="Ischemic stroke"/>
    <x v="1"/>
    <x v="2"/>
    <n v="88.986169329999996"/>
    <n v="66.201528730000007"/>
    <n v="116.1589211"/>
    <m/>
    <m/>
    <m/>
  </r>
  <r>
    <x v="1"/>
    <x v="7"/>
    <x v="1"/>
    <s v="Ischemic stroke"/>
    <x v="1"/>
    <x v="2"/>
    <n v="87.749687879999996"/>
    <n v="65.792852289999999"/>
    <n v="113.1336414"/>
    <m/>
    <m/>
    <m/>
  </r>
  <r>
    <x v="1"/>
    <x v="8"/>
    <x v="1"/>
    <s v="Ischemic stroke"/>
    <x v="1"/>
    <x v="2"/>
    <n v="86.4287013"/>
    <n v="63.44547815"/>
    <n v="111.3030571"/>
    <m/>
    <m/>
    <m/>
  </r>
  <r>
    <x v="1"/>
    <x v="9"/>
    <x v="1"/>
    <s v="Ischemic stroke"/>
    <x v="1"/>
    <x v="2"/>
    <n v="85.788969260000002"/>
    <n v="63.148964130000003"/>
    <n v="111.2023757"/>
    <m/>
    <m/>
    <m/>
  </r>
  <r>
    <x v="1"/>
    <x v="10"/>
    <x v="1"/>
    <s v="Ischemic stroke"/>
    <x v="1"/>
    <x v="2"/>
    <n v="85.078117289999994"/>
    <n v="63.673727749999998"/>
    <n v="109.61184710000001"/>
    <m/>
    <m/>
    <m/>
  </r>
  <r>
    <x v="1"/>
    <x v="11"/>
    <x v="1"/>
    <s v="Ischemic stroke"/>
    <x v="1"/>
    <x v="2"/>
    <n v="84.099134910000004"/>
    <n v="61.862367470000002"/>
    <n v="106.40496709999999"/>
    <m/>
    <m/>
    <m/>
  </r>
  <r>
    <x v="1"/>
    <x v="12"/>
    <x v="1"/>
    <s v="Ischemic stroke"/>
    <x v="1"/>
    <x v="2"/>
    <n v="82.164234899999997"/>
    <n v="60.619267890000003"/>
    <n v="106.399083"/>
    <m/>
    <m/>
    <m/>
  </r>
  <r>
    <x v="1"/>
    <x v="13"/>
    <x v="1"/>
    <s v="Ischemic stroke"/>
    <x v="1"/>
    <x v="2"/>
    <n v="80.892466720000002"/>
    <n v="59.5812715"/>
    <n v="104.8864193"/>
    <m/>
    <m/>
    <m/>
  </r>
  <r>
    <x v="1"/>
    <x v="14"/>
    <x v="1"/>
    <s v="Ischemic stroke"/>
    <x v="1"/>
    <x v="2"/>
    <n v="79.758220820000005"/>
    <n v="58.513979169999999"/>
    <n v="102.1956059"/>
    <m/>
    <m/>
    <m/>
  </r>
  <r>
    <x v="1"/>
    <x v="15"/>
    <x v="1"/>
    <s v="Ischemic stroke"/>
    <x v="1"/>
    <x v="2"/>
    <n v="78.006430989999998"/>
    <n v="56.621830709999998"/>
    <n v="99.679433290000006"/>
    <m/>
    <m/>
    <m/>
  </r>
  <r>
    <x v="1"/>
    <x v="16"/>
    <x v="1"/>
    <s v="Ischemic stroke"/>
    <x v="1"/>
    <x v="2"/>
    <n v="76.545297910000002"/>
    <n v="56.859754180000003"/>
    <n v="99.048373839999996"/>
    <m/>
    <m/>
    <m/>
  </r>
  <r>
    <x v="1"/>
    <x v="17"/>
    <x v="1"/>
    <s v="Ischemic stroke"/>
    <x v="1"/>
    <x v="2"/>
    <n v="75.20805421"/>
    <n v="55.50123172"/>
    <n v="97.023312180000005"/>
    <m/>
    <m/>
    <m/>
  </r>
  <r>
    <x v="1"/>
    <x v="18"/>
    <x v="1"/>
    <s v="Ischemic stroke"/>
    <x v="1"/>
    <x v="2"/>
    <n v="74.259709760000007"/>
    <n v="54.743121279999997"/>
    <n v="94.381037449999994"/>
    <m/>
    <m/>
    <m/>
  </r>
  <r>
    <x v="1"/>
    <x v="19"/>
    <x v="1"/>
    <s v="Ischemic stroke"/>
    <x v="1"/>
    <x v="2"/>
    <n v="73.890940999999998"/>
    <n v="54.479903989999997"/>
    <n v="96.335326899999998"/>
    <m/>
    <m/>
    <m/>
  </r>
  <r>
    <x v="1"/>
    <x v="20"/>
    <x v="1"/>
    <s v="Ischemic stroke"/>
    <x v="1"/>
    <x v="2"/>
    <n v="73.335198329999997"/>
    <n v="54.354891690000002"/>
    <n v="94.189159219999993"/>
    <m/>
    <m/>
    <m/>
  </r>
  <r>
    <x v="1"/>
    <x v="21"/>
    <x v="1"/>
    <s v="Ischemic stroke"/>
    <x v="1"/>
    <x v="2"/>
    <n v="72.896377860000001"/>
    <n v="53.733734560000002"/>
    <n v="95.28802177"/>
    <m/>
    <m/>
    <m/>
  </r>
  <r>
    <x v="1"/>
    <x v="22"/>
    <x v="1"/>
    <s v="Ischemic stroke"/>
    <x v="1"/>
    <x v="2"/>
    <n v="71.996042310000007"/>
    <n v="52.060327469999997"/>
    <n v="94.656726950000007"/>
    <m/>
    <m/>
    <m/>
  </r>
  <r>
    <x v="1"/>
    <x v="23"/>
    <x v="1"/>
    <s v="Ischemic stroke"/>
    <x v="1"/>
    <x v="2"/>
    <n v="71.776361789999996"/>
    <n v="51.903253079999999"/>
    <n v="93.916208350000005"/>
    <m/>
    <m/>
    <m/>
  </r>
  <r>
    <x v="1"/>
    <x v="24"/>
    <x v="1"/>
    <s v="Ischemic stroke"/>
    <x v="1"/>
    <x v="2"/>
    <n v="72.054858730000007"/>
    <n v="52.30555631"/>
    <n v="93.791457120000004"/>
    <m/>
    <m/>
    <m/>
  </r>
  <r>
    <x v="1"/>
    <x v="25"/>
    <x v="1"/>
    <s v="Ischemic stroke"/>
    <x v="1"/>
    <x v="2"/>
    <n v="72.382067059999997"/>
    <n v="53.505648729999997"/>
    <n v="92.719033969999998"/>
    <m/>
    <m/>
    <m/>
  </r>
  <r>
    <x v="1"/>
    <x v="26"/>
    <x v="1"/>
    <s v="Ischemic stroke"/>
    <x v="1"/>
    <x v="2"/>
    <n v="72.514135370000005"/>
    <n v="53.178776939999999"/>
    <n v="94.246321899999998"/>
    <m/>
    <m/>
    <m/>
  </r>
  <r>
    <x v="1"/>
    <x v="27"/>
    <x v="1"/>
    <s v="Ischemic stroke"/>
    <x v="1"/>
    <x v="2"/>
    <n v="72.623236469999995"/>
    <n v="52.628290229999998"/>
    <n v="94.09583155"/>
    <m/>
    <m/>
    <m/>
  </r>
  <r>
    <x v="1"/>
    <x v="0"/>
    <x v="1"/>
    <s v="Ischemic stroke"/>
    <x v="1"/>
    <x v="3"/>
    <n v="4.313514423"/>
    <n v="3.1395912290000001"/>
    <n v="5.641487519"/>
    <m/>
    <m/>
    <m/>
  </r>
  <r>
    <x v="1"/>
    <x v="1"/>
    <x v="1"/>
    <s v="Ischemic stroke"/>
    <x v="1"/>
    <x v="3"/>
    <n v="4.2290090359999999"/>
    <n v="3.0743755909999999"/>
    <n v="5.559248073"/>
    <m/>
    <m/>
    <m/>
  </r>
  <r>
    <x v="1"/>
    <x v="2"/>
    <x v="1"/>
    <s v="Ischemic stroke"/>
    <x v="1"/>
    <x v="3"/>
    <n v="4.1481594919999996"/>
    <n v="3.0692150250000001"/>
    <n v="5.410754989"/>
    <m/>
    <m/>
    <m/>
  </r>
  <r>
    <x v="1"/>
    <x v="3"/>
    <x v="1"/>
    <s v="Ischemic stroke"/>
    <x v="1"/>
    <x v="3"/>
    <n v="4.0965169179999998"/>
    <n v="3.0043083880000001"/>
    <n v="5.3694541019999997"/>
    <m/>
    <m/>
    <m/>
  </r>
  <r>
    <x v="1"/>
    <x v="4"/>
    <x v="1"/>
    <s v="Ischemic stroke"/>
    <x v="1"/>
    <x v="3"/>
    <n v="4.0744576099999996"/>
    <n v="3.0199206630000002"/>
    <n v="5.2381362239999998"/>
    <m/>
    <m/>
    <m/>
  </r>
  <r>
    <x v="1"/>
    <x v="5"/>
    <x v="1"/>
    <s v="Ischemic stroke"/>
    <x v="1"/>
    <x v="3"/>
    <n v="4.0321733210000001"/>
    <n v="2.9587857639999999"/>
    <n v="5.268383321"/>
    <m/>
    <m/>
    <m/>
  </r>
  <r>
    <x v="1"/>
    <x v="6"/>
    <x v="1"/>
    <s v="Ischemic stroke"/>
    <x v="1"/>
    <x v="3"/>
    <n v="3.9695359510000001"/>
    <n v="2.9590048979999999"/>
    <n v="5.1740051869999997"/>
    <m/>
    <m/>
    <m/>
  </r>
  <r>
    <x v="1"/>
    <x v="7"/>
    <x v="1"/>
    <s v="Ischemic stroke"/>
    <x v="1"/>
    <x v="3"/>
    <n v="3.9219843879999998"/>
    <n v="2.9120268720000002"/>
    <n v="5.0563713440000004"/>
    <m/>
    <m/>
    <m/>
  </r>
  <r>
    <x v="1"/>
    <x v="8"/>
    <x v="1"/>
    <s v="Ischemic stroke"/>
    <x v="1"/>
    <x v="3"/>
    <n v="3.8675705470000001"/>
    <n v="2.8562466130000002"/>
    <n v="5.0093246870000003"/>
    <m/>
    <m/>
    <m/>
  </r>
  <r>
    <x v="1"/>
    <x v="9"/>
    <x v="1"/>
    <s v="Ischemic stroke"/>
    <x v="1"/>
    <x v="3"/>
    <n v="3.8447205050000002"/>
    <n v="2.8215199019999999"/>
    <n v="4.9812366030000002"/>
    <m/>
    <m/>
    <m/>
  </r>
  <r>
    <x v="1"/>
    <x v="10"/>
    <x v="1"/>
    <s v="Ischemic stroke"/>
    <x v="1"/>
    <x v="3"/>
    <n v="3.8189481569999999"/>
    <n v="2.8815258209999999"/>
    <n v="4.8847621300000004"/>
    <m/>
    <m/>
    <m/>
  </r>
  <r>
    <x v="1"/>
    <x v="11"/>
    <x v="1"/>
    <s v="Ischemic stroke"/>
    <x v="1"/>
    <x v="3"/>
    <n v="3.7813528879999998"/>
    <n v="2.8004683610000001"/>
    <n v="4.7881434919999997"/>
    <m/>
    <m/>
    <m/>
  </r>
  <r>
    <x v="1"/>
    <x v="12"/>
    <x v="1"/>
    <s v="Ischemic stroke"/>
    <x v="1"/>
    <x v="3"/>
    <n v="3.7029959639999999"/>
    <n v="2.7349070119999999"/>
    <n v="4.7889880370000002"/>
    <m/>
    <m/>
    <m/>
  </r>
  <r>
    <x v="1"/>
    <x v="13"/>
    <x v="1"/>
    <s v="Ischemic stroke"/>
    <x v="1"/>
    <x v="3"/>
    <n v="3.6549180419999998"/>
    <n v="2.678378924"/>
    <n v="4.7232370970000002"/>
    <m/>
    <m/>
    <m/>
  </r>
  <r>
    <x v="1"/>
    <x v="14"/>
    <x v="1"/>
    <s v="Ischemic stroke"/>
    <x v="1"/>
    <x v="3"/>
    <n v="3.6131206680000001"/>
    <n v="2.6625334899999999"/>
    <n v="4.6654623390000003"/>
    <m/>
    <m/>
    <m/>
  </r>
  <r>
    <x v="1"/>
    <x v="15"/>
    <x v="1"/>
    <s v="Ischemic stroke"/>
    <x v="1"/>
    <x v="3"/>
    <n v="3.544611186"/>
    <n v="2.588123199"/>
    <n v="4.5663146619999999"/>
    <m/>
    <m/>
    <m/>
  </r>
  <r>
    <x v="1"/>
    <x v="16"/>
    <x v="1"/>
    <s v="Ischemic stroke"/>
    <x v="1"/>
    <x v="3"/>
    <n v="3.4909544889999999"/>
    <n v="2.585812695"/>
    <n v="4.5307731159999998"/>
    <m/>
    <m/>
    <m/>
  </r>
  <r>
    <x v="1"/>
    <x v="17"/>
    <x v="1"/>
    <s v="Ischemic stroke"/>
    <x v="1"/>
    <x v="3"/>
    <n v="3.443472189"/>
    <n v="2.5678849069999998"/>
    <n v="4.4683359319999996"/>
    <m/>
    <m/>
    <m/>
  </r>
  <r>
    <x v="1"/>
    <x v="18"/>
    <x v="1"/>
    <s v="Ischemic stroke"/>
    <x v="1"/>
    <x v="3"/>
    <n v="3.4119890279999998"/>
    <n v="2.5100568320000001"/>
    <n v="4.3886727199999997"/>
    <m/>
    <m/>
    <m/>
  </r>
  <r>
    <x v="1"/>
    <x v="19"/>
    <x v="1"/>
    <s v="Ischemic stroke"/>
    <x v="1"/>
    <x v="3"/>
    <n v="3.4047095729999999"/>
    <n v="2.4806489370000002"/>
    <n v="4.4465976280000001"/>
    <m/>
    <m/>
    <m/>
  </r>
  <r>
    <x v="1"/>
    <x v="20"/>
    <x v="1"/>
    <s v="Ischemic stroke"/>
    <x v="1"/>
    <x v="3"/>
    <n v="3.3883429550000002"/>
    <n v="2.47939307"/>
    <n v="4.4076372819999996"/>
    <m/>
    <m/>
    <m/>
  </r>
  <r>
    <x v="1"/>
    <x v="21"/>
    <x v="1"/>
    <s v="Ischemic stroke"/>
    <x v="1"/>
    <x v="3"/>
    <n v="3.3754897129999999"/>
    <n v="2.4565699269999999"/>
    <n v="4.4713003100000002"/>
    <m/>
    <m/>
    <m/>
  </r>
  <r>
    <x v="1"/>
    <x v="22"/>
    <x v="1"/>
    <s v="Ischemic stroke"/>
    <x v="1"/>
    <x v="3"/>
    <n v="3.3423156559999998"/>
    <n v="2.4192855780000002"/>
    <n v="4.4104245339999997"/>
    <m/>
    <m/>
    <m/>
  </r>
  <r>
    <x v="1"/>
    <x v="23"/>
    <x v="1"/>
    <s v="Ischemic stroke"/>
    <x v="1"/>
    <x v="3"/>
    <n v="3.3430779880000001"/>
    <n v="2.4218560170000001"/>
    <n v="4.4273744480000001"/>
    <m/>
    <m/>
    <m/>
  </r>
  <r>
    <x v="1"/>
    <x v="24"/>
    <x v="1"/>
    <s v="Ischemic stroke"/>
    <x v="1"/>
    <x v="3"/>
    <n v="3.3667346810000001"/>
    <n v="2.4000771580000002"/>
    <n v="4.3268391499999996"/>
    <m/>
    <m/>
    <m/>
  </r>
  <r>
    <x v="1"/>
    <x v="25"/>
    <x v="1"/>
    <s v="Ischemic stroke"/>
    <x v="1"/>
    <x v="3"/>
    <n v="3.395047404"/>
    <n v="2.4990018630000002"/>
    <n v="4.4119766179999997"/>
    <m/>
    <m/>
    <m/>
  </r>
  <r>
    <x v="1"/>
    <x v="26"/>
    <x v="1"/>
    <s v="Ischemic stroke"/>
    <x v="1"/>
    <x v="3"/>
    <n v="3.4144366609999999"/>
    <n v="2.4719696299999998"/>
    <n v="4.4285331149999996"/>
    <m/>
    <m/>
    <m/>
  </r>
  <r>
    <x v="1"/>
    <x v="27"/>
    <x v="1"/>
    <s v="Ischemic stroke"/>
    <x v="1"/>
    <x v="3"/>
    <n v="3.4355420219999999"/>
    <n v="2.5180649119999998"/>
    <n v="4.5402686860000001"/>
    <m/>
    <m/>
    <m/>
  </r>
  <r>
    <x v="1"/>
    <x v="0"/>
    <x v="1"/>
    <s v="Tracheal, bronchus, and lung cancer"/>
    <x v="1"/>
    <x v="2"/>
    <n v="116.36090299999999"/>
    <n v="80.126134500000006"/>
    <n v="159.29884730000001"/>
    <m/>
    <m/>
    <m/>
  </r>
  <r>
    <x v="1"/>
    <x v="1"/>
    <x v="1"/>
    <s v="Tracheal, bronchus, and lung cancer"/>
    <x v="1"/>
    <x v="2"/>
    <n v="112.7276504"/>
    <n v="80.455698589999997"/>
    <n v="152.33461070000001"/>
    <m/>
    <m/>
    <m/>
  </r>
  <r>
    <x v="1"/>
    <x v="2"/>
    <x v="1"/>
    <s v="Tracheal, bronchus, and lung cancer"/>
    <x v="1"/>
    <x v="2"/>
    <n v="109.3061967"/>
    <n v="75.376924169999995"/>
    <n v="147.81458280000001"/>
    <m/>
    <m/>
    <m/>
  </r>
  <r>
    <x v="1"/>
    <x v="3"/>
    <x v="1"/>
    <s v="Tracheal, bronchus, and lung cancer"/>
    <x v="1"/>
    <x v="2"/>
    <n v="106.2713361"/>
    <n v="74.945183270000001"/>
    <n v="144.54140229999999"/>
    <m/>
    <m/>
    <m/>
  </r>
  <r>
    <x v="1"/>
    <x v="4"/>
    <x v="1"/>
    <s v="Tracheal, bronchus, and lung cancer"/>
    <x v="1"/>
    <x v="2"/>
    <n v="104.6907484"/>
    <n v="73.391088440000004"/>
    <n v="142.92701779999999"/>
    <m/>
    <m/>
    <m/>
  </r>
  <r>
    <x v="1"/>
    <x v="5"/>
    <x v="1"/>
    <s v="Tracheal, bronchus, and lung cancer"/>
    <x v="1"/>
    <x v="2"/>
    <n v="102.7677496"/>
    <n v="71.39949197"/>
    <n v="140.94929830000001"/>
    <m/>
    <m/>
    <m/>
  </r>
  <r>
    <x v="1"/>
    <x v="6"/>
    <x v="1"/>
    <s v="Tracheal, bronchus, and lung cancer"/>
    <x v="1"/>
    <x v="2"/>
    <n v="99.995702359999996"/>
    <n v="70.852525490000005"/>
    <n v="135.19651999999999"/>
    <m/>
    <m/>
    <m/>
  </r>
  <r>
    <x v="1"/>
    <x v="7"/>
    <x v="1"/>
    <s v="Tracheal, bronchus, and lung cancer"/>
    <x v="1"/>
    <x v="2"/>
    <n v="98.056603609999996"/>
    <n v="69.805558250000004"/>
    <n v="131.44862739999999"/>
    <m/>
    <m/>
    <m/>
  </r>
  <r>
    <x v="1"/>
    <x v="8"/>
    <x v="1"/>
    <s v="Tracheal, bronchus, and lung cancer"/>
    <x v="1"/>
    <x v="2"/>
    <n v="95.519552730000001"/>
    <n v="66.257737559999995"/>
    <n v="128.91976840000001"/>
    <m/>
    <m/>
    <m/>
  </r>
  <r>
    <x v="1"/>
    <x v="9"/>
    <x v="1"/>
    <s v="Tracheal, bronchus, and lung cancer"/>
    <x v="1"/>
    <x v="2"/>
    <n v="93.083453809999995"/>
    <n v="64.932559499999996"/>
    <n v="123.9250047"/>
    <m/>
    <m/>
    <m/>
  </r>
  <r>
    <x v="1"/>
    <x v="10"/>
    <x v="1"/>
    <s v="Tracheal, bronchus, and lung cancer"/>
    <x v="1"/>
    <x v="2"/>
    <n v="90.855583100000004"/>
    <n v="63.536236600000002"/>
    <n v="122.2571221"/>
    <m/>
    <m/>
    <m/>
  </r>
  <r>
    <x v="1"/>
    <x v="11"/>
    <x v="1"/>
    <s v="Tracheal, bronchus, and lung cancer"/>
    <x v="1"/>
    <x v="2"/>
    <n v="89.822407150000004"/>
    <n v="62.968629900000003"/>
    <n v="119.7494222"/>
    <m/>
    <m/>
    <m/>
  </r>
  <r>
    <x v="1"/>
    <x v="12"/>
    <x v="1"/>
    <s v="Tracheal, bronchus, and lung cancer"/>
    <x v="1"/>
    <x v="2"/>
    <n v="87.733055210000003"/>
    <n v="60.873932799999999"/>
    <n v="118.1809623"/>
    <m/>
    <m/>
    <m/>
  </r>
  <r>
    <x v="1"/>
    <x v="13"/>
    <x v="1"/>
    <s v="Tracheal, bronchus, and lung cancer"/>
    <x v="1"/>
    <x v="2"/>
    <n v="87.261625309999999"/>
    <n v="62.035220469999999"/>
    <n v="119.6378862"/>
    <m/>
    <m/>
    <m/>
  </r>
  <r>
    <x v="1"/>
    <x v="14"/>
    <x v="1"/>
    <s v="Tracheal, bronchus, and lung cancer"/>
    <x v="1"/>
    <x v="2"/>
    <n v="87.201850219999997"/>
    <n v="60.831513940000001"/>
    <n v="115.4065229"/>
    <m/>
    <m/>
    <m/>
  </r>
  <r>
    <x v="1"/>
    <x v="15"/>
    <x v="1"/>
    <s v="Tracheal, bronchus, and lung cancer"/>
    <x v="1"/>
    <x v="2"/>
    <n v="86.667994320000005"/>
    <n v="60.862518350000002"/>
    <n v="118.6618871"/>
    <m/>
    <m/>
    <m/>
  </r>
  <r>
    <x v="1"/>
    <x v="16"/>
    <x v="1"/>
    <s v="Tracheal, bronchus, and lung cancer"/>
    <x v="1"/>
    <x v="2"/>
    <n v="86.852222299999994"/>
    <n v="61.837160330000003"/>
    <n v="116.8471878"/>
    <m/>
    <m/>
    <m/>
  </r>
  <r>
    <x v="1"/>
    <x v="17"/>
    <x v="1"/>
    <s v="Tracheal, bronchus, and lung cancer"/>
    <x v="1"/>
    <x v="2"/>
    <n v="87.147942420000007"/>
    <n v="60.681842629999998"/>
    <n v="116.3221525"/>
    <m/>
    <m/>
    <m/>
  </r>
  <r>
    <x v="1"/>
    <x v="18"/>
    <x v="1"/>
    <s v="Tracheal, bronchus, and lung cancer"/>
    <x v="1"/>
    <x v="2"/>
    <n v="86.982870980000001"/>
    <n v="62.410610310000003"/>
    <n v="114.8291986"/>
    <m/>
    <m/>
    <m/>
  </r>
  <r>
    <x v="1"/>
    <x v="19"/>
    <x v="1"/>
    <s v="Tracheal, bronchus, and lung cancer"/>
    <x v="1"/>
    <x v="2"/>
    <n v="87.363178309999995"/>
    <n v="61.718758860000001"/>
    <n v="114.1745071"/>
    <m/>
    <m/>
    <m/>
  </r>
  <r>
    <x v="1"/>
    <x v="20"/>
    <x v="1"/>
    <s v="Tracheal, bronchus, and lung cancer"/>
    <x v="1"/>
    <x v="2"/>
    <n v="87.427295569999998"/>
    <n v="62.111224559999997"/>
    <n v="115.0106418"/>
    <m/>
    <m/>
    <m/>
  </r>
  <r>
    <x v="1"/>
    <x v="21"/>
    <x v="1"/>
    <s v="Tracheal, bronchus, and lung cancer"/>
    <x v="1"/>
    <x v="2"/>
    <n v="87.590272909999996"/>
    <n v="60.7580673"/>
    <n v="116.3386691"/>
    <m/>
    <m/>
    <m/>
  </r>
  <r>
    <x v="1"/>
    <x v="22"/>
    <x v="1"/>
    <s v="Tracheal, bronchus, and lung cancer"/>
    <x v="1"/>
    <x v="2"/>
    <n v="87.078044289999994"/>
    <n v="61.71431304"/>
    <n v="115.728807"/>
    <m/>
    <m/>
    <m/>
  </r>
  <r>
    <x v="1"/>
    <x v="23"/>
    <x v="1"/>
    <s v="Tracheal, bronchus, and lung cancer"/>
    <x v="1"/>
    <x v="2"/>
    <n v="87.347548520000004"/>
    <n v="61.839654529999997"/>
    <n v="115.8624871"/>
    <m/>
    <m/>
    <m/>
  </r>
  <r>
    <x v="1"/>
    <x v="24"/>
    <x v="1"/>
    <s v="Tracheal, bronchus, and lung cancer"/>
    <x v="1"/>
    <x v="2"/>
    <n v="88.329172319999998"/>
    <n v="61.942333300000001"/>
    <n v="119.38298109999999"/>
    <m/>
    <m/>
    <m/>
  </r>
  <r>
    <x v="1"/>
    <x v="25"/>
    <x v="1"/>
    <s v="Tracheal, bronchus, and lung cancer"/>
    <x v="1"/>
    <x v="2"/>
    <n v="89.270829379999995"/>
    <n v="61.767186610000003"/>
    <n v="121.42935369999999"/>
    <m/>
    <m/>
    <m/>
  </r>
  <r>
    <x v="1"/>
    <x v="26"/>
    <x v="1"/>
    <s v="Tracheal, bronchus, and lung cancer"/>
    <x v="1"/>
    <x v="2"/>
    <n v="89.813549359999996"/>
    <n v="63.10561465"/>
    <n v="122.07911369999999"/>
    <m/>
    <m/>
    <m/>
  </r>
  <r>
    <x v="1"/>
    <x v="27"/>
    <x v="1"/>
    <s v="Tracheal, bronchus, and lung cancer"/>
    <x v="1"/>
    <x v="2"/>
    <n v="90.197752199999996"/>
    <n v="62.640220380000002"/>
    <n v="121.9096521"/>
    <m/>
    <m/>
    <m/>
  </r>
  <r>
    <x v="1"/>
    <x v="0"/>
    <x v="1"/>
    <s v="Tracheal, bronchus, and lung cancer"/>
    <x v="1"/>
    <x v="3"/>
    <n v="4.3399493629999997"/>
    <n v="2.9912150199999998"/>
    <n v="5.9852009439999998"/>
    <m/>
    <m/>
    <m/>
  </r>
  <r>
    <x v="1"/>
    <x v="1"/>
    <x v="1"/>
    <s v="Tracheal, bronchus, and lung cancer"/>
    <x v="1"/>
    <x v="3"/>
    <n v="4.2160197139999998"/>
    <n v="2.960517952"/>
    <n v="5.6987420499999999"/>
    <m/>
    <m/>
    <m/>
  </r>
  <r>
    <x v="1"/>
    <x v="2"/>
    <x v="1"/>
    <s v="Tracheal, bronchus, and lung cancer"/>
    <x v="1"/>
    <x v="3"/>
    <n v="4.0977269239999998"/>
    <n v="2.7961322169999998"/>
    <n v="5.5453071190000003"/>
    <m/>
    <m/>
    <m/>
  </r>
  <r>
    <x v="1"/>
    <x v="3"/>
    <x v="1"/>
    <s v="Tracheal, bronchus, and lung cancer"/>
    <x v="1"/>
    <x v="3"/>
    <n v="3.9898757969999998"/>
    <n v="2.815683886"/>
    <n v="5.4397891200000004"/>
    <m/>
    <m/>
    <m/>
  </r>
  <r>
    <x v="1"/>
    <x v="4"/>
    <x v="1"/>
    <s v="Tracheal, bronchus, and lung cancer"/>
    <x v="1"/>
    <x v="3"/>
    <n v="3.9388917879999998"/>
    <n v="2.7466149729999998"/>
    <n v="5.4145740699999996"/>
    <m/>
    <m/>
    <m/>
  </r>
  <r>
    <x v="1"/>
    <x v="5"/>
    <x v="1"/>
    <s v="Tracheal, bronchus, and lung cancer"/>
    <x v="1"/>
    <x v="3"/>
    <n v="3.8753952319999998"/>
    <n v="2.6852029059999998"/>
    <n v="5.3148736589999999"/>
    <m/>
    <m/>
    <m/>
  </r>
  <r>
    <x v="1"/>
    <x v="6"/>
    <x v="1"/>
    <s v="Tracheal, bronchus, and lung cancer"/>
    <x v="1"/>
    <x v="3"/>
    <n v="3.780513719"/>
    <n v="2.6770237190000001"/>
    <n v="5.1082116900000001"/>
    <m/>
    <m/>
    <m/>
  </r>
  <r>
    <x v="1"/>
    <x v="7"/>
    <x v="1"/>
    <s v="Tracheal, bronchus, and lung cancer"/>
    <x v="1"/>
    <x v="3"/>
    <n v="3.717943993"/>
    <n v="2.6157189870000002"/>
    <n v="5.0059641590000004"/>
    <m/>
    <m/>
    <m/>
  </r>
  <r>
    <x v="1"/>
    <x v="8"/>
    <x v="1"/>
    <s v="Tracheal, bronchus, and lung cancer"/>
    <x v="1"/>
    <x v="3"/>
    <n v="3.6300120389999999"/>
    <n v="2.5144986949999999"/>
    <n v="4.9825498619999999"/>
    <m/>
    <m/>
    <m/>
  </r>
  <r>
    <x v="1"/>
    <x v="9"/>
    <x v="1"/>
    <s v="Tracheal, bronchus, and lung cancer"/>
    <x v="1"/>
    <x v="3"/>
    <n v="3.5487436790000002"/>
    <n v="2.459897148"/>
    <n v="4.7604691480000003"/>
    <m/>
    <m/>
    <m/>
  </r>
  <r>
    <x v="1"/>
    <x v="10"/>
    <x v="1"/>
    <s v="Tracheal, bronchus, and lung cancer"/>
    <x v="1"/>
    <x v="3"/>
    <n v="3.4735509759999998"/>
    <n v="2.4199891330000001"/>
    <n v="4.7256250719999997"/>
    <m/>
    <m/>
    <m/>
  </r>
  <r>
    <x v="1"/>
    <x v="11"/>
    <x v="1"/>
    <s v="Tracheal, bronchus, and lung cancer"/>
    <x v="1"/>
    <x v="3"/>
    <n v="3.442813449"/>
    <n v="2.3723054549999998"/>
    <n v="4.6320205659999996"/>
    <m/>
    <m/>
    <m/>
  </r>
  <r>
    <x v="1"/>
    <x v="12"/>
    <x v="1"/>
    <s v="Tracheal, bronchus, and lung cancer"/>
    <x v="1"/>
    <x v="3"/>
    <n v="3.370609162"/>
    <n v="2.3208326439999998"/>
    <n v="4.5446647220000003"/>
    <m/>
    <m/>
    <m/>
  </r>
  <r>
    <x v="1"/>
    <x v="13"/>
    <x v="1"/>
    <s v="Tracheal, bronchus, and lung cancer"/>
    <x v="1"/>
    <x v="3"/>
    <n v="3.3591348700000001"/>
    <n v="2.3927205050000002"/>
    <n v="4.6302715499999998"/>
    <m/>
    <m/>
    <m/>
  </r>
  <r>
    <x v="1"/>
    <x v="14"/>
    <x v="1"/>
    <s v="Tracheal, bronchus, and lung cancer"/>
    <x v="1"/>
    <x v="3"/>
    <n v="3.3637899999999998"/>
    <n v="2.3478575840000002"/>
    <n v="4.4687759600000003"/>
    <m/>
    <m/>
    <m/>
  </r>
  <r>
    <x v="1"/>
    <x v="15"/>
    <x v="1"/>
    <s v="Tracheal, bronchus, and lung cancer"/>
    <x v="1"/>
    <x v="3"/>
    <n v="3.3504361980000001"/>
    <n v="2.3504906179999998"/>
    <n v="4.5928998400000003"/>
    <m/>
    <m/>
    <m/>
  </r>
  <r>
    <x v="1"/>
    <x v="16"/>
    <x v="1"/>
    <s v="Tracheal, bronchus, and lung cancer"/>
    <x v="1"/>
    <x v="3"/>
    <n v="3.366661364"/>
    <n v="2.3686521489999999"/>
    <n v="4.5484655280000004"/>
    <m/>
    <m/>
    <m/>
  </r>
  <r>
    <x v="1"/>
    <x v="17"/>
    <x v="1"/>
    <s v="Tracheal, bronchus, and lung cancer"/>
    <x v="1"/>
    <x v="3"/>
    <n v="3.38742001"/>
    <n v="2.3647171610000002"/>
    <n v="4.5335191830000001"/>
    <m/>
    <m/>
    <m/>
  </r>
  <r>
    <x v="1"/>
    <x v="18"/>
    <x v="1"/>
    <s v="Tracheal, bronchus, and lung cancer"/>
    <x v="1"/>
    <x v="3"/>
    <n v="3.3921066519999998"/>
    <n v="2.4439079709999998"/>
    <n v="4.4788811300000004"/>
    <m/>
    <m/>
    <m/>
  </r>
  <r>
    <x v="1"/>
    <x v="19"/>
    <x v="1"/>
    <s v="Tracheal, bronchus, and lung cancer"/>
    <x v="1"/>
    <x v="3"/>
    <n v="3.413101975"/>
    <n v="2.4145029299999998"/>
    <n v="4.451754277"/>
    <m/>
    <m/>
    <m/>
  </r>
  <r>
    <x v="1"/>
    <x v="20"/>
    <x v="1"/>
    <s v="Tracheal, bronchus, and lung cancer"/>
    <x v="1"/>
    <x v="3"/>
    <n v="3.4221358140000002"/>
    <n v="2.4355017320000001"/>
    <n v="4.464482759"/>
    <m/>
    <m/>
    <m/>
  </r>
  <r>
    <x v="1"/>
    <x v="21"/>
    <x v="1"/>
    <s v="Tracheal, bronchus, and lung cancer"/>
    <x v="1"/>
    <x v="3"/>
    <n v="3.4359974210000002"/>
    <n v="2.364403593"/>
    <n v="4.5713432389999999"/>
    <m/>
    <m/>
    <m/>
  </r>
  <r>
    <x v="1"/>
    <x v="22"/>
    <x v="1"/>
    <s v="Tracheal, bronchus, and lung cancer"/>
    <x v="1"/>
    <x v="3"/>
    <n v="3.4251695689999999"/>
    <n v="2.428792573"/>
    <n v="4.5565537669999996"/>
    <m/>
    <m/>
    <m/>
  </r>
  <r>
    <x v="1"/>
    <x v="23"/>
    <x v="1"/>
    <s v="Tracheal, bronchus, and lung cancer"/>
    <x v="1"/>
    <x v="3"/>
    <n v="3.4485359899999999"/>
    <n v="2.422256081"/>
    <n v="4.5576970890000004"/>
    <m/>
    <m/>
    <m/>
  </r>
  <r>
    <x v="1"/>
    <x v="24"/>
    <x v="1"/>
    <s v="Tracheal, bronchus, and lung cancer"/>
    <x v="1"/>
    <x v="3"/>
    <n v="3.4970004349999999"/>
    <n v="2.4495886659999999"/>
    <n v="4.7057268509999997"/>
    <m/>
    <m/>
    <m/>
  </r>
  <r>
    <x v="1"/>
    <x v="25"/>
    <x v="1"/>
    <s v="Tracheal, bronchus, and lung cancer"/>
    <x v="1"/>
    <x v="3"/>
    <n v="3.5443479170000001"/>
    <n v="2.4751938419999999"/>
    <n v="4.7586755619999996"/>
    <m/>
    <m/>
    <m/>
  </r>
  <r>
    <x v="1"/>
    <x v="26"/>
    <x v="1"/>
    <s v="Tracheal, bronchus, and lung cancer"/>
    <x v="1"/>
    <x v="3"/>
    <n v="3.5778929800000001"/>
    <n v="2.503265667"/>
    <n v="4.7959175429999998"/>
    <m/>
    <m/>
    <m/>
  </r>
  <r>
    <x v="1"/>
    <x v="27"/>
    <x v="1"/>
    <s v="Tracheal, bronchus, and lung cancer"/>
    <x v="1"/>
    <x v="3"/>
    <n v="3.6074143400000001"/>
    <n v="2.513599567"/>
    <n v="4.8271444819999996"/>
    <m/>
    <m/>
    <m/>
  </r>
  <r>
    <x v="1"/>
    <x v="0"/>
    <x v="1"/>
    <s v="Lower respiratory infections"/>
    <x v="1"/>
    <x v="2"/>
    <n v="8034.0023639999999"/>
    <n v="6169.3918000000003"/>
    <n v="9864.2824220000002"/>
    <m/>
    <m/>
    <m/>
  </r>
  <r>
    <x v="1"/>
    <x v="1"/>
    <x v="1"/>
    <s v="Lower respiratory infections"/>
    <x v="1"/>
    <x v="2"/>
    <n v="7674.841257"/>
    <n v="5958.6141399999997"/>
    <n v="9390.5014250000004"/>
    <m/>
    <m/>
    <m/>
  </r>
  <r>
    <x v="1"/>
    <x v="2"/>
    <x v="1"/>
    <s v="Lower respiratory infections"/>
    <x v="1"/>
    <x v="2"/>
    <n v="7320.3827629999996"/>
    <n v="5624.6355579999999"/>
    <n v="8940.3116439999994"/>
    <m/>
    <m/>
    <m/>
  </r>
  <r>
    <x v="1"/>
    <x v="3"/>
    <x v="1"/>
    <s v="Lower respiratory infections"/>
    <x v="1"/>
    <x v="2"/>
    <n v="6992.7706289999996"/>
    <n v="5440.2925139999998"/>
    <n v="8516.9532469999995"/>
    <m/>
    <m/>
    <m/>
  </r>
  <r>
    <x v="1"/>
    <x v="4"/>
    <x v="1"/>
    <s v="Lower respiratory infections"/>
    <x v="1"/>
    <x v="2"/>
    <n v="6670.6867560000001"/>
    <n v="5040.3857070000004"/>
    <n v="8201.8585449999991"/>
    <m/>
    <m/>
    <m/>
  </r>
  <r>
    <x v="1"/>
    <x v="5"/>
    <x v="1"/>
    <s v="Lower respiratory infections"/>
    <x v="1"/>
    <x v="2"/>
    <n v="6302.2685449999999"/>
    <n v="4730.4263339999998"/>
    <n v="7734.2907919999998"/>
    <m/>
    <m/>
    <m/>
  </r>
  <r>
    <x v="1"/>
    <x v="6"/>
    <x v="1"/>
    <s v="Lower respiratory infections"/>
    <x v="1"/>
    <x v="2"/>
    <n v="5911.2183919999998"/>
    <n v="4556.0516729999999"/>
    <n v="7346.548178"/>
    <m/>
    <m/>
    <m/>
  </r>
  <r>
    <x v="1"/>
    <x v="7"/>
    <x v="1"/>
    <s v="Lower respiratory infections"/>
    <x v="1"/>
    <x v="2"/>
    <n v="5523.7790199999999"/>
    <n v="4244.2407210000001"/>
    <n v="6774.9049429999995"/>
    <m/>
    <m/>
    <m/>
  </r>
  <r>
    <x v="1"/>
    <x v="8"/>
    <x v="1"/>
    <s v="Lower respiratory infections"/>
    <x v="1"/>
    <x v="2"/>
    <n v="5125.0360499999997"/>
    <n v="3786.3897019999999"/>
    <n v="6295.2902819999999"/>
    <m/>
    <m/>
    <m/>
  </r>
  <r>
    <x v="1"/>
    <x v="9"/>
    <x v="1"/>
    <s v="Lower respiratory infections"/>
    <x v="1"/>
    <x v="2"/>
    <n v="4712.7742980000003"/>
    <n v="3556.5058869999998"/>
    <n v="5859.7830439999998"/>
    <m/>
    <m/>
    <m/>
  </r>
  <r>
    <x v="1"/>
    <x v="10"/>
    <x v="1"/>
    <s v="Lower respiratory infections"/>
    <x v="1"/>
    <x v="2"/>
    <n v="4275.7065849999999"/>
    <n v="3323.310716"/>
    <n v="5345.5397510000003"/>
    <m/>
    <m/>
    <m/>
  </r>
  <r>
    <x v="1"/>
    <x v="11"/>
    <x v="1"/>
    <s v="Lower respiratory infections"/>
    <x v="1"/>
    <x v="2"/>
    <n v="3881.8388570000002"/>
    <n v="2922.5803289999999"/>
    <n v="4793.2902059999997"/>
    <m/>
    <m/>
    <m/>
  </r>
  <r>
    <x v="1"/>
    <x v="12"/>
    <x v="1"/>
    <s v="Lower respiratory infections"/>
    <x v="1"/>
    <x v="2"/>
    <n v="3530.0154130000001"/>
    <n v="2643.1853270000001"/>
    <n v="4365.1804789999997"/>
    <m/>
    <m/>
    <m/>
  </r>
  <r>
    <x v="1"/>
    <x v="13"/>
    <x v="1"/>
    <s v="Lower respiratory infections"/>
    <x v="1"/>
    <x v="2"/>
    <n v="3184.3343639999998"/>
    <n v="2430.8607179999999"/>
    <n v="3952.0842889999999"/>
    <m/>
    <m/>
    <m/>
  </r>
  <r>
    <x v="1"/>
    <x v="14"/>
    <x v="1"/>
    <s v="Lower respiratory infections"/>
    <x v="1"/>
    <x v="2"/>
    <n v="2870.4063470000001"/>
    <n v="2154.3511680000001"/>
    <n v="3533.6084729999998"/>
    <m/>
    <m/>
    <m/>
  </r>
  <r>
    <x v="1"/>
    <x v="15"/>
    <x v="1"/>
    <s v="Lower respiratory infections"/>
    <x v="1"/>
    <x v="2"/>
    <n v="2562.6683189999999"/>
    <n v="1940.0008379999999"/>
    <n v="3190.1288719999998"/>
    <m/>
    <m/>
    <m/>
  </r>
  <r>
    <x v="1"/>
    <x v="16"/>
    <x v="1"/>
    <s v="Lower respiratory infections"/>
    <x v="1"/>
    <x v="2"/>
    <n v="2312.6686199999999"/>
    <n v="1737.8429000000001"/>
    <n v="2874.9310059999998"/>
    <m/>
    <m/>
    <m/>
  </r>
  <r>
    <x v="1"/>
    <x v="17"/>
    <x v="1"/>
    <s v="Lower respiratory infections"/>
    <x v="1"/>
    <x v="2"/>
    <n v="2078.7897370000001"/>
    <n v="1533.9480679999999"/>
    <n v="2591.5054340000002"/>
    <m/>
    <m/>
    <m/>
  </r>
  <r>
    <x v="1"/>
    <x v="18"/>
    <x v="1"/>
    <s v="Lower respiratory infections"/>
    <x v="1"/>
    <x v="2"/>
    <n v="1875.8965820000001"/>
    <n v="1396.926997"/>
    <n v="2363.8632109999999"/>
    <m/>
    <m/>
    <m/>
  </r>
  <r>
    <x v="1"/>
    <x v="19"/>
    <x v="1"/>
    <s v="Lower respiratory infections"/>
    <x v="1"/>
    <x v="2"/>
    <n v="1707.948942"/>
    <n v="1241.1874379999999"/>
    <n v="2147.1429760000001"/>
    <m/>
    <m/>
    <m/>
  </r>
  <r>
    <x v="1"/>
    <x v="20"/>
    <x v="1"/>
    <s v="Lower respiratory infections"/>
    <x v="1"/>
    <x v="2"/>
    <n v="1563.3744859999999"/>
    <n v="1159.756447"/>
    <n v="1969.1561260000001"/>
    <m/>
    <m/>
    <m/>
  </r>
  <r>
    <x v="1"/>
    <x v="21"/>
    <x v="1"/>
    <s v="Lower respiratory infections"/>
    <x v="1"/>
    <x v="2"/>
    <n v="1430.7223320000001"/>
    <n v="1032.841443"/>
    <n v="1837.0393240000001"/>
    <m/>
    <m/>
    <m/>
  </r>
  <r>
    <x v="1"/>
    <x v="22"/>
    <x v="1"/>
    <s v="Lower respiratory infections"/>
    <x v="1"/>
    <x v="2"/>
    <n v="1332.126949"/>
    <n v="959.33787010000003"/>
    <n v="1724.1836940000001"/>
    <m/>
    <m/>
    <m/>
  </r>
  <r>
    <x v="1"/>
    <x v="23"/>
    <x v="1"/>
    <s v="Lower respiratory infections"/>
    <x v="1"/>
    <x v="2"/>
    <n v="1232.1859730000001"/>
    <n v="881.68383500000004"/>
    <n v="1579.7428910000001"/>
    <m/>
    <m/>
    <m/>
  </r>
  <r>
    <x v="1"/>
    <x v="24"/>
    <x v="1"/>
    <s v="Lower respiratory infections"/>
    <x v="1"/>
    <x v="2"/>
    <n v="1171.2506739999999"/>
    <n v="832.79739910000001"/>
    <n v="1508.2649590000001"/>
    <m/>
    <m/>
    <m/>
  </r>
  <r>
    <x v="1"/>
    <x v="25"/>
    <x v="1"/>
    <s v="Lower respiratory infections"/>
    <x v="1"/>
    <x v="2"/>
    <n v="1096.6429619999999"/>
    <n v="796.92734340000004"/>
    <n v="1424.5860479999999"/>
    <m/>
    <m/>
    <m/>
  </r>
  <r>
    <x v="1"/>
    <x v="26"/>
    <x v="1"/>
    <s v="Lower respiratory infections"/>
    <x v="1"/>
    <x v="2"/>
    <n v="1023.84533"/>
    <n v="744.13016130000005"/>
    <n v="1341.6193020000001"/>
    <m/>
    <m/>
    <m/>
  </r>
  <r>
    <x v="1"/>
    <x v="27"/>
    <x v="1"/>
    <s v="Lower respiratory infections"/>
    <x v="1"/>
    <x v="2"/>
    <n v="957.29082960000005"/>
    <n v="698.51232319999997"/>
    <n v="1272.2497269999999"/>
    <m/>
    <m/>
    <m/>
  </r>
  <r>
    <x v="1"/>
    <x v="0"/>
    <x v="1"/>
    <s v="Lower respiratory infections"/>
    <x v="1"/>
    <x v="3"/>
    <n v="104.8924019"/>
    <n v="81.049118280000002"/>
    <n v="127.7924802"/>
    <m/>
    <m/>
    <m/>
  </r>
  <r>
    <x v="1"/>
    <x v="1"/>
    <x v="1"/>
    <s v="Lower respiratory infections"/>
    <x v="1"/>
    <x v="3"/>
    <n v="100.5372993"/>
    <n v="78.389807259999998"/>
    <n v="122.049126"/>
    <m/>
    <m/>
    <m/>
  </r>
  <r>
    <x v="1"/>
    <x v="2"/>
    <x v="1"/>
    <s v="Lower respiratory infections"/>
    <x v="1"/>
    <x v="3"/>
    <n v="96.258431630000004"/>
    <n v="74.48005173"/>
    <n v="116.4086789"/>
    <m/>
    <m/>
    <m/>
  </r>
  <r>
    <x v="1"/>
    <x v="3"/>
    <x v="1"/>
    <s v="Lower respiratory infections"/>
    <x v="1"/>
    <x v="3"/>
    <n v="92.357420020000006"/>
    <n v="72.623739939999993"/>
    <n v="111.7121889"/>
    <m/>
    <m/>
    <m/>
  </r>
  <r>
    <x v="1"/>
    <x v="4"/>
    <x v="1"/>
    <s v="Lower respiratory infections"/>
    <x v="1"/>
    <x v="3"/>
    <n v="88.611508209999997"/>
    <n v="67.955534"/>
    <n v="108.0930355"/>
    <m/>
    <m/>
    <m/>
  </r>
  <r>
    <x v="1"/>
    <x v="5"/>
    <x v="1"/>
    <s v="Lower respiratory infections"/>
    <x v="1"/>
    <x v="3"/>
    <n v="84.3146038"/>
    <n v="63.81428726"/>
    <n v="103.0198992"/>
    <m/>
    <m/>
    <m/>
  </r>
  <r>
    <x v="1"/>
    <x v="6"/>
    <x v="1"/>
    <s v="Lower respiratory infections"/>
    <x v="1"/>
    <x v="3"/>
    <n v="79.708963920000002"/>
    <n v="61.782121050000001"/>
    <n v="97.935909129999999"/>
    <m/>
    <m/>
    <m/>
  </r>
  <r>
    <x v="1"/>
    <x v="7"/>
    <x v="1"/>
    <s v="Lower respiratory infections"/>
    <x v="1"/>
    <x v="3"/>
    <n v="75.193041989999998"/>
    <n v="58.400860469999998"/>
    <n v="91.610739510000002"/>
    <m/>
    <m/>
    <m/>
  </r>
  <r>
    <x v="1"/>
    <x v="8"/>
    <x v="1"/>
    <s v="Lower respiratory infections"/>
    <x v="1"/>
    <x v="3"/>
    <n v="70.527033110000005"/>
    <n v="53.230801479999997"/>
    <n v="85.625027299999999"/>
    <m/>
    <m/>
    <m/>
  </r>
  <r>
    <x v="1"/>
    <x v="9"/>
    <x v="1"/>
    <s v="Lower respiratory infections"/>
    <x v="1"/>
    <x v="3"/>
    <n v="65.707313020000001"/>
    <n v="49.980308839999999"/>
    <n v="80.747928189999996"/>
    <m/>
    <m/>
    <m/>
  </r>
  <r>
    <x v="1"/>
    <x v="10"/>
    <x v="1"/>
    <s v="Lower respiratory infections"/>
    <x v="1"/>
    <x v="3"/>
    <n v="60.5626514"/>
    <n v="46.88047521"/>
    <n v="74.720404729999998"/>
    <m/>
    <m/>
    <m/>
  </r>
  <r>
    <x v="1"/>
    <x v="11"/>
    <x v="1"/>
    <s v="Lower respiratory infections"/>
    <x v="1"/>
    <x v="3"/>
    <n v="55.962919599999999"/>
    <n v="42.532859819999999"/>
    <n v="68.305772289999993"/>
    <m/>
    <m/>
    <m/>
  </r>
  <r>
    <x v="1"/>
    <x v="12"/>
    <x v="1"/>
    <s v="Lower respiratory infections"/>
    <x v="1"/>
    <x v="3"/>
    <n v="51.733861990000001"/>
    <n v="39.073284979999997"/>
    <n v="63.246889269999997"/>
    <m/>
    <m/>
    <m/>
  </r>
  <r>
    <x v="1"/>
    <x v="13"/>
    <x v="1"/>
    <s v="Lower respiratory infections"/>
    <x v="1"/>
    <x v="3"/>
    <n v="47.66508537"/>
    <n v="36.94135971"/>
    <n v="58.529097020000002"/>
    <m/>
    <m/>
    <m/>
  </r>
  <r>
    <x v="1"/>
    <x v="14"/>
    <x v="1"/>
    <s v="Lower respiratory infections"/>
    <x v="1"/>
    <x v="3"/>
    <n v="43.9911739"/>
    <n v="33.465434719999998"/>
    <n v="54.069499720000003"/>
    <m/>
    <m/>
    <m/>
  </r>
  <r>
    <x v="1"/>
    <x v="15"/>
    <x v="1"/>
    <s v="Lower respiratory infections"/>
    <x v="1"/>
    <x v="3"/>
    <n v="40.317565080000001"/>
    <n v="30.73112124"/>
    <n v="49.690996759999997"/>
    <m/>
    <m/>
    <m/>
  </r>
  <r>
    <x v="1"/>
    <x v="16"/>
    <x v="1"/>
    <s v="Lower respiratory infections"/>
    <x v="1"/>
    <x v="3"/>
    <n v="37.371194320000001"/>
    <n v="28.316468520000001"/>
    <n v="45.979245319999997"/>
    <m/>
    <m/>
    <m/>
  </r>
  <r>
    <x v="1"/>
    <x v="17"/>
    <x v="1"/>
    <s v="Lower respiratory infections"/>
    <x v="1"/>
    <x v="3"/>
    <n v="34.620621720000003"/>
    <n v="26.214576699999999"/>
    <n v="43.10095965"/>
    <m/>
    <m/>
    <m/>
  </r>
  <r>
    <x v="1"/>
    <x v="18"/>
    <x v="1"/>
    <s v="Lower respiratory infections"/>
    <x v="1"/>
    <x v="3"/>
    <n v="32.25118938"/>
    <n v="24.645857500000002"/>
    <n v="39.881278090000002"/>
    <m/>
    <m/>
    <m/>
  </r>
  <r>
    <x v="1"/>
    <x v="19"/>
    <x v="1"/>
    <s v="Lower respiratory infections"/>
    <x v="1"/>
    <x v="3"/>
    <n v="30.346311119999999"/>
    <n v="22.669471479999999"/>
    <n v="37.574858280000001"/>
    <m/>
    <m/>
    <m/>
  </r>
  <r>
    <x v="1"/>
    <x v="20"/>
    <x v="1"/>
    <s v="Lower respiratory infections"/>
    <x v="1"/>
    <x v="3"/>
    <n v="28.680925080000002"/>
    <n v="21.70716062"/>
    <n v="36.006624469999998"/>
    <m/>
    <m/>
    <m/>
  </r>
  <r>
    <x v="1"/>
    <x v="21"/>
    <x v="1"/>
    <s v="Lower respiratory infections"/>
    <x v="1"/>
    <x v="3"/>
    <n v="27.155621150000002"/>
    <n v="20.424064120000001"/>
    <n v="34.235972369999999"/>
    <m/>
    <m/>
    <m/>
  </r>
  <r>
    <x v="1"/>
    <x v="22"/>
    <x v="1"/>
    <s v="Lower respiratory infections"/>
    <x v="1"/>
    <x v="3"/>
    <n v="25.977069"/>
    <n v="19.140686070000001"/>
    <n v="33.19010351"/>
    <m/>
    <m/>
    <m/>
  </r>
  <r>
    <x v="1"/>
    <x v="23"/>
    <x v="1"/>
    <s v="Lower respiratory infections"/>
    <x v="1"/>
    <x v="3"/>
    <n v="24.877858889999999"/>
    <n v="18.09181384"/>
    <n v="31.375419260000001"/>
    <m/>
    <m/>
    <m/>
  </r>
  <r>
    <x v="1"/>
    <x v="24"/>
    <x v="1"/>
    <s v="Lower respiratory infections"/>
    <x v="1"/>
    <x v="3"/>
    <n v="24.309234190000002"/>
    <n v="17.95616472"/>
    <n v="30.524852859999999"/>
    <m/>
    <m/>
    <m/>
  </r>
  <r>
    <x v="1"/>
    <x v="25"/>
    <x v="1"/>
    <s v="Lower respiratory infections"/>
    <x v="1"/>
    <x v="3"/>
    <n v="23.584676309999999"/>
    <n v="17.54327558"/>
    <n v="29.898426189999999"/>
    <m/>
    <m/>
    <m/>
  </r>
  <r>
    <x v="1"/>
    <x v="26"/>
    <x v="1"/>
    <s v="Lower respiratory infections"/>
    <x v="1"/>
    <x v="3"/>
    <n v="22.865103340000001"/>
    <n v="17.37789115"/>
    <n v="29.159875459999999"/>
    <m/>
    <m/>
    <m/>
  </r>
  <r>
    <x v="1"/>
    <x v="27"/>
    <x v="1"/>
    <s v="Lower respiratory infections"/>
    <x v="1"/>
    <x v="3"/>
    <n v="22.202648289999999"/>
    <n v="16.718826700000001"/>
    <n v="28.67487255"/>
    <m/>
    <m/>
    <m/>
  </r>
  <r>
    <x v="2"/>
    <x v="0"/>
    <x v="0"/>
    <s v="Lower respiratory infections"/>
    <x v="1"/>
    <x v="2"/>
    <n v="15863.199979999999"/>
    <n v="12410.87408"/>
    <n v="19395.236550000001"/>
    <m/>
    <m/>
    <m/>
  </r>
  <r>
    <x v="2"/>
    <x v="1"/>
    <x v="0"/>
    <s v="Lower respiratory infections"/>
    <x v="1"/>
    <x v="2"/>
    <n v="15443.73098"/>
    <n v="12025.72768"/>
    <n v="18879.412469999999"/>
    <m/>
    <m/>
    <m/>
  </r>
  <r>
    <x v="2"/>
    <x v="2"/>
    <x v="0"/>
    <s v="Lower respiratory infections"/>
    <x v="1"/>
    <x v="2"/>
    <n v="14937.42712"/>
    <n v="11694.279560000001"/>
    <n v="18285.824400000001"/>
    <m/>
    <m/>
    <m/>
  </r>
  <r>
    <x v="2"/>
    <x v="3"/>
    <x v="0"/>
    <s v="Lower respiratory infections"/>
    <x v="1"/>
    <x v="2"/>
    <n v="14300.955980000001"/>
    <n v="11201.7873"/>
    <n v="17569.915420000001"/>
    <m/>
    <m/>
    <m/>
  </r>
  <r>
    <x v="2"/>
    <x v="4"/>
    <x v="0"/>
    <s v="Lower respiratory infections"/>
    <x v="1"/>
    <x v="2"/>
    <n v="13709.039870000001"/>
    <n v="10771.705449999999"/>
    <n v="16953.45609"/>
    <m/>
    <m/>
    <m/>
  </r>
  <r>
    <x v="2"/>
    <x v="5"/>
    <x v="0"/>
    <s v="Lower respiratory infections"/>
    <x v="1"/>
    <x v="2"/>
    <n v="13145.67014"/>
    <n v="10265.59734"/>
    <n v="16042.501689999999"/>
    <m/>
    <m/>
    <m/>
  </r>
  <r>
    <x v="2"/>
    <x v="6"/>
    <x v="0"/>
    <s v="Lower respiratory infections"/>
    <x v="1"/>
    <x v="2"/>
    <n v="12448.790489999999"/>
    <n v="9635.1117149999991"/>
    <n v="15121.416300000001"/>
    <m/>
    <m/>
    <m/>
  </r>
  <r>
    <x v="2"/>
    <x v="7"/>
    <x v="0"/>
    <s v="Lower respiratory infections"/>
    <x v="1"/>
    <x v="2"/>
    <n v="11887.41151"/>
    <n v="9235.1769000000004"/>
    <n v="14421.44916"/>
    <m/>
    <m/>
    <m/>
  </r>
  <r>
    <x v="2"/>
    <x v="8"/>
    <x v="0"/>
    <s v="Lower respiratory infections"/>
    <x v="1"/>
    <x v="2"/>
    <n v="11254.797710000001"/>
    <n v="8646.325863"/>
    <n v="13816.46773"/>
    <m/>
    <m/>
    <m/>
  </r>
  <r>
    <x v="2"/>
    <x v="9"/>
    <x v="0"/>
    <s v="Lower respiratory infections"/>
    <x v="1"/>
    <x v="2"/>
    <n v="10500.57437"/>
    <n v="8186.510491"/>
    <n v="12677.32416"/>
    <m/>
    <m/>
    <m/>
  </r>
  <r>
    <x v="2"/>
    <x v="10"/>
    <x v="0"/>
    <s v="Lower respiratory infections"/>
    <x v="1"/>
    <x v="2"/>
    <n v="9897.9031400000003"/>
    <n v="7520.1317490000001"/>
    <n v="12084.161539999999"/>
    <m/>
    <m/>
    <m/>
  </r>
  <r>
    <x v="2"/>
    <x v="11"/>
    <x v="0"/>
    <s v="Lower respiratory infections"/>
    <x v="1"/>
    <x v="2"/>
    <n v="9311.0422469999994"/>
    <n v="7170.3247469999997"/>
    <n v="11422.666080000001"/>
    <m/>
    <m/>
    <m/>
  </r>
  <r>
    <x v="2"/>
    <x v="12"/>
    <x v="0"/>
    <s v="Lower respiratory infections"/>
    <x v="1"/>
    <x v="2"/>
    <n v="8768.3602190000001"/>
    <n v="6784.6240699999998"/>
    <n v="10680.58812"/>
    <m/>
    <m/>
    <m/>
  </r>
  <r>
    <x v="2"/>
    <x v="13"/>
    <x v="0"/>
    <s v="Lower respiratory infections"/>
    <x v="1"/>
    <x v="2"/>
    <n v="8245.6330670000007"/>
    <n v="6325.3035030000001"/>
    <n v="10092.38056"/>
    <m/>
    <m/>
    <m/>
  </r>
  <r>
    <x v="2"/>
    <x v="14"/>
    <x v="0"/>
    <s v="Lower respiratory infections"/>
    <x v="1"/>
    <x v="2"/>
    <n v="7847.8670899999997"/>
    <n v="6087.7736370000002"/>
    <n v="9621.7726490000005"/>
    <m/>
    <m/>
    <m/>
  </r>
  <r>
    <x v="2"/>
    <x v="15"/>
    <x v="0"/>
    <s v="Lower respiratory infections"/>
    <x v="1"/>
    <x v="2"/>
    <n v="7491.2959739999997"/>
    <n v="5787.6471789999996"/>
    <n v="9211.5952670000006"/>
    <m/>
    <m/>
    <m/>
  </r>
  <r>
    <x v="2"/>
    <x v="16"/>
    <x v="0"/>
    <s v="Lower respiratory infections"/>
    <x v="1"/>
    <x v="2"/>
    <n v="7058.1511499999997"/>
    <n v="5424.9335540000002"/>
    <n v="8723.4906350000001"/>
    <m/>
    <m/>
    <m/>
  </r>
  <r>
    <x v="2"/>
    <x v="17"/>
    <x v="0"/>
    <s v="Lower respiratory infections"/>
    <x v="1"/>
    <x v="2"/>
    <n v="6661.7107169999999"/>
    <n v="5107.6931219999997"/>
    <n v="8270.3263189999998"/>
    <m/>
    <m/>
    <m/>
  </r>
  <r>
    <x v="2"/>
    <x v="18"/>
    <x v="0"/>
    <s v="Lower respiratory infections"/>
    <x v="1"/>
    <x v="2"/>
    <n v="6242.3729519999997"/>
    <n v="4832.6667299999999"/>
    <n v="7810.9794039999997"/>
    <m/>
    <m/>
    <m/>
  </r>
  <r>
    <x v="2"/>
    <x v="19"/>
    <x v="0"/>
    <s v="Lower respiratory infections"/>
    <x v="1"/>
    <x v="2"/>
    <n v="5851.1132939999998"/>
    <n v="4570.0784270000004"/>
    <n v="7259.8536379999996"/>
    <m/>
    <m/>
    <m/>
  </r>
  <r>
    <x v="2"/>
    <x v="20"/>
    <x v="0"/>
    <s v="Lower respiratory infections"/>
    <x v="1"/>
    <x v="2"/>
    <n v="5502.5082140000004"/>
    <n v="4170.9503420000001"/>
    <n v="6899.3121769999998"/>
    <m/>
    <m/>
    <m/>
  </r>
  <r>
    <x v="2"/>
    <x v="21"/>
    <x v="0"/>
    <s v="Lower respiratory infections"/>
    <x v="1"/>
    <x v="2"/>
    <n v="5211.1389760000002"/>
    <n v="3948.0962760000002"/>
    <n v="6512.7868980000003"/>
    <m/>
    <m/>
    <m/>
  </r>
  <r>
    <x v="2"/>
    <x v="22"/>
    <x v="0"/>
    <s v="Lower respiratory infections"/>
    <x v="1"/>
    <x v="2"/>
    <n v="5059.5016349999996"/>
    <n v="3842.8937660000001"/>
    <n v="6250.5622400000002"/>
    <m/>
    <m/>
    <m/>
  </r>
  <r>
    <x v="2"/>
    <x v="23"/>
    <x v="0"/>
    <s v="Lower respiratory infections"/>
    <x v="1"/>
    <x v="2"/>
    <n v="4507.5716929999999"/>
    <n v="3448.3783480000002"/>
    <n v="5626.5072620000001"/>
    <m/>
    <m/>
    <m/>
  </r>
  <r>
    <x v="2"/>
    <x v="24"/>
    <x v="0"/>
    <s v="Lower respiratory infections"/>
    <x v="1"/>
    <x v="2"/>
    <n v="3922.6051120000002"/>
    <n v="2964.3534420000001"/>
    <n v="5042.7637080000004"/>
    <m/>
    <m/>
    <m/>
  </r>
  <r>
    <x v="2"/>
    <x v="25"/>
    <x v="0"/>
    <s v="Lower respiratory infections"/>
    <x v="1"/>
    <x v="2"/>
    <n v="3560.4963200000002"/>
    <n v="2656.3134890000001"/>
    <n v="4495.4795100000001"/>
    <m/>
    <m/>
    <m/>
  </r>
  <r>
    <x v="2"/>
    <x v="26"/>
    <x v="0"/>
    <s v="Lower respiratory infections"/>
    <x v="1"/>
    <x v="2"/>
    <n v="3151.7591929999999"/>
    <n v="2348.5561149999999"/>
    <n v="4026.5865800000001"/>
    <m/>
    <m/>
    <m/>
  </r>
  <r>
    <x v="2"/>
    <x v="27"/>
    <x v="0"/>
    <s v="Lower respiratory infections"/>
    <x v="1"/>
    <x v="2"/>
    <n v="2807.9629599999998"/>
    <n v="2071.6317920000001"/>
    <n v="3585.012847"/>
    <m/>
    <m/>
    <m/>
  </r>
  <r>
    <x v="2"/>
    <x v="0"/>
    <x v="0"/>
    <s v="Lower respiratory infections"/>
    <x v="1"/>
    <x v="3"/>
    <n v="181.95747610000001"/>
    <n v="142.29208180000001"/>
    <n v="222.4350527"/>
    <m/>
    <m/>
    <m/>
  </r>
  <r>
    <x v="2"/>
    <x v="1"/>
    <x v="0"/>
    <s v="Lower respiratory infections"/>
    <x v="1"/>
    <x v="3"/>
    <n v="177.13052949999999"/>
    <n v="137.92364789999999"/>
    <n v="216.5922913"/>
    <m/>
    <m/>
    <m/>
  </r>
  <r>
    <x v="2"/>
    <x v="2"/>
    <x v="0"/>
    <s v="Lower respiratory infections"/>
    <x v="1"/>
    <x v="3"/>
    <n v="171.3114028"/>
    <n v="134.17050309999999"/>
    <n v="209.67277379999999"/>
    <m/>
    <m/>
    <m/>
  </r>
  <r>
    <x v="2"/>
    <x v="3"/>
    <x v="0"/>
    <s v="Lower respiratory infections"/>
    <x v="1"/>
    <x v="3"/>
    <n v="164.0074319"/>
    <n v="128.4806437"/>
    <n v="201.4928549"/>
    <m/>
    <m/>
    <m/>
  </r>
  <r>
    <x v="2"/>
    <x v="4"/>
    <x v="0"/>
    <s v="Lower respiratory infections"/>
    <x v="1"/>
    <x v="3"/>
    <n v="157.22329400000001"/>
    <n v="123.50011739999999"/>
    <n v="194.50563890000001"/>
    <m/>
    <m/>
    <m/>
  </r>
  <r>
    <x v="2"/>
    <x v="5"/>
    <x v="0"/>
    <s v="Lower respiratory infections"/>
    <x v="1"/>
    <x v="3"/>
    <n v="150.7670229"/>
    <n v="117.67913590000001"/>
    <n v="184.12434780000001"/>
    <m/>
    <m/>
    <m/>
  </r>
  <r>
    <x v="2"/>
    <x v="6"/>
    <x v="0"/>
    <s v="Lower respiratory infections"/>
    <x v="1"/>
    <x v="3"/>
    <n v="142.7767034"/>
    <n v="110.5127572"/>
    <n v="173.3350049"/>
    <m/>
    <m/>
    <m/>
  </r>
  <r>
    <x v="2"/>
    <x v="7"/>
    <x v="0"/>
    <s v="Lower respiratory infections"/>
    <x v="1"/>
    <x v="3"/>
    <n v="136.32850640000001"/>
    <n v="105.9291581"/>
    <n v="165.25555919999999"/>
    <m/>
    <m/>
    <m/>
  </r>
  <r>
    <x v="2"/>
    <x v="8"/>
    <x v="0"/>
    <s v="Lower respiratory infections"/>
    <x v="1"/>
    <x v="3"/>
    <n v="129.059774"/>
    <n v="99.101693879999999"/>
    <n v="158.3741507"/>
    <m/>
    <m/>
    <m/>
  </r>
  <r>
    <x v="2"/>
    <x v="9"/>
    <x v="0"/>
    <s v="Lower respiratory infections"/>
    <x v="1"/>
    <x v="3"/>
    <n v="120.3984557"/>
    <n v="93.831741960000002"/>
    <n v="145.23046299999999"/>
    <m/>
    <m/>
    <m/>
  </r>
  <r>
    <x v="2"/>
    <x v="10"/>
    <x v="0"/>
    <s v="Lower respiratory infections"/>
    <x v="1"/>
    <x v="3"/>
    <n v="113.4739271"/>
    <n v="86.288926140000001"/>
    <n v="138.58416489999999"/>
    <m/>
    <m/>
    <m/>
  </r>
  <r>
    <x v="2"/>
    <x v="11"/>
    <x v="0"/>
    <s v="Lower respiratory infections"/>
    <x v="1"/>
    <x v="3"/>
    <n v="106.7307955"/>
    <n v="82.204861690000001"/>
    <n v="130.9413223"/>
    <m/>
    <m/>
    <m/>
  </r>
  <r>
    <x v="2"/>
    <x v="12"/>
    <x v="0"/>
    <s v="Lower respiratory infections"/>
    <x v="1"/>
    <x v="3"/>
    <n v="100.49869940000001"/>
    <n v="77.737198559999996"/>
    <n v="122.3722973"/>
    <m/>
    <m/>
    <m/>
  </r>
  <r>
    <x v="2"/>
    <x v="13"/>
    <x v="0"/>
    <s v="Lower respiratory infections"/>
    <x v="1"/>
    <x v="3"/>
    <n v="94.496288160000006"/>
    <n v="72.496406890000003"/>
    <n v="115.67416729999999"/>
    <m/>
    <m/>
    <m/>
  </r>
  <r>
    <x v="2"/>
    <x v="14"/>
    <x v="0"/>
    <s v="Lower respiratory infections"/>
    <x v="1"/>
    <x v="3"/>
    <n v="89.929697349999998"/>
    <n v="69.75622027"/>
    <n v="110.3028772"/>
    <m/>
    <m/>
    <m/>
  </r>
  <r>
    <x v="2"/>
    <x v="15"/>
    <x v="0"/>
    <s v="Lower respiratory infections"/>
    <x v="1"/>
    <x v="3"/>
    <n v="85.836259369999993"/>
    <n v="66.311960049999996"/>
    <n v="105.5654588"/>
    <m/>
    <m/>
    <m/>
  </r>
  <r>
    <x v="2"/>
    <x v="16"/>
    <x v="0"/>
    <s v="Lower respiratory infections"/>
    <x v="1"/>
    <x v="3"/>
    <n v="80.863236709999995"/>
    <n v="62.112807779999997"/>
    <n v="99.960211630000003"/>
    <m/>
    <m/>
    <m/>
  </r>
  <r>
    <x v="2"/>
    <x v="17"/>
    <x v="0"/>
    <s v="Lower respiratory infections"/>
    <x v="1"/>
    <x v="3"/>
    <n v="76.314599099999995"/>
    <n v="58.531549920000003"/>
    <n v="94.751627420000005"/>
    <m/>
    <m/>
    <m/>
  </r>
  <r>
    <x v="2"/>
    <x v="18"/>
    <x v="0"/>
    <s v="Lower respiratory infections"/>
    <x v="1"/>
    <x v="3"/>
    <n v="71.505554880000005"/>
    <n v="55.354352720000001"/>
    <n v="89.518174450000004"/>
    <m/>
    <m/>
    <m/>
  </r>
  <r>
    <x v="2"/>
    <x v="19"/>
    <x v="0"/>
    <s v="Lower respiratory infections"/>
    <x v="1"/>
    <x v="3"/>
    <n v="67.015488210000001"/>
    <n v="52.330367500000001"/>
    <n v="83.198478309999999"/>
    <m/>
    <m/>
    <m/>
  </r>
  <r>
    <x v="2"/>
    <x v="20"/>
    <x v="0"/>
    <s v="Lower respiratory infections"/>
    <x v="1"/>
    <x v="3"/>
    <n v="63.011799949999997"/>
    <n v="47.750038160000003"/>
    <n v="79.033182159999996"/>
    <m/>
    <m/>
    <m/>
  </r>
  <r>
    <x v="2"/>
    <x v="21"/>
    <x v="0"/>
    <s v="Lower respiratory infections"/>
    <x v="1"/>
    <x v="3"/>
    <n v="59.66980495"/>
    <n v="45.225674490000003"/>
    <n v="74.59994433"/>
    <m/>
    <m/>
    <m/>
  </r>
  <r>
    <x v="2"/>
    <x v="22"/>
    <x v="0"/>
    <s v="Lower respiratory infections"/>
    <x v="1"/>
    <x v="3"/>
    <n v="57.928831150000001"/>
    <n v="43.978388729999999"/>
    <n v="71.632351889999995"/>
    <m/>
    <m/>
    <m/>
  </r>
  <r>
    <x v="2"/>
    <x v="23"/>
    <x v="0"/>
    <s v="Lower respiratory infections"/>
    <x v="1"/>
    <x v="3"/>
    <n v="51.602991090000003"/>
    <n v="39.465087570000001"/>
    <n v="64.441990050000001"/>
    <m/>
    <m/>
    <m/>
  </r>
  <r>
    <x v="2"/>
    <x v="24"/>
    <x v="0"/>
    <s v="Lower respiratory infections"/>
    <x v="1"/>
    <x v="3"/>
    <n v="44.896227349999997"/>
    <n v="33.92337869"/>
    <n v="57.699204850000001"/>
    <m/>
    <m/>
    <m/>
  </r>
  <r>
    <x v="2"/>
    <x v="25"/>
    <x v="0"/>
    <s v="Lower respiratory infections"/>
    <x v="1"/>
    <x v="3"/>
    <n v="40.744269979999999"/>
    <n v="30.379359350000001"/>
    <n v="51.465306550000001"/>
    <m/>
    <m/>
    <m/>
  </r>
  <r>
    <x v="2"/>
    <x v="26"/>
    <x v="0"/>
    <s v="Lower respiratory infections"/>
    <x v="1"/>
    <x v="3"/>
    <n v="36.0593194"/>
    <n v="26.884616309999998"/>
    <n v="46.090752670000001"/>
    <m/>
    <m/>
    <m/>
  </r>
  <r>
    <x v="2"/>
    <x v="27"/>
    <x v="0"/>
    <s v="Lower respiratory infections"/>
    <x v="1"/>
    <x v="3"/>
    <n v="32.121276080000001"/>
    <n v="23.69991267"/>
    <n v="41.017535559999999"/>
    <m/>
    <m/>
    <m/>
  </r>
  <r>
    <x v="2"/>
    <x v="0"/>
    <x v="1"/>
    <s v="Chronic obstructive pulmonary disease"/>
    <x v="1"/>
    <x v="2"/>
    <n v="624.67063670000005"/>
    <n v="446.16835589999999"/>
    <n v="809.06965400000001"/>
    <m/>
    <m/>
    <m/>
  </r>
  <r>
    <x v="2"/>
    <x v="1"/>
    <x v="1"/>
    <s v="Chronic obstructive pulmonary disease"/>
    <x v="1"/>
    <x v="2"/>
    <n v="617.37829929999998"/>
    <n v="440.44967329999997"/>
    <n v="795.17491240000004"/>
    <m/>
    <m/>
    <m/>
  </r>
  <r>
    <x v="2"/>
    <x v="2"/>
    <x v="1"/>
    <s v="Chronic obstructive pulmonary disease"/>
    <x v="1"/>
    <x v="2"/>
    <n v="606.96880940000005"/>
    <n v="437.38175510000002"/>
    <n v="784.40706269999998"/>
    <m/>
    <m/>
    <m/>
  </r>
  <r>
    <x v="2"/>
    <x v="3"/>
    <x v="1"/>
    <s v="Chronic obstructive pulmonary disease"/>
    <x v="1"/>
    <x v="2"/>
    <n v="588.68165169999997"/>
    <n v="420.15575890000002"/>
    <n v="766.08279930000003"/>
    <m/>
    <m/>
    <m/>
  </r>
  <r>
    <x v="2"/>
    <x v="4"/>
    <x v="1"/>
    <s v="Chronic obstructive pulmonary disease"/>
    <x v="1"/>
    <x v="2"/>
    <n v="573.92492679999998"/>
    <n v="408.64410149999998"/>
    <n v="751.2852067"/>
    <m/>
    <m/>
    <m/>
  </r>
  <r>
    <x v="2"/>
    <x v="5"/>
    <x v="1"/>
    <s v="Chronic obstructive pulmonary disease"/>
    <x v="1"/>
    <x v="2"/>
    <n v="559.41335140000001"/>
    <n v="399.94293019999998"/>
    <n v="731.4937529"/>
    <m/>
    <m/>
    <m/>
  </r>
  <r>
    <x v="2"/>
    <x v="6"/>
    <x v="1"/>
    <s v="Chronic obstructive pulmonary disease"/>
    <x v="1"/>
    <x v="2"/>
    <n v="552.64550250000002"/>
    <n v="397.0800605"/>
    <n v="709.36520489999998"/>
    <m/>
    <m/>
    <m/>
  </r>
  <r>
    <x v="2"/>
    <x v="7"/>
    <x v="1"/>
    <s v="Chronic obstructive pulmonary disease"/>
    <x v="1"/>
    <x v="2"/>
    <n v="563.50917990000005"/>
    <n v="399.81707740000002"/>
    <n v="736.13218310000002"/>
    <m/>
    <m/>
    <m/>
  </r>
  <r>
    <x v="2"/>
    <x v="8"/>
    <x v="1"/>
    <s v="Chronic obstructive pulmonary disease"/>
    <x v="1"/>
    <x v="2"/>
    <n v="554.82590519999997"/>
    <n v="393.78223580000002"/>
    <n v="723.24093619999996"/>
    <m/>
    <m/>
    <m/>
  </r>
  <r>
    <x v="2"/>
    <x v="9"/>
    <x v="1"/>
    <s v="Chronic obstructive pulmonary disease"/>
    <x v="1"/>
    <x v="2"/>
    <n v="522.03690180000001"/>
    <n v="371.54452809999998"/>
    <n v="681.48059160000003"/>
    <m/>
    <m/>
    <m/>
  </r>
  <r>
    <x v="2"/>
    <x v="10"/>
    <x v="1"/>
    <s v="Chronic obstructive pulmonary disease"/>
    <x v="1"/>
    <x v="2"/>
    <n v="497.8863288"/>
    <n v="354.4942059"/>
    <n v="657.02497549999998"/>
    <m/>
    <m/>
    <m/>
  </r>
  <r>
    <x v="2"/>
    <x v="11"/>
    <x v="1"/>
    <s v="Chronic obstructive pulmonary disease"/>
    <x v="1"/>
    <x v="2"/>
    <n v="475.75949900000001"/>
    <n v="339.45170130000002"/>
    <n v="621.83042399999999"/>
    <m/>
    <m/>
    <m/>
  </r>
  <r>
    <x v="2"/>
    <x v="12"/>
    <x v="1"/>
    <s v="Chronic obstructive pulmonary disease"/>
    <x v="1"/>
    <x v="2"/>
    <n v="450.94830339999999"/>
    <n v="324.86479059999999"/>
    <n v="583.22818119999999"/>
    <m/>
    <m/>
    <m/>
  </r>
  <r>
    <x v="2"/>
    <x v="13"/>
    <x v="1"/>
    <s v="Chronic obstructive pulmonary disease"/>
    <x v="1"/>
    <x v="2"/>
    <n v="421.57288840000001"/>
    <n v="303.97237910000001"/>
    <n v="544.09765019999998"/>
    <m/>
    <m/>
    <m/>
  </r>
  <r>
    <x v="2"/>
    <x v="14"/>
    <x v="1"/>
    <s v="Chronic obstructive pulmonary disease"/>
    <x v="1"/>
    <x v="2"/>
    <n v="387.85535720000001"/>
    <n v="283.22262660000001"/>
    <n v="498.00786260000001"/>
    <m/>
    <m/>
    <m/>
  </r>
  <r>
    <x v="2"/>
    <x v="15"/>
    <x v="1"/>
    <s v="Chronic obstructive pulmonary disease"/>
    <x v="1"/>
    <x v="2"/>
    <n v="371.58320839999999"/>
    <n v="270.27938810000001"/>
    <n v="478.79308209999999"/>
    <m/>
    <m/>
    <m/>
  </r>
  <r>
    <x v="2"/>
    <x v="16"/>
    <x v="1"/>
    <s v="Chronic obstructive pulmonary disease"/>
    <x v="1"/>
    <x v="2"/>
    <n v="368.00023879999998"/>
    <n v="266.67405580000002"/>
    <n v="477.5866613"/>
    <m/>
    <m/>
    <m/>
  </r>
  <r>
    <x v="2"/>
    <x v="17"/>
    <x v="1"/>
    <s v="Chronic obstructive pulmonary disease"/>
    <x v="1"/>
    <x v="2"/>
    <n v="366.3022636"/>
    <n v="259.98664710000003"/>
    <n v="475.4056223"/>
    <m/>
    <m/>
    <m/>
  </r>
  <r>
    <x v="2"/>
    <x v="18"/>
    <x v="1"/>
    <s v="Chronic obstructive pulmonary disease"/>
    <x v="1"/>
    <x v="2"/>
    <n v="362.0997663"/>
    <n v="262.88403799999998"/>
    <n v="473.22066539999997"/>
    <m/>
    <m/>
    <m/>
  </r>
  <r>
    <x v="2"/>
    <x v="19"/>
    <x v="1"/>
    <s v="Chronic obstructive pulmonary disease"/>
    <x v="1"/>
    <x v="2"/>
    <n v="359.48496749999998"/>
    <n v="259.51059620000001"/>
    <n v="464.10005530000001"/>
    <m/>
    <m/>
    <m/>
  </r>
  <r>
    <x v="2"/>
    <x v="20"/>
    <x v="1"/>
    <s v="Chronic obstructive pulmonary disease"/>
    <x v="1"/>
    <x v="2"/>
    <n v="357.10675279999998"/>
    <n v="255.95106419999999"/>
    <n v="466.79182830000002"/>
    <m/>
    <m/>
    <m/>
  </r>
  <r>
    <x v="2"/>
    <x v="21"/>
    <x v="1"/>
    <s v="Chronic obstructive pulmonary disease"/>
    <x v="1"/>
    <x v="2"/>
    <n v="350.70837710000001"/>
    <n v="253.3683398"/>
    <n v="459.52329520000001"/>
    <m/>
    <m/>
    <m/>
  </r>
  <r>
    <x v="2"/>
    <x v="22"/>
    <x v="1"/>
    <s v="Chronic obstructive pulmonary disease"/>
    <x v="1"/>
    <x v="2"/>
    <n v="352.1977885"/>
    <n v="257.04945620000001"/>
    <n v="459.0801409"/>
    <m/>
    <m/>
    <m/>
  </r>
  <r>
    <x v="2"/>
    <x v="23"/>
    <x v="1"/>
    <s v="Chronic obstructive pulmonary disease"/>
    <x v="1"/>
    <x v="2"/>
    <n v="337.81884609999997"/>
    <n v="240.60352839999999"/>
    <n v="442.06646430000001"/>
    <m/>
    <m/>
    <m/>
  </r>
  <r>
    <x v="2"/>
    <x v="24"/>
    <x v="1"/>
    <s v="Chronic obstructive pulmonary disease"/>
    <x v="1"/>
    <x v="2"/>
    <n v="328.61003240000002"/>
    <n v="236.0974444"/>
    <n v="429.14659269999999"/>
    <m/>
    <m/>
    <m/>
  </r>
  <r>
    <x v="2"/>
    <x v="25"/>
    <x v="1"/>
    <s v="Chronic obstructive pulmonary disease"/>
    <x v="1"/>
    <x v="2"/>
    <n v="319.45115959999998"/>
    <n v="226.05060219999999"/>
    <n v="419.98153839999998"/>
    <m/>
    <m/>
    <m/>
  </r>
  <r>
    <x v="2"/>
    <x v="26"/>
    <x v="1"/>
    <s v="Chronic obstructive pulmonary disease"/>
    <x v="1"/>
    <x v="2"/>
    <n v="312.4942653"/>
    <n v="217.08625789999999"/>
    <n v="408.99555620000001"/>
    <m/>
    <m/>
    <m/>
  </r>
  <r>
    <x v="2"/>
    <x v="27"/>
    <x v="1"/>
    <s v="Chronic obstructive pulmonary disease"/>
    <x v="1"/>
    <x v="2"/>
    <n v="302.67806000000002"/>
    <n v="212.05808540000001"/>
    <n v="400.11988509999998"/>
    <m/>
    <m/>
    <m/>
  </r>
  <r>
    <x v="2"/>
    <x v="0"/>
    <x v="1"/>
    <s v="Chronic obstructive pulmonary disease"/>
    <x v="1"/>
    <x v="3"/>
    <n v="22.7075426"/>
    <n v="15.59757714"/>
    <n v="29.971261630000001"/>
    <m/>
    <m/>
    <m/>
  </r>
  <r>
    <x v="2"/>
    <x v="1"/>
    <x v="1"/>
    <s v="Chronic obstructive pulmonary disease"/>
    <x v="1"/>
    <x v="3"/>
    <n v="22.594564269999999"/>
    <n v="15.436109180000001"/>
    <n v="29.58629771"/>
    <m/>
    <m/>
    <m/>
  </r>
  <r>
    <x v="2"/>
    <x v="2"/>
    <x v="1"/>
    <s v="Chronic obstructive pulmonary disease"/>
    <x v="1"/>
    <x v="3"/>
    <n v="22.33233843"/>
    <n v="15.357705790000001"/>
    <n v="29.4065084"/>
    <m/>
    <m/>
    <m/>
  </r>
  <r>
    <x v="2"/>
    <x v="3"/>
    <x v="1"/>
    <s v="Chronic obstructive pulmonary disease"/>
    <x v="1"/>
    <x v="3"/>
    <n v="21.66293405"/>
    <n v="14.728212689999999"/>
    <n v="28.870919619999999"/>
    <m/>
    <m/>
    <m/>
  </r>
  <r>
    <x v="2"/>
    <x v="4"/>
    <x v="1"/>
    <s v="Chronic obstructive pulmonary disease"/>
    <x v="1"/>
    <x v="3"/>
    <n v="21.13975331"/>
    <n v="14.15737582"/>
    <n v="28.2312525"/>
    <m/>
    <m/>
    <m/>
  </r>
  <r>
    <x v="2"/>
    <x v="5"/>
    <x v="1"/>
    <s v="Chronic obstructive pulmonary disease"/>
    <x v="1"/>
    <x v="3"/>
    <n v="20.648801710000001"/>
    <n v="14.02225106"/>
    <n v="27.33893969"/>
    <m/>
    <m/>
    <m/>
  </r>
  <r>
    <x v="2"/>
    <x v="6"/>
    <x v="1"/>
    <s v="Chronic obstructive pulmonary disease"/>
    <x v="1"/>
    <x v="3"/>
    <n v="20.481361759999999"/>
    <n v="14.031397030000001"/>
    <n v="27.014499130000001"/>
    <m/>
    <m/>
    <m/>
  </r>
  <r>
    <x v="2"/>
    <x v="7"/>
    <x v="1"/>
    <s v="Chronic obstructive pulmonary disease"/>
    <x v="1"/>
    <x v="3"/>
    <n v="21.235176200000002"/>
    <n v="14.165641969999999"/>
    <n v="28.169020620000001"/>
    <m/>
    <m/>
    <m/>
  </r>
  <r>
    <x v="2"/>
    <x v="8"/>
    <x v="1"/>
    <s v="Chronic obstructive pulmonary disease"/>
    <x v="1"/>
    <x v="3"/>
    <n v="21.118536970000001"/>
    <n v="14.35142188"/>
    <n v="27.912407139999999"/>
    <m/>
    <m/>
    <m/>
  </r>
  <r>
    <x v="2"/>
    <x v="9"/>
    <x v="1"/>
    <s v="Chronic obstructive pulmonary disease"/>
    <x v="1"/>
    <x v="3"/>
    <n v="19.790990480000001"/>
    <n v="13.60647735"/>
    <n v="26.465084010000002"/>
    <m/>
    <m/>
    <m/>
  </r>
  <r>
    <x v="2"/>
    <x v="10"/>
    <x v="1"/>
    <s v="Chronic obstructive pulmonary disease"/>
    <x v="1"/>
    <x v="3"/>
    <n v="18.966482679999999"/>
    <n v="13.07878474"/>
    <n v="25.340357900000001"/>
    <m/>
    <m/>
    <m/>
  </r>
  <r>
    <x v="2"/>
    <x v="11"/>
    <x v="1"/>
    <s v="Chronic obstructive pulmonary disease"/>
    <x v="1"/>
    <x v="3"/>
    <n v="18.27822222"/>
    <n v="12.62888163"/>
    <n v="24.138819550000001"/>
    <m/>
    <m/>
    <m/>
  </r>
  <r>
    <x v="2"/>
    <x v="12"/>
    <x v="1"/>
    <s v="Chronic obstructive pulmonary disease"/>
    <x v="1"/>
    <x v="3"/>
    <n v="17.430485669999999"/>
    <n v="12.25559286"/>
    <n v="22.945458009999999"/>
    <m/>
    <m/>
    <m/>
  </r>
  <r>
    <x v="2"/>
    <x v="13"/>
    <x v="1"/>
    <s v="Chronic obstructive pulmonary disease"/>
    <x v="1"/>
    <x v="3"/>
    <n v="16.334220470000002"/>
    <n v="11.32838259"/>
    <n v="21.51556862"/>
    <m/>
    <m/>
    <m/>
  </r>
  <r>
    <x v="2"/>
    <x v="14"/>
    <x v="1"/>
    <s v="Chronic obstructive pulmonary disease"/>
    <x v="1"/>
    <x v="3"/>
    <n v="14.956859379999999"/>
    <n v="10.43453819"/>
    <n v="19.662724839999999"/>
    <m/>
    <m/>
    <m/>
  </r>
  <r>
    <x v="2"/>
    <x v="15"/>
    <x v="1"/>
    <s v="Chronic obstructive pulmonary disease"/>
    <x v="1"/>
    <x v="3"/>
    <n v="14.3614742"/>
    <n v="9.9725788229999992"/>
    <n v="18.67607323"/>
    <m/>
    <m/>
    <m/>
  </r>
  <r>
    <x v="2"/>
    <x v="16"/>
    <x v="1"/>
    <s v="Chronic obstructive pulmonary disease"/>
    <x v="1"/>
    <x v="3"/>
    <n v="14.33264192"/>
    <n v="9.9869809350000001"/>
    <n v="18.799270010000001"/>
    <m/>
    <m/>
    <m/>
  </r>
  <r>
    <x v="2"/>
    <x v="17"/>
    <x v="1"/>
    <s v="Chronic obstructive pulmonary disease"/>
    <x v="1"/>
    <x v="3"/>
    <n v="14.293342020000001"/>
    <n v="9.8885869100000008"/>
    <n v="18.748432909999998"/>
    <m/>
    <m/>
    <m/>
  </r>
  <r>
    <x v="2"/>
    <x v="18"/>
    <x v="1"/>
    <s v="Chronic obstructive pulmonary disease"/>
    <x v="1"/>
    <x v="3"/>
    <n v="14.15926952"/>
    <n v="9.7984405129999992"/>
    <n v="18.63506542"/>
    <m/>
    <m/>
    <m/>
  </r>
  <r>
    <x v="2"/>
    <x v="19"/>
    <x v="1"/>
    <s v="Chronic obstructive pulmonary disease"/>
    <x v="1"/>
    <x v="3"/>
    <n v="14.07996569"/>
    <n v="9.7578683260000005"/>
    <n v="18.401733610000001"/>
    <m/>
    <m/>
    <m/>
  </r>
  <r>
    <x v="2"/>
    <x v="20"/>
    <x v="1"/>
    <s v="Chronic obstructive pulmonary disease"/>
    <x v="1"/>
    <x v="3"/>
    <n v="14.033301700000001"/>
    <n v="9.7525941419999995"/>
    <n v="18.54559029"/>
    <m/>
    <m/>
    <m/>
  </r>
  <r>
    <x v="2"/>
    <x v="21"/>
    <x v="1"/>
    <s v="Chronic obstructive pulmonary disease"/>
    <x v="1"/>
    <x v="3"/>
    <n v="13.841834990000001"/>
    <n v="9.7021697150000001"/>
    <n v="18.29307137"/>
    <m/>
    <m/>
    <m/>
  </r>
  <r>
    <x v="2"/>
    <x v="22"/>
    <x v="1"/>
    <s v="Chronic obstructive pulmonary disease"/>
    <x v="1"/>
    <x v="3"/>
    <n v="13.927277480000001"/>
    <n v="9.8862203530000006"/>
    <n v="18.216889030000001"/>
    <m/>
    <m/>
    <m/>
  </r>
  <r>
    <x v="2"/>
    <x v="23"/>
    <x v="1"/>
    <s v="Chronic obstructive pulmonary disease"/>
    <x v="1"/>
    <x v="3"/>
    <n v="13.408427319999999"/>
    <n v="9.3806616340000009"/>
    <n v="17.785323160000001"/>
    <m/>
    <m/>
    <m/>
  </r>
  <r>
    <x v="2"/>
    <x v="24"/>
    <x v="1"/>
    <s v="Chronic obstructive pulmonary disease"/>
    <x v="1"/>
    <x v="3"/>
    <n v="13.13186806"/>
    <n v="9.1490949780000008"/>
    <n v="17.286232330000001"/>
    <m/>
    <m/>
    <m/>
  </r>
  <r>
    <x v="2"/>
    <x v="25"/>
    <x v="1"/>
    <s v="Chronic obstructive pulmonary disease"/>
    <x v="1"/>
    <x v="3"/>
    <n v="12.81431839"/>
    <n v="8.6900506360000005"/>
    <n v="17.11343763"/>
    <m/>
    <m/>
    <m/>
  </r>
  <r>
    <x v="2"/>
    <x v="26"/>
    <x v="1"/>
    <s v="Chronic obstructive pulmonary disease"/>
    <x v="1"/>
    <x v="3"/>
    <n v="12.59642554"/>
    <n v="8.6200331479999992"/>
    <n v="16.810512460000002"/>
    <m/>
    <m/>
    <m/>
  </r>
  <r>
    <x v="2"/>
    <x v="27"/>
    <x v="1"/>
    <s v="Chronic obstructive pulmonary disease"/>
    <x v="1"/>
    <x v="3"/>
    <n v="12.23615257"/>
    <n v="8.3683248920000004"/>
    <n v="16.2211043"/>
    <m/>
    <m/>
    <m/>
  </r>
  <r>
    <x v="2"/>
    <x v="0"/>
    <x v="1"/>
    <s v="Ischemic heart disease"/>
    <x v="1"/>
    <x v="2"/>
    <n v="447.53745670000001"/>
    <n v="385.4143813"/>
    <n v="516.3517726"/>
    <m/>
    <m/>
    <m/>
  </r>
  <r>
    <x v="2"/>
    <x v="1"/>
    <x v="1"/>
    <s v="Ischemic heart disease"/>
    <x v="1"/>
    <x v="2"/>
    <n v="441.2449737"/>
    <n v="377.65143979999999"/>
    <n v="507.91906160000002"/>
    <m/>
    <m/>
    <m/>
  </r>
  <r>
    <x v="2"/>
    <x v="2"/>
    <x v="1"/>
    <s v="Ischemic heart disease"/>
    <x v="1"/>
    <x v="2"/>
    <n v="435.85903949999999"/>
    <n v="375.024496"/>
    <n v="499.07710329999998"/>
    <m/>
    <m/>
    <m/>
  </r>
  <r>
    <x v="2"/>
    <x v="3"/>
    <x v="1"/>
    <s v="Ischemic heart disease"/>
    <x v="1"/>
    <x v="2"/>
    <n v="419.5999501"/>
    <n v="358.95806700000003"/>
    <n v="485.6934316"/>
    <m/>
    <m/>
    <m/>
  </r>
  <r>
    <x v="2"/>
    <x v="4"/>
    <x v="1"/>
    <s v="Ischemic heart disease"/>
    <x v="1"/>
    <x v="2"/>
    <n v="409.18255599999998"/>
    <n v="346.96803699999998"/>
    <n v="472.08729340000002"/>
    <m/>
    <m/>
    <m/>
  </r>
  <r>
    <x v="2"/>
    <x v="5"/>
    <x v="1"/>
    <s v="Ischemic heart disease"/>
    <x v="1"/>
    <x v="2"/>
    <n v="396.3478058"/>
    <n v="340.0018149"/>
    <n v="455.33619929999998"/>
    <m/>
    <m/>
    <m/>
  </r>
  <r>
    <x v="2"/>
    <x v="6"/>
    <x v="1"/>
    <s v="Ischemic heart disease"/>
    <x v="1"/>
    <x v="2"/>
    <n v="390.43788540000003"/>
    <n v="332.72203999999999"/>
    <n v="452.6797795"/>
    <m/>
    <m/>
    <m/>
  </r>
  <r>
    <x v="2"/>
    <x v="7"/>
    <x v="1"/>
    <s v="Ischemic heart disease"/>
    <x v="1"/>
    <x v="2"/>
    <n v="400.58756310000001"/>
    <n v="341.25094360000003"/>
    <n v="465.90816999999998"/>
    <m/>
    <m/>
    <m/>
  </r>
  <r>
    <x v="2"/>
    <x v="8"/>
    <x v="1"/>
    <s v="Ischemic heart disease"/>
    <x v="1"/>
    <x v="2"/>
    <n v="390.52456599999999"/>
    <n v="332.21650590000002"/>
    <n v="451.95359980000001"/>
    <m/>
    <m/>
    <m/>
  </r>
  <r>
    <x v="2"/>
    <x v="9"/>
    <x v="1"/>
    <s v="Ischemic heart disease"/>
    <x v="1"/>
    <x v="2"/>
    <n v="373.92303229999999"/>
    <n v="316.8285449"/>
    <n v="433.45003380000003"/>
    <m/>
    <m/>
    <m/>
  </r>
  <r>
    <x v="2"/>
    <x v="10"/>
    <x v="1"/>
    <s v="Ischemic heart disease"/>
    <x v="1"/>
    <x v="2"/>
    <n v="361.50240220000001"/>
    <n v="309.28662009999999"/>
    <n v="420.54750899999999"/>
    <m/>
    <m/>
    <m/>
  </r>
  <r>
    <x v="2"/>
    <x v="11"/>
    <x v="1"/>
    <s v="Ischemic heart disease"/>
    <x v="1"/>
    <x v="2"/>
    <n v="350.94086720000001"/>
    <n v="299.07650460000002"/>
    <n v="407.96268750000002"/>
    <m/>
    <m/>
    <m/>
  </r>
  <r>
    <x v="2"/>
    <x v="12"/>
    <x v="1"/>
    <s v="Ischemic heart disease"/>
    <x v="1"/>
    <x v="2"/>
    <n v="340.32400760000002"/>
    <n v="289.27965289999997"/>
    <n v="398.7073307"/>
    <m/>
    <m/>
    <m/>
  </r>
  <r>
    <x v="2"/>
    <x v="13"/>
    <x v="1"/>
    <s v="Ischemic heart disease"/>
    <x v="1"/>
    <x v="2"/>
    <n v="325.60775810000001"/>
    <n v="277.11481689999999"/>
    <n v="383.26919620000001"/>
    <m/>
    <m/>
    <m/>
  </r>
  <r>
    <x v="2"/>
    <x v="14"/>
    <x v="1"/>
    <s v="Ischemic heart disease"/>
    <x v="1"/>
    <x v="2"/>
    <n v="303.56014279999999"/>
    <n v="257.55018790000003"/>
    <n v="360.13136159999999"/>
    <m/>
    <m/>
    <m/>
  </r>
  <r>
    <x v="2"/>
    <x v="15"/>
    <x v="1"/>
    <s v="Ischemic heart disease"/>
    <x v="1"/>
    <x v="2"/>
    <n v="299.25137810000001"/>
    <n v="254.0533878"/>
    <n v="351.83145259999998"/>
    <m/>
    <m/>
    <m/>
  </r>
  <r>
    <x v="2"/>
    <x v="16"/>
    <x v="1"/>
    <s v="Ischemic heart disease"/>
    <x v="1"/>
    <x v="2"/>
    <n v="301.60812670000001"/>
    <n v="254.65202400000001"/>
    <n v="358.79152570000002"/>
    <m/>
    <m/>
    <m/>
  </r>
  <r>
    <x v="2"/>
    <x v="17"/>
    <x v="1"/>
    <s v="Ischemic heart disease"/>
    <x v="1"/>
    <x v="2"/>
    <n v="305.82978539999999"/>
    <n v="256.78666070000003"/>
    <n v="362.34569579999999"/>
    <m/>
    <m/>
    <m/>
  </r>
  <r>
    <x v="2"/>
    <x v="18"/>
    <x v="1"/>
    <s v="Ischemic heart disease"/>
    <x v="1"/>
    <x v="2"/>
    <n v="306.44081510000001"/>
    <n v="254.84425160000001"/>
    <n v="364.53658660000002"/>
    <m/>
    <m/>
    <m/>
  </r>
  <r>
    <x v="2"/>
    <x v="19"/>
    <x v="1"/>
    <s v="Ischemic heart disease"/>
    <x v="1"/>
    <x v="2"/>
    <n v="306.64612360000001"/>
    <n v="255.7047944"/>
    <n v="365.8407752"/>
    <m/>
    <m/>
    <m/>
  </r>
  <r>
    <x v="2"/>
    <x v="20"/>
    <x v="1"/>
    <s v="Ischemic heart disease"/>
    <x v="1"/>
    <x v="2"/>
    <n v="309.02283779999999"/>
    <n v="254.43665440000001"/>
    <n v="368.52763019999998"/>
    <m/>
    <m/>
    <m/>
  </r>
  <r>
    <x v="2"/>
    <x v="21"/>
    <x v="1"/>
    <s v="Ischemic heart disease"/>
    <x v="1"/>
    <x v="2"/>
    <n v="309.62406670000001"/>
    <n v="258.82561470000002"/>
    <n v="369.25913409999998"/>
    <m/>
    <m/>
    <m/>
  </r>
  <r>
    <x v="2"/>
    <x v="22"/>
    <x v="1"/>
    <s v="Ischemic heart disease"/>
    <x v="1"/>
    <x v="2"/>
    <n v="314.48112889999999"/>
    <n v="260.35738789999999"/>
    <n v="374.47797759999997"/>
    <m/>
    <m/>
    <m/>
  </r>
  <r>
    <x v="2"/>
    <x v="23"/>
    <x v="1"/>
    <s v="Ischemic heart disease"/>
    <x v="1"/>
    <x v="2"/>
    <n v="295.460666"/>
    <n v="245.14670140000001"/>
    <n v="353.23421889999997"/>
    <m/>
    <m/>
    <m/>
  </r>
  <r>
    <x v="2"/>
    <x v="24"/>
    <x v="1"/>
    <s v="Ischemic heart disease"/>
    <x v="1"/>
    <x v="2"/>
    <n v="281.42682400000001"/>
    <n v="232.2567976"/>
    <n v="336.60012899999998"/>
    <m/>
    <m/>
    <m/>
  </r>
  <r>
    <x v="2"/>
    <x v="25"/>
    <x v="1"/>
    <s v="Ischemic heart disease"/>
    <x v="1"/>
    <x v="2"/>
    <n v="269.38633160000001"/>
    <n v="221.8549936"/>
    <n v="325.09721239999999"/>
    <m/>
    <m/>
    <m/>
  </r>
  <r>
    <x v="2"/>
    <x v="26"/>
    <x v="1"/>
    <s v="Ischemic heart disease"/>
    <x v="1"/>
    <x v="2"/>
    <n v="261.65923609999999"/>
    <n v="213.38088999999999"/>
    <n v="316.4977624"/>
    <m/>
    <m/>
    <m/>
  </r>
  <r>
    <x v="2"/>
    <x v="27"/>
    <x v="1"/>
    <s v="Ischemic heart disease"/>
    <x v="1"/>
    <x v="2"/>
    <n v="247.42125949999999"/>
    <n v="201.14703660000001"/>
    <n v="301.06785530000002"/>
    <m/>
    <m/>
    <m/>
  </r>
  <r>
    <x v="2"/>
    <x v="0"/>
    <x v="1"/>
    <s v="Ischemic heart disease"/>
    <x v="1"/>
    <x v="3"/>
    <n v="15.22742116"/>
    <n v="13.11417528"/>
    <n v="17.62933803"/>
    <m/>
    <m/>
    <m/>
  </r>
  <r>
    <x v="2"/>
    <x v="1"/>
    <x v="1"/>
    <s v="Ischemic heart disease"/>
    <x v="1"/>
    <x v="3"/>
    <n v="15.07134561"/>
    <n v="12.92959271"/>
    <n v="17.424586189999999"/>
    <m/>
    <m/>
    <m/>
  </r>
  <r>
    <x v="2"/>
    <x v="2"/>
    <x v="1"/>
    <s v="Ischemic heart disease"/>
    <x v="1"/>
    <x v="3"/>
    <n v="14.932418289999999"/>
    <n v="12.816802920000001"/>
    <n v="17.153666449999999"/>
    <m/>
    <m/>
    <m/>
  </r>
  <r>
    <x v="2"/>
    <x v="3"/>
    <x v="1"/>
    <s v="Ischemic heart disease"/>
    <x v="1"/>
    <x v="3"/>
    <n v="14.409776620000001"/>
    <n v="12.321966740000001"/>
    <n v="16.730977549999999"/>
    <m/>
    <m/>
    <m/>
  </r>
  <r>
    <x v="2"/>
    <x v="4"/>
    <x v="1"/>
    <s v="Ischemic heart disease"/>
    <x v="1"/>
    <x v="3"/>
    <n v="14.032756340000001"/>
    <n v="11.92318622"/>
    <n v="16.21116838"/>
    <m/>
    <m/>
    <m/>
  </r>
  <r>
    <x v="2"/>
    <x v="5"/>
    <x v="1"/>
    <s v="Ischemic heart disease"/>
    <x v="1"/>
    <x v="3"/>
    <n v="13.598736219999999"/>
    <n v="11.612900639999999"/>
    <n v="15.70541324"/>
    <m/>
    <m/>
    <m/>
  </r>
  <r>
    <x v="2"/>
    <x v="6"/>
    <x v="1"/>
    <s v="Ischemic heart disease"/>
    <x v="1"/>
    <x v="3"/>
    <n v="13.41953082"/>
    <n v="11.47114766"/>
    <n v="15.4955497"/>
    <m/>
    <m/>
    <m/>
  </r>
  <r>
    <x v="2"/>
    <x v="7"/>
    <x v="1"/>
    <s v="Ischemic heart disease"/>
    <x v="1"/>
    <x v="3"/>
    <n v="13.84669124"/>
    <n v="11.809529919999999"/>
    <n v="16.036248669999999"/>
    <m/>
    <m/>
    <m/>
  </r>
  <r>
    <x v="2"/>
    <x v="8"/>
    <x v="1"/>
    <s v="Ischemic heart disease"/>
    <x v="1"/>
    <x v="3"/>
    <n v="13.575691279999999"/>
    <n v="11.54827176"/>
    <n v="15.6759928"/>
    <m/>
    <m/>
    <m/>
  </r>
  <r>
    <x v="2"/>
    <x v="9"/>
    <x v="1"/>
    <s v="Ischemic heart disease"/>
    <x v="1"/>
    <x v="3"/>
    <n v="12.92659362"/>
    <n v="10.980224359999999"/>
    <n v="14.9621102"/>
    <m/>
    <m/>
    <m/>
  </r>
  <r>
    <x v="2"/>
    <x v="10"/>
    <x v="1"/>
    <s v="Ischemic heart disease"/>
    <x v="1"/>
    <x v="3"/>
    <n v="12.565713430000001"/>
    <n v="10.71136935"/>
    <n v="14.651937220000001"/>
    <m/>
    <m/>
    <m/>
  </r>
  <r>
    <x v="2"/>
    <x v="11"/>
    <x v="1"/>
    <s v="Ischemic heart disease"/>
    <x v="1"/>
    <x v="3"/>
    <n v="12.31771885"/>
    <n v="10.45543488"/>
    <n v="14.388011880000001"/>
    <m/>
    <m/>
    <m/>
  </r>
  <r>
    <x v="2"/>
    <x v="12"/>
    <x v="1"/>
    <s v="Ischemic heart disease"/>
    <x v="1"/>
    <x v="3"/>
    <n v="12.02221252"/>
    <n v="10.211792470000001"/>
    <n v="14.05814256"/>
    <m/>
    <m/>
    <m/>
  </r>
  <r>
    <x v="2"/>
    <x v="13"/>
    <x v="1"/>
    <s v="Ischemic heart disease"/>
    <x v="1"/>
    <x v="3"/>
    <n v="11.570656489999999"/>
    <n v="9.8085052929999996"/>
    <n v="13.61825213"/>
    <m/>
    <m/>
    <m/>
  </r>
  <r>
    <x v="2"/>
    <x v="14"/>
    <x v="1"/>
    <s v="Ischemic heart disease"/>
    <x v="1"/>
    <x v="3"/>
    <n v="10.8207042"/>
    <n v="9.1240056549999995"/>
    <n v="12.80054848"/>
    <m/>
    <m/>
    <m/>
  </r>
  <r>
    <x v="2"/>
    <x v="15"/>
    <x v="1"/>
    <s v="Ischemic heart disease"/>
    <x v="1"/>
    <x v="3"/>
    <n v="10.72402276"/>
    <n v="9.0648762630000004"/>
    <n v="12.61324522"/>
    <m/>
    <m/>
    <m/>
  </r>
  <r>
    <x v="2"/>
    <x v="16"/>
    <x v="1"/>
    <s v="Ischemic heart disease"/>
    <x v="1"/>
    <x v="3"/>
    <n v="10.863950559999999"/>
    <n v="9.1761295999999994"/>
    <n v="12.880528699999999"/>
    <m/>
    <m/>
    <m/>
  </r>
  <r>
    <x v="2"/>
    <x v="17"/>
    <x v="1"/>
    <s v="Ischemic heart disease"/>
    <x v="1"/>
    <x v="3"/>
    <n v="11.02924163"/>
    <n v="9.2865563400000006"/>
    <n v="13.069979500000001"/>
    <m/>
    <m/>
    <m/>
  </r>
  <r>
    <x v="2"/>
    <x v="18"/>
    <x v="1"/>
    <s v="Ischemic heart disease"/>
    <x v="1"/>
    <x v="3"/>
    <n v="11.082333390000001"/>
    <n v="9.2767451919999999"/>
    <n v="13.111784800000001"/>
    <m/>
    <m/>
    <m/>
  </r>
  <r>
    <x v="2"/>
    <x v="19"/>
    <x v="1"/>
    <s v="Ischemic heart disease"/>
    <x v="1"/>
    <x v="3"/>
    <n v="11.12011377"/>
    <n v="9.3062906430000005"/>
    <n v="13.287329679999999"/>
    <m/>
    <m/>
    <m/>
  </r>
  <r>
    <x v="2"/>
    <x v="20"/>
    <x v="1"/>
    <s v="Ischemic heart disease"/>
    <x v="1"/>
    <x v="3"/>
    <n v="11.23530912"/>
    <n v="9.2891338520000009"/>
    <n v="13.406824540000001"/>
    <m/>
    <m/>
    <m/>
  </r>
  <r>
    <x v="2"/>
    <x v="21"/>
    <x v="1"/>
    <s v="Ischemic heart disease"/>
    <x v="1"/>
    <x v="3"/>
    <n v="11.303671570000001"/>
    <n v="9.4050480660000009"/>
    <n v="13.387999560000001"/>
    <m/>
    <m/>
    <m/>
  </r>
  <r>
    <x v="2"/>
    <x v="22"/>
    <x v="1"/>
    <s v="Ischemic heart disease"/>
    <x v="1"/>
    <x v="3"/>
    <n v="11.5392188"/>
    <n v="9.5420930580000007"/>
    <n v="13.69016454"/>
    <m/>
    <m/>
    <m/>
  </r>
  <r>
    <x v="2"/>
    <x v="23"/>
    <x v="1"/>
    <s v="Ischemic heart disease"/>
    <x v="1"/>
    <x v="3"/>
    <n v="10.8998157"/>
    <n v="9.0345379910000005"/>
    <n v="13.0656406"/>
    <m/>
    <m/>
    <m/>
  </r>
  <r>
    <x v="2"/>
    <x v="24"/>
    <x v="1"/>
    <s v="Ischemic heart disease"/>
    <x v="1"/>
    <x v="3"/>
    <n v="10.41390919"/>
    <n v="8.5765390190000002"/>
    <n v="12.497317089999999"/>
    <m/>
    <m/>
    <m/>
  </r>
  <r>
    <x v="2"/>
    <x v="25"/>
    <x v="1"/>
    <s v="Ischemic heart disease"/>
    <x v="1"/>
    <x v="3"/>
    <n v="10.00283286"/>
    <n v="8.2151102470000001"/>
    <n v="12.11146273"/>
    <m/>
    <m/>
    <m/>
  </r>
  <r>
    <x v="2"/>
    <x v="26"/>
    <x v="1"/>
    <s v="Ischemic heart disease"/>
    <x v="1"/>
    <x v="3"/>
    <n v="9.7486304340000007"/>
    <n v="7.9710154070000003"/>
    <n v="11.740049600000001"/>
    <m/>
    <m/>
    <m/>
  </r>
  <r>
    <x v="2"/>
    <x v="27"/>
    <x v="1"/>
    <s v="Ischemic heart disease"/>
    <x v="1"/>
    <x v="3"/>
    <n v="9.2485785979999999"/>
    <n v="7.6045494229999999"/>
    <n v="11.272034120000001"/>
    <m/>
    <m/>
    <m/>
  </r>
  <r>
    <x v="2"/>
    <x v="0"/>
    <x v="1"/>
    <s v="Ischemic stroke"/>
    <x v="1"/>
    <x v="2"/>
    <n v="51.851527869999998"/>
    <n v="39.247572650000002"/>
    <n v="67.676835850000003"/>
    <m/>
    <m/>
    <m/>
  </r>
  <r>
    <x v="2"/>
    <x v="1"/>
    <x v="1"/>
    <s v="Ischemic stroke"/>
    <x v="1"/>
    <x v="2"/>
    <n v="51.288243719999997"/>
    <n v="38.850319630000001"/>
    <n v="66.367972359999996"/>
    <m/>
    <m/>
    <m/>
  </r>
  <r>
    <x v="2"/>
    <x v="2"/>
    <x v="1"/>
    <s v="Ischemic stroke"/>
    <x v="1"/>
    <x v="2"/>
    <n v="50.919683990000003"/>
    <n v="38.454927699999999"/>
    <n v="65.299469999999999"/>
    <m/>
    <m/>
    <m/>
  </r>
  <r>
    <x v="2"/>
    <x v="3"/>
    <x v="1"/>
    <s v="Ischemic stroke"/>
    <x v="1"/>
    <x v="2"/>
    <n v="49.013834260000003"/>
    <n v="37.061760139999997"/>
    <n v="63.657426399999999"/>
    <m/>
    <m/>
    <m/>
  </r>
  <r>
    <x v="2"/>
    <x v="4"/>
    <x v="1"/>
    <s v="Ischemic stroke"/>
    <x v="1"/>
    <x v="2"/>
    <n v="47.689180720000003"/>
    <n v="36.420682820000003"/>
    <n v="61.80871398"/>
    <m/>
    <m/>
    <m/>
  </r>
  <r>
    <x v="2"/>
    <x v="5"/>
    <x v="1"/>
    <s v="Ischemic stroke"/>
    <x v="1"/>
    <x v="2"/>
    <n v="46.062087380000001"/>
    <n v="35.231661070000001"/>
    <n v="59.574844499999998"/>
    <m/>
    <m/>
    <m/>
  </r>
  <r>
    <x v="2"/>
    <x v="6"/>
    <x v="1"/>
    <s v="Ischemic stroke"/>
    <x v="1"/>
    <x v="2"/>
    <n v="45.144022499999998"/>
    <n v="34.16904495"/>
    <n v="58.18876753"/>
    <m/>
    <m/>
    <m/>
  </r>
  <r>
    <x v="2"/>
    <x v="7"/>
    <x v="1"/>
    <s v="Ischemic stroke"/>
    <x v="1"/>
    <x v="2"/>
    <n v="46.304071839999999"/>
    <n v="35.107582790000002"/>
    <n v="59.863770809999998"/>
    <m/>
    <m/>
    <m/>
  </r>
  <r>
    <x v="2"/>
    <x v="8"/>
    <x v="1"/>
    <s v="Ischemic stroke"/>
    <x v="1"/>
    <x v="2"/>
    <n v="45.41045415"/>
    <n v="34.629973530000001"/>
    <n v="58.887155630000002"/>
    <m/>
    <m/>
    <m/>
  </r>
  <r>
    <x v="2"/>
    <x v="9"/>
    <x v="1"/>
    <s v="Ischemic stroke"/>
    <x v="1"/>
    <x v="2"/>
    <n v="42.764531470000001"/>
    <n v="32.484637370000002"/>
    <n v="55.430625120000002"/>
    <m/>
    <m/>
    <m/>
  </r>
  <r>
    <x v="2"/>
    <x v="10"/>
    <x v="1"/>
    <s v="Ischemic stroke"/>
    <x v="1"/>
    <x v="2"/>
    <n v="41.295974829999999"/>
    <n v="31.152193130000001"/>
    <n v="53.528408470000002"/>
    <m/>
    <m/>
    <m/>
  </r>
  <r>
    <x v="2"/>
    <x v="11"/>
    <x v="1"/>
    <s v="Ischemic stroke"/>
    <x v="1"/>
    <x v="2"/>
    <n v="40.481464950000003"/>
    <n v="30.613459249999998"/>
    <n v="53.140525949999997"/>
    <m/>
    <m/>
    <m/>
  </r>
  <r>
    <x v="2"/>
    <x v="12"/>
    <x v="1"/>
    <s v="Ischemic stroke"/>
    <x v="1"/>
    <x v="2"/>
    <n v="39.498652730000003"/>
    <n v="29.94701792"/>
    <n v="52.048745940000003"/>
    <m/>
    <m/>
    <m/>
  </r>
  <r>
    <x v="2"/>
    <x v="13"/>
    <x v="1"/>
    <s v="Ischemic stroke"/>
    <x v="1"/>
    <x v="2"/>
    <n v="38.101770250000001"/>
    <n v="28.488483309999999"/>
    <n v="50.219677099999998"/>
    <m/>
    <m/>
    <m/>
  </r>
  <r>
    <x v="2"/>
    <x v="14"/>
    <x v="1"/>
    <s v="Ischemic stroke"/>
    <x v="1"/>
    <x v="2"/>
    <n v="35.638919370000004"/>
    <n v="26.605380329999999"/>
    <n v="47.168180990000003"/>
    <m/>
    <m/>
    <m/>
  </r>
  <r>
    <x v="2"/>
    <x v="15"/>
    <x v="1"/>
    <s v="Ischemic stroke"/>
    <x v="1"/>
    <x v="2"/>
    <n v="35.216634050000003"/>
    <n v="26.406931960000001"/>
    <n v="46.319569809999997"/>
    <m/>
    <m/>
    <m/>
  </r>
  <r>
    <x v="2"/>
    <x v="16"/>
    <x v="1"/>
    <s v="Ischemic stroke"/>
    <x v="1"/>
    <x v="2"/>
    <n v="34.976960300000002"/>
    <n v="26.165312440000001"/>
    <n v="46.135585720000002"/>
    <m/>
    <m/>
    <m/>
  </r>
  <r>
    <x v="2"/>
    <x v="17"/>
    <x v="1"/>
    <s v="Ischemic stroke"/>
    <x v="1"/>
    <x v="2"/>
    <n v="34.941158999999999"/>
    <n v="26.25698569"/>
    <n v="46.65823769"/>
    <m/>
    <m/>
    <m/>
  </r>
  <r>
    <x v="2"/>
    <x v="18"/>
    <x v="1"/>
    <s v="Ischemic stroke"/>
    <x v="1"/>
    <x v="2"/>
    <n v="34.812913860000002"/>
    <n v="25.79331642"/>
    <n v="45.763302359999997"/>
    <m/>
    <m/>
    <m/>
  </r>
  <r>
    <x v="2"/>
    <x v="19"/>
    <x v="1"/>
    <s v="Ischemic stroke"/>
    <x v="1"/>
    <x v="2"/>
    <n v="34.425826149999999"/>
    <n v="25.638065130000001"/>
    <n v="45.817389400000003"/>
    <m/>
    <m/>
    <m/>
  </r>
  <r>
    <x v="2"/>
    <x v="20"/>
    <x v="1"/>
    <s v="Ischemic stroke"/>
    <x v="1"/>
    <x v="2"/>
    <n v="34.316614989999998"/>
    <n v="25.52275131"/>
    <n v="45.40434355"/>
    <m/>
    <m/>
    <m/>
  </r>
  <r>
    <x v="2"/>
    <x v="21"/>
    <x v="1"/>
    <s v="Ischemic stroke"/>
    <x v="1"/>
    <x v="2"/>
    <n v="34.158089089999997"/>
    <n v="25.55342796"/>
    <n v="45.520082879999997"/>
    <m/>
    <m/>
    <m/>
  </r>
  <r>
    <x v="2"/>
    <x v="22"/>
    <x v="1"/>
    <s v="Ischemic stroke"/>
    <x v="1"/>
    <x v="2"/>
    <n v="34.314586759999997"/>
    <n v="25.738904890000001"/>
    <n v="44.943154"/>
    <m/>
    <m/>
    <m/>
  </r>
  <r>
    <x v="2"/>
    <x v="23"/>
    <x v="1"/>
    <s v="Ischemic stroke"/>
    <x v="1"/>
    <x v="2"/>
    <n v="33.158468429999999"/>
    <n v="24.52651354"/>
    <n v="44.120698019999999"/>
    <m/>
    <m/>
    <m/>
  </r>
  <r>
    <x v="2"/>
    <x v="24"/>
    <x v="1"/>
    <s v="Ischemic stroke"/>
    <x v="1"/>
    <x v="2"/>
    <n v="32.090834979999997"/>
    <n v="23.36539063"/>
    <n v="42.532207460000002"/>
    <m/>
    <m/>
    <m/>
  </r>
  <r>
    <x v="2"/>
    <x v="25"/>
    <x v="1"/>
    <s v="Ischemic stroke"/>
    <x v="1"/>
    <x v="2"/>
    <n v="31.18838959"/>
    <n v="22.63499453"/>
    <n v="41.338184249999998"/>
    <m/>
    <m/>
    <m/>
  </r>
  <r>
    <x v="2"/>
    <x v="26"/>
    <x v="1"/>
    <s v="Ischemic stroke"/>
    <x v="1"/>
    <x v="2"/>
    <n v="30.661685510000002"/>
    <n v="22.24747713"/>
    <n v="40.84326634"/>
    <m/>
    <m/>
    <m/>
  </r>
  <r>
    <x v="2"/>
    <x v="27"/>
    <x v="1"/>
    <s v="Ischemic stroke"/>
    <x v="1"/>
    <x v="2"/>
    <n v="29.519033619999998"/>
    <n v="21.59406074"/>
    <n v="39.232723040000003"/>
    <m/>
    <m/>
    <m/>
  </r>
  <r>
    <x v="2"/>
    <x v="0"/>
    <x v="1"/>
    <s v="Ischemic stroke"/>
    <x v="1"/>
    <x v="3"/>
    <n v="2.1192515269999999"/>
    <n v="1.6103916119999999"/>
    <n v="2.7379605229999999"/>
    <m/>
    <m/>
    <m/>
  </r>
  <r>
    <x v="2"/>
    <x v="1"/>
    <x v="1"/>
    <s v="Ischemic stroke"/>
    <x v="1"/>
    <x v="3"/>
    <n v="2.1060420039999999"/>
    <n v="1.6186396890000001"/>
    <n v="2.7310777919999998"/>
    <m/>
    <m/>
    <m/>
  </r>
  <r>
    <x v="2"/>
    <x v="2"/>
    <x v="1"/>
    <s v="Ischemic stroke"/>
    <x v="1"/>
    <x v="3"/>
    <n v="2.0974930380000001"/>
    <n v="1.600649223"/>
    <n v="2.6885489580000002"/>
    <m/>
    <m/>
    <m/>
  </r>
  <r>
    <x v="2"/>
    <x v="3"/>
    <x v="1"/>
    <s v="Ischemic stroke"/>
    <x v="1"/>
    <x v="3"/>
    <n v="2.0208602359999999"/>
    <n v="1.538345869"/>
    <n v="2.617022403"/>
    <m/>
    <m/>
    <m/>
  </r>
  <r>
    <x v="2"/>
    <x v="4"/>
    <x v="1"/>
    <s v="Ischemic stroke"/>
    <x v="1"/>
    <x v="3"/>
    <n v="1.966177367"/>
    <n v="1.499734594"/>
    <n v="2.538896185"/>
    <m/>
    <m/>
    <m/>
  </r>
  <r>
    <x v="2"/>
    <x v="5"/>
    <x v="1"/>
    <s v="Ischemic stroke"/>
    <x v="1"/>
    <x v="3"/>
    <n v="1.9007590969999999"/>
    <n v="1.4667942089999999"/>
    <n v="2.4573162609999999"/>
    <m/>
    <m/>
    <m/>
  </r>
  <r>
    <x v="2"/>
    <x v="6"/>
    <x v="1"/>
    <s v="Ischemic stroke"/>
    <x v="1"/>
    <x v="3"/>
    <n v="1.863437308"/>
    <n v="1.430306608"/>
    <n v="2.4120498010000002"/>
    <m/>
    <m/>
    <m/>
  </r>
  <r>
    <x v="2"/>
    <x v="7"/>
    <x v="1"/>
    <s v="Ischemic stroke"/>
    <x v="1"/>
    <x v="3"/>
    <n v="1.927021809"/>
    <n v="1.4766531110000001"/>
    <n v="2.503996565"/>
    <m/>
    <m/>
    <m/>
  </r>
  <r>
    <x v="2"/>
    <x v="8"/>
    <x v="1"/>
    <s v="Ischemic stroke"/>
    <x v="1"/>
    <x v="3"/>
    <n v="1.905266591"/>
    <n v="1.461075782"/>
    <n v="2.483058368"/>
    <m/>
    <m/>
    <m/>
  </r>
  <r>
    <x v="2"/>
    <x v="9"/>
    <x v="1"/>
    <s v="Ischemic stroke"/>
    <x v="1"/>
    <x v="3"/>
    <n v="1.7956963619999999"/>
    <n v="1.375730076"/>
    <n v="2.3393231870000002"/>
    <m/>
    <m/>
    <m/>
  </r>
  <r>
    <x v="2"/>
    <x v="10"/>
    <x v="1"/>
    <s v="Ischemic stroke"/>
    <x v="1"/>
    <x v="3"/>
    <n v="1.743382749"/>
    <n v="1.3252043120000001"/>
    <n v="2.2700562350000002"/>
    <m/>
    <m/>
    <m/>
  </r>
  <r>
    <x v="2"/>
    <x v="11"/>
    <x v="1"/>
    <s v="Ischemic stroke"/>
    <x v="1"/>
    <x v="3"/>
    <n v="1.7225382389999999"/>
    <n v="1.3164557320000001"/>
    <n v="2.2616135050000001"/>
    <m/>
    <m/>
    <m/>
  </r>
  <r>
    <x v="2"/>
    <x v="12"/>
    <x v="1"/>
    <s v="Ischemic stroke"/>
    <x v="1"/>
    <x v="3"/>
    <n v="1.687860084"/>
    <n v="1.2813287870000001"/>
    <n v="2.2179629059999999"/>
    <m/>
    <m/>
    <m/>
  </r>
  <r>
    <x v="2"/>
    <x v="13"/>
    <x v="1"/>
    <s v="Ischemic stroke"/>
    <x v="1"/>
    <x v="3"/>
    <n v="1.631709305"/>
    <n v="1.2199352020000001"/>
    <n v="2.1467339060000001"/>
    <m/>
    <m/>
    <m/>
  </r>
  <r>
    <x v="2"/>
    <x v="14"/>
    <x v="1"/>
    <s v="Ischemic stroke"/>
    <x v="1"/>
    <x v="3"/>
    <n v="1.524436425"/>
    <n v="1.1463067979999999"/>
    <n v="2.0314899340000001"/>
    <m/>
    <m/>
    <m/>
  </r>
  <r>
    <x v="2"/>
    <x v="15"/>
    <x v="1"/>
    <s v="Ischemic stroke"/>
    <x v="1"/>
    <x v="3"/>
    <n v="1.515912331"/>
    <n v="1.1502959960000001"/>
    <n v="2.00825963"/>
    <m/>
    <m/>
    <m/>
  </r>
  <r>
    <x v="2"/>
    <x v="16"/>
    <x v="1"/>
    <s v="Ischemic stroke"/>
    <x v="1"/>
    <x v="3"/>
    <n v="1.508798952"/>
    <n v="1.1399605129999999"/>
    <n v="2.0044554919999999"/>
    <m/>
    <m/>
    <m/>
  </r>
  <r>
    <x v="2"/>
    <x v="17"/>
    <x v="1"/>
    <s v="Ischemic stroke"/>
    <x v="1"/>
    <x v="3"/>
    <n v="1.5045767139999999"/>
    <n v="1.1397325549999999"/>
    <n v="2.0051961619999998"/>
    <m/>
    <m/>
    <m/>
  </r>
  <r>
    <x v="2"/>
    <x v="18"/>
    <x v="1"/>
    <s v="Ischemic stroke"/>
    <x v="1"/>
    <x v="3"/>
    <n v="1.500975824"/>
    <n v="1.124082609"/>
    <n v="1.989846671"/>
    <m/>
    <m/>
    <m/>
  </r>
  <r>
    <x v="2"/>
    <x v="19"/>
    <x v="1"/>
    <s v="Ischemic stroke"/>
    <x v="1"/>
    <x v="3"/>
    <n v="1.48506542"/>
    <n v="1.1163243460000001"/>
    <n v="1.9877027190000001"/>
    <m/>
    <m/>
    <m/>
  </r>
  <r>
    <x v="2"/>
    <x v="20"/>
    <x v="1"/>
    <s v="Ischemic stroke"/>
    <x v="1"/>
    <x v="3"/>
    <n v="1.4793567160000001"/>
    <n v="1.1057964840000001"/>
    <n v="1.963204178"/>
    <m/>
    <m/>
    <m/>
  </r>
  <r>
    <x v="2"/>
    <x v="21"/>
    <x v="1"/>
    <s v="Ischemic stroke"/>
    <x v="1"/>
    <x v="3"/>
    <n v="1.4730852670000001"/>
    <n v="1.1099917580000001"/>
    <n v="1.951763039"/>
    <m/>
    <m/>
    <m/>
  </r>
  <r>
    <x v="2"/>
    <x v="22"/>
    <x v="1"/>
    <s v="Ischemic stroke"/>
    <x v="1"/>
    <x v="3"/>
    <n v="1.477371663"/>
    <n v="1.1048704949999999"/>
    <n v="1.947626125"/>
    <m/>
    <m/>
    <m/>
  </r>
  <r>
    <x v="2"/>
    <x v="23"/>
    <x v="1"/>
    <s v="Ischemic stroke"/>
    <x v="1"/>
    <x v="3"/>
    <n v="1.429781314"/>
    <n v="1.078013082"/>
    <n v="1.8817261519999999"/>
    <m/>
    <m/>
    <m/>
  </r>
  <r>
    <x v="2"/>
    <x v="24"/>
    <x v="1"/>
    <s v="Ischemic stroke"/>
    <x v="1"/>
    <x v="3"/>
    <n v="1.383136913"/>
    <n v="1.028736501"/>
    <n v="1.835249841"/>
    <m/>
    <m/>
    <m/>
  </r>
  <r>
    <x v="2"/>
    <x v="25"/>
    <x v="1"/>
    <s v="Ischemic stroke"/>
    <x v="1"/>
    <x v="3"/>
    <n v="1.3429759160000001"/>
    <n v="0.99499663999999999"/>
    <n v="1.7778134299999999"/>
    <m/>
    <m/>
    <m/>
  </r>
  <r>
    <x v="2"/>
    <x v="26"/>
    <x v="1"/>
    <s v="Ischemic stroke"/>
    <x v="1"/>
    <x v="3"/>
    <n v="1.3220452220000001"/>
    <n v="0.97441560599999999"/>
    <n v="1.7423867369999999"/>
    <m/>
    <m/>
    <m/>
  </r>
  <r>
    <x v="2"/>
    <x v="27"/>
    <x v="1"/>
    <s v="Ischemic stroke"/>
    <x v="1"/>
    <x v="3"/>
    <n v="1.2711985910000001"/>
    <n v="0.93334326899999998"/>
    <n v="1.690009952"/>
    <m/>
    <m/>
    <m/>
  </r>
  <r>
    <x v="2"/>
    <x v="0"/>
    <x v="1"/>
    <s v="Tracheal, bronchus, and lung cancer"/>
    <x v="1"/>
    <x v="2"/>
    <n v="29.316144380000001"/>
    <n v="22.811898129999999"/>
    <n v="35.879215520000002"/>
    <m/>
    <m/>
    <m/>
  </r>
  <r>
    <x v="2"/>
    <x v="1"/>
    <x v="1"/>
    <s v="Tracheal, bronchus, and lung cancer"/>
    <x v="1"/>
    <x v="2"/>
    <n v="29.1345752"/>
    <n v="22.356175480000001"/>
    <n v="35.5652835"/>
    <m/>
    <m/>
    <m/>
  </r>
  <r>
    <x v="2"/>
    <x v="2"/>
    <x v="1"/>
    <s v="Tracheal, bronchus, and lung cancer"/>
    <x v="1"/>
    <x v="2"/>
    <n v="28.533619009999999"/>
    <n v="22.0607939"/>
    <n v="34.68097874"/>
    <m/>
    <m/>
    <m/>
  </r>
  <r>
    <x v="2"/>
    <x v="3"/>
    <x v="1"/>
    <s v="Tracheal, bronchus, and lung cancer"/>
    <x v="1"/>
    <x v="2"/>
    <n v="27.784562659999999"/>
    <n v="21.695612990000001"/>
    <n v="33.860115219999997"/>
    <m/>
    <m/>
    <m/>
  </r>
  <r>
    <x v="2"/>
    <x v="4"/>
    <x v="1"/>
    <s v="Tracheal, bronchus, and lung cancer"/>
    <x v="1"/>
    <x v="2"/>
    <n v="27.067539020000002"/>
    <n v="20.94654006"/>
    <n v="32.88617627"/>
    <m/>
    <m/>
    <m/>
  </r>
  <r>
    <x v="2"/>
    <x v="5"/>
    <x v="1"/>
    <s v="Tracheal, bronchus, and lung cancer"/>
    <x v="1"/>
    <x v="2"/>
    <n v="26.233632310000001"/>
    <n v="20.343075500000001"/>
    <n v="32.038242959999998"/>
    <m/>
    <m/>
    <m/>
  </r>
  <r>
    <x v="2"/>
    <x v="6"/>
    <x v="1"/>
    <s v="Tracheal, bronchus, and lung cancer"/>
    <x v="1"/>
    <x v="2"/>
    <n v="26.017346849999999"/>
    <n v="20.227203029999998"/>
    <n v="32.017715410000001"/>
    <m/>
    <m/>
    <m/>
  </r>
  <r>
    <x v="2"/>
    <x v="7"/>
    <x v="1"/>
    <s v="Tracheal, bronchus, and lung cancer"/>
    <x v="1"/>
    <x v="2"/>
    <n v="26.684399989999999"/>
    <n v="20.662386560000002"/>
    <n v="32.718236619999999"/>
    <m/>
    <m/>
    <m/>
  </r>
  <r>
    <x v="2"/>
    <x v="8"/>
    <x v="1"/>
    <s v="Tracheal, bronchus, and lung cancer"/>
    <x v="1"/>
    <x v="2"/>
    <n v="26.123390400000002"/>
    <n v="20.297932379999999"/>
    <n v="32.076324210000003"/>
    <m/>
    <m/>
    <m/>
  </r>
  <r>
    <x v="2"/>
    <x v="9"/>
    <x v="1"/>
    <s v="Tracheal, bronchus, and lung cancer"/>
    <x v="1"/>
    <x v="2"/>
    <n v="25.01139749"/>
    <n v="19.353177689999999"/>
    <n v="30.69232152"/>
    <m/>
    <m/>
    <m/>
  </r>
  <r>
    <x v="2"/>
    <x v="10"/>
    <x v="1"/>
    <s v="Tracheal, bronchus, and lung cancer"/>
    <x v="1"/>
    <x v="2"/>
    <n v="24.441218330000002"/>
    <n v="18.901380840000002"/>
    <n v="30.264642869999999"/>
    <m/>
    <m/>
    <m/>
  </r>
  <r>
    <x v="2"/>
    <x v="11"/>
    <x v="1"/>
    <s v="Tracheal, bronchus, and lung cancer"/>
    <x v="1"/>
    <x v="2"/>
    <n v="23.925534410000001"/>
    <n v="18.386275099999999"/>
    <n v="29.474512140000002"/>
    <m/>
    <m/>
    <m/>
  </r>
  <r>
    <x v="2"/>
    <x v="12"/>
    <x v="1"/>
    <s v="Tracheal, bronchus, and lung cancer"/>
    <x v="1"/>
    <x v="2"/>
    <n v="23.2972948"/>
    <n v="17.764506340000001"/>
    <n v="28.74008212"/>
    <m/>
    <m/>
    <m/>
  </r>
  <r>
    <x v="2"/>
    <x v="13"/>
    <x v="1"/>
    <s v="Tracheal, bronchus, and lung cancer"/>
    <x v="1"/>
    <x v="2"/>
    <n v="22.529001480000002"/>
    <n v="17.06867686"/>
    <n v="27.84938721"/>
    <m/>
    <m/>
    <m/>
  </r>
  <r>
    <x v="2"/>
    <x v="14"/>
    <x v="1"/>
    <s v="Tracheal, bronchus, and lung cancer"/>
    <x v="1"/>
    <x v="2"/>
    <n v="21.382997069999998"/>
    <n v="16.160230479999999"/>
    <n v="26.413568189999999"/>
    <m/>
    <m/>
    <m/>
  </r>
  <r>
    <x v="2"/>
    <x v="15"/>
    <x v="1"/>
    <s v="Tracheal, bronchus, and lung cancer"/>
    <x v="1"/>
    <x v="2"/>
    <n v="21.237135089999999"/>
    <n v="16.20116019"/>
    <n v="26.243776740000001"/>
    <m/>
    <m/>
    <m/>
  </r>
  <r>
    <x v="2"/>
    <x v="16"/>
    <x v="1"/>
    <s v="Tracheal, bronchus, and lung cancer"/>
    <x v="1"/>
    <x v="2"/>
    <n v="21.099445410000001"/>
    <n v="15.86658269"/>
    <n v="26.23489051"/>
    <m/>
    <m/>
    <m/>
  </r>
  <r>
    <x v="2"/>
    <x v="17"/>
    <x v="1"/>
    <s v="Tracheal, bronchus, and lung cancer"/>
    <x v="1"/>
    <x v="2"/>
    <n v="21.2678428"/>
    <n v="16.012510559999999"/>
    <n v="26.458213610000001"/>
    <m/>
    <m/>
    <m/>
  </r>
  <r>
    <x v="2"/>
    <x v="18"/>
    <x v="1"/>
    <s v="Tracheal, bronchus, and lung cancer"/>
    <x v="1"/>
    <x v="2"/>
    <n v="21.166223639999998"/>
    <n v="15.929263990000001"/>
    <n v="26.463898239999999"/>
    <m/>
    <m/>
    <m/>
  </r>
  <r>
    <x v="2"/>
    <x v="19"/>
    <x v="1"/>
    <s v="Tracheal, bronchus, and lung cancer"/>
    <x v="1"/>
    <x v="2"/>
    <n v="21.24646796"/>
    <n v="15.999406860000001"/>
    <n v="26.491359620000001"/>
    <m/>
    <m/>
    <m/>
  </r>
  <r>
    <x v="2"/>
    <x v="20"/>
    <x v="1"/>
    <s v="Tracheal, bronchus, and lung cancer"/>
    <x v="1"/>
    <x v="2"/>
    <n v="21.341300589999999"/>
    <n v="15.95709269"/>
    <n v="26.995356619999999"/>
    <m/>
    <m/>
    <m/>
  </r>
  <r>
    <x v="2"/>
    <x v="21"/>
    <x v="1"/>
    <s v="Tracheal, bronchus, and lung cancer"/>
    <x v="1"/>
    <x v="2"/>
    <n v="21.269301970000001"/>
    <n v="15.970389559999999"/>
    <n v="26.738759000000002"/>
    <m/>
    <m/>
    <m/>
  </r>
  <r>
    <x v="2"/>
    <x v="22"/>
    <x v="1"/>
    <s v="Tracheal, bronchus, and lung cancer"/>
    <x v="1"/>
    <x v="2"/>
    <n v="21.456839030000001"/>
    <n v="16.097123150000002"/>
    <n v="27.250879220000002"/>
    <m/>
    <m/>
    <m/>
  </r>
  <r>
    <x v="2"/>
    <x v="23"/>
    <x v="1"/>
    <s v="Tracheal, bronchus, and lung cancer"/>
    <x v="1"/>
    <x v="2"/>
    <n v="20.551054319999999"/>
    <n v="15.4771062"/>
    <n v="26.343084040000001"/>
    <m/>
    <m/>
    <m/>
  </r>
  <r>
    <x v="2"/>
    <x v="24"/>
    <x v="1"/>
    <s v="Tracheal, bronchus, and lung cancer"/>
    <x v="1"/>
    <x v="2"/>
    <n v="19.753368210000001"/>
    <n v="14.78198278"/>
    <n v="25.52313401"/>
    <m/>
    <m/>
    <m/>
  </r>
  <r>
    <x v="2"/>
    <x v="25"/>
    <x v="1"/>
    <s v="Tracheal, bronchus, and lung cancer"/>
    <x v="1"/>
    <x v="2"/>
    <n v="19.138067710000001"/>
    <n v="14.30273815"/>
    <n v="24.781626169999999"/>
    <m/>
    <m/>
    <m/>
  </r>
  <r>
    <x v="2"/>
    <x v="26"/>
    <x v="1"/>
    <s v="Tracheal, bronchus, and lung cancer"/>
    <x v="1"/>
    <x v="2"/>
    <n v="18.735560700000001"/>
    <n v="13.757352149999999"/>
    <n v="24.526065280000001"/>
    <m/>
    <m/>
    <m/>
  </r>
  <r>
    <x v="2"/>
    <x v="27"/>
    <x v="1"/>
    <s v="Tracheal, bronchus, and lung cancer"/>
    <x v="1"/>
    <x v="2"/>
    <n v="18.088677449999999"/>
    <n v="13.276998389999999"/>
    <n v="23.600089489999998"/>
    <m/>
    <m/>
    <m/>
  </r>
  <r>
    <x v="2"/>
    <x v="0"/>
    <x v="1"/>
    <s v="Tracheal, bronchus, and lung cancer"/>
    <x v="1"/>
    <x v="3"/>
    <n v="1.106735856"/>
    <n v="0.85330467300000001"/>
    <n v="1.3529236979999999"/>
    <m/>
    <m/>
    <m/>
  </r>
  <r>
    <x v="2"/>
    <x v="1"/>
    <x v="1"/>
    <s v="Tracheal, bronchus, and lung cancer"/>
    <x v="1"/>
    <x v="3"/>
    <n v="1.1042187670000001"/>
    <n v="0.84492863699999998"/>
    <n v="1.351313779"/>
    <m/>
    <m/>
    <m/>
  </r>
  <r>
    <x v="2"/>
    <x v="2"/>
    <x v="1"/>
    <s v="Tracheal, bronchus, and lung cancer"/>
    <x v="1"/>
    <x v="3"/>
    <n v="1.0852723179999999"/>
    <n v="0.83768998800000005"/>
    <n v="1.3224098369999999"/>
    <m/>
    <m/>
    <m/>
  </r>
  <r>
    <x v="2"/>
    <x v="3"/>
    <x v="1"/>
    <s v="Tracheal, bronchus, and lung cancer"/>
    <x v="1"/>
    <x v="3"/>
    <n v="1.060905268"/>
    <n v="0.82516102000000002"/>
    <n v="1.2964367489999999"/>
    <m/>
    <m/>
    <m/>
  </r>
  <r>
    <x v="2"/>
    <x v="4"/>
    <x v="1"/>
    <s v="Tracheal, bronchus, and lung cancer"/>
    <x v="1"/>
    <x v="3"/>
    <n v="1.0353826859999999"/>
    <n v="0.79589428399999995"/>
    <n v="1.257233174"/>
    <m/>
    <m/>
    <m/>
  </r>
  <r>
    <x v="2"/>
    <x v="5"/>
    <x v="1"/>
    <s v="Tracheal, bronchus, and lung cancer"/>
    <x v="1"/>
    <x v="3"/>
    <n v="1.0063990009999999"/>
    <n v="0.78185665500000001"/>
    <n v="1.228749205"/>
    <m/>
    <m/>
    <m/>
  </r>
  <r>
    <x v="2"/>
    <x v="6"/>
    <x v="1"/>
    <s v="Tracheal, bronchus, and lung cancer"/>
    <x v="1"/>
    <x v="3"/>
    <n v="0.99976105400000004"/>
    <n v="0.77302281799999994"/>
    <n v="1.230443672"/>
    <m/>
    <m/>
    <m/>
  </r>
  <r>
    <x v="2"/>
    <x v="7"/>
    <x v="1"/>
    <s v="Tracheal, bronchus, and lung cancer"/>
    <x v="1"/>
    <x v="3"/>
    <n v="1.030970752"/>
    <n v="0.79331517600000001"/>
    <n v="1.266500833"/>
    <m/>
    <m/>
    <m/>
  </r>
  <r>
    <x v="2"/>
    <x v="8"/>
    <x v="1"/>
    <s v="Tracheal, bronchus, and lung cancer"/>
    <x v="1"/>
    <x v="3"/>
    <n v="1.0158931040000001"/>
    <n v="0.78537749199999995"/>
    <n v="1.252596968"/>
    <m/>
    <m/>
    <m/>
  </r>
  <r>
    <x v="2"/>
    <x v="9"/>
    <x v="1"/>
    <s v="Tracheal, bronchus, and lung cancer"/>
    <x v="1"/>
    <x v="3"/>
    <n v="0.97162667999999996"/>
    <n v="0.75049283099999997"/>
    <n v="1.1953103460000001"/>
    <m/>
    <m/>
    <m/>
  </r>
  <r>
    <x v="2"/>
    <x v="10"/>
    <x v="1"/>
    <s v="Tracheal, bronchus, and lung cancer"/>
    <x v="1"/>
    <x v="3"/>
    <n v="0.95702779199999999"/>
    <n v="0.73752729400000006"/>
    <n v="1.1841534869999999"/>
    <m/>
    <m/>
    <m/>
  </r>
  <r>
    <x v="2"/>
    <x v="11"/>
    <x v="1"/>
    <s v="Tracheal, bronchus, and lung cancer"/>
    <x v="1"/>
    <x v="3"/>
    <n v="0.945093505"/>
    <n v="0.72612058300000004"/>
    <n v="1.1642287120000001"/>
    <m/>
    <m/>
    <m/>
  </r>
  <r>
    <x v="2"/>
    <x v="12"/>
    <x v="1"/>
    <s v="Tracheal, bronchus, and lung cancer"/>
    <x v="1"/>
    <x v="3"/>
    <n v="0.92457688000000005"/>
    <n v="0.70341289799999995"/>
    <n v="1.1440922019999999"/>
    <m/>
    <m/>
    <m/>
  </r>
  <r>
    <x v="2"/>
    <x v="13"/>
    <x v="1"/>
    <s v="Tracheal, bronchus, and lung cancer"/>
    <x v="1"/>
    <x v="3"/>
    <n v="0.89834794500000004"/>
    <n v="0.678261848"/>
    <n v="1.1173146359999999"/>
    <m/>
    <m/>
    <m/>
  </r>
  <r>
    <x v="2"/>
    <x v="14"/>
    <x v="1"/>
    <s v="Tracheal, bronchus, and lung cancer"/>
    <x v="1"/>
    <x v="3"/>
    <n v="0.85630068699999995"/>
    <n v="0.64715788200000002"/>
    <n v="1.0624301110000001"/>
    <m/>
    <m/>
    <m/>
  </r>
  <r>
    <x v="2"/>
    <x v="15"/>
    <x v="1"/>
    <s v="Tracheal, bronchus, and lung cancer"/>
    <x v="1"/>
    <x v="3"/>
    <n v="0.85376413500000004"/>
    <n v="0.65101508900000005"/>
    <n v="1.0609299619999999"/>
    <m/>
    <m/>
    <m/>
  </r>
  <r>
    <x v="2"/>
    <x v="16"/>
    <x v="1"/>
    <s v="Tracheal, bronchus, and lung cancer"/>
    <x v="1"/>
    <x v="3"/>
    <n v="0.85179164299999999"/>
    <n v="0.63831263199999999"/>
    <n v="1.0619620329999999"/>
    <m/>
    <m/>
    <m/>
  </r>
  <r>
    <x v="2"/>
    <x v="17"/>
    <x v="1"/>
    <s v="Tracheal, bronchus, and lung cancer"/>
    <x v="1"/>
    <x v="3"/>
    <n v="0.85926755899999996"/>
    <n v="0.64782578700000004"/>
    <n v="1.0726803330000001"/>
    <m/>
    <m/>
    <m/>
  </r>
  <r>
    <x v="2"/>
    <x v="18"/>
    <x v="1"/>
    <s v="Tracheal, bronchus, and lung cancer"/>
    <x v="1"/>
    <x v="3"/>
    <n v="0.85914727400000002"/>
    <n v="0.64431545899999998"/>
    <n v="1.070790857"/>
    <m/>
    <m/>
    <m/>
  </r>
  <r>
    <x v="2"/>
    <x v="19"/>
    <x v="1"/>
    <s v="Tracheal, bronchus, and lung cancer"/>
    <x v="1"/>
    <x v="3"/>
    <n v="0.86522457799999997"/>
    <n v="0.64891009499999996"/>
    <n v="1.0798750859999999"/>
    <m/>
    <m/>
    <m/>
  </r>
  <r>
    <x v="2"/>
    <x v="20"/>
    <x v="1"/>
    <s v="Tracheal, bronchus, and lung cancer"/>
    <x v="1"/>
    <x v="3"/>
    <n v="0.87150833800000005"/>
    <n v="0.65222529100000004"/>
    <n v="1.10107752"/>
    <m/>
    <m/>
    <m/>
  </r>
  <r>
    <x v="2"/>
    <x v="21"/>
    <x v="1"/>
    <s v="Tracheal, bronchus, and lung cancer"/>
    <x v="1"/>
    <x v="3"/>
    <n v="0.86980914300000001"/>
    <n v="0.64771988999999996"/>
    <n v="1.0948309490000001"/>
    <m/>
    <m/>
    <m/>
  </r>
  <r>
    <x v="2"/>
    <x v="22"/>
    <x v="1"/>
    <s v="Tracheal, bronchus, and lung cancer"/>
    <x v="1"/>
    <x v="3"/>
    <n v="0.87756794400000004"/>
    <n v="0.65778044700000005"/>
    <n v="1.112669956"/>
    <m/>
    <m/>
    <m/>
  </r>
  <r>
    <x v="2"/>
    <x v="23"/>
    <x v="1"/>
    <s v="Tracheal, bronchus, and lung cancer"/>
    <x v="1"/>
    <x v="3"/>
    <n v="0.84089759500000005"/>
    <n v="0.63058609799999998"/>
    <n v="1.078074041"/>
    <m/>
    <m/>
    <m/>
  </r>
  <r>
    <x v="2"/>
    <x v="24"/>
    <x v="1"/>
    <s v="Tracheal, bronchus, and lung cancer"/>
    <x v="1"/>
    <x v="3"/>
    <n v="0.80839046800000003"/>
    <n v="0.60433152400000001"/>
    <n v="1.0442409070000001"/>
    <m/>
    <m/>
    <m/>
  </r>
  <r>
    <x v="2"/>
    <x v="25"/>
    <x v="1"/>
    <s v="Tracheal, bronchus, and lung cancer"/>
    <x v="1"/>
    <x v="3"/>
    <n v="0.782341395"/>
    <n v="0.58395404699999998"/>
    <n v="1.0123379320000001"/>
    <m/>
    <m/>
    <m/>
  </r>
  <r>
    <x v="2"/>
    <x v="26"/>
    <x v="1"/>
    <s v="Tracheal, bronchus, and lung cancer"/>
    <x v="1"/>
    <x v="3"/>
    <n v="0.76746834200000003"/>
    <n v="0.56360992399999998"/>
    <n v="1.0069644710000001"/>
    <m/>
    <m/>
    <m/>
  </r>
  <r>
    <x v="2"/>
    <x v="27"/>
    <x v="1"/>
    <s v="Tracheal, bronchus, and lung cancer"/>
    <x v="1"/>
    <x v="3"/>
    <n v="0.74282888199999997"/>
    <n v="0.54505877000000003"/>
    <n v="0.97043428899999995"/>
    <m/>
    <m/>
    <m/>
  </r>
  <r>
    <x v="2"/>
    <x v="0"/>
    <x v="1"/>
    <s v="Lower respiratory infections"/>
    <x v="1"/>
    <x v="2"/>
    <n v="2456.6925890000002"/>
    <n v="1924.4772849999999"/>
    <n v="2993.7708379999999"/>
    <m/>
    <m/>
    <m/>
  </r>
  <r>
    <x v="2"/>
    <x v="1"/>
    <x v="1"/>
    <s v="Lower respiratory infections"/>
    <x v="1"/>
    <x v="2"/>
    <n v="2374.8803240000002"/>
    <n v="1858.401486"/>
    <n v="2887.3440900000001"/>
    <m/>
    <m/>
    <m/>
  </r>
  <r>
    <x v="2"/>
    <x v="2"/>
    <x v="1"/>
    <s v="Lower respiratory infections"/>
    <x v="1"/>
    <x v="2"/>
    <n v="2284.1230690000002"/>
    <n v="1795.259474"/>
    <n v="2771.4861089999999"/>
    <m/>
    <m/>
    <m/>
  </r>
  <r>
    <x v="2"/>
    <x v="3"/>
    <x v="1"/>
    <s v="Lower respiratory infections"/>
    <x v="1"/>
    <x v="2"/>
    <n v="2170.782209"/>
    <n v="1712.136657"/>
    <n v="2650.4785780000002"/>
    <m/>
    <m/>
    <m/>
  </r>
  <r>
    <x v="2"/>
    <x v="4"/>
    <x v="1"/>
    <s v="Lower respiratory infections"/>
    <x v="1"/>
    <x v="2"/>
    <n v="2058.9153000000001"/>
    <n v="1629.660378"/>
    <n v="2527.9039389999998"/>
    <m/>
    <m/>
    <m/>
  </r>
  <r>
    <x v="2"/>
    <x v="5"/>
    <x v="1"/>
    <s v="Lower respiratory infections"/>
    <x v="1"/>
    <x v="2"/>
    <n v="1953.076994"/>
    <n v="1544.888821"/>
    <n v="2370.8093680000002"/>
    <m/>
    <m/>
    <m/>
  </r>
  <r>
    <x v="2"/>
    <x v="6"/>
    <x v="1"/>
    <s v="Lower respiratory infections"/>
    <x v="1"/>
    <x v="2"/>
    <n v="1829.7728460000001"/>
    <n v="1434.208455"/>
    <n v="2209.0364559999998"/>
    <m/>
    <m/>
    <m/>
  </r>
  <r>
    <x v="2"/>
    <x v="7"/>
    <x v="1"/>
    <s v="Lower respiratory infections"/>
    <x v="1"/>
    <x v="2"/>
    <n v="1739.894049"/>
    <n v="1365.1235959999999"/>
    <n v="2105.1892710000002"/>
    <m/>
    <m/>
    <m/>
  </r>
  <r>
    <x v="2"/>
    <x v="8"/>
    <x v="1"/>
    <s v="Lower respiratory infections"/>
    <x v="1"/>
    <x v="2"/>
    <n v="1644.2174889999999"/>
    <n v="1269.3479809999999"/>
    <n v="2006.0021690000001"/>
    <m/>
    <m/>
    <m/>
  </r>
  <r>
    <x v="2"/>
    <x v="9"/>
    <x v="1"/>
    <s v="Lower respiratory infections"/>
    <x v="1"/>
    <x v="2"/>
    <n v="1530.9512070000001"/>
    <n v="1195.5823310000001"/>
    <n v="1839.698048"/>
    <m/>
    <m/>
    <m/>
  </r>
  <r>
    <x v="2"/>
    <x v="10"/>
    <x v="1"/>
    <s v="Lower respiratory infections"/>
    <x v="1"/>
    <x v="2"/>
    <n v="1440.8196800000001"/>
    <n v="1108.8331209999999"/>
    <n v="1752.457332"/>
    <m/>
    <m/>
    <m/>
  </r>
  <r>
    <x v="2"/>
    <x v="11"/>
    <x v="1"/>
    <s v="Lower respiratory infections"/>
    <x v="1"/>
    <x v="2"/>
    <n v="1351.5575100000001"/>
    <n v="1054.238949"/>
    <n v="1644.8764329999999"/>
    <m/>
    <m/>
    <m/>
  </r>
  <r>
    <x v="2"/>
    <x v="12"/>
    <x v="1"/>
    <s v="Lower respiratory infections"/>
    <x v="1"/>
    <x v="2"/>
    <n v="1258.2185010000001"/>
    <n v="984.37079070000004"/>
    <n v="1523.757024"/>
    <m/>
    <m/>
    <m/>
  </r>
  <r>
    <x v="2"/>
    <x v="13"/>
    <x v="1"/>
    <s v="Lower respiratory infections"/>
    <x v="1"/>
    <x v="2"/>
    <n v="1164.3182240000001"/>
    <n v="905.11025240000004"/>
    <n v="1411.1042379999999"/>
    <m/>
    <m/>
    <m/>
  </r>
  <r>
    <x v="2"/>
    <x v="14"/>
    <x v="1"/>
    <s v="Lower respiratory infections"/>
    <x v="1"/>
    <x v="2"/>
    <n v="1091.232405"/>
    <n v="849.36610089999999"/>
    <n v="1327.4998399999999"/>
    <m/>
    <m/>
    <m/>
  </r>
  <r>
    <x v="2"/>
    <x v="15"/>
    <x v="1"/>
    <s v="Lower respiratory infections"/>
    <x v="1"/>
    <x v="2"/>
    <n v="1028.8446799999999"/>
    <n v="799.16723999999999"/>
    <n v="1257.7537850000001"/>
    <m/>
    <m/>
    <m/>
  </r>
  <r>
    <x v="2"/>
    <x v="16"/>
    <x v="1"/>
    <s v="Lower respiratory infections"/>
    <x v="1"/>
    <x v="2"/>
    <n v="956.83527270000002"/>
    <n v="739.17906740000001"/>
    <n v="1174.448122"/>
    <m/>
    <m/>
    <m/>
  </r>
  <r>
    <x v="2"/>
    <x v="17"/>
    <x v="1"/>
    <s v="Lower respiratory infections"/>
    <x v="1"/>
    <x v="2"/>
    <n v="892.83376490000001"/>
    <n v="691.59053240000003"/>
    <n v="1097.6405500000001"/>
    <m/>
    <m/>
    <m/>
  </r>
  <r>
    <x v="2"/>
    <x v="18"/>
    <x v="1"/>
    <s v="Lower respiratory infections"/>
    <x v="1"/>
    <x v="2"/>
    <n v="830.60223780000001"/>
    <n v="641.17833229999997"/>
    <n v="1026.754512"/>
    <m/>
    <m/>
    <m/>
  </r>
  <r>
    <x v="2"/>
    <x v="19"/>
    <x v="1"/>
    <s v="Lower respiratory infections"/>
    <x v="1"/>
    <x v="2"/>
    <n v="774.17284589999997"/>
    <n v="608.26497759999995"/>
    <n v="952.36298190000002"/>
    <m/>
    <m/>
    <m/>
  </r>
  <r>
    <x v="2"/>
    <x v="20"/>
    <x v="1"/>
    <s v="Lower respiratory infections"/>
    <x v="1"/>
    <x v="2"/>
    <n v="727.54112540000006"/>
    <n v="558.25704710000002"/>
    <n v="902.13475800000003"/>
    <m/>
    <m/>
    <m/>
  </r>
  <r>
    <x v="2"/>
    <x v="21"/>
    <x v="1"/>
    <s v="Lower respiratory infections"/>
    <x v="1"/>
    <x v="2"/>
    <n v="687.93679580000003"/>
    <n v="523.2584372"/>
    <n v="844.68537019999997"/>
    <m/>
    <m/>
    <m/>
  </r>
  <r>
    <x v="2"/>
    <x v="22"/>
    <x v="1"/>
    <s v="Lower respiratory infections"/>
    <x v="1"/>
    <x v="2"/>
    <n v="666.53964240000005"/>
    <n v="518.50431379999998"/>
    <n v="820.03796880000004"/>
    <m/>
    <m/>
    <m/>
  </r>
  <r>
    <x v="2"/>
    <x v="23"/>
    <x v="1"/>
    <s v="Lower respiratory infections"/>
    <x v="1"/>
    <x v="2"/>
    <n v="598.15147349999995"/>
    <n v="463.85462580000001"/>
    <n v="741.285751"/>
    <m/>
    <m/>
    <m/>
  </r>
  <r>
    <x v="2"/>
    <x v="24"/>
    <x v="1"/>
    <s v="Lower respiratory infections"/>
    <x v="1"/>
    <x v="2"/>
    <n v="525.79872990000001"/>
    <n v="398.96633789999998"/>
    <n v="664.16931780000004"/>
    <m/>
    <m/>
    <m/>
  </r>
  <r>
    <x v="2"/>
    <x v="25"/>
    <x v="1"/>
    <s v="Lower respiratory infections"/>
    <x v="1"/>
    <x v="2"/>
    <n v="473.64883049999997"/>
    <n v="362.3208037"/>
    <n v="592.58030410000003"/>
    <m/>
    <m/>
    <m/>
  </r>
  <r>
    <x v="2"/>
    <x v="26"/>
    <x v="1"/>
    <s v="Lower respiratory infections"/>
    <x v="1"/>
    <x v="2"/>
    <n v="419.5365443"/>
    <n v="314.9322373"/>
    <n v="524.99902159999999"/>
    <m/>
    <m/>
    <m/>
  </r>
  <r>
    <x v="2"/>
    <x v="27"/>
    <x v="1"/>
    <s v="Lower respiratory infections"/>
    <x v="1"/>
    <x v="2"/>
    <n v="370.36275819999997"/>
    <n v="278.56977760000001"/>
    <n v="465.96206910000001"/>
    <m/>
    <m/>
    <m/>
  </r>
  <r>
    <x v="2"/>
    <x v="0"/>
    <x v="1"/>
    <s v="Lower respiratory infections"/>
    <x v="1"/>
    <x v="3"/>
    <n v="32.928907330000001"/>
    <n v="26.076095630000001"/>
    <n v="39.860092520000002"/>
    <m/>
    <m/>
    <m/>
  </r>
  <r>
    <x v="2"/>
    <x v="1"/>
    <x v="1"/>
    <s v="Lower respiratory infections"/>
    <x v="1"/>
    <x v="3"/>
    <n v="31.98889947"/>
    <n v="25.208628619999999"/>
    <n v="38.542491470000002"/>
    <m/>
    <m/>
    <m/>
  </r>
  <r>
    <x v="2"/>
    <x v="2"/>
    <x v="1"/>
    <s v="Lower respiratory infections"/>
    <x v="1"/>
    <x v="3"/>
    <n v="30.94404239"/>
    <n v="24.517800000000001"/>
    <n v="37.37448844"/>
    <m/>
    <m/>
    <m/>
  </r>
  <r>
    <x v="2"/>
    <x v="3"/>
    <x v="1"/>
    <s v="Lower respiratory infections"/>
    <x v="1"/>
    <x v="3"/>
    <n v="29.50245001"/>
    <n v="23.45087732"/>
    <n v="35.775293390000002"/>
    <m/>
    <m/>
    <m/>
  </r>
  <r>
    <x v="2"/>
    <x v="4"/>
    <x v="1"/>
    <s v="Lower respiratory infections"/>
    <x v="1"/>
    <x v="3"/>
    <n v="28.108007619999999"/>
    <n v="22.461250440000001"/>
    <n v="34.090443149999999"/>
    <m/>
    <m/>
    <m/>
  </r>
  <r>
    <x v="2"/>
    <x v="5"/>
    <x v="1"/>
    <s v="Lower respiratory infections"/>
    <x v="1"/>
    <x v="3"/>
    <n v="26.77872052"/>
    <n v="21.367057809999999"/>
    <n v="32.413991060000001"/>
    <m/>
    <m/>
    <m/>
  </r>
  <r>
    <x v="2"/>
    <x v="6"/>
    <x v="1"/>
    <s v="Lower respiratory infections"/>
    <x v="1"/>
    <x v="3"/>
    <n v="25.295992569999999"/>
    <n v="20.01791184"/>
    <n v="30.32006947"/>
    <m/>
    <m/>
    <m/>
  </r>
  <r>
    <x v="2"/>
    <x v="7"/>
    <x v="1"/>
    <s v="Lower respiratory infections"/>
    <x v="1"/>
    <x v="3"/>
    <n v="24.438568360000001"/>
    <n v="19.456637910000001"/>
    <n v="29.398711280000001"/>
    <m/>
    <m/>
    <m/>
  </r>
  <r>
    <x v="2"/>
    <x v="8"/>
    <x v="1"/>
    <s v="Lower respiratory infections"/>
    <x v="1"/>
    <x v="3"/>
    <n v="23.35271964"/>
    <n v="18.186828120000001"/>
    <n v="28.179151319999999"/>
    <m/>
    <m/>
    <m/>
  </r>
  <r>
    <x v="2"/>
    <x v="9"/>
    <x v="1"/>
    <s v="Lower respiratory infections"/>
    <x v="1"/>
    <x v="3"/>
    <n v="21.89379332"/>
    <n v="17.236501310000001"/>
    <n v="26.086387899999998"/>
    <m/>
    <m/>
    <m/>
  </r>
  <r>
    <x v="2"/>
    <x v="10"/>
    <x v="1"/>
    <s v="Lower respiratory infections"/>
    <x v="1"/>
    <x v="3"/>
    <n v="20.793745510000001"/>
    <n v="16.139373719999998"/>
    <n v="24.976223390000001"/>
    <m/>
    <m/>
    <m/>
  </r>
  <r>
    <x v="2"/>
    <x v="11"/>
    <x v="1"/>
    <s v="Lower respiratory infections"/>
    <x v="1"/>
    <x v="3"/>
    <n v="19.749106730000001"/>
    <n v="15.49724881"/>
    <n v="23.88502312"/>
    <m/>
    <m/>
    <m/>
  </r>
  <r>
    <x v="2"/>
    <x v="12"/>
    <x v="1"/>
    <s v="Lower respiratory infections"/>
    <x v="1"/>
    <x v="3"/>
    <n v="18.624613159999999"/>
    <n v="14.69980335"/>
    <n v="22.512522480000001"/>
    <m/>
    <m/>
    <m/>
  </r>
  <r>
    <x v="2"/>
    <x v="13"/>
    <x v="1"/>
    <s v="Lower respiratory infections"/>
    <x v="1"/>
    <x v="3"/>
    <n v="17.427619050000001"/>
    <n v="13.6801663"/>
    <n v="21.011031790000001"/>
    <m/>
    <m/>
    <m/>
  </r>
  <r>
    <x v="2"/>
    <x v="14"/>
    <x v="1"/>
    <s v="Lower respiratory infections"/>
    <x v="1"/>
    <x v="3"/>
    <n v="16.39151721"/>
    <n v="12.9090635"/>
    <n v="19.85853771"/>
    <m/>
    <m/>
    <m/>
  </r>
  <r>
    <x v="2"/>
    <x v="15"/>
    <x v="1"/>
    <s v="Lower respiratory infections"/>
    <x v="1"/>
    <x v="3"/>
    <n v="15.690698469999999"/>
    <n v="12.37203081"/>
    <n v="18.98752953"/>
    <m/>
    <m/>
    <m/>
  </r>
  <r>
    <x v="2"/>
    <x v="16"/>
    <x v="1"/>
    <s v="Lower respiratory infections"/>
    <x v="1"/>
    <x v="3"/>
    <n v="14.89683627"/>
    <n v="11.698530030000001"/>
    <n v="18.110266500000002"/>
    <m/>
    <m/>
    <m/>
  </r>
  <r>
    <x v="2"/>
    <x v="17"/>
    <x v="1"/>
    <s v="Lower respiratory infections"/>
    <x v="1"/>
    <x v="3"/>
    <n v="14.18947356"/>
    <n v="11.112842280000001"/>
    <n v="17.301957739999999"/>
    <m/>
    <m/>
    <m/>
  </r>
  <r>
    <x v="2"/>
    <x v="18"/>
    <x v="1"/>
    <s v="Lower respiratory infections"/>
    <x v="1"/>
    <x v="3"/>
    <n v="13.48999471"/>
    <n v="10.513078869999999"/>
    <n v="16.4218905"/>
    <m/>
    <m/>
    <m/>
  </r>
  <r>
    <x v="2"/>
    <x v="19"/>
    <x v="1"/>
    <s v="Lower respiratory infections"/>
    <x v="1"/>
    <x v="3"/>
    <n v="12.796783509999999"/>
    <n v="10.16376752"/>
    <n v="15.53471673"/>
    <m/>
    <m/>
    <m/>
  </r>
  <r>
    <x v="2"/>
    <x v="20"/>
    <x v="1"/>
    <s v="Lower respiratory infections"/>
    <x v="1"/>
    <x v="3"/>
    <n v="12.240580489999999"/>
    <n v="9.4472059559999995"/>
    <n v="14.91848371"/>
    <m/>
    <m/>
    <m/>
  </r>
  <r>
    <x v="2"/>
    <x v="21"/>
    <x v="1"/>
    <s v="Lower respiratory infections"/>
    <x v="1"/>
    <x v="3"/>
    <n v="11.73219053"/>
    <n v="9.0635905430000001"/>
    <n v="14.303821129999999"/>
    <m/>
    <m/>
    <m/>
  </r>
  <r>
    <x v="2"/>
    <x v="22"/>
    <x v="1"/>
    <s v="Lower respiratory infections"/>
    <x v="1"/>
    <x v="3"/>
    <n v="11.50388167"/>
    <n v="9.0853209909999997"/>
    <n v="14.026126359999999"/>
    <m/>
    <m/>
    <m/>
  </r>
  <r>
    <x v="2"/>
    <x v="23"/>
    <x v="1"/>
    <s v="Lower respiratory infections"/>
    <x v="1"/>
    <x v="3"/>
    <n v="10.58724851"/>
    <n v="8.2580002869999998"/>
    <n v="12.959477209999999"/>
    <m/>
    <m/>
    <m/>
  </r>
  <r>
    <x v="2"/>
    <x v="24"/>
    <x v="1"/>
    <s v="Lower respiratory infections"/>
    <x v="1"/>
    <x v="3"/>
    <n v="9.6759506420000001"/>
    <n v="7.5600821509999996"/>
    <n v="11.965359579999999"/>
    <m/>
    <m/>
    <m/>
  </r>
  <r>
    <x v="2"/>
    <x v="25"/>
    <x v="1"/>
    <s v="Lower respiratory infections"/>
    <x v="1"/>
    <x v="3"/>
    <n v="8.9846175030000008"/>
    <n v="7.0028142339999997"/>
    <n v="11.12520013"/>
    <m/>
    <m/>
    <m/>
  </r>
  <r>
    <x v="2"/>
    <x v="26"/>
    <x v="1"/>
    <s v="Lower respiratory infections"/>
    <x v="1"/>
    <x v="3"/>
    <n v="8.3078810379999997"/>
    <n v="6.2931539430000001"/>
    <n v="10.34868838"/>
    <m/>
    <m/>
    <m/>
  </r>
  <r>
    <x v="2"/>
    <x v="27"/>
    <x v="1"/>
    <s v="Lower respiratory infections"/>
    <x v="1"/>
    <x v="3"/>
    <n v="7.6239154429999996"/>
    <n v="5.8456539620000001"/>
    <n v="9.5557108260000003"/>
    <m/>
    <m/>
    <m/>
  </r>
  <r>
    <x v="3"/>
    <x v="0"/>
    <x v="0"/>
    <s v="Lower respiratory infections"/>
    <x v="1"/>
    <x v="2"/>
    <n v="11644.110780000001"/>
    <n v="8720.0942230000001"/>
    <n v="14866.1101"/>
    <m/>
    <m/>
    <m/>
  </r>
  <r>
    <x v="3"/>
    <x v="1"/>
    <x v="0"/>
    <s v="Lower respiratory infections"/>
    <x v="1"/>
    <x v="2"/>
    <n v="10587.5062"/>
    <n v="7977.8520980000003"/>
    <n v="13385.59302"/>
    <m/>
    <m/>
    <m/>
  </r>
  <r>
    <x v="3"/>
    <x v="2"/>
    <x v="0"/>
    <s v="Lower respiratory infections"/>
    <x v="1"/>
    <x v="2"/>
    <n v="9518.8883949999999"/>
    <n v="7252.1744959999996"/>
    <n v="12073.69188"/>
    <m/>
    <m/>
    <m/>
  </r>
  <r>
    <x v="3"/>
    <x v="3"/>
    <x v="0"/>
    <s v="Lower respiratory infections"/>
    <x v="1"/>
    <x v="2"/>
    <n v="8673.9361800000006"/>
    <n v="6600.5489580000003"/>
    <n v="11047.110790000001"/>
    <m/>
    <m/>
    <m/>
  </r>
  <r>
    <x v="3"/>
    <x v="4"/>
    <x v="0"/>
    <s v="Lower respiratory infections"/>
    <x v="1"/>
    <x v="2"/>
    <n v="7888.6420950000002"/>
    <n v="5987.2608730000002"/>
    <n v="10010.758970000001"/>
    <m/>
    <m/>
    <m/>
  </r>
  <r>
    <x v="3"/>
    <x v="5"/>
    <x v="0"/>
    <s v="Lower respiratory infections"/>
    <x v="1"/>
    <x v="2"/>
    <n v="7117.3091439999998"/>
    <n v="5390.5588189999999"/>
    <n v="9055.003068"/>
    <m/>
    <m/>
    <m/>
  </r>
  <r>
    <x v="3"/>
    <x v="6"/>
    <x v="0"/>
    <s v="Lower respiratory infections"/>
    <x v="1"/>
    <x v="2"/>
    <n v="6429.0597420000004"/>
    <n v="4889.3055109999996"/>
    <n v="8133.7317329999996"/>
    <m/>
    <m/>
    <m/>
  </r>
  <r>
    <x v="3"/>
    <x v="7"/>
    <x v="0"/>
    <s v="Lower respiratory infections"/>
    <x v="1"/>
    <x v="2"/>
    <n v="5939.7324920000001"/>
    <n v="4501.1682179999998"/>
    <n v="7544.8905729999997"/>
    <m/>
    <m/>
    <m/>
  </r>
  <r>
    <x v="3"/>
    <x v="8"/>
    <x v="0"/>
    <s v="Lower respiratory infections"/>
    <x v="1"/>
    <x v="2"/>
    <n v="5671.3582539999998"/>
    <n v="4310.5308169999998"/>
    <n v="7190.9560380000003"/>
    <m/>
    <m/>
    <m/>
  </r>
  <r>
    <x v="3"/>
    <x v="9"/>
    <x v="0"/>
    <s v="Lower respiratory infections"/>
    <x v="1"/>
    <x v="2"/>
    <n v="5136.7542999999996"/>
    <n v="3923.8189400000001"/>
    <n v="6529.6273410000003"/>
    <m/>
    <m/>
    <m/>
  </r>
  <r>
    <x v="3"/>
    <x v="10"/>
    <x v="0"/>
    <s v="Lower respiratory infections"/>
    <x v="1"/>
    <x v="2"/>
    <n v="4488.4759999999997"/>
    <n v="3393.1102519999999"/>
    <n v="5734.9266049999997"/>
    <m/>
    <m/>
    <m/>
  </r>
  <r>
    <x v="3"/>
    <x v="11"/>
    <x v="0"/>
    <s v="Lower respiratory infections"/>
    <x v="1"/>
    <x v="2"/>
    <n v="4060.6806769999998"/>
    <n v="3081.1072519999998"/>
    <n v="5176.3004739999997"/>
    <m/>
    <m/>
    <m/>
  </r>
  <r>
    <x v="3"/>
    <x v="12"/>
    <x v="0"/>
    <s v="Lower respiratory infections"/>
    <x v="1"/>
    <x v="2"/>
    <n v="3719.5145200000002"/>
    <n v="2805.4557669999999"/>
    <n v="4724.8908780000002"/>
    <m/>
    <m/>
    <m/>
  </r>
  <r>
    <x v="3"/>
    <x v="13"/>
    <x v="0"/>
    <s v="Lower respiratory infections"/>
    <x v="1"/>
    <x v="2"/>
    <n v="3439.4707669999998"/>
    <n v="2613.4262399999998"/>
    <n v="4361.0593479999998"/>
    <m/>
    <m/>
    <m/>
  </r>
  <r>
    <x v="3"/>
    <x v="14"/>
    <x v="0"/>
    <s v="Lower respiratory infections"/>
    <x v="1"/>
    <x v="2"/>
    <n v="3206.8355980000001"/>
    <n v="2461.6807490000001"/>
    <n v="4037.8269700000001"/>
    <m/>
    <m/>
    <m/>
  </r>
  <r>
    <x v="3"/>
    <x v="15"/>
    <x v="0"/>
    <s v="Lower respiratory infections"/>
    <x v="1"/>
    <x v="2"/>
    <n v="2946.9610899999998"/>
    <n v="2255.163595"/>
    <n v="3701.8835340000001"/>
    <m/>
    <m/>
    <m/>
  </r>
  <r>
    <x v="3"/>
    <x v="16"/>
    <x v="0"/>
    <s v="Lower respiratory infections"/>
    <x v="1"/>
    <x v="2"/>
    <n v="2721.6563259999998"/>
    <n v="2089.8926259999998"/>
    <n v="3436.997363"/>
    <m/>
    <m/>
    <m/>
  </r>
  <r>
    <x v="3"/>
    <x v="17"/>
    <x v="0"/>
    <s v="Lower respiratory infections"/>
    <x v="1"/>
    <x v="2"/>
    <n v="2517.565321"/>
    <n v="1945.528456"/>
    <n v="3158.0079369999999"/>
    <m/>
    <m/>
    <m/>
  </r>
  <r>
    <x v="3"/>
    <x v="18"/>
    <x v="0"/>
    <s v="Lower respiratory infections"/>
    <x v="1"/>
    <x v="2"/>
    <n v="2349.966887"/>
    <n v="1794.0082460000001"/>
    <n v="2975.8699940000001"/>
    <m/>
    <m/>
    <m/>
  </r>
  <r>
    <x v="3"/>
    <x v="19"/>
    <x v="0"/>
    <s v="Lower respiratory infections"/>
    <x v="1"/>
    <x v="2"/>
    <n v="2129.6291030000002"/>
    <n v="1627.2015899999999"/>
    <n v="2694.8366580000002"/>
    <m/>
    <m/>
    <m/>
  </r>
  <r>
    <x v="3"/>
    <x v="20"/>
    <x v="0"/>
    <s v="Lower respiratory infections"/>
    <x v="1"/>
    <x v="2"/>
    <n v="1880.3336650000001"/>
    <n v="1424.0144700000001"/>
    <n v="2384.8886859999998"/>
    <m/>
    <m/>
    <m/>
  </r>
  <r>
    <x v="3"/>
    <x v="21"/>
    <x v="0"/>
    <s v="Lower respiratory infections"/>
    <x v="1"/>
    <x v="2"/>
    <n v="1652.1724529999999"/>
    <n v="1258.4712219999999"/>
    <n v="2130.7307059999998"/>
    <m/>
    <m/>
    <m/>
  </r>
  <r>
    <x v="3"/>
    <x v="22"/>
    <x v="0"/>
    <s v="Lower respiratory infections"/>
    <x v="1"/>
    <x v="2"/>
    <n v="1445.4795819999999"/>
    <n v="1096.280622"/>
    <n v="1844.6409510000001"/>
    <m/>
    <m/>
    <m/>
  </r>
  <r>
    <x v="3"/>
    <x v="23"/>
    <x v="0"/>
    <s v="Lower respiratory infections"/>
    <x v="1"/>
    <x v="2"/>
    <n v="1286.4304259999999"/>
    <n v="970.78262559999996"/>
    <n v="1684.5949270000001"/>
    <m/>
    <m/>
    <m/>
  </r>
  <r>
    <x v="3"/>
    <x v="24"/>
    <x v="0"/>
    <s v="Lower respiratory infections"/>
    <x v="1"/>
    <x v="2"/>
    <n v="1119.366865"/>
    <n v="834.22750359999998"/>
    <n v="1462.426776"/>
    <m/>
    <m/>
    <m/>
  </r>
  <r>
    <x v="3"/>
    <x v="25"/>
    <x v="0"/>
    <s v="Lower respiratory infections"/>
    <x v="1"/>
    <x v="2"/>
    <n v="978.06927169999994"/>
    <n v="734.35420290000002"/>
    <n v="1277.136943"/>
    <m/>
    <m/>
    <m/>
  </r>
  <r>
    <x v="3"/>
    <x v="26"/>
    <x v="0"/>
    <s v="Lower respiratory infections"/>
    <x v="1"/>
    <x v="2"/>
    <n v="868.69194519999996"/>
    <n v="637.79300450000005"/>
    <n v="1132.110968"/>
    <m/>
    <m/>
    <m/>
  </r>
  <r>
    <x v="3"/>
    <x v="27"/>
    <x v="0"/>
    <s v="Lower respiratory infections"/>
    <x v="1"/>
    <x v="2"/>
    <n v="778.72164740000005"/>
    <n v="570.77847970000005"/>
    <n v="1028.9171140000001"/>
    <m/>
    <m/>
    <m/>
  </r>
  <r>
    <x v="3"/>
    <x v="0"/>
    <x v="0"/>
    <s v="Lower respiratory infections"/>
    <x v="1"/>
    <x v="3"/>
    <n v="133.7223827"/>
    <n v="100.094859"/>
    <n v="170.8158976"/>
    <m/>
    <m/>
    <m/>
  </r>
  <r>
    <x v="3"/>
    <x v="1"/>
    <x v="0"/>
    <s v="Lower respiratory infections"/>
    <x v="1"/>
    <x v="3"/>
    <n v="121.57592099999999"/>
    <n v="91.595261170000001"/>
    <n v="153.68184719999999"/>
    <m/>
    <m/>
    <m/>
  </r>
  <r>
    <x v="3"/>
    <x v="2"/>
    <x v="0"/>
    <s v="Lower respiratory infections"/>
    <x v="1"/>
    <x v="3"/>
    <n v="109.2927165"/>
    <n v="83.260258780000001"/>
    <n v="138.6400142"/>
    <m/>
    <m/>
    <m/>
  </r>
  <r>
    <x v="3"/>
    <x v="3"/>
    <x v="0"/>
    <s v="Lower respiratory infections"/>
    <x v="1"/>
    <x v="3"/>
    <n v="99.564528960000004"/>
    <n v="75.767759760000004"/>
    <n v="126.77659610000001"/>
    <m/>
    <m/>
    <m/>
  </r>
  <r>
    <x v="3"/>
    <x v="4"/>
    <x v="0"/>
    <s v="Lower respiratory infections"/>
    <x v="1"/>
    <x v="3"/>
    <n v="90.515644039999998"/>
    <n v="68.673342509999998"/>
    <n v="114.8798433"/>
    <m/>
    <m/>
    <m/>
  </r>
  <r>
    <x v="3"/>
    <x v="5"/>
    <x v="0"/>
    <s v="Lower respiratory infections"/>
    <x v="1"/>
    <x v="3"/>
    <n v="81.640078849999995"/>
    <n v="61.82300738"/>
    <n v="103.83930239999999"/>
    <m/>
    <m/>
    <m/>
  </r>
  <r>
    <x v="3"/>
    <x v="6"/>
    <x v="0"/>
    <s v="Lower respiratory infections"/>
    <x v="1"/>
    <x v="3"/>
    <n v="73.739206890000006"/>
    <n v="56.085213860000003"/>
    <n v="93.319840850000006"/>
    <m/>
    <m/>
    <m/>
  </r>
  <r>
    <x v="3"/>
    <x v="7"/>
    <x v="0"/>
    <s v="Lower respiratory infections"/>
    <x v="1"/>
    <x v="3"/>
    <n v="68.131040150000004"/>
    <n v="51.616695579999998"/>
    <n v="86.602042870000005"/>
    <m/>
    <m/>
    <m/>
  </r>
  <r>
    <x v="3"/>
    <x v="8"/>
    <x v="0"/>
    <s v="Lower respiratory infections"/>
    <x v="1"/>
    <x v="3"/>
    <n v="65.054882750000004"/>
    <n v="49.457372169999999"/>
    <n v="82.494956950000002"/>
    <m/>
    <m/>
    <m/>
  </r>
  <r>
    <x v="3"/>
    <x v="9"/>
    <x v="0"/>
    <s v="Lower respiratory infections"/>
    <x v="1"/>
    <x v="3"/>
    <n v="58.912100590000001"/>
    <n v="44.99161565"/>
    <n v="74.899982019999996"/>
    <m/>
    <m/>
    <m/>
  </r>
  <r>
    <x v="3"/>
    <x v="10"/>
    <x v="0"/>
    <s v="Lower respiratory infections"/>
    <x v="1"/>
    <x v="3"/>
    <n v="51.464074320000002"/>
    <n v="38.889462870000003"/>
    <n v="65.797272230000004"/>
    <m/>
    <m/>
    <m/>
  </r>
  <r>
    <x v="3"/>
    <x v="11"/>
    <x v="0"/>
    <s v="Lower respiratory infections"/>
    <x v="1"/>
    <x v="3"/>
    <n v="46.552673009999999"/>
    <n v="35.322169930000001"/>
    <n v="59.32529985"/>
    <m/>
    <m/>
    <m/>
  </r>
  <r>
    <x v="3"/>
    <x v="12"/>
    <x v="0"/>
    <s v="Lower respiratory infections"/>
    <x v="1"/>
    <x v="3"/>
    <n v="42.63603706"/>
    <n v="32.159860330000001"/>
    <n v="54.154200340000003"/>
    <m/>
    <m/>
    <m/>
  </r>
  <r>
    <x v="3"/>
    <x v="13"/>
    <x v="0"/>
    <s v="Lower respiratory infections"/>
    <x v="1"/>
    <x v="3"/>
    <n v="39.421540399999998"/>
    <n v="29.95297665"/>
    <n v="50.032174580000003"/>
    <m/>
    <m/>
    <m/>
  </r>
  <r>
    <x v="3"/>
    <x v="14"/>
    <x v="0"/>
    <s v="Lower respiratory infections"/>
    <x v="1"/>
    <x v="3"/>
    <n v="36.756037849999998"/>
    <n v="28.214207460000001"/>
    <n v="46.30408139"/>
    <m/>
    <m/>
    <m/>
  </r>
  <r>
    <x v="3"/>
    <x v="15"/>
    <x v="0"/>
    <s v="Lower respiratory infections"/>
    <x v="1"/>
    <x v="3"/>
    <n v="33.76904862"/>
    <n v="25.828825909999999"/>
    <n v="42.4030068"/>
    <m/>
    <m/>
    <m/>
  </r>
  <r>
    <x v="3"/>
    <x v="16"/>
    <x v="0"/>
    <s v="Lower respiratory infections"/>
    <x v="1"/>
    <x v="3"/>
    <n v="31.177258049999999"/>
    <n v="23.95577248"/>
    <n v="39.389605830000001"/>
    <m/>
    <m/>
    <m/>
  </r>
  <r>
    <x v="3"/>
    <x v="17"/>
    <x v="0"/>
    <s v="Lower respiratory infections"/>
    <x v="1"/>
    <x v="3"/>
    <n v="28.82799026"/>
    <n v="22.27463036"/>
    <n v="36.195525719999999"/>
    <m/>
    <m/>
    <m/>
  </r>
  <r>
    <x v="3"/>
    <x v="18"/>
    <x v="0"/>
    <s v="Lower respiratory infections"/>
    <x v="1"/>
    <x v="3"/>
    <n v="26.899273659999999"/>
    <n v="20.52173239"/>
    <n v="34.088512600000001"/>
    <m/>
    <m/>
    <m/>
  </r>
  <r>
    <x v="3"/>
    <x v="19"/>
    <x v="0"/>
    <s v="Lower respiratory infections"/>
    <x v="1"/>
    <x v="3"/>
    <n v="24.364812499999999"/>
    <n v="18.608949330000002"/>
    <n v="30.79975752"/>
    <m/>
    <m/>
    <m/>
  </r>
  <r>
    <x v="3"/>
    <x v="20"/>
    <x v="0"/>
    <s v="Lower respiratory infections"/>
    <x v="1"/>
    <x v="3"/>
    <n v="21.501194340000001"/>
    <n v="16.272772400000001"/>
    <n v="27.283809990000002"/>
    <m/>
    <m/>
    <m/>
  </r>
  <r>
    <x v="3"/>
    <x v="21"/>
    <x v="0"/>
    <s v="Lower respiratory infections"/>
    <x v="1"/>
    <x v="3"/>
    <n v="18.88341711"/>
    <n v="14.40606915"/>
    <n v="24.339645010000002"/>
    <m/>
    <m/>
    <m/>
  </r>
  <r>
    <x v="3"/>
    <x v="22"/>
    <x v="0"/>
    <s v="Lower respiratory infections"/>
    <x v="1"/>
    <x v="3"/>
    <n v="16.512695959999999"/>
    <n v="12.53503342"/>
    <n v="21.040239020000001"/>
    <m/>
    <m/>
    <m/>
  </r>
  <r>
    <x v="3"/>
    <x v="23"/>
    <x v="0"/>
    <s v="Lower respiratory infections"/>
    <x v="1"/>
    <x v="3"/>
    <n v="14.68819175"/>
    <n v="11.098881179999999"/>
    <n v="19.2038923"/>
    <m/>
    <m/>
    <m/>
  </r>
  <r>
    <x v="3"/>
    <x v="24"/>
    <x v="0"/>
    <s v="Lower respiratory infections"/>
    <x v="1"/>
    <x v="3"/>
    <n v="12.773103259999999"/>
    <n v="9.512942464"/>
    <n v="16.698926669999999"/>
    <m/>
    <m/>
    <m/>
  </r>
  <r>
    <x v="3"/>
    <x v="25"/>
    <x v="0"/>
    <s v="Lower respiratory infections"/>
    <x v="1"/>
    <x v="3"/>
    <n v="11.154451890000001"/>
    <n v="8.3802459309999993"/>
    <n v="14.567768940000001"/>
    <m/>
    <m/>
    <m/>
  </r>
  <r>
    <x v="3"/>
    <x v="26"/>
    <x v="0"/>
    <s v="Lower respiratory infections"/>
    <x v="1"/>
    <x v="3"/>
    <n v="9.9041799719999997"/>
    <n v="7.2765204880000001"/>
    <n v="12.93382255"/>
    <m/>
    <m/>
    <m/>
  </r>
  <r>
    <x v="3"/>
    <x v="27"/>
    <x v="0"/>
    <s v="Lower respiratory infections"/>
    <x v="1"/>
    <x v="3"/>
    <n v="8.8771776140000007"/>
    <n v="6.5176006180000003"/>
    <n v="11.72277635"/>
    <m/>
    <m/>
    <m/>
  </r>
  <r>
    <x v="3"/>
    <x v="0"/>
    <x v="1"/>
    <s v="Chronic obstructive pulmonary disease"/>
    <x v="1"/>
    <x v="2"/>
    <n v="185.67225350000001"/>
    <n v="129.00868940000001"/>
    <n v="243.9639712"/>
    <m/>
    <m/>
    <m/>
  </r>
  <r>
    <x v="3"/>
    <x v="1"/>
    <x v="1"/>
    <s v="Chronic obstructive pulmonary disease"/>
    <x v="1"/>
    <x v="2"/>
    <n v="182.03791570000001"/>
    <n v="123.76650619999999"/>
    <n v="239.98878830000001"/>
    <m/>
    <m/>
    <m/>
  </r>
  <r>
    <x v="3"/>
    <x v="2"/>
    <x v="1"/>
    <s v="Chronic obstructive pulmonary disease"/>
    <x v="1"/>
    <x v="2"/>
    <n v="178.46164390000001"/>
    <n v="120.07659510000001"/>
    <n v="235.77176589999999"/>
    <m/>
    <m/>
    <m/>
  </r>
  <r>
    <x v="3"/>
    <x v="3"/>
    <x v="1"/>
    <s v="Chronic obstructive pulmonary disease"/>
    <x v="1"/>
    <x v="2"/>
    <n v="174.86124430000001"/>
    <n v="116.58195259999999"/>
    <n v="232.37158099999999"/>
    <m/>
    <m/>
    <m/>
  </r>
  <r>
    <x v="3"/>
    <x v="4"/>
    <x v="1"/>
    <s v="Chronic obstructive pulmonary disease"/>
    <x v="1"/>
    <x v="2"/>
    <n v="170.62188620000001"/>
    <n v="113.9269438"/>
    <n v="228.7121483"/>
    <m/>
    <m/>
    <m/>
  </r>
  <r>
    <x v="3"/>
    <x v="5"/>
    <x v="1"/>
    <s v="Chronic obstructive pulmonary disease"/>
    <x v="1"/>
    <x v="2"/>
    <n v="167.0490021"/>
    <n v="111.9868592"/>
    <n v="223.8532477"/>
    <m/>
    <m/>
    <m/>
  </r>
  <r>
    <x v="3"/>
    <x v="6"/>
    <x v="1"/>
    <s v="Chronic obstructive pulmonary disease"/>
    <x v="1"/>
    <x v="2"/>
    <n v="163.46611730000001"/>
    <n v="107.06876010000001"/>
    <n v="219.3652285"/>
    <m/>
    <m/>
    <m/>
  </r>
  <r>
    <x v="3"/>
    <x v="7"/>
    <x v="1"/>
    <s v="Chronic obstructive pulmonary disease"/>
    <x v="1"/>
    <x v="2"/>
    <n v="160.24033679999999"/>
    <n v="104.3876715"/>
    <n v="212.4518942"/>
    <m/>
    <m/>
    <m/>
  </r>
  <r>
    <x v="3"/>
    <x v="8"/>
    <x v="1"/>
    <s v="Chronic obstructive pulmonary disease"/>
    <x v="1"/>
    <x v="2"/>
    <n v="158.19787690000001"/>
    <n v="103.6660735"/>
    <n v="211.8391618"/>
    <m/>
    <m/>
    <m/>
  </r>
  <r>
    <x v="3"/>
    <x v="9"/>
    <x v="1"/>
    <s v="Chronic obstructive pulmonary disease"/>
    <x v="1"/>
    <x v="2"/>
    <n v="156.3014135"/>
    <n v="103.1160885"/>
    <n v="209.24213589999999"/>
    <m/>
    <m/>
    <m/>
  </r>
  <r>
    <x v="3"/>
    <x v="10"/>
    <x v="1"/>
    <s v="Chronic obstructive pulmonary disease"/>
    <x v="1"/>
    <x v="2"/>
    <n v="154.59636610000001"/>
    <n v="100.1909101"/>
    <n v="208.9525467"/>
    <m/>
    <m/>
    <m/>
  </r>
  <r>
    <x v="3"/>
    <x v="11"/>
    <x v="1"/>
    <s v="Chronic obstructive pulmonary disease"/>
    <x v="1"/>
    <x v="2"/>
    <n v="154.03511739999999"/>
    <n v="99.864489919999997"/>
    <n v="207.7163741"/>
    <m/>
    <m/>
    <m/>
  </r>
  <r>
    <x v="3"/>
    <x v="12"/>
    <x v="1"/>
    <s v="Chronic obstructive pulmonary disease"/>
    <x v="1"/>
    <x v="2"/>
    <n v="153.31439219999999"/>
    <n v="98.918762700000002"/>
    <n v="207.89372499999999"/>
    <m/>
    <m/>
    <m/>
  </r>
  <r>
    <x v="3"/>
    <x v="13"/>
    <x v="1"/>
    <s v="Chronic obstructive pulmonary disease"/>
    <x v="1"/>
    <x v="2"/>
    <n v="153.2068878"/>
    <n v="100.126338"/>
    <n v="209.0014674"/>
    <m/>
    <m/>
    <m/>
  </r>
  <r>
    <x v="3"/>
    <x v="14"/>
    <x v="1"/>
    <s v="Chronic obstructive pulmonary disease"/>
    <x v="1"/>
    <x v="2"/>
    <n v="152.74893599999999"/>
    <n v="99.607188309999998"/>
    <n v="208.43991740000001"/>
    <m/>
    <m/>
    <m/>
  </r>
  <r>
    <x v="3"/>
    <x v="15"/>
    <x v="1"/>
    <s v="Chronic obstructive pulmonary disease"/>
    <x v="1"/>
    <x v="2"/>
    <n v="152.2402013"/>
    <n v="96.764068629999997"/>
    <n v="207.33046770000001"/>
    <m/>
    <m/>
    <m/>
  </r>
  <r>
    <x v="3"/>
    <x v="16"/>
    <x v="1"/>
    <s v="Chronic obstructive pulmonary disease"/>
    <x v="1"/>
    <x v="2"/>
    <n v="152.2104865"/>
    <n v="97.624263409999998"/>
    <n v="207.57526469999999"/>
    <m/>
    <m/>
    <m/>
  </r>
  <r>
    <x v="3"/>
    <x v="17"/>
    <x v="1"/>
    <s v="Chronic obstructive pulmonary disease"/>
    <x v="1"/>
    <x v="2"/>
    <n v="151.31755720000001"/>
    <n v="96.553715620000006"/>
    <n v="203.53491"/>
    <m/>
    <m/>
    <m/>
  </r>
  <r>
    <x v="3"/>
    <x v="18"/>
    <x v="1"/>
    <s v="Chronic obstructive pulmonary disease"/>
    <x v="1"/>
    <x v="2"/>
    <n v="149.04177619999999"/>
    <n v="94.56215607"/>
    <n v="201.7951631"/>
    <m/>
    <m/>
    <m/>
  </r>
  <r>
    <x v="3"/>
    <x v="19"/>
    <x v="1"/>
    <s v="Chronic obstructive pulmonary disease"/>
    <x v="1"/>
    <x v="2"/>
    <n v="146.58237399999999"/>
    <n v="93.697405009999997"/>
    <n v="197.37908300000001"/>
    <m/>
    <m/>
    <m/>
  </r>
  <r>
    <x v="3"/>
    <x v="20"/>
    <x v="1"/>
    <s v="Chronic obstructive pulmonary disease"/>
    <x v="1"/>
    <x v="2"/>
    <n v="143.43623819999999"/>
    <n v="90.850027350000005"/>
    <n v="195.6341127"/>
    <m/>
    <m/>
    <m/>
  </r>
  <r>
    <x v="3"/>
    <x v="21"/>
    <x v="1"/>
    <s v="Chronic obstructive pulmonary disease"/>
    <x v="1"/>
    <x v="2"/>
    <n v="140.17300209999999"/>
    <n v="89.675849299999996"/>
    <n v="192.20386400000001"/>
    <m/>
    <m/>
    <m/>
  </r>
  <r>
    <x v="3"/>
    <x v="22"/>
    <x v="1"/>
    <s v="Chronic obstructive pulmonary disease"/>
    <x v="1"/>
    <x v="2"/>
    <n v="134.7299544"/>
    <n v="84.685214950000002"/>
    <n v="184.40614110000001"/>
    <m/>
    <m/>
    <m/>
  </r>
  <r>
    <x v="3"/>
    <x v="23"/>
    <x v="1"/>
    <s v="Chronic obstructive pulmonary disease"/>
    <x v="1"/>
    <x v="2"/>
    <n v="130.4600686"/>
    <n v="82.551733549999994"/>
    <n v="181.37378219999999"/>
    <m/>
    <m/>
    <m/>
  </r>
  <r>
    <x v="3"/>
    <x v="24"/>
    <x v="1"/>
    <s v="Chronic obstructive pulmonary disease"/>
    <x v="1"/>
    <x v="2"/>
    <n v="125.9119338"/>
    <n v="78.558829689999996"/>
    <n v="176.17076320000001"/>
    <m/>
    <m/>
    <m/>
  </r>
  <r>
    <x v="3"/>
    <x v="25"/>
    <x v="1"/>
    <s v="Chronic obstructive pulmonary disease"/>
    <x v="1"/>
    <x v="2"/>
    <n v="121.79631070000001"/>
    <n v="75.897753519999995"/>
    <n v="171.20792829999999"/>
    <m/>
    <m/>
    <m/>
  </r>
  <r>
    <x v="3"/>
    <x v="26"/>
    <x v="1"/>
    <s v="Chronic obstructive pulmonary disease"/>
    <x v="1"/>
    <x v="2"/>
    <n v="117.78825689999999"/>
    <n v="71.971097650000004"/>
    <n v="164.8114305"/>
    <m/>
    <m/>
    <m/>
  </r>
  <r>
    <x v="3"/>
    <x v="27"/>
    <x v="1"/>
    <s v="Chronic obstructive pulmonary disease"/>
    <x v="1"/>
    <x v="2"/>
    <n v="114.2470144"/>
    <n v="68.109982990000006"/>
    <n v="160.0421901"/>
    <m/>
    <m/>
    <m/>
  </r>
  <r>
    <x v="3"/>
    <x v="0"/>
    <x v="1"/>
    <s v="Chronic obstructive pulmonary disease"/>
    <x v="1"/>
    <x v="3"/>
    <n v="5.702450464"/>
    <n v="3.6381093980000001"/>
    <n v="7.7094200009999998"/>
    <m/>
    <m/>
    <m/>
  </r>
  <r>
    <x v="3"/>
    <x v="1"/>
    <x v="1"/>
    <s v="Chronic obstructive pulmonary disease"/>
    <x v="1"/>
    <x v="3"/>
    <n v="5.5871631370000001"/>
    <n v="3.5664660119999998"/>
    <n v="7.5589718540000002"/>
    <m/>
    <m/>
    <m/>
  </r>
  <r>
    <x v="3"/>
    <x v="2"/>
    <x v="1"/>
    <s v="Chronic obstructive pulmonary disease"/>
    <x v="1"/>
    <x v="3"/>
    <n v="5.4926053069999998"/>
    <n v="3.5216170020000002"/>
    <n v="7.4434795500000002"/>
    <m/>
    <m/>
    <m/>
  </r>
  <r>
    <x v="3"/>
    <x v="3"/>
    <x v="1"/>
    <s v="Chronic obstructive pulmonary disease"/>
    <x v="1"/>
    <x v="3"/>
    <n v="5.3978174440000002"/>
    <n v="3.4061995569999999"/>
    <n v="7.3300900330000003"/>
    <m/>
    <m/>
    <m/>
  </r>
  <r>
    <x v="3"/>
    <x v="4"/>
    <x v="1"/>
    <s v="Chronic obstructive pulmonary disease"/>
    <x v="1"/>
    <x v="3"/>
    <n v="5.285468313"/>
    <n v="3.2946016679999999"/>
    <n v="7.2247087490000004"/>
    <m/>
    <m/>
    <m/>
  </r>
  <r>
    <x v="3"/>
    <x v="5"/>
    <x v="1"/>
    <s v="Chronic obstructive pulmonary disease"/>
    <x v="1"/>
    <x v="3"/>
    <n v="5.2041241769999997"/>
    <n v="3.2521178530000001"/>
    <n v="7.1351715679999996"/>
    <m/>
    <m/>
    <m/>
  </r>
  <r>
    <x v="3"/>
    <x v="6"/>
    <x v="1"/>
    <s v="Chronic obstructive pulmonary disease"/>
    <x v="1"/>
    <x v="3"/>
    <n v="5.1168343289999996"/>
    <n v="3.1749962109999998"/>
    <n v="7.0150704920000004"/>
    <m/>
    <m/>
    <m/>
  </r>
  <r>
    <x v="3"/>
    <x v="7"/>
    <x v="1"/>
    <s v="Chronic obstructive pulmonary disease"/>
    <x v="1"/>
    <x v="3"/>
    <n v="5.0684309599999997"/>
    <n v="3.1550575410000001"/>
    <n v="6.9527652150000003"/>
    <m/>
    <m/>
    <m/>
  </r>
  <r>
    <x v="3"/>
    <x v="8"/>
    <x v="1"/>
    <s v="Chronic obstructive pulmonary disease"/>
    <x v="1"/>
    <x v="3"/>
    <n v="5.0575799750000003"/>
    <n v="3.0984368130000002"/>
    <n v="7.0086800819999997"/>
    <m/>
    <m/>
    <m/>
  </r>
  <r>
    <x v="3"/>
    <x v="9"/>
    <x v="1"/>
    <s v="Chronic obstructive pulmonary disease"/>
    <x v="1"/>
    <x v="3"/>
    <n v="5.0356977470000004"/>
    <n v="3.1296889120000002"/>
    <n v="6.8993002179999996"/>
    <m/>
    <m/>
    <m/>
  </r>
  <r>
    <x v="3"/>
    <x v="10"/>
    <x v="1"/>
    <s v="Chronic obstructive pulmonary disease"/>
    <x v="1"/>
    <x v="3"/>
    <n v="5.0022832900000003"/>
    <n v="3.0991625709999999"/>
    <n v="6.9657170580000001"/>
    <m/>
    <m/>
    <m/>
  </r>
  <r>
    <x v="3"/>
    <x v="11"/>
    <x v="1"/>
    <s v="Chronic obstructive pulmonary disease"/>
    <x v="1"/>
    <x v="3"/>
    <n v="4.9946402609999998"/>
    <n v="3.1100685709999998"/>
    <n v="6.8788113360000001"/>
    <m/>
    <m/>
    <m/>
  </r>
  <r>
    <x v="3"/>
    <x v="12"/>
    <x v="1"/>
    <s v="Chronic obstructive pulmonary disease"/>
    <x v="1"/>
    <x v="3"/>
    <n v="4.9986277240000003"/>
    <n v="3.095103559"/>
    <n v="6.9055544539999998"/>
    <m/>
    <m/>
    <m/>
  </r>
  <r>
    <x v="3"/>
    <x v="13"/>
    <x v="1"/>
    <s v="Chronic obstructive pulmonary disease"/>
    <x v="1"/>
    <x v="3"/>
    <n v="5.0263511449999996"/>
    <n v="3.1769367260000001"/>
    <n v="6.9226770520000001"/>
    <m/>
    <m/>
    <m/>
  </r>
  <r>
    <x v="3"/>
    <x v="14"/>
    <x v="1"/>
    <s v="Chronic obstructive pulmonary disease"/>
    <x v="1"/>
    <x v="3"/>
    <n v="5.0375641990000002"/>
    <n v="3.22664632"/>
    <n v="6.9515600639999997"/>
    <m/>
    <m/>
    <m/>
  </r>
  <r>
    <x v="3"/>
    <x v="15"/>
    <x v="1"/>
    <s v="Chronic obstructive pulmonary disease"/>
    <x v="1"/>
    <x v="3"/>
    <n v="5.0436921740000003"/>
    <n v="3.2010022600000001"/>
    <n v="6.9411352229999999"/>
    <m/>
    <m/>
    <m/>
  </r>
  <r>
    <x v="3"/>
    <x v="16"/>
    <x v="1"/>
    <s v="Chronic obstructive pulmonary disease"/>
    <x v="1"/>
    <x v="3"/>
    <n v="5.0587229259999997"/>
    <n v="3.162454377"/>
    <n v="6.9621416800000002"/>
    <m/>
    <m/>
    <m/>
  </r>
  <r>
    <x v="3"/>
    <x v="17"/>
    <x v="1"/>
    <s v="Chronic obstructive pulmonary disease"/>
    <x v="1"/>
    <x v="3"/>
    <n v="5.0468487050000004"/>
    <n v="3.162167347"/>
    <n v="6.8911158629999996"/>
    <m/>
    <m/>
    <m/>
  </r>
  <r>
    <x v="3"/>
    <x v="18"/>
    <x v="1"/>
    <s v="Chronic obstructive pulmonary disease"/>
    <x v="1"/>
    <x v="3"/>
    <n v="4.9082159069999998"/>
    <n v="3.072966514"/>
    <n v="6.8070746880000002"/>
    <m/>
    <m/>
    <m/>
  </r>
  <r>
    <x v="3"/>
    <x v="19"/>
    <x v="1"/>
    <s v="Chronic obstructive pulmonary disease"/>
    <x v="1"/>
    <x v="3"/>
    <n v="4.7826698409999997"/>
    <n v="3.000849273"/>
    <n v="6.5995241169999996"/>
    <m/>
    <m/>
    <m/>
  </r>
  <r>
    <x v="3"/>
    <x v="20"/>
    <x v="1"/>
    <s v="Chronic obstructive pulmonary disease"/>
    <x v="1"/>
    <x v="3"/>
    <n v="4.6432634799999999"/>
    <n v="2.9187894619999999"/>
    <n v="6.4323701069999997"/>
    <m/>
    <m/>
    <m/>
  </r>
  <r>
    <x v="3"/>
    <x v="21"/>
    <x v="1"/>
    <s v="Chronic obstructive pulmonary disease"/>
    <x v="1"/>
    <x v="3"/>
    <n v="4.510816223"/>
    <n v="2.830018516"/>
    <n v="6.227104346"/>
    <m/>
    <m/>
    <m/>
  </r>
  <r>
    <x v="3"/>
    <x v="22"/>
    <x v="1"/>
    <s v="Chronic obstructive pulmonary disease"/>
    <x v="1"/>
    <x v="3"/>
    <n v="4.2872348889999996"/>
    <n v="2.6320538999999998"/>
    <n v="5.9386192009999998"/>
    <m/>
    <m/>
    <m/>
  </r>
  <r>
    <x v="3"/>
    <x v="23"/>
    <x v="1"/>
    <s v="Chronic obstructive pulmonary disease"/>
    <x v="1"/>
    <x v="3"/>
    <n v="4.1071968329999997"/>
    <n v="2.5313316609999998"/>
    <n v="5.7720438070000002"/>
    <m/>
    <m/>
    <m/>
  </r>
  <r>
    <x v="3"/>
    <x v="24"/>
    <x v="1"/>
    <s v="Chronic obstructive pulmonary disease"/>
    <x v="1"/>
    <x v="3"/>
    <n v="3.925069014"/>
    <n v="2.408640981"/>
    <n v="5.5613503570000002"/>
    <m/>
    <m/>
    <m/>
  </r>
  <r>
    <x v="3"/>
    <x v="25"/>
    <x v="1"/>
    <s v="Chronic obstructive pulmonary disease"/>
    <x v="1"/>
    <x v="3"/>
    <n v="3.7841750850000002"/>
    <n v="2.3303936250000001"/>
    <n v="5.3910326529999999"/>
    <m/>
    <m/>
    <m/>
  </r>
  <r>
    <x v="3"/>
    <x v="26"/>
    <x v="1"/>
    <s v="Chronic obstructive pulmonary disease"/>
    <x v="1"/>
    <x v="3"/>
    <n v="3.6622468709999998"/>
    <n v="2.2066748180000002"/>
    <n v="5.1980130109999996"/>
    <m/>
    <m/>
    <m/>
  </r>
  <r>
    <x v="3"/>
    <x v="27"/>
    <x v="1"/>
    <s v="Chronic obstructive pulmonary disease"/>
    <x v="1"/>
    <x v="3"/>
    <n v="3.554528527"/>
    <n v="2.1037891150000001"/>
    <n v="5.048306331"/>
    <m/>
    <m/>
    <m/>
  </r>
  <r>
    <x v="3"/>
    <x v="0"/>
    <x v="1"/>
    <s v="Ischemic heart disease"/>
    <x v="1"/>
    <x v="2"/>
    <n v="283.63838420000002"/>
    <n v="241.45526989999999"/>
    <n v="329.52321139999998"/>
    <m/>
    <m/>
    <m/>
  </r>
  <r>
    <x v="3"/>
    <x v="1"/>
    <x v="1"/>
    <s v="Ischemic heart disease"/>
    <x v="1"/>
    <x v="2"/>
    <n v="277.21006169999998"/>
    <n v="235.61265739999999"/>
    <n v="323.6351196"/>
    <m/>
    <m/>
    <m/>
  </r>
  <r>
    <x v="3"/>
    <x v="2"/>
    <x v="1"/>
    <s v="Ischemic heart disease"/>
    <x v="1"/>
    <x v="2"/>
    <n v="270.94537939999998"/>
    <n v="229.75774949999999"/>
    <n v="314.94415400000003"/>
    <m/>
    <m/>
    <m/>
  </r>
  <r>
    <x v="3"/>
    <x v="3"/>
    <x v="1"/>
    <s v="Ischemic heart disease"/>
    <x v="1"/>
    <x v="2"/>
    <n v="265.6802343"/>
    <n v="226.08169939999999"/>
    <n v="308.71627109999997"/>
    <m/>
    <m/>
    <m/>
  </r>
  <r>
    <x v="3"/>
    <x v="4"/>
    <x v="1"/>
    <s v="Ischemic heart disease"/>
    <x v="1"/>
    <x v="2"/>
    <n v="259.35544879999998"/>
    <n v="219.57354789999999"/>
    <n v="302.69011649999999"/>
    <m/>
    <m/>
    <m/>
  </r>
  <r>
    <x v="3"/>
    <x v="5"/>
    <x v="1"/>
    <s v="Ischemic heart disease"/>
    <x v="1"/>
    <x v="2"/>
    <n v="254.21654140000001"/>
    <n v="213.3366547"/>
    <n v="297.7217766"/>
    <m/>
    <m/>
    <m/>
  </r>
  <r>
    <x v="3"/>
    <x v="6"/>
    <x v="1"/>
    <s v="Ischemic heart disease"/>
    <x v="1"/>
    <x v="2"/>
    <n v="250.8040354"/>
    <n v="210.39726110000001"/>
    <n v="293.30819159999999"/>
    <m/>
    <m/>
    <m/>
  </r>
  <r>
    <x v="3"/>
    <x v="7"/>
    <x v="1"/>
    <s v="Ischemic heart disease"/>
    <x v="1"/>
    <x v="2"/>
    <n v="248.3642212"/>
    <n v="209.6513659"/>
    <n v="289.63675510000002"/>
    <m/>
    <m/>
    <m/>
  </r>
  <r>
    <x v="3"/>
    <x v="8"/>
    <x v="1"/>
    <s v="Ischemic heart disease"/>
    <x v="1"/>
    <x v="2"/>
    <n v="248.75250059999999"/>
    <n v="208.92981739999999"/>
    <n v="291.64167880000002"/>
    <m/>
    <m/>
    <m/>
  </r>
  <r>
    <x v="3"/>
    <x v="9"/>
    <x v="1"/>
    <s v="Ischemic heart disease"/>
    <x v="1"/>
    <x v="2"/>
    <n v="251.00430359999999"/>
    <n v="212.5724683"/>
    <n v="296.62126089999998"/>
    <m/>
    <m/>
    <m/>
  </r>
  <r>
    <x v="3"/>
    <x v="10"/>
    <x v="1"/>
    <s v="Ischemic heart disease"/>
    <x v="1"/>
    <x v="2"/>
    <n v="254.6068631"/>
    <n v="215.48245470000001"/>
    <n v="299.32722810000001"/>
    <m/>
    <m/>
    <m/>
  </r>
  <r>
    <x v="3"/>
    <x v="11"/>
    <x v="1"/>
    <s v="Ischemic heart disease"/>
    <x v="1"/>
    <x v="2"/>
    <n v="258.1755579"/>
    <n v="217.57962420000001"/>
    <n v="305.49732030000001"/>
    <m/>
    <m/>
    <m/>
  </r>
  <r>
    <x v="3"/>
    <x v="12"/>
    <x v="1"/>
    <s v="Ischemic heart disease"/>
    <x v="1"/>
    <x v="2"/>
    <n v="261.28783720000001"/>
    <n v="220.89422149999999"/>
    <n v="309.51830969999997"/>
    <m/>
    <m/>
    <m/>
  </r>
  <r>
    <x v="3"/>
    <x v="13"/>
    <x v="1"/>
    <s v="Ischemic heart disease"/>
    <x v="1"/>
    <x v="2"/>
    <n v="263.97074550000002"/>
    <n v="223.42301929999999"/>
    <n v="310.44263310000002"/>
    <m/>
    <m/>
    <m/>
  </r>
  <r>
    <x v="3"/>
    <x v="14"/>
    <x v="1"/>
    <s v="Ischemic heart disease"/>
    <x v="1"/>
    <x v="2"/>
    <n v="265.84535099999999"/>
    <n v="224.27604880000001"/>
    <n v="314.42956950000001"/>
    <m/>
    <m/>
    <m/>
  </r>
  <r>
    <x v="3"/>
    <x v="15"/>
    <x v="1"/>
    <s v="Ischemic heart disease"/>
    <x v="1"/>
    <x v="2"/>
    <n v="266.25925180000002"/>
    <n v="223.9548987"/>
    <n v="314.02296150000001"/>
    <m/>
    <m/>
    <m/>
  </r>
  <r>
    <x v="3"/>
    <x v="16"/>
    <x v="1"/>
    <s v="Ischemic heart disease"/>
    <x v="1"/>
    <x v="2"/>
    <n v="266.02615120000002"/>
    <n v="222.74095270000001"/>
    <n v="313.47935919999998"/>
    <m/>
    <m/>
    <m/>
  </r>
  <r>
    <x v="3"/>
    <x v="17"/>
    <x v="1"/>
    <s v="Ischemic heart disease"/>
    <x v="1"/>
    <x v="2"/>
    <n v="263.99140740000001"/>
    <n v="221.49140080000001"/>
    <n v="312.59780910000001"/>
    <m/>
    <m/>
    <m/>
  </r>
  <r>
    <x v="3"/>
    <x v="18"/>
    <x v="1"/>
    <s v="Ischemic heart disease"/>
    <x v="1"/>
    <x v="2"/>
    <n v="265.41669769999999"/>
    <n v="222.04028750000001"/>
    <n v="313.57550780000003"/>
    <m/>
    <m/>
    <m/>
  </r>
  <r>
    <x v="3"/>
    <x v="19"/>
    <x v="1"/>
    <s v="Ischemic heart disease"/>
    <x v="1"/>
    <x v="2"/>
    <n v="264.79311669999998"/>
    <n v="223.05535850000001"/>
    <n v="312.12838190000002"/>
    <m/>
    <m/>
    <m/>
  </r>
  <r>
    <x v="3"/>
    <x v="20"/>
    <x v="1"/>
    <s v="Ischemic heart disease"/>
    <x v="1"/>
    <x v="2"/>
    <n v="261.5266517"/>
    <n v="217.86035709999999"/>
    <n v="309.8474842"/>
    <m/>
    <m/>
    <m/>
  </r>
  <r>
    <x v="3"/>
    <x v="21"/>
    <x v="1"/>
    <s v="Ischemic heart disease"/>
    <x v="1"/>
    <x v="2"/>
    <n v="257.41407020000003"/>
    <n v="214.3757459"/>
    <n v="306.57674279999998"/>
    <m/>
    <m/>
    <m/>
  </r>
  <r>
    <x v="3"/>
    <x v="22"/>
    <x v="1"/>
    <s v="Ischemic heart disease"/>
    <x v="1"/>
    <x v="2"/>
    <n v="251.23745160000001"/>
    <n v="208.85195329999999"/>
    <n v="298.22139579999998"/>
    <m/>
    <m/>
    <m/>
  </r>
  <r>
    <x v="3"/>
    <x v="23"/>
    <x v="1"/>
    <s v="Ischemic heart disease"/>
    <x v="1"/>
    <x v="2"/>
    <n v="246.4909036"/>
    <n v="204.0161951"/>
    <n v="295.95200010000002"/>
    <m/>
    <m/>
    <m/>
  </r>
  <r>
    <x v="3"/>
    <x v="24"/>
    <x v="1"/>
    <s v="Ischemic heart disease"/>
    <x v="1"/>
    <x v="2"/>
    <n v="240.34901590000001"/>
    <n v="196.4016292"/>
    <n v="292.2189583"/>
    <m/>
    <m/>
    <m/>
  </r>
  <r>
    <x v="3"/>
    <x v="25"/>
    <x v="1"/>
    <s v="Ischemic heart disease"/>
    <x v="1"/>
    <x v="2"/>
    <n v="233.04099650000001"/>
    <n v="190.21908049999999"/>
    <n v="285.05083489999998"/>
    <m/>
    <m/>
    <m/>
  </r>
  <r>
    <x v="3"/>
    <x v="26"/>
    <x v="1"/>
    <s v="Ischemic heart disease"/>
    <x v="1"/>
    <x v="2"/>
    <n v="224.00686569999999"/>
    <n v="180.57491329999999"/>
    <n v="280.16631439999998"/>
    <m/>
    <m/>
    <m/>
  </r>
  <r>
    <x v="3"/>
    <x v="27"/>
    <x v="1"/>
    <s v="Ischemic heart disease"/>
    <x v="1"/>
    <x v="2"/>
    <n v="215.0924369"/>
    <n v="173.15690420000001"/>
    <n v="267.43714560000001"/>
    <m/>
    <m/>
    <m/>
  </r>
  <r>
    <x v="3"/>
    <x v="0"/>
    <x v="1"/>
    <s v="Ischemic heart disease"/>
    <x v="1"/>
    <x v="3"/>
    <n v="9.863610929"/>
    <n v="8.435143643"/>
    <n v="11.50525408"/>
    <m/>
    <m/>
    <m/>
  </r>
  <r>
    <x v="3"/>
    <x v="1"/>
    <x v="1"/>
    <s v="Ischemic heart disease"/>
    <x v="1"/>
    <x v="3"/>
    <n v="9.6638448449999999"/>
    <n v="8.2277292440000007"/>
    <n v="11.33788575"/>
    <m/>
    <m/>
    <m/>
  </r>
  <r>
    <x v="3"/>
    <x v="2"/>
    <x v="1"/>
    <s v="Ischemic heart disease"/>
    <x v="1"/>
    <x v="3"/>
    <n v="9.4825990489999992"/>
    <n v="8.0663100140000008"/>
    <n v="11.04119873"/>
    <m/>
    <m/>
    <m/>
  </r>
  <r>
    <x v="3"/>
    <x v="3"/>
    <x v="1"/>
    <s v="Ischemic heart disease"/>
    <x v="1"/>
    <x v="3"/>
    <n v="9.3343029610000006"/>
    <n v="7.927793361"/>
    <n v="10.84939241"/>
    <m/>
    <m/>
    <m/>
  </r>
  <r>
    <x v="3"/>
    <x v="4"/>
    <x v="1"/>
    <s v="Ischemic heart disease"/>
    <x v="1"/>
    <x v="3"/>
    <n v="9.1521269709999995"/>
    <n v="7.7227149190000004"/>
    <n v="10.67370463"/>
    <m/>
    <m/>
    <m/>
  </r>
  <r>
    <x v="3"/>
    <x v="5"/>
    <x v="1"/>
    <s v="Ischemic heart disease"/>
    <x v="1"/>
    <x v="3"/>
    <n v="9.0168539499999998"/>
    <n v="7.5762659530000001"/>
    <n v="10.59203301"/>
    <m/>
    <m/>
    <m/>
  </r>
  <r>
    <x v="3"/>
    <x v="6"/>
    <x v="1"/>
    <s v="Ischemic heart disease"/>
    <x v="1"/>
    <x v="3"/>
    <n v="8.9388704160000003"/>
    <n v="7.503284399"/>
    <n v="10.47249437"/>
    <m/>
    <m/>
    <m/>
  </r>
  <r>
    <x v="3"/>
    <x v="7"/>
    <x v="1"/>
    <s v="Ischemic heart disease"/>
    <x v="1"/>
    <x v="3"/>
    <n v="8.8966783530000004"/>
    <n v="7.4774831610000003"/>
    <n v="10.48987198"/>
    <m/>
    <m/>
    <m/>
  </r>
  <r>
    <x v="3"/>
    <x v="8"/>
    <x v="1"/>
    <s v="Ischemic heart disease"/>
    <x v="1"/>
    <x v="3"/>
    <n v="8.9389220829999996"/>
    <n v="7.5067727240000002"/>
    <n v="10.57650376"/>
    <m/>
    <m/>
    <m/>
  </r>
  <r>
    <x v="3"/>
    <x v="9"/>
    <x v="1"/>
    <s v="Ischemic heart disease"/>
    <x v="1"/>
    <x v="3"/>
    <n v="9.0427908440000007"/>
    <n v="7.6513068119999996"/>
    <n v="10.66093059"/>
    <m/>
    <m/>
    <m/>
  </r>
  <r>
    <x v="3"/>
    <x v="10"/>
    <x v="1"/>
    <s v="Ischemic heart disease"/>
    <x v="1"/>
    <x v="3"/>
    <n v="9.1836929099999995"/>
    <n v="7.7813214520000002"/>
    <n v="10.883186800000001"/>
    <m/>
    <m/>
    <m/>
  </r>
  <r>
    <x v="3"/>
    <x v="11"/>
    <x v="1"/>
    <s v="Ischemic heart disease"/>
    <x v="1"/>
    <x v="3"/>
    <n v="9.3185360799999994"/>
    <n v="7.8692933910000002"/>
    <n v="11.0446536"/>
    <m/>
    <m/>
    <m/>
  </r>
  <r>
    <x v="3"/>
    <x v="12"/>
    <x v="1"/>
    <s v="Ischemic heart disease"/>
    <x v="1"/>
    <x v="3"/>
    <n v="9.4342852990000008"/>
    <n v="7.9604220039999998"/>
    <n v="11.127801359999999"/>
    <m/>
    <m/>
    <m/>
  </r>
  <r>
    <x v="3"/>
    <x v="13"/>
    <x v="1"/>
    <s v="Ischemic heart disease"/>
    <x v="1"/>
    <x v="3"/>
    <n v="9.533647878"/>
    <n v="8.0696553929999997"/>
    <n v="11.23220347"/>
    <m/>
    <m/>
    <m/>
  </r>
  <r>
    <x v="3"/>
    <x v="14"/>
    <x v="1"/>
    <s v="Ischemic heart disease"/>
    <x v="1"/>
    <x v="3"/>
    <n v="9.5992640970000007"/>
    <n v="8.1122266710000002"/>
    <n v="11.28667182"/>
    <m/>
    <m/>
    <m/>
  </r>
  <r>
    <x v="3"/>
    <x v="15"/>
    <x v="1"/>
    <s v="Ischemic heart disease"/>
    <x v="1"/>
    <x v="3"/>
    <n v="9.6223103339999998"/>
    <n v="8.1361580320000009"/>
    <n v="11.34168186"/>
    <m/>
    <m/>
    <m/>
  </r>
  <r>
    <x v="3"/>
    <x v="16"/>
    <x v="1"/>
    <s v="Ischemic heart disease"/>
    <x v="1"/>
    <x v="3"/>
    <n v="9.636862635"/>
    <n v="8.1457120229999997"/>
    <n v="11.377469169999999"/>
    <m/>
    <m/>
    <m/>
  </r>
  <r>
    <x v="3"/>
    <x v="17"/>
    <x v="1"/>
    <s v="Ischemic heart disease"/>
    <x v="1"/>
    <x v="3"/>
    <n v="9.5786163660000003"/>
    <n v="7.9926757479999999"/>
    <n v="11.30690856"/>
    <m/>
    <m/>
    <m/>
  </r>
  <r>
    <x v="3"/>
    <x v="18"/>
    <x v="1"/>
    <s v="Ischemic heart disease"/>
    <x v="1"/>
    <x v="3"/>
    <n v="9.626943271"/>
    <n v="8.1068586880000009"/>
    <n v="11.45592117"/>
    <m/>
    <m/>
    <m/>
  </r>
  <r>
    <x v="3"/>
    <x v="19"/>
    <x v="1"/>
    <s v="Ischemic heart disease"/>
    <x v="1"/>
    <x v="3"/>
    <n v="9.6070063169999997"/>
    <n v="8.1057562349999994"/>
    <n v="11.38437343"/>
    <m/>
    <m/>
    <m/>
  </r>
  <r>
    <x v="3"/>
    <x v="20"/>
    <x v="1"/>
    <s v="Ischemic heart disease"/>
    <x v="1"/>
    <x v="3"/>
    <n v="9.5017207429999999"/>
    <n v="7.9432397909999999"/>
    <n v="11.27248028"/>
    <m/>
    <m/>
    <m/>
  </r>
  <r>
    <x v="3"/>
    <x v="21"/>
    <x v="1"/>
    <s v="Ischemic heart disease"/>
    <x v="1"/>
    <x v="3"/>
    <n v="9.3867857909999994"/>
    <n v="7.8517482080000001"/>
    <n v="11.173240229999999"/>
    <m/>
    <m/>
    <m/>
  </r>
  <r>
    <x v="3"/>
    <x v="22"/>
    <x v="1"/>
    <s v="Ischemic heart disease"/>
    <x v="1"/>
    <x v="3"/>
    <n v="9.1643138640000004"/>
    <n v="7.6463871409999999"/>
    <n v="10.953574379999999"/>
    <m/>
    <m/>
    <m/>
  </r>
  <r>
    <x v="3"/>
    <x v="23"/>
    <x v="1"/>
    <s v="Ischemic heart disease"/>
    <x v="1"/>
    <x v="3"/>
    <n v="8.9994783399999996"/>
    <n v="7.478631515"/>
    <n v="10.85471504"/>
    <m/>
    <m/>
    <m/>
  </r>
  <r>
    <x v="3"/>
    <x v="24"/>
    <x v="1"/>
    <s v="Ischemic heart disease"/>
    <x v="1"/>
    <x v="3"/>
    <n v="8.8019135380000009"/>
    <n v="7.2166131890000003"/>
    <n v="10.59544073"/>
    <m/>
    <m/>
    <m/>
  </r>
  <r>
    <x v="3"/>
    <x v="25"/>
    <x v="1"/>
    <s v="Ischemic heart disease"/>
    <x v="1"/>
    <x v="3"/>
    <n v="8.5666610290000005"/>
    <n v="7.0286817959999999"/>
    <n v="10.457866109999999"/>
    <m/>
    <m/>
    <m/>
  </r>
  <r>
    <x v="3"/>
    <x v="26"/>
    <x v="1"/>
    <s v="Ischemic heart disease"/>
    <x v="1"/>
    <x v="3"/>
    <n v="8.2922634350000006"/>
    <n v="6.7057026759999996"/>
    <n v="10.26302366"/>
    <m/>
    <m/>
    <m/>
  </r>
  <r>
    <x v="3"/>
    <x v="27"/>
    <x v="1"/>
    <s v="Ischemic heart disease"/>
    <x v="1"/>
    <x v="3"/>
    <n v="8.0117107539999992"/>
    <n v="6.458797455"/>
    <n v="9.9425160130000005"/>
    <m/>
    <m/>
    <m/>
  </r>
  <r>
    <x v="3"/>
    <x v="0"/>
    <x v="1"/>
    <s v="Ischemic stroke"/>
    <x v="1"/>
    <x v="2"/>
    <n v="63.236647179999999"/>
    <n v="49.301292050000001"/>
    <n v="77.632379909999997"/>
    <m/>
    <m/>
    <m/>
  </r>
  <r>
    <x v="3"/>
    <x v="1"/>
    <x v="1"/>
    <s v="Ischemic stroke"/>
    <x v="1"/>
    <x v="2"/>
    <n v="61.685588090000003"/>
    <n v="48.254940830000002"/>
    <n v="75.935298979999999"/>
    <m/>
    <m/>
    <m/>
  </r>
  <r>
    <x v="3"/>
    <x v="2"/>
    <x v="1"/>
    <s v="Ischemic stroke"/>
    <x v="1"/>
    <x v="2"/>
    <n v="60.254413710000001"/>
    <n v="46.86134895"/>
    <n v="74.258967670000004"/>
    <m/>
    <m/>
    <m/>
  </r>
  <r>
    <x v="3"/>
    <x v="3"/>
    <x v="1"/>
    <s v="Ischemic stroke"/>
    <x v="1"/>
    <x v="2"/>
    <n v="59.024678180000002"/>
    <n v="45.669544729999998"/>
    <n v="72.746864299999999"/>
    <m/>
    <m/>
    <m/>
  </r>
  <r>
    <x v="3"/>
    <x v="4"/>
    <x v="1"/>
    <s v="Ischemic stroke"/>
    <x v="1"/>
    <x v="2"/>
    <n v="57.472336589999998"/>
    <n v="44.563034190000003"/>
    <n v="70.764777260000002"/>
    <m/>
    <m/>
    <m/>
  </r>
  <r>
    <x v="3"/>
    <x v="5"/>
    <x v="1"/>
    <s v="Ischemic stroke"/>
    <x v="1"/>
    <x v="2"/>
    <n v="56.118717429999997"/>
    <n v="43.014153890000003"/>
    <n v="69.438237610000002"/>
    <m/>
    <m/>
    <m/>
  </r>
  <r>
    <x v="3"/>
    <x v="6"/>
    <x v="1"/>
    <s v="Ischemic stroke"/>
    <x v="1"/>
    <x v="2"/>
    <n v="55.140924839999997"/>
    <n v="42.662437220000001"/>
    <n v="68.952771810000002"/>
    <m/>
    <m/>
    <m/>
  </r>
  <r>
    <x v="3"/>
    <x v="7"/>
    <x v="1"/>
    <s v="Ischemic stroke"/>
    <x v="1"/>
    <x v="2"/>
    <n v="54.427907580000003"/>
    <n v="42.184475370000001"/>
    <n v="67.457406640000002"/>
    <m/>
    <m/>
    <m/>
  </r>
  <r>
    <x v="3"/>
    <x v="8"/>
    <x v="1"/>
    <s v="Ischemic stroke"/>
    <x v="1"/>
    <x v="2"/>
    <n v="54.379751659999997"/>
    <n v="42.210840840000003"/>
    <n v="68.090810880000006"/>
    <m/>
    <m/>
    <m/>
  </r>
  <r>
    <x v="3"/>
    <x v="9"/>
    <x v="1"/>
    <s v="Ischemic stroke"/>
    <x v="1"/>
    <x v="2"/>
    <n v="55.15931509"/>
    <n v="42.741041250000002"/>
    <n v="68.827181120000006"/>
    <m/>
    <m/>
    <m/>
  </r>
  <r>
    <x v="3"/>
    <x v="10"/>
    <x v="1"/>
    <s v="Ischemic stroke"/>
    <x v="1"/>
    <x v="2"/>
    <n v="56.363106649999999"/>
    <n v="43.21520581"/>
    <n v="70.832767360000005"/>
    <m/>
    <m/>
    <m/>
  </r>
  <r>
    <x v="3"/>
    <x v="11"/>
    <x v="1"/>
    <s v="Ischemic stroke"/>
    <x v="1"/>
    <x v="2"/>
    <n v="57.474794719999998"/>
    <n v="43.728706680000002"/>
    <n v="72.558483530000004"/>
    <m/>
    <m/>
    <m/>
  </r>
  <r>
    <x v="3"/>
    <x v="12"/>
    <x v="1"/>
    <s v="Ischemic stroke"/>
    <x v="1"/>
    <x v="2"/>
    <n v="58.21986631"/>
    <n v="44.832676739999997"/>
    <n v="73.68087371"/>
    <m/>
    <m/>
    <m/>
  </r>
  <r>
    <x v="3"/>
    <x v="13"/>
    <x v="1"/>
    <s v="Ischemic stroke"/>
    <x v="1"/>
    <x v="2"/>
    <n v="58.782157040000001"/>
    <n v="45.266737560000003"/>
    <n v="74.632839570000002"/>
    <m/>
    <m/>
    <m/>
  </r>
  <r>
    <x v="3"/>
    <x v="14"/>
    <x v="1"/>
    <s v="Ischemic stroke"/>
    <x v="1"/>
    <x v="2"/>
    <n v="58.999730200000002"/>
    <n v="45.200983559999997"/>
    <n v="74.206547119999996"/>
    <m/>
    <m/>
    <m/>
  </r>
  <r>
    <x v="3"/>
    <x v="15"/>
    <x v="1"/>
    <s v="Ischemic stroke"/>
    <x v="1"/>
    <x v="2"/>
    <n v="58.994065149999997"/>
    <n v="45.100347489999997"/>
    <n v="74.579532299999997"/>
    <m/>
    <m/>
    <m/>
  </r>
  <r>
    <x v="3"/>
    <x v="16"/>
    <x v="1"/>
    <s v="Ischemic stroke"/>
    <x v="1"/>
    <x v="2"/>
    <n v="58.963939850000003"/>
    <n v="45.185826239999997"/>
    <n v="75.139715080000002"/>
    <m/>
    <m/>
    <m/>
  </r>
  <r>
    <x v="3"/>
    <x v="17"/>
    <x v="1"/>
    <s v="Ischemic stroke"/>
    <x v="1"/>
    <x v="2"/>
    <n v="58.957848869999999"/>
    <n v="45.269276939999997"/>
    <n v="75.538372300000006"/>
    <m/>
    <m/>
    <m/>
  </r>
  <r>
    <x v="3"/>
    <x v="18"/>
    <x v="1"/>
    <s v="Ischemic stroke"/>
    <x v="1"/>
    <x v="2"/>
    <n v="59.118453799999997"/>
    <n v="44.897852749999998"/>
    <n v="76.021705350000005"/>
    <m/>
    <m/>
    <m/>
  </r>
  <r>
    <x v="3"/>
    <x v="19"/>
    <x v="1"/>
    <s v="Ischemic stroke"/>
    <x v="1"/>
    <x v="2"/>
    <n v="58.859674900000002"/>
    <n v="44.641997240000002"/>
    <n v="75.231864450000003"/>
    <m/>
    <m/>
    <m/>
  </r>
  <r>
    <x v="3"/>
    <x v="20"/>
    <x v="1"/>
    <s v="Ischemic stroke"/>
    <x v="1"/>
    <x v="2"/>
    <n v="58.144070900000003"/>
    <n v="43.99996866"/>
    <n v="74.632849539999995"/>
    <m/>
    <m/>
    <m/>
  </r>
  <r>
    <x v="3"/>
    <x v="21"/>
    <x v="1"/>
    <s v="Ischemic stroke"/>
    <x v="1"/>
    <x v="2"/>
    <n v="57.083476589999997"/>
    <n v="42.875050549999997"/>
    <n v="73.452117290000004"/>
    <m/>
    <m/>
    <m/>
  </r>
  <r>
    <x v="3"/>
    <x v="22"/>
    <x v="1"/>
    <s v="Ischemic stroke"/>
    <x v="1"/>
    <x v="2"/>
    <n v="56.188977440000002"/>
    <n v="41.832948039999998"/>
    <n v="72.106341990000004"/>
    <m/>
    <m/>
    <m/>
  </r>
  <r>
    <x v="3"/>
    <x v="23"/>
    <x v="1"/>
    <s v="Ischemic stroke"/>
    <x v="1"/>
    <x v="2"/>
    <n v="55.645377259999997"/>
    <n v="41.163544199999997"/>
    <n v="72.117820940000001"/>
    <m/>
    <m/>
    <m/>
  </r>
  <r>
    <x v="3"/>
    <x v="24"/>
    <x v="1"/>
    <s v="Ischemic stroke"/>
    <x v="1"/>
    <x v="2"/>
    <n v="54.960694680000003"/>
    <n v="40.122022860000001"/>
    <n v="71.516549729999994"/>
    <m/>
    <m/>
    <m/>
  </r>
  <r>
    <x v="3"/>
    <x v="25"/>
    <x v="1"/>
    <s v="Ischemic stroke"/>
    <x v="1"/>
    <x v="2"/>
    <n v="53.532172129999999"/>
    <n v="39.027653700000002"/>
    <n v="70.495799399999996"/>
    <m/>
    <m/>
    <m/>
  </r>
  <r>
    <x v="3"/>
    <x v="26"/>
    <x v="1"/>
    <s v="Ischemic stroke"/>
    <x v="1"/>
    <x v="2"/>
    <n v="51.759086529999998"/>
    <n v="37.201342449999999"/>
    <n v="66.795193749999996"/>
    <m/>
    <m/>
    <m/>
  </r>
  <r>
    <x v="3"/>
    <x v="27"/>
    <x v="1"/>
    <s v="Ischemic stroke"/>
    <x v="1"/>
    <x v="2"/>
    <n v="50.107166220000003"/>
    <n v="35.99966818"/>
    <n v="65.953549109999997"/>
    <m/>
    <m/>
    <m/>
  </r>
  <r>
    <x v="3"/>
    <x v="0"/>
    <x v="1"/>
    <s v="Ischemic stroke"/>
    <x v="1"/>
    <x v="3"/>
    <n v="2.5913915150000002"/>
    <n v="2.0238528850000002"/>
    <n v="3.2309196569999998"/>
    <m/>
    <m/>
    <m/>
  </r>
  <r>
    <x v="3"/>
    <x v="1"/>
    <x v="1"/>
    <s v="Ischemic stroke"/>
    <x v="1"/>
    <x v="3"/>
    <n v="2.5296744960000002"/>
    <n v="1.985432219"/>
    <n v="3.1514807920000001"/>
    <m/>
    <m/>
    <m/>
  </r>
  <r>
    <x v="3"/>
    <x v="2"/>
    <x v="1"/>
    <s v="Ischemic stroke"/>
    <x v="1"/>
    <x v="3"/>
    <n v="2.479933816"/>
    <n v="1.9503897020000001"/>
    <n v="3.0841255840000001"/>
    <m/>
    <m/>
    <m/>
  </r>
  <r>
    <x v="3"/>
    <x v="3"/>
    <x v="1"/>
    <s v="Ischemic stroke"/>
    <x v="1"/>
    <x v="3"/>
    <n v="2.4386363420000001"/>
    <n v="1.899118241"/>
    <n v="3.046565835"/>
    <m/>
    <m/>
    <m/>
  </r>
  <r>
    <x v="3"/>
    <x v="4"/>
    <x v="1"/>
    <s v="Ischemic stroke"/>
    <x v="1"/>
    <x v="3"/>
    <n v="2.3845028030000002"/>
    <n v="1.850742286"/>
    <n v="2.9667377240000001"/>
    <m/>
    <m/>
    <m/>
  </r>
  <r>
    <x v="3"/>
    <x v="5"/>
    <x v="1"/>
    <s v="Ischemic stroke"/>
    <x v="1"/>
    <x v="3"/>
    <n v="2.3396053440000002"/>
    <n v="1.812608115"/>
    <n v="2.9200251580000001"/>
    <m/>
    <m/>
    <m/>
  </r>
  <r>
    <x v="3"/>
    <x v="6"/>
    <x v="1"/>
    <s v="Ischemic stroke"/>
    <x v="1"/>
    <x v="3"/>
    <n v="2.306447119"/>
    <n v="1.783164988"/>
    <n v="2.9209511090000002"/>
    <m/>
    <m/>
    <m/>
  </r>
  <r>
    <x v="3"/>
    <x v="7"/>
    <x v="1"/>
    <s v="Ischemic stroke"/>
    <x v="1"/>
    <x v="3"/>
    <n v="2.2896516419999999"/>
    <n v="1.761220054"/>
    <n v="2.8882882790000002"/>
    <m/>
    <m/>
    <m/>
  </r>
  <r>
    <x v="3"/>
    <x v="8"/>
    <x v="1"/>
    <s v="Ischemic stroke"/>
    <x v="1"/>
    <x v="3"/>
    <n v="2.2996075130000002"/>
    <n v="1.7543009679999999"/>
    <n v="2.92247067"/>
    <m/>
    <m/>
    <m/>
  </r>
  <r>
    <x v="3"/>
    <x v="9"/>
    <x v="1"/>
    <s v="Ischemic stroke"/>
    <x v="1"/>
    <x v="3"/>
    <n v="2.3465554829999999"/>
    <n v="1.791496988"/>
    <n v="2.9620861440000001"/>
    <m/>
    <m/>
    <m/>
  </r>
  <r>
    <x v="3"/>
    <x v="10"/>
    <x v="1"/>
    <s v="Ischemic stroke"/>
    <x v="1"/>
    <x v="3"/>
    <n v="2.4132869349999999"/>
    <n v="1.8381395140000001"/>
    <n v="3.069634432"/>
    <m/>
    <m/>
    <m/>
  </r>
  <r>
    <x v="3"/>
    <x v="11"/>
    <x v="1"/>
    <s v="Ischemic stroke"/>
    <x v="1"/>
    <x v="3"/>
    <n v="2.4685647159999999"/>
    <n v="1.882771089"/>
    <n v="3.1470534020000001"/>
    <m/>
    <m/>
    <m/>
  </r>
  <r>
    <x v="3"/>
    <x v="12"/>
    <x v="1"/>
    <s v="Ischemic stroke"/>
    <x v="1"/>
    <x v="3"/>
    <n v="2.5110582290000001"/>
    <n v="1.926739303"/>
    <n v="3.1954698220000002"/>
    <m/>
    <m/>
    <m/>
  </r>
  <r>
    <x v="3"/>
    <x v="13"/>
    <x v="1"/>
    <s v="Ischemic stroke"/>
    <x v="1"/>
    <x v="3"/>
    <n v="2.5430312079999999"/>
    <n v="1.9562406160000001"/>
    <n v="3.2397546300000002"/>
    <m/>
    <m/>
    <m/>
  </r>
  <r>
    <x v="3"/>
    <x v="14"/>
    <x v="1"/>
    <s v="Ischemic stroke"/>
    <x v="1"/>
    <x v="3"/>
    <n v="2.5567351110000001"/>
    <n v="1.9672021630000001"/>
    <n v="3.244450965"/>
    <m/>
    <m/>
    <m/>
  </r>
  <r>
    <x v="3"/>
    <x v="15"/>
    <x v="1"/>
    <s v="Ischemic stroke"/>
    <x v="1"/>
    <x v="3"/>
    <n v="2.5620641559999999"/>
    <n v="1.9385800909999999"/>
    <n v="3.2694434650000002"/>
    <m/>
    <m/>
    <m/>
  </r>
  <r>
    <x v="3"/>
    <x v="16"/>
    <x v="1"/>
    <s v="Ischemic stroke"/>
    <x v="1"/>
    <x v="3"/>
    <n v="2.563447225"/>
    <n v="1.9545556660000001"/>
    <n v="3.2778351059999999"/>
    <m/>
    <m/>
    <m/>
  </r>
  <r>
    <x v="3"/>
    <x v="17"/>
    <x v="1"/>
    <s v="Ischemic stroke"/>
    <x v="1"/>
    <x v="3"/>
    <n v="2.5719049140000001"/>
    <n v="1.9592765329999999"/>
    <n v="3.2841506730000001"/>
    <m/>
    <m/>
    <m/>
  </r>
  <r>
    <x v="3"/>
    <x v="18"/>
    <x v="1"/>
    <s v="Ischemic stroke"/>
    <x v="1"/>
    <x v="3"/>
    <n v="2.589626269"/>
    <n v="1.9649298129999999"/>
    <n v="3.3149792169999999"/>
    <m/>
    <m/>
    <m/>
  </r>
  <r>
    <x v="3"/>
    <x v="19"/>
    <x v="1"/>
    <s v="Ischemic stroke"/>
    <x v="1"/>
    <x v="3"/>
    <n v="2.586724319"/>
    <n v="1.954554989"/>
    <n v="3.3100898430000001"/>
    <m/>
    <m/>
    <m/>
  </r>
  <r>
    <x v="3"/>
    <x v="20"/>
    <x v="1"/>
    <s v="Ischemic stroke"/>
    <x v="1"/>
    <x v="3"/>
    <n v="2.5632610320000002"/>
    <n v="1.943342736"/>
    <n v="3.2839543010000001"/>
    <m/>
    <m/>
    <m/>
  </r>
  <r>
    <x v="3"/>
    <x v="21"/>
    <x v="1"/>
    <s v="Ischemic stroke"/>
    <x v="1"/>
    <x v="3"/>
    <n v="2.5230365859999999"/>
    <n v="1.901369364"/>
    <n v="3.213379218"/>
    <m/>
    <m/>
    <m/>
  </r>
  <r>
    <x v="3"/>
    <x v="22"/>
    <x v="1"/>
    <s v="Ischemic stroke"/>
    <x v="1"/>
    <x v="3"/>
    <n v="2.4941519489999999"/>
    <n v="1.8654156099999999"/>
    <n v="3.1956972530000001"/>
    <m/>
    <m/>
    <m/>
  </r>
  <r>
    <x v="3"/>
    <x v="23"/>
    <x v="1"/>
    <s v="Ischemic stroke"/>
    <x v="1"/>
    <x v="3"/>
    <n v="2.4763186660000001"/>
    <n v="1.8550843589999999"/>
    <n v="3.1773487729999998"/>
    <m/>
    <m/>
    <m/>
  </r>
  <r>
    <x v="3"/>
    <x v="24"/>
    <x v="1"/>
    <s v="Ischemic stroke"/>
    <x v="1"/>
    <x v="3"/>
    <n v="2.4552143829999999"/>
    <n v="1.812664818"/>
    <n v="3.174202991"/>
    <m/>
    <m/>
    <m/>
  </r>
  <r>
    <x v="3"/>
    <x v="25"/>
    <x v="1"/>
    <s v="Ischemic stroke"/>
    <x v="1"/>
    <x v="3"/>
    <n v="2.3981986480000002"/>
    <n v="1.7489623649999999"/>
    <n v="3.1399141959999999"/>
    <m/>
    <m/>
    <m/>
  </r>
  <r>
    <x v="3"/>
    <x v="26"/>
    <x v="1"/>
    <s v="Ischemic stroke"/>
    <x v="1"/>
    <x v="3"/>
    <n v="2.3241142799999999"/>
    <n v="1.6850862929999999"/>
    <n v="2.9998223839999998"/>
    <m/>
    <m/>
    <m/>
  </r>
  <r>
    <x v="3"/>
    <x v="27"/>
    <x v="1"/>
    <s v="Ischemic stroke"/>
    <x v="1"/>
    <x v="3"/>
    <n v="2.2520500139999999"/>
    <n v="1.607984525"/>
    <n v="2.9541284069999998"/>
    <m/>
    <m/>
    <m/>
  </r>
  <r>
    <x v="3"/>
    <x v="0"/>
    <x v="1"/>
    <s v="Tracheal, bronchus, and lung cancer"/>
    <x v="1"/>
    <x v="2"/>
    <n v="57.8974853"/>
    <n v="40.762043689999999"/>
    <n v="77.742914089999999"/>
    <m/>
    <m/>
    <m/>
  </r>
  <r>
    <x v="3"/>
    <x v="1"/>
    <x v="1"/>
    <s v="Tracheal, bronchus, and lung cancer"/>
    <x v="1"/>
    <x v="2"/>
    <n v="56.910368579999997"/>
    <n v="40.149558800000001"/>
    <n v="78.03335912"/>
    <m/>
    <m/>
    <m/>
  </r>
  <r>
    <x v="3"/>
    <x v="2"/>
    <x v="1"/>
    <s v="Tracheal, bronchus, and lung cancer"/>
    <x v="1"/>
    <x v="2"/>
    <n v="55.878704069999998"/>
    <n v="39.24648887"/>
    <n v="76.323912620000002"/>
    <m/>
    <m/>
    <m/>
  </r>
  <r>
    <x v="3"/>
    <x v="3"/>
    <x v="1"/>
    <s v="Tracheal, bronchus, and lung cancer"/>
    <x v="1"/>
    <x v="2"/>
    <n v="54.738629420000002"/>
    <n v="37.38541781"/>
    <n v="75.035105580000007"/>
    <m/>
    <m/>
    <m/>
  </r>
  <r>
    <x v="3"/>
    <x v="4"/>
    <x v="1"/>
    <s v="Tracheal, bronchus, and lung cancer"/>
    <x v="1"/>
    <x v="2"/>
    <n v="53.266565640000003"/>
    <n v="35.971857589999999"/>
    <n v="74.69504809"/>
    <m/>
    <m/>
    <m/>
  </r>
  <r>
    <x v="3"/>
    <x v="5"/>
    <x v="1"/>
    <s v="Tracheal, bronchus, and lung cancer"/>
    <x v="1"/>
    <x v="2"/>
    <n v="51.983134380000003"/>
    <n v="35.465901529999996"/>
    <n v="72.576984789999997"/>
    <m/>
    <m/>
    <m/>
  </r>
  <r>
    <x v="3"/>
    <x v="6"/>
    <x v="1"/>
    <s v="Tracheal, bronchus, and lung cancer"/>
    <x v="1"/>
    <x v="2"/>
    <n v="50.859303109999999"/>
    <n v="34.150447059999998"/>
    <n v="71.815363349999998"/>
    <m/>
    <m/>
    <m/>
  </r>
  <r>
    <x v="3"/>
    <x v="7"/>
    <x v="1"/>
    <s v="Tracheal, bronchus, and lung cancer"/>
    <x v="1"/>
    <x v="2"/>
    <n v="49.729141540000001"/>
    <n v="33.161459970000003"/>
    <n v="71.131082910000003"/>
    <m/>
    <m/>
    <m/>
  </r>
  <r>
    <x v="3"/>
    <x v="8"/>
    <x v="1"/>
    <s v="Tracheal, bronchus, and lung cancer"/>
    <x v="1"/>
    <x v="2"/>
    <n v="48.727615139999997"/>
    <n v="32.735736799999998"/>
    <n v="69.78822692"/>
    <m/>
    <m/>
    <m/>
  </r>
  <r>
    <x v="3"/>
    <x v="9"/>
    <x v="1"/>
    <s v="Tracheal, bronchus, and lung cancer"/>
    <x v="1"/>
    <x v="2"/>
    <n v="48.003215259999997"/>
    <n v="32.264812970000001"/>
    <n v="67.745006700000005"/>
    <m/>
    <m/>
    <m/>
  </r>
  <r>
    <x v="3"/>
    <x v="10"/>
    <x v="1"/>
    <s v="Tracheal, bronchus, and lung cancer"/>
    <x v="1"/>
    <x v="2"/>
    <n v="47.356595079999998"/>
    <n v="31.95579948"/>
    <n v="67.224712370000006"/>
    <m/>
    <m/>
    <m/>
  </r>
  <r>
    <x v="3"/>
    <x v="11"/>
    <x v="1"/>
    <s v="Tracheal, bronchus, and lung cancer"/>
    <x v="1"/>
    <x v="2"/>
    <n v="46.795998599999997"/>
    <n v="31.224598369999999"/>
    <n v="66.234965520000003"/>
    <m/>
    <m/>
    <m/>
  </r>
  <r>
    <x v="3"/>
    <x v="12"/>
    <x v="1"/>
    <s v="Tracheal, bronchus, and lung cancer"/>
    <x v="1"/>
    <x v="2"/>
    <n v="46.238421629999998"/>
    <n v="31.536713880000001"/>
    <n v="64.960574269999995"/>
    <m/>
    <m/>
    <m/>
  </r>
  <r>
    <x v="3"/>
    <x v="13"/>
    <x v="1"/>
    <s v="Tracheal, bronchus, and lung cancer"/>
    <x v="1"/>
    <x v="2"/>
    <n v="45.867542239999999"/>
    <n v="30.828427659999999"/>
    <n v="65.000465599999998"/>
    <m/>
    <m/>
    <m/>
  </r>
  <r>
    <x v="3"/>
    <x v="14"/>
    <x v="1"/>
    <s v="Tracheal, bronchus, and lung cancer"/>
    <x v="1"/>
    <x v="2"/>
    <n v="45.405749010000001"/>
    <n v="30.75186802"/>
    <n v="64.28244857"/>
    <m/>
    <m/>
    <m/>
  </r>
  <r>
    <x v="3"/>
    <x v="15"/>
    <x v="1"/>
    <s v="Tracheal, bronchus, and lung cancer"/>
    <x v="1"/>
    <x v="2"/>
    <n v="44.802780720000001"/>
    <n v="30.181478810000002"/>
    <n v="62.88031281"/>
    <m/>
    <m/>
    <m/>
  </r>
  <r>
    <x v="3"/>
    <x v="16"/>
    <x v="1"/>
    <s v="Tracheal, bronchus, and lung cancer"/>
    <x v="1"/>
    <x v="2"/>
    <n v="44.28137942"/>
    <n v="29.68469327"/>
    <n v="62.699421129999998"/>
    <m/>
    <m/>
    <m/>
  </r>
  <r>
    <x v="3"/>
    <x v="17"/>
    <x v="1"/>
    <s v="Tracheal, bronchus, and lung cancer"/>
    <x v="1"/>
    <x v="2"/>
    <n v="44.033836469999997"/>
    <n v="29.462505740000001"/>
    <n v="61.712019089999998"/>
    <m/>
    <m/>
    <m/>
  </r>
  <r>
    <x v="3"/>
    <x v="18"/>
    <x v="1"/>
    <s v="Tracheal, bronchus, and lung cancer"/>
    <x v="1"/>
    <x v="2"/>
    <n v="43.481470469999998"/>
    <n v="29.234472619999998"/>
    <n v="62.330515519999999"/>
    <m/>
    <m/>
    <m/>
  </r>
  <r>
    <x v="3"/>
    <x v="19"/>
    <x v="1"/>
    <s v="Tracheal, bronchus, and lung cancer"/>
    <x v="1"/>
    <x v="2"/>
    <n v="42.83465906"/>
    <n v="28.968504169999999"/>
    <n v="60.882949979999999"/>
    <m/>
    <m/>
    <m/>
  </r>
  <r>
    <x v="3"/>
    <x v="20"/>
    <x v="1"/>
    <s v="Tracheal, bronchus, and lung cancer"/>
    <x v="1"/>
    <x v="2"/>
    <n v="41.89327617"/>
    <n v="27.926668920000001"/>
    <n v="59.028059259999999"/>
    <m/>
    <m/>
    <m/>
  </r>
  <r>
    <x v="3"/>
    <x v="21"/>
    <x v="1"/>
    <s v="Tracheal, bronchus, and lung cancer"/>
    <x v="1"/>
    <x v="2"/>
    <n v="40.988518390000003"/>
    <n v="27.421184109999999"/>
    <n v="59.065400439999998"/>
    <m/>
    <m/>
    <m/>
  </r>
  <r>
    <x v="3"/>
    <x v="22"/>
    <x v="1"/>
    <s v="Tracheal, bronchus, and lung cancer"/>
    <x v="1"/>
    <x v="2"/>
    <n v="39.536935640000003"/>
    <n v="26.003450279999999"/>
    <n v="55.919609649999998"/>
    <m/>
    <m/>
    <m/>
  </r>
  <r>
    <x v="3"/>
    <x v="23"/>
    <x v="1"/>
    <s v="Tracheal, bronchus, and lung cancer"/>
    <x v="1"/>
    <x v="2"/>
    <n v="38.310070459999999"/>
    <n v="25.063551570000001"/>
    <n v="55.565708559999997"/>
    <m/>
    <m/>
    <m/>
  </r>
  <r>
    <x v="3"/>
    <x v="24"/>
    <x v="1"/>
    <s v="Tracheal, bronchus, and lung cancer"/>
    <x v="1"/>
    <x v="2"/>
    <n v="37.200810250000004"/>
    <n v="23.51729774"/>
    <n v="53.684252530000002"/>
    <m/>
    <m/>
    <m/>
  </r>
  <r>
    <x v="3"/>
    <x v="25"/>
    <x v="1"/>
    <s v="Tracheal, bronchus, and lung cancer"/>
    <x v="1"/>
    <x v="2"/>
    <n v="35.851292540000003"/>
    <n v="22.773613959999999"/>
    <n v="52.55362813"/>
    <m/>
    <m/>
    <m/>
  </r>
  <r>
    <x v="3"/>
    <x v="26"/>
    <x v="1"/>
    <s v="Tracheal, bronchus, and lung cancer"/>
    <x v="1"/>
    <x v="2"/>
    <n v="34.740336480000003"/>
    <n v="22.003303280000001"/>
    <n v="51.309132560000002"/>
    <m/>
    <m/>
    <m/>
  </r>
  <r>
    <x v="3"/>
    <x v="27"/>
    <x v="1"/>
    <s v="Tracheal, bronchus, and lung cancer"/>
    <x v="1"/>
    <x v="2"/>
    <n v="33.665215580000002"/>
    <n v="20.681681449999999"/>
    <n v="49.772596739999997"/>
    <m/>
    <m/>
    <m/>
  </r>
  <r>
    <x v="3"/>
    <x v="0"/>
    <x v="1"/>
    <s v="Tracheal, bronchus, and lung cancer"/>
    <x v="1"/>
    <x v="3"/>
    <n v="2.1191508560000001"/>
    <n v="1.5002901879999999"/>
    <n v="2.8312464099999999"/>
    <m/>
    <m/>
    <m/>
  </r>
  <r>
    <x v="3"/>
    <x v="1"/>
    <x v="1"/>
    <s v="Tracheal, bronchus, and lung cancer"/>
    <x v="1"/>
    <x v="3"/>
    <n v="2.0878620460000001"/>
    <n v="1.4730820360000001"/>
    <n v="2.8464422059999999"/>
    <m/>
    <m/>
    <m/>
  </r>
  <r>
    <x v="3"/>
    <x v="2"/>
    <x v="1"/>
    <s v="Tracheal, bronchus, and lung cancer"/>
    <x v="1"/>
    <x v="3"/>
    <n v="2.0585260070000002"/>
    <n v="1.4430020109999999"/>
    <n v="2.8126594439999999"/>
    <m/>
    <m/>
    <m/>
  </r>
  <r>
    <x v="3"/>
    <x v="3"/>
    <x v="1"/>
    <s v="Tracheal, bronchus, and lung cancer"/>
    <x v="1"/>
    <x v="3"/>
    <n v="2.0248385259999999"/>
    <n v="1.3820248289999999"/>
    <n v="2.7541615500000001"/>
    <m/>
    <m/>
    <m/>
  </r>
  <r>
    <x v="3"/>
    <x v="4"/>
    <x v="1"/>
    <s v="Tracheal, bronchus, and lung cancer"/>
    <x v="1"/>
    <x v="3"/>
    <n v="1.9793575489999999"/>
    <n v="1.337619825"/>
    <n v="2.7576845410000002"/>
    <m/>
    <m/>
    <m/>
  </r>
  <r>
    <x v="3"/>
    <x v="5"/>
    <x v="1"/>
    <s v="Tracheal, bronchus, and lung cancer"/>
    <x v="1"/>
    <x v="3"/>
    <n v="1.941187676"/>
    <n v="1.3265804059999999"/>
    <n v="2.7044381770000001"/>
    <m/>
    <m/>
    <m/>
  </r>
  <r>
    <x v="3"/>
    <x v="6"/>
    <x v="1"/>
    <s v="Tracheal, bronchus, and lung cancer"/>
    <x v="1"/>
    <x v="3"/>
    <n v="1.909002249"/>
    <n v="1.2814721259999999"/>
    <n v="2.6825755899999999"/>
    <m/>
    <m/>
    <m/>
  </r>
  <r>
    <x v="3"/>
    <x v="7"/>
    <x v="1"/>
    <s v="Tracheal, bronchus, and lung cancer"/>
    <x v="1"/>
    <x v="3"/>
    <n v="1.8778224720000001"/>
    <n v="1.2675737659999999"/>
    <n v="2.6773370189999999"/>
    <m/>
    <m/>
    <m/>
  </r>
  <r>
    <x v="3"/>
    <x v="8"/>
    <x v="1"/>
    <s v="Tracheal, bronchus, and lung cancer"/>
    <x v="1"/>
    <x v="3"/>
    <n v="1.849550102"/>
    <n v="1.2435657710000001"/>
    <n v="2.635636259"/>
    <m/>
    <m/>
    <m/>
  </r>
  <r>
    <x v="3"/>
    <x v="9"/>
    <x v="1"/>
    <s v="Tracheal, bronchus, and lung cancer"/>
    <x v="1"/>
    <x v="3"/>
    <n v="1.8327903029999999"/>
    <n v="1.2347781010000001"/>
    <n v="2.599436318"/>
    <m/>
    <m/>
    <m/>
  </r>
  <r>
    <x v="3"/>
    <x v="10"/>
    <x v="1"/>
    <s v="Tracheal, bronchus, and lung cancer"/>
    <x v="1"/>
    <x v="3"/>
    <n v="1.8196367280000001"/>
    <n v="1.2293113710000001"/>
    <n v="2.5847441199999999"/>
    <m/>
    <m/>
    <m/>
  </r>
  <r>
    <x v="3"/>
    <x v="11"/>
    <x v="1"/>
    <s v="Tracheal, bronchus, and lung cancer"/>
    <x v="1"/>
    <x v="3"/>
    <n v="1.80733381"/>
    <n v="1.2092122839999999"/>
    <n v="2.5543195970000001"/>
    <m/>
    <m/>
    <m/>
  </r>
  <r>
    <x v="3"/>
    <x v="12"/>
    <x v="1"/>
    <s v="Tracheal, bronchus, and lung cancer"/>
    <x v="1"/>
    <x v="3"/>
    <n v="1.7929015939999999"/>
    <n v="1.225796034"/>
    <n v="2.509267183"/>
    <m/>
    <m/>
    <m/>
  </r>
  <r>
    <x v="3"/>
    <x v="13"/>
    <x v="1"/>
    <s v="Tracheal, bronchus, and lung cancer"/>
    <x v="1"/>
    <x v="3"/>
    <n v="1.7840948560000001"/>
    <n v="1.2033024750000001"/>
    <n v="2.5195497520000001"/>
    <m/>
    <m/>
    <m/>
  </r>
  <r>
    <x v="3"/>
    <x v="14"/>
    <x v="1"/>
    <s v="Tracheal, bronchus, and lung cancer"/>
    <x v="1"/>
    <x v="3"/>
    <n v="1.7705277660000001"/>
    <n v="1.206123192"/>
    <n v="2.4925193490000002"/>
    <m/>
    <m/>
    <m/>
  </r>
  <r>
    <x v="3"/>
    <x v="15"/>
    <x v="1"/>
    <s v="Tracheal, bronchus, and lung cancer"/>
    <x v="1"/>
    <x v="3"/>
    <n v="1.752164292"/>
    <n v="1.192079144"/>
    <n v="2.4531853140000002"/>
    <m/>
    <m/>
    <m/>
  </r>
  <r>
    <x v="3"/>
    <x v="16"/>
    <x v="1"/>
    <s v="Tracheal, bronchus, and lung cancer"/>
    <x v="1"/>
    <x v="3"/>
    <n v="1.737504548"/>
    <n v="1.1740214250000001"/>
    <n v="2.4523967240000002"/>
    <m/>
    <m/>
    <m/>
  </r>
  <r>
    <x v="3"/>
    <x v="17"/>
    <x v="1"/>
    <s v="Tracheal, bronchus, and lung cancer"/>
    <x v="1"/>
    <x v="3"/>
    <n v="1.7314051109999999"/>
    <n v="1.165243687"/>
    <n v="2.4214310079999999"/>
    <m/>
    <m/>
    <m/>
  </r>
  <r>
    <x v="3"/>
    <x v="18"/>
    <x v="1"/>
    <s v="Tracheal, bronchus, and lung cancer"/>
    <x v="1"/>
    <x v="3"/>
    <n v="1.713609964"/>
    <n v="1.1489717930000001"/>
    <n v="2.425386219"/>
    <m/>
    <m/>
    <m/>
  </r>
  <r>
    <x v="3"/>
    <x v="19"/>
    <x v="1"/>
    <s v="Tracheal, bronchus, and lung cancer"/>
    <x v="1"/>
    <x v="3"/>
    <n v="1.6917391479999999"/>
    <n v="1.129780317"/>
    <n v="2.4015458939999998"/>
    <m/>
    <m/>
    <m/>
  </r>
  <r>
    <x v="3"/>
    <x v="20"/>
    <x v="1"/>
    <s v="Tracheal, bronchus, and lung cancer"/>
    <x v="1"/>
    <x v="3"/>
    <n v="1.6586031889999999"/>
    <n v="1.1102025579999999"/>
    <n v="2.3215271639999999"/>
    <m/>
    <m/>
    <m/>
  </r>
  <r>
    <x v="3"/>
    <x v="21"/>
    <x v="1"/>
    <s v="Tracheal, bronchus, and lung cancer"/>
    <x v="1"/>
    <x v="3"/>
    <n v="1.6294269809999999"/>
    <n v="1.088006434"/>
    <n v="2.3387271649999999"/>
    <m/>
    <m/>
    <m/>
  </r>
  <r>
    <x v="3"/>
    <x v="22"/>
    <x v="1"/>
    <s v="Tracheal, bronchus, and lung cancer"/>
    <x v="1"/>
    <x v="3"/>
    <n v="1.577236984"/>
    <n v="1.0409490539999999"/>
    <n v="2.2208176850000001"/>
    <m/>
    <m/>
    <m/>
  </r>
  <r>
    <x v="3"/>
    <x v="23"/>
    <x v="1"/>
    <s v="Tracheal, bronchus, and lung cancer"/>
    <x v="1"/>
    <x v="3"/>
    <n v="1.5322913389999999"/>
    <n v="1.0065859779999999"/>
    <n v="2.2092953739999999"/>
    <m/>
    <m/>
    <m/>
  </r>
  <r>
    <x v="3"/>
    <x v="24"/>
    <x v="1"/>
    <s v="Tracheal, bronchus, and lung cancer"/>
    <x v="1"/>
    <x v="3"/>
    <n v="1.4934236540000001"/>
    <n v="0.95399800000000001"/>
    <n v="2.1482854410000001"/>
    <m/>
    <m/>
    <m/>
  </r>
  <r>
    <x v="3"/>
    <x v="25"/>
    <x v="1"/>
    <s v="Tracheal, bronchus, and lung cancer"/>
    <x v="1"/>
    <x v="3"/>
    <n v="1.443889228"/>
    <n v="0.92723981899999997"/>
    <n v="2.0968487370000002"/>
    <m/>
    <m/>
    <m/>
  </r>
  <r>
    <x v="3"/>
    <x v="26"/>
    <x v="1"/>
    <s v="Tracheal, bronchus, and lung cancer"/>
    <x v="1"/>
    <x v="3"/>
    <n v="1.4047124719999999"/>
    <n v="0.89059168600000005"/>
    <n v="2.065677736"/>
    <m/>
    <m/>
    <m/>
  </r>
  <r>
    <x v="3"/>
    <x v="27"/>
    <x v="1"/>
    <s v="Tracheal, bronchus, and lung cancer"/>
    <x v="1"/>
    <x v="3"/>
    <n v="1.364324385"/>
    <n v="0.84310384000000005"/>
    <n v="2.0172056860000001"/>
    <m/>
    <m/>
    <m/>
  </r>
  <r>
    <x v="3"/>
    <x v="0"/>
    <x v="1"/>
    <s v="Lower respiratory infections"/>
    <x v="1"/>
    <x v="2"/>
    <n v="1592.239585"/>
    <n v="1212.3691369999999"/>
    <n v="2016.151807"/>
    <m/>
    <m/>
    <m/>
  </r>
  <r>
    <x v="3"/>
    <x v="1"/>
    <x v="1"/>
    <s v="Lower respiratory infections"/>
    <x v="1"/>
    <x v="2"/>
    <n v="1424.5369929999999"/>
    <n v="1092.051641"/>
    <n v="1791.070354"/>
    <m/>
    <m/>
    <m/>
  </r>
  <r>
    <x v="3"/>
    <x v="2"/>
    <x v="1"/>
    <s v="Lower respiratory infections"/>
    <x v="1"/>
    <x v="2"/>
    <n v="1262.4594139999999"/>
    <n v="963.54007490000004"/>
    <n v="1594.6648660000001"/>
    <m/>
    <m/>
    <m/>
  </r>
  <r>
    <x v="3"/>
    <x v="3"/>
    <x v="1"/>
    <s v="Lower respiratory infections"/>
    <x v="1"/>
    <x v="2"/>
    <n v="1132.6861260000001"/>
    <n v="867.50749780000001"/>
    <n v="1429.722278"/>
    <m/>
    <m/>
    <m/>
  </r>
  <r>
    <x v="3"/>
    <x v="4"/>
    <x v="1"/>
    <s v="Lower respiratory infections"/>
    <x v="1"/>
    <x v="2"/>
    <n v="1013.625058"/>
    <n v="779.55557850000002"/>
    <n v="1279.262144"/>
    <m/>
    <m/>
    <m/>
  </r>
  <r>
    <x v="3"/>
    <x v="5"/>
    <x v="1"/>
    <s v="Lower respiratory infections"/>
    <x v="1"/>
    <x v="2"/>
    <n v="901.93021480000004"/>
    <n v="682.32459559999995"/>
    <n v="1142.6137739999999"/>
    <m/>
    <m/>
    <m/>
  </r>
  <r>
    <x v="3"/>
    <x v="6"/>
    <x v="1"/>
    <s v="Lower respiratory infections"/>
    <x v="1"/>
    <x v="2"/>
    <n v="804.69543550000003"/>
    <n v="620.46933030000002"/>
    <n v="1011.386599"/>
    <m/>
    <m/>
    <m/>
  </r>
  <r>
    <x v="3"/>
    <x v="7"/>
    <x v="1"/>
    <s v="Lower respiratory infections"/>
    <x v="1"/>
    <x v="2"/>
    <n v="735.10368949999997"/>
    <n v="561.90061219999996"/>
    <n v="926.03712359999997"/>
    <m/>
    <m/>
    <m/>
  </r>
  <r>
    <x v="3"/>
    <x v="8"/>
    <x v="1"/>
    <s v="Lower respiratory infections"/>
    <x v="1"/>
    <x v="2"/>
    <n v="695.67569470000001"/>
    <n v="531.71919790000004"/>
    <n v="879.64748099999997"/>
    <m/>
    <m/>
    <m/>
  </r>
  <r>
    <x v="3"/>
    <x v="9"/>
    <x v="1"/>
    <s v="Lower respiratory infections"/>
    <x v="1"/>
    <x v="2"/>
    <n v="630.66865929999994"/>
    <n v="484.15540320000002"/>
    <n v="800.43254079999997"/>
    <m/>
    <m/>
    <m/>
  </r>
  <r>
    <x v="3"/>
    <x v="10"/>
    <x v="1"/>
    <s v="Lower respiratory infections"/>
    <x v="1"/>
    <x v="2"/>
    <n v="555.87017790000004"/>
    <n v="422.96879510000002"/>
    <n v="708.22360260000005"/>
    <m/>
    <m/>
    <m/>
  </r>
  <r>
    <x v="3"/>
    <x v="11"/>
    <x v="1"/>
    <s v="Lower respiratory infections"/>
    <x v="1"/>
    <x v="2"/>
    <n v="507.30950130000002"/>
    <n v="386.8780261"/>
    <n v="640.25802720000002"/>
    <m/>
    <m/>
    <m/>
  </r>
  <r>
    <x v="3"/>
    <x v="12"/>
    <x v="1"/>
    <s v="Lower respiratory infections"/>
    <x v="1"/>
    <x v="2"/>
    <n v="469.5411795"/>
    <n v="358.08719489999999"/>
    <n v="592.23258940000005"/>
    <m/>
    <m/>
    <m/>
  </r>
  <r>
    <x v="3"/>
    <x v="13"/>
    <x v="1"/>
    <s v="Lower respiratory infections"/>
    <x v="1"/>
    <x v="2"/>
    <n v="438.26259099999999"/>
    <n v="337.00690659999998"/>
    <n v="550.10029199999997"/>
    <m/>
    <m/>
    <m/>
  </r>
  <r>
    <x v="3"/>
    <x v="14"/>
    <x v="1"/>
    <s v="Lower respiratory infections"/>
    <x v="1"/>
    <x v="2"/>
    <n v="411.35035269999997"/>
    <n v="318.07984740000001"/>
    <n v="514.62466749999999"/>
    <m/>
    <m/>
    <m/>
  </r>
  <r>
    <x v="3"/>
    <x v="15"/>
    <x v="1"/>
    <s v="Lower respiratory infections"/>
    <x v="1"/>
    <x v="2"/>
    <n v="380.98102949999998"/>
    <n v="293.94218480000001"/>
    <n v="471.91783349999997"/>
    <m/>
    <m/>
    <m/>
  </r>
  <r>
    <x v="3"/>
    <x v="16"/>
    <x v="1"/>
    <s v="Lower respiratory infections"/>
    <x v="1"/>
    <x v="2"/>
    <n v="353.88771819999999"/>
    <n v="274.2413904"/>
    <n v="438.94957699999998"/>
    <m/>
    <m/>
    <m/>
  </r>
  <r>
    <x v="3"/>
    <x v="17"/>
    <x v="1"/>
    <s v="Lower respiratory infections"/>
    <x v="1"/>
    <x v="2"/>
    <n v="328.47949110000002"/>
    <n v="254.73452700000001"/>
    <n v="409.59013279999999"/>
    <m/>
    <m/>
    <m/>
  </r>
  <r>
    <x v="3"/>
    <x v="18"/>
    <x v="1"/>
    <s v="Lower respiratory infections"/>
    <x v="1"/>
    <x v="2"/>
    <n v="305.54225170000001"/>
    <n v="236.98541750000001"/>
    <n v="381.4209444"/>
    <m/>
    <m/>
    <m/>
  </r>
  <r>
    <x v="3"/>
    <x v="19"/>
    <x v="1"/>
    <s v="Lower respiratory infections"/>
    <x v="1"/>
    <x v="2"/>
    <n v="277.15149939999998"/>
    <n v="212.9778881"/>
    <n v="348.33372730000002"/>
    <m/>
    <m/>
    <m/>
  </r>
  <r>
    <x v="3"/>
    <x v="20"/>
    <x v="1"/>
    <s v="Lower respiratory infections"/>
    <x v="1"/>
    <x v="2"/>
    <n v="245.9075473"/>
    <n v="190.55792880000001"/>
    <n v="309.7438186"/>
    <m/>
    <m/>
    <m/>
  </r>
  <r>
    <x v="3"/>
    <x v="21"/>
    <x v="1"/>
    <s v="Lower respiratory infections"/>
    <x v="1"/>
    <x v="2"/>
    <n v="217.3830639"/>
    <n v="167.877081"/>
    <n v="276.69231380000002"/>
    <m/>
    <m/>
    <m/>
  </r>
  <r>
    <x v="3"/>
    <x v="22"/>
    <x v="1"/>
    <s v="Lower respiratory infections"/>
    <x v="1"/>
    <x v="2"/>
    <n v="191.02395509999999"/>
    <n v="146.74915150000001"/>
    <n v="242.83049629999999"/>
    <m/>
    <m/>
    <m/>
  </r>
  <r>
    <x v="3"/>
    <x v="23"/>
    <x v="1"/>
    <s v="Lower respiratory infections"/>
    <x v="1"/>
    <x v="2"/>
    <n v="170.2119658"/>
    <n v="129.65411359999999"/>
    <n v="217.1854227"/>
    <m/>
    <m/>
    <m/>
  </r>
  <r>
    <x v="3"/>
    <x v="24"/>
    <x v="1"/>
    <s v="Lower respiratory infections"/>
    <x v="1"/>
    <x v="2"/>
    <n v="149.3106525"/>
    <n v="112.8475771"/>
    <n v="190.6626894"/>
    <m/>
    <m/>
    <m/>
  </r>
  <r>
    <x v="3"/>
    <x v="25"/>
    <x v="1"/>
    <s v="Lower respiratory infections"/>
    <x v="1"/>
    <x v="2"/>
    <n v="131.52205549999999"/>
    <n v="99.348864079999998"/>
    <n v="168.72108220000001"/>
    <m/>
    <m/>
    <m/>
  </r>
  <r>
    <x v="3"/>
    <x v="26"/>
    <x v="1"/>
    <s v="Lower respiratory infections"/>
    <x v="1"/>
    <x v="2"/>
    <n v="117.6591655"/>
    <n v="87.281605659999997"/>
    <n v="152.6839464"/>
    <m/>
    <m/>
    <m/>
  </r>
  <r>
    <x v="3"/>
    <x v="27"/>
    <x v="1"/>
    <s v="Lower respiratory infections"/>
    <x v="1"/>
    <x v="2"/>
    <n v="106.1334373"/>
    <n v="78.408152950000002"/>
    <n v="136.73770450000001"/>
    <m/>
    <m/>
    <m/>
  </r>
  <r>
    <x v="3"/>
    <x v="0"/>
    <x v="1"/>
    <s v="Lower respiratory infections"/>
    <x v="1"/>
    <x v="3"/>
    <n v="21.360625330000001"/>
    <n v="16.549938579999999"/>
    <n v="26.78481781"/>
    <m/>
    <m/>
    <m/>
  </r>
  <r>
    <x v="3"/>
    <x v="1"/>
    <x v="1"/>
    <s v="Lower respiratory infections"/>
    <x v="1"/>
    <x v="3"/>
    <n v="19.364034480000001"/>
    <n v="14.952588049999999"/>
    <n v="24.324968689999999"/>
    <m/>
    <m/>
    <m/>
  </r>
  <r>
    <x v="3"/>
    <x v="2"/>
    <x v="1"/>
    <s v="Lower respiratory infections"/>
    <x v="1"/>
    <x v="3"/>
    <n v="17.445650189999999"/>
    <n v="13.4052034"/>
    <n v="21.939189939999999"/>
    <m/>
    <m/>
    <m/>
  </r>
  <r>
    <x v="3"/>
    <x v="3"/>
    <x v="1"/>
    <s v="Lower respiratory infections"/>
    <x v="1"/>
    <x v="3"/>
    <n v="15.89822081"/>
    <n v="12.21403452"/>
    <n v="19.957213339999999"/>
    <m/>
    <m/>
    <m/>
  </r>
  <r>
    <x v="3"/>
    <x v="4"/>
    <x v="1"/>
    <s v="Lower respiratory infections"/>
    <x v="1"/>
    <x v="3"/>
    <n v="14.45435219"/>
    <n v="11.17757098"/>
    <n v="18.16491984"/>
    <m/>
    <m/>
    <m/>
  </r>
  <r>
    <x v="3"/>
    <x v="5"/>
    <x v="1"/>
    <s v="Lower respiratory infections"/>
    <x v="1"/>
    <x v="3"/>
    <n v="13.110829170000001"/>
    <n v="9.9734623199999994"/>
    <n v="16.585521369999999"/>
    <m/>
    <m/>
    <m/>
  </r>
  <r>
    <x v="3"/>
    <x v="6"/>
    <x v="1"/>
    <s v="Lower respiratory infections"/>
    <x v="1"/>
    <x v="3"/>
    <n v="11.93134897"/>
    <n v="9.1796642039999998"/>
    <n v="14.990273439999999"/>
    <m/>
    <m/>
    <m/>
  </r>
  <r>
    <x v="3"/>
    <x v="7"/>
    <x v="1"/>
    <s v="Lower respiratory infections"/>
    <x v="1"/>
    <x v="3"/>
    <n v="11.093602750000001"/>
    <n v="8.4718681710000006"/>
    <n v="13.982671789999999"/>
    <m/>
    <m/>
    <m/>
  </r>
  <r>
    <x v="3"/>
    <x v="8"/>
    <x v="1"/>
    <s v="Lower respiratory infections"/>
    <x v="1"/>
    <x v="3"/>
    <n v="10.62727327"/>
    <n v="8.1021544419999998"/>
    <n v="13.430163569999999"/>
    <m/>
    <m/>
    <m/>
  </r>
  <r>
    <x v="3"/>
    <x v="9"/>
    <x v="1"/>
    <s v="Lower respiratory infections"/>
    <x v="1"/>
    <x v="3"/>
    <n v="9.8216528499999995"/>
    <n v="7.5668599070000004"/>
    <n v="12.35736339"/>
    <m/>
    <m/>
    <m/>
  </r>
  <r>
    <x v="3"/>
    <x v="10"/>
    <x v="1"/>
    <s v="Lower respiratory infections"/>
    <x v="1"/>
    <x v="3"/>
    <n v="8.8732589560000008"/>
    <n v="6.7836874700000003"/>
    <n v="11.19497548"/>
    <m/>
    <m/>
    <m/>
  </r>
  <r>
    <x v="3"/>
    <x v="11"/>
    <x v="1"/>
    <s v="Lower respiratory infections"/>
    <x v="1"/>
    <x v="3"/>
    <n v="8.2373532709999999"/>
    <n v="6.3383061659999997"/>
    <n v="10.32424651"/>
    <m/>
    <m/>
    <m/>
  </r>
  <r>
    <x v="3"/>
    <x v="12"/>
    <x v="1"/>
    <s v="Lower respiratory infections"/>
    <x v="1"/>
    <x v="3"/>
    <n v="7.7536275699999999"/>
    <n v="5.9459065070000001"/>
    <n v="9.6997740780000008"/>
    <m/>
    <m/>
    <m/>
  </r>
  <r>
    <x v="3"/>
    <x v="13"/>
    <x v="1"/>
    <s v="Lower respiratory infections"/>
    <x v="1"/>
    <x v="3"/>
    <n v="7.3569903009999997"/>
    <n v="5.7030549080000004"/>
    <n v="9.2134451479999999"/>
    <m/>
    <m/>
    <m/>
  </r>
  <r>
    <x v="3"/>
    <x v="14"/>
    <x v="1"/>
    <s v="Lower respiratory infections"/>
    <x v="1"/>
    <x v="3"/>
    <n v="7.0072025260000004"/>
    <n v="5.4189905500000002"/>
    <n v="8.727372205"/>
    <m/>
    <m/>
    <m/>
  </r>
  <r>
    <x v="3"/>
    <x v="15"/>
    <x v="1"/>
    <s v="Lower respiratory infections"/>
    <x v="1"/>
    <x v="3"/>
    <n v="6.620768472"/>
    <n v="5.1992170929999997"/>
    <n v="8.2636320829999992"/>
    <m/>
    <m/>
    <m/>
  </r>
  <r>
    <x v="3"/>
    <x v="16"/>
    <x v="1"/>
    <s v="Lower respiratory infections"/>
    <x v="1"/>
    <x v="3"/>
    <n v="6.2679574489999998"/>
    <n v="4.8659323609999996"/>
    <n v="7.7764398090000002"/>
    <m/>
    <m/>
    <m/>
  </r>
  <r>
    <x v="3"/>
    <x v="17"/>
    <x v="1"/>
    <s v="Lower respiratory infections"/>
    <x v="1"/>
    <x v="3"/>
    <n v="5.9361721750000003"/>
    <n v="4.6384124309999999"/>
    <n v="7.4367078700000002"/>
    <m/>
    <m/>
    <m/>
  </r>
  <r>
    <x v="3"/>
    <x v="18"/>
    <x v="1"/>
    <s v="Lower respiratory infections"/>
    <x v="1"/>
    <x v="3"/>
    <n v="5.5936853729999996"/>
    <n v="4.3562916129999998"/>
    <n v="6.9623206819999996"/>
    <m/>
    <m/>
    <m/>
  </r>
  <r>
    <x v="3"/>
    <x v="19"/>
    <x v="1"/>
    <s v="Lower respiratory infections"/>
    <x v="1"/>
    <x v="3"/>
    <n v="5.1845391100000002"/>
    <n v="4.0245006029999999"/>
    <n v="6.4598203820000002"/>
    <m/>
    <m/>
    <m/>
  </r>
  <r>
    <x v="3"/>
    <x v="20"/>
    <x v="1"/>
    <s v="Lower respiratory infections"/>
    <x v="1"/>
    <x v="3"/>
    <n v="4.7389574330000004"/>
    <n v="3.7292041509999998"/>
    <n v="5.9054746040000001"/>
    <m/>
    <m/>
    <m/>
  </r>
  <r>
    <x v="3"/>
    <x v="21"/>
    <x v="1"/>
    <s v="Lower respiratory infections"/>
    <x v="1"/>
    <x v="3"/>
    <n v="4.3326356600000002"/>
    <n v="3.3941879209999999"/>
    <n v="5.4328451619999996"/>
    <m/>
    <m/>
    <m/>
  </r>
  <r>
    <x v="3"/>
    <x v="22"/>
    <x v="1"/>
    <s v="Lower respiratory infections"/>
    <x v="1"/>
    <x v="3"/>
    <n v="3.95020244"/>
    <n v="3.0621673519999999"/>
    <n v="4.96621106"/>
    <m/>
    <m/>
    <m/>
  </r>
  <r>
    <x v="3"/>
    <x v="23"/>
    <x v="1"/>
    <s v="Lower respiratory infections"/>
    <x v="1"/>
    <x v="3"/>
    <n v="3.6423908159999998"/>
    <n v="2.7920197920000001"/>
    <n v="4.6140898039999998"/>
    <m/>
    <m/>
    <m/>
  </r>
  <r>
    <x v="3"/>
    <x v="24"/>
    <x v="1"/>
    <s v="Lower respiratory infections"/>
    <x v="1"/>
    <x v="3"/>
    <n v="3.3388740910000001"/>
    <n v="2.5066720789999999"/>
    <n v="4.2455203350000001"/>
    <m/>
    <m/>
    <m/>
  </r>
  <r>
    <x v="3"/>
    <x v="25"/>
    <x v="1"/>
    <s v="Lower respiratory infections"/>
    <x v="1"/>
    <x v="3"/>
    <n v="3.0752684239999999"/>
    <n v="2.287936459"/>
    <n v="3.9294389129999998"/>
    <m/>
    <m/>
    <m/>
  </r>
  <r>
    <x v="3"/>
    <x v="26"/>
    <x v="1"/>
    <s v="Lower respiratory infections"/>
    <x v="1"/>
    <x v="3"/>
    <n v="2.8638056170000001"/>
    <n v="2.1236606889999998"/>
    <n v="3.7008105370000002"/>
    <m/>
    <m/>
    <m/>
  </r>
  <r>
    <x v="3"/>
    <x v="27"/>
    <x v="1"/>
    <s v="Lower respiratory infections"/>
    <x v="1"/>
    <x v="3"/>
    <n v="2.681299433"/>
    <n v="1.9622432949999999"/>
    <n v="3.4822155389999998"/>
    <m/>
    <m/>
    <m/>
  </r>
  <r>
    <x v="4"/>
    <x v="0"/>
    <x v="0"/>
    <s v="Lower respiratory infections"/>
    <x v="1"/>
    <x v="2"/>
    <n v="315.3667671"/>
    <n v="165.13493399999999"/>
    <n v="531.9949537"/>
    <m/>
    <m/>
    <m/>
  </r>
  <r>
    <x v="4"/>
    <x v="1"/>
    <x v="0"/>
    <s v="Lower respiratory infections"/>
    <x v="1"/>
    <x v="2"/>
    <n v="257.48357859999999"/>
    <n v="129.46748719999999"/>
    <n v="445.21912730000003"/>
    <m/>
    <m/>
    <m/>
  </r>
  <r>
    <x v="4"/>
    <x v="2"/>
    <x v="0"/>
    <s v="Lower respiratory infections"/>
    <x v="1"/>
    <x v="2"/>
    <n v="221.89831340000001"/>
    <n v="110.5732515"/>
    <n v="384.2249898"/>
    <m/>
    <m/>
    <m/>
  </r>
  <r>
    <x v="4"/>
    <x v="3"/>
    <x v="0"/>
    <s v="Lower respiratory infections"/>
    <x v="1"/>
    <x v="2"/>
    <n v="185.0353059"/>
    <n v="95.781172609999999"/>
    <n v="319.7332384"/>
    <m/>
    <m/>
    <m/>
  </r>
  <r>
    <x v="4"/>
    <x v="4"/>
    <x v="0"/>
    <s v="Lower respiratory infections"/>
    <x v="1"/>
    <x v="2"/>
    <n v="148.88303880000001"/>
    <n v="73.259152729999997"/>
    <n v="257.80236230000003"/>
    <m/>
    <m/>
    <m/>
  </r>
  <r>
    <x v="4"/>
    <x v="5"/>
    <x v="0"/>
    <s v="Lower respiratory infections"/>
    <x v="1"/>
    <x v="2"/>
    <n v="118.1176215"/>
    <n v="57.989034240000002"/>
    <n v="212.8406483"/>
    <m/>
    <m/>
    <m/>
  </r>
  <r>
    <x v="4"/>
    <x v="6"/>
    <x v="0"/>
    <s v="Lower respiratory infections"/>
    <x v="1"/>
    <x v="2"/>
    <n v="85.123902209999997"/>
    <n v="40.245645709999998"/>
    <n v="151.69078020000001"/>
    <m/>
    <m/>
    <m/>
  </r>
  <r>
    <x v="4"/>
    <x v="7"/>
    <x v="0"/>
    <s v="Lower respiratory infections"/>
    <x v="1"/>
    <x v="2"/>
    <n v="74.955569190000006"/>
    <n v="35.321654129999999"/>
    <n v="131.87366650000001"/>
    <m/>
    <m/>
    <m/>
  </r>
  <r>
    <x v="4"/>
    <x v="8"/>
    <x v="0"/>
    <s v="Lower respiratory infections"/>
    <x v="1"/>
    <x v="2"/>
    <n v="56.974310670000001"/>
    <n v="26.82171164"/>
    <n v="102.40194200000001"/>
    <m/>
    <m/>
    <m/>
  </r>
  <r>
    <x v="4"/>
    <x v="9"/>
    <x v="0"/>
    <s v="Lower respiratory infections"/>
    <x v="1"/>
    <x v="2"/>
    <n v="47.337730399999998"/>
    <n v="21.886428680000002"/>
    <n v="88.265542580000002"/>
    <m/>
    <m/>
    <m/>
  </r>
  <r>
    <x v="4"/>
    <x v="10"/>
    <x v="0"/>
    <s v="Lower respiratory infections"/>
    <x v="1"/>
    <x v="2"/>
    <n v="31.30114987"/>
    <n v="14.081553789999999"/>
    <n v="58.229884810000001"/>
    <m/>
    <m/>
    <m/>
  </r>
  <r>
    <x v="4"/>
    <x v="11"/>
    <x v="0"/>
    <s v="Lower respiratory infections"/>
    <x v="1"/>
    <x v="2"/>
    <n v="24.839925399999998"/>
    <n v="11.22062684"/>
    <n v="46.254282189999998"/>
    <m/>
    <m/>
    <m/>
  </r>
  <r>
    <x v="4"/>
    <x v="12"/>
    <x v="0"/>
    <s v="Lower respiratory infections"/>
    <x v="1"/>
    <x v="2"/>
    <n v="20.63035576"/>
    <n v="9.6825194539999995"/>
    <n v="37.605631279999997"/>
    <m/>
    <m/>
    <m/>
  </r>
  <r>
    <x v="4"/>
    <x v="13"/>
    <x v="0"/>
    <s v="Lower respiratory infections"/>
    <x v="1"/>
    <x v="2"/>
    <n v="17.853800379999999"/>
    <n v="7.8628175410000001"/>
    <n v="33.208520640000003"/>
    <m/>
    <m/>
    <m/>
  </r>
  <r>
    <x v="4"/>
    <x v="14"/>
    <x v="0"/>
    <s v="Lower respiratory infections"/>
    <x v="1"/>
    <x v="2"/>
    <n v="17.741107360000001"/>
    <n v="8.2197869299999997"/>
    <n v="34.458126989999997"/>
    <m/>
    <m/>
    <m/>
  </r>
  <r>
    <x v="4"/>
    <x v="15"/>
    <x v="0"/>
    <s v="Lower respiratory infections"/>
    <x v="1"/>
    <x v="2"/>
    <n v="17.68780259"/>
    <n v="8.3656578939999999"/>
    <n v="33.686514680000002"/>
    <m/>
    <m/>
    <m/>
  </r>
  <r>
    <x v="4"/>
    <x v="16"/>
    <x v="0"/>
    <s v="Lower respiratory infections"/>
    <x v="1"/>
    <x v="2"/>
    <n v="15.22225884"/>
    <n v="6.8938299949999999"/>
    <n v="27.926780140000002"/>
    <m/>
    <m/>
    <m/>
  </r>
  <r>
    <x v="4"/>
    <x v="17"/>
    <x v="0"/>
    <s v="Lower respiratory infections"/>
    <x v="1"/>
    <x v="2"/>
    <n v="15.741245040000001"/>
    <n v="7.2800385519999997"/>
    <n v="30.186129520000001"/>
    <m/>
    <m/>
    <m/>
  </r>
  <r>
    <x v="4"/>
    <x v="18"/>
    <x v="0"/>
    <s v="Lower respiratory infections"/>
    <x v="1"/>
    <x v="2"/>
    <n v="16.488976749999999"/>
    <n v="7.4661493329999997"/>
    <n v="30.112511510000001"/>
    <m/>
    <m/>
    <m/>
  </r>
  <r>
    <x v="4"/>
    <x v="19"/>
    <x v="0"/>
    <s v="Lower respiratory infections"/>
    <x v="1"/>
    <x v="2"/>
    <n v="16.609493199999999"/>
    <n v="7.3801669199999997"/>
    <n v="32.107338480000003"/>
    <m/>
    <m/>
    <m/>
  </r>
  <r>
    <x v="4"/>
    <x v="20"/>
    <x v="0"/>
    <s v="Lower respiratory infections"/>
    <x v="1"/>
    <x v="2"/>
    <n v="12.57214377"/>
    <n v="5.2620825699999996"/>
    <n v="24.05624723"/>
    <m/>
    <m/>
    <m/>
  </r>
  <r>
    <x v="4"/>
    <x v="21"/>
    <x v="0"/>
    <s v="Lower respiratory infections"/>
    <x v="1"/>
    <x v="2"/>
    <n v="11.54509541"/>
    <n v="4.8114221300000004"/>
    <n v="22.758705469999999"/>
    <m/>
    <m/>
    <m/>
  </r>
  <r>
    <x v="4"/>
    <x v="22"/>
    <x v="0"/>
    <s v="Lower respiratory infections"/>
    <x v="1"/>
    <x v="2"/>
    <n v="11.018796930000001"/>
    <n v="4.8394886189999999"/>
    <n v="21.29182445"/>
    <m/>
    <m/>
    <m/>
  </r>
  <r>
    <x v="4"/>
    <x v="23"/>
    <x v="0"/>
    <s v="Lower respiratory infections"/>
    <x v="1"/>
    <x v="2"/>
    <n v="8.8942761059999995"/>
    <n v="3.6378786590000001"/>
    <n v="18.13166962"/>
    <m/>
    <m/>
    <m/>
  </r>
  <r>
    <x v="4"/>
    <x v="24"/>
    <x v="0"/>
    <s v="Lower respiratory infections"/>
    <x v="1"/>
    <x v="2"/>
    <n v="9.3813167699999997"/>
    <n v="3.7940555690000002"/>
    <n v="19.01305949"/>
    <m/>
    <m/>
    <m/>
  </r>
  <r>
    <x v="4"/>
    <x v="25"/>
    <x v="0"/>
    <s v="Lower respiratory infections"/>
    <x v="1"/>
    <x v="2"/>
    <n v="9.4453080479999993"/>
    <n v="3.886751211"/>
    <n v="19.07679856"/>
    <m/>
    <m/>
    <m/>
  </r>
  <r>
    <x v="4"/>
    <x v="26"/>
    <x v="0"/>
    <s v="Lower respiratory infections"/>
    <x v="1"/>
    <x v="2"/>
    <n v="7.2559270570000001"/>
    <n v="2.7656490300000001"/>
    <n v="14.90819713"/>
    <m/>
    <m/>
    <m/>
  </r>
  <r>
    <x v="4"/>
    <x v="27"/>
    <x v="0"/>
    <s v="Lower respiratory infections"/>
    <x v="1"/>
    <x v="2"/>
    <n v="5.8450066190000003"/>
    <n v="2.2045867879999999"/>
    <n v="12.39429496"/>
    <m/>
    <m/>
    <m/>
  </r>
  <r>
    <x v="4"/>
    <x v="0"/>
    <x v="0"/>
    <s v="Lower respiratory infections"/>
    <x v="1"/>
    <x v="3"/>
    <n v="3.6013330739999998"/>
    <n v="1.8849522729999999"/>
    <n v="6.0581015149999997"/>
    <m/>
    <m/>
    <m/>
  </r>
  <r>
    <x v="4"/>
    <x v="1"/>
    <x v="0"/>
    <s v="Lower respiratory infections"/>
    <x v="1"/>
    <x v="3"/>
    <n v="2.9383730309999998"/>
    <n v="1.479279419"/>
    <n v="5.0866293770000004"/>
    <m/>
    <m/>
    <m/>
  </r>
  <r>
    <x v="4"/>
    <x v="2"/>
    <x v="0"/>
    <s v="Lower respiratory infections"/>
    <x v="1"/>
    <x v="3"/>
    <n v="2.5321225740000002"/>
    <n v="1.2606873620000001"/>
    <n v="4.388469519"/>
    <m/>
    <m/>
    <m/>
  </r>
  <r>
    <x v="4"/>
    <x v="3"/>
    <x v="0"/>
    <s v="Lower respiratory infections"/>
    <x v="1"/>
    <x v="3"/>
    <n v="2.1113123279999999"/>
    <n v="1.0952988219999999"/>
    <n v="3.6520648279999999"/>
    <m/>
    <m/>
    <m/>
  </r>
  <r>
    <x v="4"/>
    <x v="4"/>
    <x v="0"/>
    <s v="Lower respiratory infections"/>
    <x v="1"/>
    <x v="3"/>
    <n v="1.6980050449999999"/>
    <n v="0.83561260800000003"/>
    <n v="2.9514429710000001"/>
    <m/>
    <m/>
    <m/>
  </r>
  <r>
    <x v="4"/>
    <x v="5"/>
    <x v="0"/>
    <s v="Lower respiratory infections"/>
    <x v="1"/>
    <x v="3"/>
    <n v="1.3466081750000001"/>
    <n v="0.65979494500000002"/>
    <n v="2.4292282429999998"/>
    <m/>
    <m/>
    <m/>
  </r>
  <r>
    <x v="4"/>
    <x v="6"/>
    <x v="0"/>
    <s v="Lower respiratory infections"/>
    <x v="1"/>
    <x v="3"/>
    <n v="0.96911226399999995"/>
    <n v="0.45765929700000002"/>
    <n v="1.72574524"/>
    <m/>
    <m/>
    <m/>
  </r>
  <r>
    <x v="4"/>
    <x v="7"/>
    <x v="0"/>
    <s v="Lower respiratory infections"/>
    <x v="1"/>
    <x v="3"/>
    <n v="0.85374179100000003"/>
    <n v="0.40040410500000001"/>
    <n v="1.5023498749999999"/>
    <m/>
    <m/>
    <m/>
  </r>
  <r>
    <x v="4"/>
    <x v="8"/>
    <x v="0"/>
    <s v="Lower respiratory infections"/>
    <x v="1"/>
    <x v="3"/>
    <n v="0.64849203700000002"/>
    <n v="0.30561125900000002"/>
    <n v="1.1668249070000001"/>
    <m/>
    <m/>
    <m/>
  </r>
  <r>
    <x v="4"/>
    <x v="9"/>
    <x v="0"/>
    <s v="Lower respiratory infections"/>
    <x v="1"/>
    <x v="3"/>
    <n v="0.53922516700000001"/>
    <n v="0.248853518"/>
    <n v="1.005362613"/>
    <m/>
    <m/>
    <m/>
  </r>
  <r>
    <x v="4"/>
    <x v="10"/>
    <x v="0"/>
    <s v="Lower respiratory infections"/>
    <x v="1"/>
    <x v="3"/>
    <n v="0.35563160500000002"/>
    <n v="0.15856614899999999"/>
    <n v="0.66415079499999996"/>
    <m/>
    <m/>
    <m/>
  </r>
  <r>
    <x v="4"/>
    <x v="11"/>
    <x v="0"/>
    <s v="Lower respiratory infections"/>
    <x v="1"/>
    <x v="3"/>
    <n v="0.281799148"/>
    <n v="0.126036959"/>
    <n v="0.52695230000000004"/>
    <m/>
    <m/>
    <m/>
  </r>
  <r>
    <x v="4"/>
    <x v="12"/>
    <x v="0"/>
    <s v="Lower respiratory infections"/>
    <x v="1"/>
    <x v="3"/>
    <n v="0.23402442800000001"/>
    <n v="0.10983164400000001"/>
    <n v="0.42756618299999999"/>
    <m/>
    <m/>
    <m/>
  </r>
  <r>
    <x v="4"/>
    <x v="13"/>
    <x v="0"/>
    <s v="Lower respiratory infections"/>
    <x v="1"/>
    <x v="3"/>
    <n v="0.20252141200000001"/>
    <n v="8.8982270000000002E-2"/>
    <n v="0.37678590699999998"/>
    <m/>
    <m/>
    <m/>
  </r>
  <r>
    <x v="4"/>
    <x v="14"/>
    <x v="0"/>
    <s v="Lower respiratory infections"/>
    <x v="1"/>
    <x v="3"/>
    <n v="0.20126959799999999"/>
    <n v="9.3233752000000003E-2"/>
    <n v="0.39229533100000002"/>
    <m/>
    <m/>
    <m/>
  </r>
  <r>
    <x v="4"/>
    <x v="15"/>
    <x v="0"/>
    <s v="Lower respiratory infections"/>
    <x v="1"/>
    <x v="3"/>
    <n v="0.200738265"/>
    <n v="9.4998457999999994E-2"/>
    <n v="0.38297763400000001"/>
    <m/>
    <m/>
    <m/>
  </r>
  <r>
    <x v="4"/>
    <x v="16"/>
    <x v="0"/>
    <s v="Lower respiratory infections"/>
    <x v="1"/>
    <x v="3"/>
    <n v="0.17242721999999999"/>
    <n v="7.8047764000000006E-2"/>
    <n v="0.31760658600000002"/>
    <m/>
    <m/>
    <m/>
  </r>
  <r>
    <x v="4"/>
    <x v="17"/>
    <x v="0"/>
    <s v="Lower respiratory infections"/>
    <x v="1"/>
    <x v="3"/>
    <n v="0.178405649"/>
    <n v="8.2440890000000003E-2"/>
    <n v="0.34304047700000001"/>
    <m/>
    <m/>
    <m/>
  </r>
  <r>
    <x v="4"/>
    <x v="18"/>
    <x v="0"/>
    <s v="Lower respiratory infections"/>
    <x v="1"/>
    <x v="3"/>
    <n v="0.186996041"/>
    <n v="8.4644629999999998E-2"/>
    <n v="0.341259015"/>
    <m/>
    <m/>
    <m/>
  </r>
  <r>
    <x v="4"/>
    <x v="19"/>
    <x v="0"/>
    <s v="Lower respiratory infections"/>
    <x v="1"/>
    <x v="3"/>
    <n v="0.18837431700000001"/>
    <n v="8.4114381000000002E-2"/>
    <n v="0.36439254300000001"/>
    <m/>
    <m/>
    <m/>
  </r>
  <r>
    <x v="4"/>
    <x v="20"/>
    <x v="0"/>
    <s v="Lower respiratory infections"/>
    <x v="1"/>
    <x v="3"/>
    <n v="0.14202720499999999"/>
    <n v="5.9495745000000003E-2"/>
    <n v="0.272959279"/>
    <m/>
    <m/>
    <m/>
  </r>
  <r>
    <x v="4"/>
    <x v="21"/>
    <x v="0"/>
    <s v="Lower respiratory infections"/>
    <x v="1"/>
    <x v="3"/>
    <n v="0.130299208"/>
    <n v="5.4434521999999999E-2"/>
    <n v="0.25699234599999998"/>
    <m/>
    <m/>
    <m/>
  </r>
  <r>
    <x v="4"/>
    <x v="22"/>
    <x v="0"/>
    <s v="Lower respiratory infections"/>
    <x v="1"/>
    <x v="3"/>
    <n v="0.12434841200000001"/>
    <n v="5.4606821999999999E-2"/>
    <n v="0.240404595"/>
    <m/>
    <m/>
    <m/>
  </r>
  <r>
    <x v="4"/>
    <x v="23"/>
    <x v="0"/>
    <s v="Lower respiratory infections"/>
    <x v="1"/>
    <x v="3"/>
    <n v="9.9973920999999993E-2"/>
    <n v="4.0724609000000002E-2"/>
    <n v="0.20272848199999999"/>
    <m/>
    <m/>
    <m/>
  </r>
  <r>
    <x v="4"/>
    <x v="24"/>
    <x v="0"/>
    <s v="Lower respiratory infections"/>
    <x v="1"/>
    <x v="3"/>
    <n v="0.105579718"/>
    <n v="4.2920857999999999E-2"/>
    <n v="0.21274179400000001"/>
    <m/>
    <m/>
    <m/>
  </r>
  <r>
    <x v="4"/>
    <x v="25"/>
    <x v="0"/>
    <s v="Lower respiratory infections"/>
    <x v="1"/>
    <x v="3"/>
    <n v="0.106426621"/>
    <n v="4.3766468000000003E-2"/>
    <n v="0.21600375399999999"/>
    <m/>
    <m/>
    <m/>
  </r>
  <r>
    <x v="4"/>
    <x v="26"/>
    <x v="0"/>
    <s v="Lower respiratory infections"/>
    <x v="1"/>
    <x v="3"/>
    <n v="8.1312815999999996E-2"/>
    <n v="3.1085176999999999E-2"/>
    <n v="0.167063348"/>
    <m/>
    <m/>
    <m/>
  </r>
  <r>
    <x v="4"/>
    <x v="27"/>
    <x v="0"/>
    <s v="Lower respiratory infections"/>
    <x v="1"/>
    <x v="3"/>
    <n v="6.5204355000000006E-2"/>
    <n v="2.4615412E-2"/>
    <n v="0.13938123399999999"/>
    <m/>
    <m/>
    <m/>
  </r>
  <r>
    <x v="4"/>
    <x v="0"/>
    <x v="1"/>
    <s v="Chronic obstructive pulmonary disease"/>
    <x v="1"/>
    <x v="2"/>
    <n v="42.401448600000002"/>
    <n v="19.873164379999999"/>
    <n v="69.941927140000004"/>
    <m/>
    <m/>
    <m/>
  </r>
  <r>
    <x v="4"/>
    <x v="1"/>
    <x v="1"/>
    <s v="Chronic obstructive pulmonary disease"/>
    <x v="1"/>
    <x v="2"/>
    <n v="38.911788450000003"/>
    <n v="18.676608009999999"/>
    <n v="65.560935520000001"/>
    <m/>
    <m/>
    <m/>
  </r>
  <r>
    <x v="4"/>
    <x v="2"/>
    <x v="1"/>
    <s v="Chronic obstructive pulmonary disease"/>
    <x v="1"/>
    <x v="2"/>
    <n v="35.451494310000001"/>
    <n v="16.08654512"/>
    <n v="59.817103469999999"/>
    <m/>
    <m/>
    <m/>
  </r>
  <r>
    <x v="4"/>
    <x v="3"/>
    <x v="1"/>
    <s v="Chronic obstructive pulmonary disease"/>
    <x v="1"/>
    <x v="2"/>
    <n v="31.643536600000001"/>
    <n v="14.29629465"/>
    <n v="54.073583509999999"/>
    <m/>
    <m/>
    <m/>
  </r>
  <r>
    <x v="4"/>
    <x v="4"/>
    <x v="1"/>
    <s v="Chronic obstructive pulmonary disease"/>
    <x v="1"/>
    <x v="2"/>
    <n v="28.567847499999999"/>
    <n v="12.82295543"/>
    <n v="49.16642744"/>
    <m/>
    <m/>
    <m/>
  </r>
  <r>
    <x v="4"/>
    <x v="5"/>
    <x v="1"/>
    <s v="Chronic obstructive pulmonary disease"/>
    <x v="1"/>
    <x v="2"/>
    <n v="25.748171339999999"/>
    <n v="11.565181389999999"/>
    <n v="46.10861757"/>
    <m/>
    <m/>
    <m/>
  </r>
  <r>
    <x v="4"/>
    <x v="6"/>
    <x v="1"/>
    <s v="Chronic obstructive pulmonary disease"/>
    <x v="1"/>
    <x v="2"/>
    <n v="22.710969389999999"/>
    <n v="10.166817330000001"/>
    <n v="40.480438790000001"/>
    <m/>
    <m/>
    <m/>
  </r>
  <r>
    <x v="4"/>
    <x v="7"/>
    <x v="1"/>
    <s v="Chronic obstructive pulmonary disease"/>
    <x v="1"/>
    <x v="2"/>
    <n v="19.998196220000001"/>
    <n v="8.8005155639999995"/>
    <n v="35.134425399999998"/>
    <m/>
    <m/>
    <m/>
  </r>
  <r>
    <x v="4"/>
    <x v="8"/>
    <x v="1"/>
    <s v="Chronic obstructive pulmonary disease"/>
    <x v="1"/>
    <x v="2"/>
    <n v="17.31179083"/>
    <n v="7.6543405990000002"/>
    <n v="32.050924870000003"/>
    <m/>
    <m/>
    <m/>
  </r>
  <r>
    <x v="4"/>
    <x v="9"/>
    <x v="1"/>
    <s v="Chronic obstructive pulmonary disease"/>
    <x v="1"/>
    <x v="2"/>
    <n v="15.101300050000001"/>
    <n v="6.4162398789999999"/>
    <n v="28.049712700000001"/>
    <m/>
    <m/>
    <m/>
  </r>
  <r>
    <x v="4"/>
    <x v="10"/>
    <x v="1"/>
    <s v="Chronic obstructive pulmonary disease"/>
    <x v="1"/>
    <x v="2"/>
    <n v="13.573024630000001"/>
    <n v="5.6226784869999999"/>
    <n v="25.884379129999999"/>
    <m/>
    <m/>
    <m/>
  </r>
  <r>
    <x v="4"/>
    <x v="11"/>
    <x v="1"/>
    <s v="Chronic obstructive pulmonary disease"/>
    <x v="1"/>
    <x v="2"/>
    <n v="11.97724601"/>
    <n v="5.0219644939999997"/>
    <n v="23.07298776"/>
    <m/>
    <m/>
    <m/>
  </r>
  <r>
    <x v="4"/>
    <x v="12"/>
    <x v="1"/>
    <s v="Chronic obstructive pulmonary disease"/>
    <x v="1"/>
    <x v="2"/>
    <n v="10.28140829"/>
    <n v="4.3040914150000003"/>
    <n v="20.097748299999999"/>
    <m/>
    <m/>
    <m/>
  </r>
  <r>
    <x v="4"/>
    <x v="13"/>
    <x v="1"/>
    <s v="Chronic obstructive pulmonary disease"/>
    <x v="1"/>
    <x v="2"/>
    <n v="8.8872739339999995"/>
    <n v="3.5870384749999999"/>
    <n v="17.118621569999998"/>
    <m/>
    <m/>
    <m/>
  </r>
  <r>
    <x v="4"/>
    <x v="14"/>
    <x v="1"/>
    <s v="Chronic obstructive pulmonary disease"/>
    <x v="1"/>
    <x v="2"/>
    <n v="8.5728089950000008"/>
    <n v="3.4813922100000001"/>
    <n v="16.775488280000001"/>
    <m/>
    <m/>
    <m/>
  </r>
  <r>
    <x v="4"/>
    <x v="15"/>
    <x v="1"/>
    <s v="Chronic obstructive pulmonary disease"/>
    <x v="1"/>
    <x v="2"/>
    <n v="8.276588276"/>
    <n v="3.5230748479999998"/>
    <n v="16.012696940000001"/>
    <m/>
    <m/>
    <m/>
  </r>
  <r>
    <x v="4"/>
    <x v="16"/>
    <x v="1"/>
    <s v="Chronic obstructive pulmonary disease"/>
    <x v="1"/>
    <x v="2"/>
    <n v="7.8418964600000001"/>
    <n v="3.2924220549999998"/>
    <n v="15.21638873"/>
    <m/>
    <m/>
    <m/>
  </r>
  <r>
    <x v="4"/>
    <x v="17"/>
    <x v="1"/>
    <s v="Chronic obstructive pulmonary disease"/>
    <x v="1"/>
    <x v="2"/>
    <n v="7.4857983560000001"/>
    <n v="3.0637125599999999"/>
    <n v="14.629017960000001"/>
    <m/>
    <m/>
    <m/>
  </r>
  <r>
    <x v="4"/>
    <x v="18"/>
    <x v="1"/>
    <s v="Chronic obstructive pulmonary disease"/>
    <x v="1"/>
    <x v="2"/>
    <n v="7.1849927420000004"/>
    <n v="2.9645211310000001"/>
    <n v="14.3070811"/>
    <m/>
    <m/>
    <m/>
  </r>
  <r>
    <x v="4"/>
    <x v="19"/>
    <x v="1"/>
    <s v="Chronic obstructive pulmonary disease"/>
    <x v="1"/>
    <x v="2"/>
    <n v="7.0316607199999996"/>
    <n v="2.860917068"/>
    <n v="14.826609100000001"/>
    <m/>
    <m/>
    <m/>
  </r>
  <r>
    <x v="4"/>
    <x v="20"/>
    <x v="1"/>
    <s v="Chronic obstructive pulmonary disease"/>
    <x v="1"/>
    <x v="2"/>
    <n v="6.6298752289999996"/>
    <n v="2.6626440410000001"/>
    <n v="14.074260130000001"/>
    <m/>
    <m/>
    <m/>
  </r>
  <r>
    <x v="4"/>
    <x v="21"/>
    <x v="1"/>
    <s v="Chronic obstructive pulmonary disease"/>
    <x v="1"/>
    <x v="2"/>
    <n v="5.9954140330000003"/>
    <n v="2.3531810719999999"/>
    <n v="12.048099970000001"/>
    <m/>
    <m/>
    <m/>
  </r>
  <r>
    <x v="4"/>
    <x v="22"/>
    <x v="1"/>
    <s v="Chronic obstructive pulmonary disease"/>
    <x v="1"/>
    <x v="2"/>
    <n v="5.5691269749999996"/>
    <n v="2.1667798600000001"/>
    <n v="11.492259750000001"/>
    <m/>
    <m/>
    <m/>
  </r>
  <r>
    <x v="4"/>
    <x v="23"/>
    <x v="1"/>
    <s v="Chronic obstructive pulmonary disease"/>
    <x v="1"/>
    <x v="2"/>
    <n v="5.3330310939999999"/>
    <n v="2.0574344519999999"/>
    <n v="10.98183146"/>
    <m/>
    <m/>
    <m/>
  </r>
  <r>
    <x v="4"/>
    <x v="24"/>
    <x v="1"/>
    <s v="Chronic obstructive pulmonary disease"/>
    <x v="1"/>
    <x v="2"/>
    <n v="5.1543978270000004"/>
    <n v="1.925537131"/>
    <n v="10.59584699"/>
    <m/>
    <m/>
    <m/>
  </r>
  <r>
    <x v="4"/>
    <x v="25"/>
    <x v="1"/>
    <s v="Chronic obstructive pulmonary disease"/>
    <x v="1"/>
    <x v="2"/>
    <n v="4.7460411200000001"/>
    <n v="1.8403014339999999"/>
    <n v="9.8627891959999996"/>
    <m/>
    <m/>
    <m/>
  </r>
  <r>
    <x v="4"/>
    <x v="26"/>
    <x v="1"/>
    <s v="Chronic obstructive pulmonary disease"/>
    <x v="1"/>
    <x v="2"/>
    <n v="4.6966963530000001"/>
    <n v="1.752166595"/>
    <n v="10.1299209"/>
    <m/>
    <m/>
    <m/>
  </r>
  <r>
    <x v="4"/>
    <x v="27"/>
    <x v="1"/>
    <s v="Chronic obstructive pulmonary disease"/>
    <x v="1"/>
    <x v="2"/>
    <n v="4.3310723900000001"/>
    <n v="1.605794613"/>
    <n v="9.2181056080000001"/>
    <m/>
    <m/>
    <m/>
  </r>
  <r>
    <x v="4"/>
    <x v="0"/>
    <x v="1"/>
    <s v="Chronic obstructive pulmonary disease"/>
    <x v="1"/>
    <x v="3"/>
    <n v="1.5356567299999999"/>
    <n v="0.69912419000000003"/>
    <n v="2.528517699"/>
    <m/>
    <m/>
    <m/>
  </r>
  <r>
    <x v="4"/>
    <x v="1"/>
    <x v="1"/>
    <s v="Chronic obstructive pulmonary disease"/>
    <x v="1"/>
    <x v="3"/>
    <n v="1.4198819279999999"/>
    <n v="0.67358433299999998"/>
    <n v="2.405714004"/>
    <m/>
    <m/>
    <m/>
  </r>
  <r>
    <x v="4"/>
    <x v="2"/>
    <x v="1"/>
    <s v="Chronic obstructive pulmonary disease"/>
    <x v="1"/>
    <x v="3"/>
    <n v="1.2924156469999999"/>
    <n v="0.59041015600000002"/>
    <n v="2.1595231350000001"/>
    <m/>
    <m/>
    <m/>
  </r>
  <r>
    <x v="4"/>
    <x v="3"/>
    <x v="1"/>
    <s v="Chronic obstructive pulmonary disease"/>
    <x v="1"/>
    <x v="3"/>
    <n v="1.144125362"/>
    <n v="0.50205582500000001"/>
    <n v="1.9551028800000001"/>
    <m/>
    <m/>
    <m/>
  </r>
  <r>
    <x v="4"/>
    <x v="4"/>
    <x v="1"/>
    <s v="Chronic obstructive pulmonary disease"/>
    <x v="1"/>
    <x v="3"/>
    <n v="1.026726163"/>
    <n v="0.46093024999999999"/>
    <n v="1.778417052"/>
    <m/>
    <m/>
    <m/>
  </r>
  <r>
    <x v="4"/>
    <x v="5"/>
    <x v="1"/>
    <s v="Chronic obstructive pulmonary disease"/>
    <x v="1"/>
    <x v="3"/>
    <n v="0.92811777699999998"/>
    <n v="0.415189484"/>
    <n v="1.6181414080000001"/>
    <m/>
    <m/>
    <m/>
  </r>
  <r>
    <x v="4"/>
    <x v="6"/>
    <x v="1"/>
    <s v="Chronic obstructive pulmonary disease"/>
    <x v="1"/>
    <x v="3"/>
    <n v="0.81050419500000004"/>
    <n v="0.34890786299999998"/>
    <n v="1.4498555150000001"/>
    <m/>
    <m/>
    <m/>
  </r>
  <r>
    <x v="4"/>
    <x v="7"/>
    <x v="1"/>
    <s v="Chronic obstructive pulmonary disease"/>
    <x v="1"/>
    <x v="3"/>
    <n v="0.70538729300000003"/>
    <n v="0.30730708499999998"/>
    <n v="1.238297287"/>
    <m/>
    <m/>
    <m/>
  </r>
  <r>
    <x v="4"/>
    <x v="8"/>
    <x v="1"/>
    <s v="Chronic obstructive pulmonary disease"/>
    <x v="1"/>
    <x v="3"/>
    <n v="0.60663839600000002"/>
    <n v="0.27001398599999998"/>
    <n v="1.131986691"/>
    <m/>
    <m/>
    <m/>
  </r>
  <r>
    <x v="4"/>
    <x v="9"/>
    <x v="1"/>
    <s v="Chronic obstructive pulmonary disease"/>
    <x v="1"/>
    <x v="3"/>
    <n v="0.53120250999999996"/>
    <n v="0.22759828500000001"/>
    <n v="0.99638263599999999"/>
    <m/>
    <m/>
    <m/>
  </r>
  <r>
    <x v="4"/>
    <x v="10"/>
    <x v="1"/>
    <s v="Chronic obstructive pulmonary disease"/>
    <x v="1"/>
    <x v="3"/>
    <n v="0.47960096400000002"/>
    <n v="0.202471924"/>
    <n v="0.89536698000000003"/>
    <m/>
    <m/>
    <m/>
  </r>
  <r>
    <x v="4"/>
    <x v="11"/>
    <x v="1"/>
    <s v="Chronic obstructive pulmonary disease"/>
    <x v="1"/>
    <x v="3"/>
    <n v="0.42005480000000001"/>
    <n v="0.179494348"/>
    <n v="0.79535429899999999"/>
    <m/>
    <m/>
    <m/>
  </r>
  <r>
    <x v="4"/>
    <x v="12"/>
    <x v="1"/>
    <s v="Chronic obstructive pulmonary disease"/>
    <x v="1"/>
    <x v="3"/>
    <n v="0.35591583100000002"/>
    <n v="0.15198331500000001"/>
    <n v="0.68690273899999998"/>
    <m/>
    <m/>
    <m/>
  </r>
  <r>
    <x v="4"/>
    <x v="13"/>
    <x v="1"/>
    <s v="Chronic obstructive pulmonary disease"/>
    <x v="1"/>
    <x v="3"/>
    <n v="0.30393107499999999"/>
    <n v="0.123912499"/>
    <n v="0.587427912"/>
    <m/>
    <m/>
    <m/>
  </r>
  <r>
    <x v="4"/>
    <x v="14"/>
    <x v="1"/>
    <s v="Chronic obstructive pulmonary disease"/>
    <x v="1"/>
    <x v="3"/>
    <n v="0.28585254500000001"/>
    <n v="0.116026175"/>
    <n v="0.54380858300000001"/>
    <m/>
    <m/>
    <m/>
  </r>
  <r>
    <x v="4"/>
    <x v="15"/>
    <x v="1"/>
    <s v="Chronic obstructive pulmonary disease"/>
    <x v="1"/>
    <x v="3"/>
    <n v="0.26743540199999999"/>
    <n v="0.11225014899999999"/>
    <n v="0.51800991200000002"/>
    <m/>
    <m/>
    <m/>
  </r>
  <r>
    <x v="4"/>
    <x v="16"/>
    <x v="1"/>
    <s v="Chronic obstructive pulmonary disease"/>
    <x v="1"/>
    <x v="3"/>
    <n v="0.246625549"/>
    <n v="0.101818067"/>
    <n v="0.480517321"/>
    <m/>
    <m/>
    <m/>
  </r>
  <r>
    <x v="4"/>
    <x v="17"/>
    <x v="1"/>
    <s v="Chronic obstructive pulmonary disease"/>
    <x v="1"/>
    <x v="3"/>
    <n v="0.230036618"/>
    <n v="9.3792918000000003E-2"/>
    <n v="0.45268900499999998"/>
    <m/>
    <m/>
    <m/>
  </r>
  <r>
    <x v="4"/>
    <x v="18"/>
    <x v="1"/>
    <s v="Chronic obstructive pulmonary disease"/>
    <x v="1"/>
    <x v="3"/>
    <n v="0.21864878400000001"/>
    <n v="8.8529871999999996E-2"/>
    <n v="0.44011673400000001"/>
    <m/>
    <m/>
    <m/>
  </r>
  <r>
    <x v="4"/>
    <x v="19"/>
    <x v="1"/>
    <s v="Chronic obstructive pulmonary disease"/>
    <x v="1"/>
    <x v="3"/>
    <n v="0.21216576100000001"/>
    <n v="8.5439383999999993E-2"/>
    <n v="0.46330210599999999"/>
    <m/>
    <m/>
    <m/>
  </r>
  <r>
    <x v="4"/>
    <x v="20"/>
    <x v="1"/>
    <s v="Chronic obstructive pulmonary disease"/>
    <x v="1"/>
    <x v="3"/>
    <n v="0.19466830099999999"/>
    <n v="7.7936624999999995E-2"/>
    <n v="0.43416413599999998"/>
    <m/>
    <m/>
    <m/>
  </r>
  <r>
    <x v="4"/>
    <x v="21"/>
    <x v="1"/>
    <s v="Chronic obstructive pulmonary disease"/>
    <x v="1"/>
    <x v="3"/>
    <n v="0.16745552699999999"/>
    <n v="6.5773832000000004E-2"/>
    <n v="0.34825513899999999"/>
    <m/>
    <m/>
    <m/>
  </r>
  <r>
    <x v="4"/>
    <x v="22"/>
    <x v="1"/>
    <s v="Chronic obstructive pulmonary disease"/>
    <x v="1"/>
    <x v="3"/>
    <n v="0.15258303300000001"/>
    <n v="5.7171192000000003E-2"/>
    <n v="0.33408929700000001"/>
    <m/>
    <m/>
    <m/>
  </r>
  <r>
    <x v="4"/>
    <x v="23"/>
    <x v="1"/>
    <s v="Chronic obstructive pulmonary disease"/>
    <x v="1"/>
    <x v="3"/>
    <n v="0.14411623000000001"/>
    <n v="5.4866695E-2"/>
    <n v="0.29822794499999999"/>
    <m/>
    <m/>
    <m/>
  </r>
  <r>
    <x v="4"/>
    <x v="24"/>
    <x v="1"/>
    <s v="Chronic obstructive pulmonary disease"/>
    <x v="1"/>
    <x v="3"/>
    <n v="0.14109981899999999"/>
    <n v="4.9933740999999997E-2"/>
    <n v="0.30103285299999999"/>
    <m/>
    <m/>
    <m/>
  </r>
  <r>
    <x v="4"/>
    <x v="25"/>
    <x v="1"/>
    <s v="Chronic obstructive pulmonary disease"/>
    <x v="1"/>
    <x v="3"/>
    <n v="0.13107213400000001"/>
    <n v="4.8775579999999999E-2"/>
    <n v="0.280676971"/>
    <m/>
    <m/>
    <m/>
  </r>
  <r>
    <x v="4"/>
    <x v="26"/>
    <x v="1"/>
    <s v="Chronic obstructive pulmonary disease"/>
    <x v="1"/>
    <x v="3"/>
    <n v="0.13084010200000001"/>
    <n v="4.7474770999999999E-2"/>
    <n v="0.28695024899999999"/>
    <m/>
    <m/>
    <m/>
  </r>
  <r>
    <x v="4"/>
    <x v="27"/>
    <x v="1"/>
    <s v="Chronic obstructive pulmonary disease"/>
    <x v="1"/>
    <x v="3"/>
    <n v="0.12204243100000001"/>
    <n v="4.2670929000000003E-2"/>
    <n v="0.26516667900000002"/>
    <m/>
    <m/>
    <m/>
  </r>
  <r>
    <x v="4"/>
    <x v="0"/>
    <x v="1"/>
    <s v="Ischemic heart disease"/>
    <x v="1"/>
    <x v="2"/>
    <n v="106.3422243"/>
    <n v="65.320847380000004"/>
    <n v="154.93755340000001"/>
    <m/>
    <m/>
    <m/>
  </r>
  <r>
    <x v="4"/>
    <x v="1"/>
    <x v="1"/>
    <s v="Ischemic heart disease"/>
    <x v="1"/>
    <x v="2"/>
    <n v="100.95775500000001"/>
    <n v="61.482805089999999"/>
    <n v="146.7642089"/>
    <m/>
    <m/>
    <m/>
  </r>
  <r>
    <x v="4"/>
    <x v="2"/>
    <x v="1"/>
    <s v="Ischemic heart disease"/>
    <x v="1"/>
    <x v="2"/>
    <n v="94.898860819999996"/>
    <n v="55.208805069999997"/>
    <n v="141.546144"/>
    <m/>
    <m/>
    <m/>
  </r>
  <r>
    <x v="4"/>
    <x v="3"/>
    <x v="1"/>
    <s v="Ischemic heart disease"/>
    <x v="1"/>
    <x v="2"/>
    <n v="86.974382500000004"/>
    <n v="52.25268449"/>
    <n v="133.59443780000001"/>
    <m/>
    <m/>
    <m/>
  </r>
  <r>
    <x v="4"/>
    <x v="4"/>
    <x v="1"/>
    <s v="Ischemic heart disease"/>
    <x v="1"/>
    <x v="2"/>
    <n v="80.418863310000006"/>
    <n v="45.200789659999998"/>
    <n v="125.38955559999999"/>
    <m/>
    <m/>
    <m/>
  </r>
  <r>
    <x v="4"/>
    <x v="5"/>
    <x v="1"/>
    <s v="Ischemic heart disease"/>
    <x v="1"/>
    <x v="2"/>
    <n v="75.272982429999999"/>
    <n v="41.936858520000001"/>
    <n v="122.2451075"/>
    <m/>
    <m/>
    <m/>
  </r>
  <r>
    <x v="4"/>
    <x v="6"/>
    <x v="1"/>
    <s v="Ischemic heart disease"/>
    <x v="1"/>
    <x v="2"/>
    <n v="66.985287020000001"/>
    <n v="36.046215609999997"/>
    <n v="108.9931624"/>
    <m/>
    <m/>
    <m/>
  </r>
  <r>
    <x v="4"/>
    <x v="7"/>
    <x v="1"/>
    <s v="Ischemic heart disease"/>
    <x v="1"/>
    <x v="2"/>
    <n v="59.205130930000003"/>
    <n v="31.596946320000001"/>
    <n v="96.608785440000005"/>
    <m/>
    <m/>
    <m/>
  </r>
  <r>
    <x v="4"/>
    <x v="8"/>
    <x v="1"/>
    <s v="Ischemic heart disease"/>
    <x v="1"/>
    <x v="2"/>
    <n v="51.063652439999998"/>
    <n v="27.816992240000001"/>
    <n v="85.931412910000006"/>
    <m/>
    <m/>
    <m/>
  </r>
  <r>
    <x v="4"/>
    <x v="9"/>
    <x v="1"/>
    <s v="Ischemic heart disease"/>
    <x v="1"/>
    <x v="2"/>
    <n v="44.94669451"/>
    <n v="23.881812700000001"/>
    <n v="76.103201830000003"/>
    <m/>
    <m/>
    <m/>
  </r>
  <r>
    <x v="4"/>
    <x v="10"/>
    <x v="1"/>
    <s v="Ischemic heart disease"/>
    <x v="1"/>
    <x v="2"/>
    <n v="40.804195989999997"/>
    <n v="20.420583610000001"/>
    <n v="70.883072220000003"/>
    <m/>
    <m/>
    <m/>
  </r>
  <r>
    <x v="4"/>
    <x v="11"/>
    <x v="1"/>
    <s v="Ischemic heart disease"/>
    <x v="1"/>
    <x v="2"/>
    <n v="35.963388709999997"/>
    <n v="18.11897222"/>
    <n v="61.811871969999999"/>
    <m/>
    <m/>
    <m/>
  </r>
  <r>
    <x v="4"/>
    <x v="12"/>
    <x v="1"/>
    <s v="Ischemic heart disease"/>
    <x v="1"/>
    <x v="2"/>
    <n v="30.81674409"/>
    <n v="15.30949558"/>
    <n v="52.535197009999997"/>
    <m/>
    <m/>
    <m/>
  </r>
  <r>
    <x v="4"/>
    <x v="13"/>
    <x v="1"/>
    <s v="Ischemic heart disease"/>
    <x v="1"/>
    <x v="2"/>
    <n v="27.197821940000001"/>
    <n v="13.484057979999999"/>
    <n v="48.10547485"/>
    <m/>
    <m/>
    <m/>
  </r>
  <r>
    <x v="4"/>
    <x v="14"/>
    <x v="1"/>
    <s v="Ischemic heart disease"/>
    <x v="1"/>
    <x v="2"/>
    <n v="26.532672739999999"/>
    <n v="13.01578348"/>
    <n v="47.310660259999999"/>
    <m/>
    <m/>
    <m/>
  </r>
  <r>
    <x v="4"/>
    <x v="15"/>
    <x v="1"/>
    <s v="Ischemic heart disease"/>
    <x v="1"/>
    <x v="2"/>
    <n v="25.960562320000001"/>
    <n v="12.614396409999999"/>
    <n v="46.077825560000001"/>
    <m/>
    <m/>
    <m/>
  </r>
  <r>
    <x v="4"/>
    <x v="16"/>
    <x v="1"/>
    <s v="Ischemic heart disease"/>
    <x v="1"/>
    <x v="2"/>
    <n v="24.791883609999999"/>
    <n v="11.92426817"/>
    <n v="45.259015269999999"/>
    <m/>
    <m/>
    <m/>
  </r>
  <r>
    <x v="4"/>
    <x v="17"/>
    <x v="1"/>
    <s v="Ischemic heart disease"/>
    <x v="1"/>
    <x v="2"/>
    <n v="24.09919245"/>
    <n v="11.73102976"/>
    <n v="43.024792189999999"/>
    <m/>
    <m/>
    <m/>
  </r>
  <r>
    <x v="4"/>
    <x v="18"/>
    <x v="1"/>
    <s v="Ischemic heart disease"/>
    <x v="1"/>
    <x v="2"/>
    <n v="23.898539150000001"/>
    <n v="11.424686830000001"/>
    <n v="45.307441400000002"/>
    <m/>
    <m/>
    <m/>
  </r>
  <r>
    <x v="4"/>
    <x v="19"/>
    <x v="1"/>
    <s v="Ischemic heart disease"/>
    <x v="1"/>
    <x v="2"/>
    <n v="24.054288769999999"/>
    <n v="10.875487250000001"/>
    <n v="44.418882259999997"/>
    <m/>
    <m/>
    <m/>
  </r>
  <r>
    <x v="4"/>
    <x v="20"/>
    <x v="1"/>
    <s v="Ischemic heart disease"/>
    <x v="1"/>
    <x v="2"/>
    <n v="22.977665510000001"/>
    <n v="10.3957003"/>
    <n v="42.991527050000002"/>
    <m/>
    <m/>
    <m/>
  </r>
  <r>
    <x v="4"/>
    <x v="21"/>
    <x v="1"/>
    <s v="Ischemic heart disease"/>
    <x v="1"/>
    <x v="2"/>
    <n v="20.53102324"/>
    <n v="9.3563945250000007"/>
    <n v="38.835728840000002"/>
    <m/>
    <m/>
    <m/>
  </r>
  <r>
    <x v="4"/>
    <x v="22"/>
    <x v="1"/>
    <s v="Ischemic heart disease"/>
    <x v="1"/>
    <x v="2"/>
    <n v="18.889582659999999"/>
    <n v="8.478321309"/>
    <n v="36.156998399999999"/>
    <m/>
    <m/>
    <m/>
  </r>
  <r>
    <x v="4"/>
    <x v="23"/>
    <x v="1"/>
    <s v="Ischemic heart disease"/>
    <x v="1"/>
    <x v="2"/>
    <n v="18.084781750000001"/>
    <n v="8.3769032919999997"/>
    <n v="34.767820839999999"/>
    <m/>
    <m/>
    <m/>
  </r>
  <r>
    <x v="4"/>
    <x v="24"/>
    <x v="1"/>
    <s v="Ischemic heart disease"/>
    <x v="1"/>
    <x v="2"/>
    <n v="17.683409839999999"/>
    <n v="7.8841052999999999"/>
    <n v="34.304763250000001"/>
    <m/>
    <m/>
    <m/>
  </r>
  <r>
    <x v="4"/>
    <x v="25"/>
    <x v="1"/>
    <s v="Ischemic heart disease"/>
    <x v="1"/>
    <x v="2"/>
    <n v="16.259846939999999"/>
    <n v="7.3628020769999996"/>
    <n v="33.030059600000001"/>
    <m/>
    <m/>
    <m/>
  </r>
  <r>
    <x v="4"/>
    <x v="26"/>
    <x v="1"/>
    <s v="Ischemic heart disease"/>
    <x v="1"/>
    <x v="2"/>
    <n v="16.11588914"/>
    <n v="7.4041169150000004"/>
    <n v="31.08066414"/>
    <m/>
    <m/>
    <m/>
  </r>
  <r>
    <x v="4"/>
    <x v="27"/>
    <x v="1"/>
    <s v="Ischemic heart disease"/>
    <x v="1"/>
    <x v="2"/>
    <n v="14.59675515"/>
    <n v="6.7075554500000001"/>
    <n v="27.656036050000001"/>
    <m/>
    <m/>
    <m/>
  </r>
  <r>
    <x v="4"/>
    <x v="0"/>
    <x v="1"/>
    <s v="Ischemic heart disease"/>
    <x v="1"/>
    <x v="3"/>
    <n v="4.4504854390000004"/>
    <n v="2.7083936070000001"/>
    <n v="6.4328360419999999"/>
    <m/>
    <m/>
    <m/>
  </r>
  <r>
    <x v="4"/>
    <x v="1"/>
    <x v="1"/>
    <s v="Ischemic heart disease"/>
    <x v="1"/>
    <x v="3"/>
    <n v="4.267910702"/>
    <n v="2.6468713140000002"/>
    <n v="6.216997031"/>
    <m/>
    <m/>
    <m/>
  </r>
  <r>
    <x v="4"/>
    <x v="2"/>
    <x v="1"/>
    <s v="Ischemic heart disease"/>
    <x v="1"/>
    <x v="3"/>
    <n v="4.0322453999999999"/>
    <n v="2.3697341170000001"/>
    <n v="6.0220167839999998"/>
    <m/>
    <m/>
    <m/>
  </r>
  <r>
    <x v="4"/>
    <x v="3"/>
    <x v="1"/>
    <s v="Ischemic heart disease"/>
    <x v="1"/>
    <x v="3"/>
    <n v="3.7029742489999999"/>
    <n v="2.2438697649999999"/>
    <n v="5.6202323759999997"/>
    <m/>
    <m/>
    <m/>
  </r>
  <r>
    <x v="4"/>
    <x v="4"/>
    <x v="1"/>
    <s v="Ischemic heart disease"/>
    <x v="1"/>
    <x v="3"/>
    <n v="3.419379766"/>
    <n v="1.9312818709999999"/>
    <n v="5.2661067680000002"/>
    <m/>
    <m/>
    <m/>
  </r>
  <r>
    <x v="4"/>
    <x v="5"/>
    <x v="1"/>
    <s v="Ischemic heart disease"/>
    <x v="1"/>
    <x v="3"/>
    <n v="3.1878740969999999"/>
    <n v="1.8016901780000001"/>
    <n v="5.0894558559999998"/>
    <m/>
    <m/>
    <m/>
  </r>
  <r>
    <x v="4"/>
    <x v="6"/>
    <x v="1"/>
    <s v="Ischemic heart disease"/>
    <x v="1"/>
    <x v="3"/>
    <n v="2.829292556"/>
    <n v="1.5446268000000001"/>
    <n v="4.580950122"/>
    <m/>
    <m/>
    <m/>
  </r>
  <r>
    <x v="4"/>
    <x v="7"/>
    <x v="1"/>
    <s v="Ischemic heart disease"/>
    <x v="1"/>
    <x v="3"/>
    <n v="2.4940215050000001"/>
    <n v="1.3433211190000001"/>
    <n v="4.0530172350000004"/>
    <m/>
    <m/>
    <m/>
  </r>
  <r>
    <x v="4"/>
    <x v="8"/>
    <x v="1"/>
    <s v="Ischemic heart disease"/>
    <x v="1"/>
    <x v="3"/>
    <n v="2.1534061499999999"/>
    <n v="1.16152791"/>
    <n v="3.573501222"/>
    <m/>
    <m/>
    <m/>
  </r>
  <r>
    <x v="4"/>
    <x v="9"/>
    <x v="1"/>
    <s v="Ischemic heart disease"/>
    <x v="1"/>
    <x v="3"/>
    <n v="1.8987653339999999"/>
    <n v="1.0108328870000001"/>
    <n v="3.2112702440000001"/>
    <m/>
    <m/>
    <m/>
  </r>
  <r>
    <x v="4"/>
    <x v="10"/>
    <x v="1"/>
    <s v="Ischemic heart disease"/>
    <x v="1"/>
    <x v="3"/>
    <n v="1.726411696"/>
    <n v="0.86117552200000003"/>
    <n v="2.932635382"/>
    <m/>
    <m/>
    <m/>
  </r>
  <r>
    <x v="4"/>
    <x v="11"/>
    <x v="1"/>
    <s v="Ischemic heart disease"/>
    <x v="1"/>
    <x v="3"/>
    <n v="1.5244921300000001"/>
    <n v="0.77015504599999995"/>
    <n v="2.602255843"/>
    <m/>
    <m/>
    <m/>
  </r>
  <r>
    <x v="4"/>
    <x v="12"/>
    <x v="1"/>
    <s v="Ischemic heart disease"/>
    <x v="1"/>
    <x v="3"/>
    <n v="1.3070697689999999"/>
    <n v="0.66009163500000001"/>
    <n v="2.2392720169999998"/>
    <m/>
    <m/>
    <m/>
  </r>
  <r>
    <x v="4"/>
    <x v="13"/>
    <x v="1"/>
    <s v="Ischemic heart disease"/>
    <x v="1"/>
    <x v="3"/>
    <n v="1.1448925619999999"/>
    <n v="0.55947388300000001"/>
    <n v="2.01753333"/>
    <m/>
    <m/>
    <m/>
  </r>
  <r>
    <x v="4"/>
    <x v="14"/>
    <x v="1"/>
    <s v="Ischemic heart disease"/>
    <x v="1"/>
    <x v="3"/>
    <n v="1.1054450330000001"/>
    <n v="0.54770707100000005"/>
    <n v="1.9628518210000001"/>
    <m/>
    <m/>
    <m/>
  </r>
  <r>
    <x v="4"/>
    <x v="15"/>
    <x v="1"/>
    <s v="Ischemic heart disease"/>
    <x v="1"/>
    <x v="3"/>
    <n v="1.07362917"/>
    <n v="0.519460017"/>
    <n v="1.9351370999999999"/>
    <m/>
    <m/>
    <m/>
  </r>
  <r>
    <x v="4"/>
    <x v="16"/>
    <x v="1"/>
    <s v="Ischemic heart disease"/>
    <x v="1"/>
    <x v="3"/>
    <n v="1.0193678850000001"/>
    <n v="0.48734451299999998"/>
    <n v="1.8255137219999999"/>
    <m/>
    <m/>
    <m/>
  </r>
  <r>
    <x v="4"/>
    <x v="17"/>
    <x v="1"/>
    <s v="Ischemic heart disease"/>
    <x v="1"/>
    <x v="3"/>
    <n v="0.98432188700000001"/>
    <n v="0.48561619499999997"/>
    <n v="1.7715439150000001"/>
    <m/>
    <m/>
    <m/>
  </r>
  <r>
    <x v="4"/>
    <x v="18"/>
    <x v="1"/>
    <s v="Ischemic heart disease"/>
    <x v="1"/>
    <x v="3"/>
    <n v="0.96880360099999996"/>
    <n v="0.46879324700000002"/>
    <n v="1.7754921610000001"/>
    <m/>
    <m/>
    <m/>
  </r>
  <r>
    <x v="4"/>
    <x v="19"/>
    <x v="1"/>
    <s v="Ischemic heart disease"/>
    <x v="1"/>
    <x v="3"/>
    <n v="0.97039970499999995"/>
    <n v="0.44037544000000001"/>
    <n v="1.762604772"/>
    <m/>
    <m/>
    <m/>
  </r>
  <r>
    <x v="4"/>
    <x v="20"/>
    <x v="1"/>
    <s v="Ischemic heart disease"/>
    <x v="1"/>
    <x v="3"/>
    <n v="0.92454377200000004"/>
    <n v="0.41665698000000001"/>
    <n v="1.7343491639999999"/>
    <m/>
    <m/>
    <m/>
  </r>
  <r>
    <x v="4"/>
    <x v="21"/>
    <x v="1"/>
    <s v="Ischemic heart disease"/>
    <x v="1"/>
    <x v="3"/>
    <n v="0.82065943900000005"/>
    <n v="0.37692770199999998"/>
    <n v="1.5403083420000001"/>
    <m/>
    <m/>
    <m/>
  </r>
  <r>
    <x v="4"/>
    <x v="22"/>
    <x v="1"/>
    <s v="Ischemic heart disease"/>
    <x v="1"/>
    <x v="3"/>
    <n v="0.75543693899999997"/>
    <n v="0.34418084900000001"/>
    <n v="1.461543244"/>
    <m/>
    <m/>
    <m/>
  </r>
  <r>
    <x v="4"/>
    <x v="23"/>
    <x v="1"/>
    <s v="Ischemic heart disease"/>
    <x v="1"/>
    <x v="3"/>
    <n v="0.72396706399999999"/>
    <n v="0.33238620299999999"/>
    <n v="1.388373364"/>
    <m/>
    <m/>
    <m/>
  </r>
  <r>
    <x v="4"/>
    <x v="24"/>
    <x v="1"/>
    <s v="Ischemic heart disease"/>
    <x v="1"/>
    <x v="3"/>
    <n v="0.70847919699999995"/>
    <n v="0.31912575199999998"/>
    <n v="1.384075325"/>
    <m/>
    <m/>
    <m/>
  </r>
  <r>
    <x v="4"/>
    <x v="25"/>
    <x v="1"/>
    <s v="Ischemic heart disease"/>
    <x v="1"/>
    <x v="3"/>
    <n v="0.65489501699999997"/>
    <n v="0.29734346900000003"/>
    <n v="1.3076289160000001"/>
    <m/>
    <m/>
    <m/>
  </r>
  <r>
    <x v="4"/>
    <x v="26"/>
    <x v="1"/>
    <s v="Ischemic heart disease"/>
    <x v="1"/>
    <x v="3"/>
    <n v="0.65464255599999999"/>
    <n v="0.29983468000000002"/>
    <n v="1.251877312"/>
    <m/>
    <m/>
    <m/>
  </r>
  <r>
    <x v="4"/>
    <x v="27"/>
    <x v="1"/>
    <s v="Ischemic heart disease"/>
    <x v="1"/>
    <x v="3"/>
    <n v="0.59831995100000002"/>
    <n v="0.27335647099999999"/>
    <n v="1.1358689449999999"/>
    <m/>
    <m/>
    <m/>
  </r>
  <r>
    <x v="4"/>
    <x v="0"/>
    <x v="1"/>
    <s v="Ischemic stroke"/>
    <x v="1"/>
    <x v="2"/>
    <n v="20.956416359999999"/>
    <n v="11.857033339999999"/>
    <n v="31.842203940000001"/>
    <m/>
    <m/>
    <m/>
  </r>
  <r>
    <x v="4"/>
    <x v="1"/>
    <x v="1"/>
    <s v="Ischemic stroke"/>
    <x v="1"/>
    <x v="2"/>
    <n v="17.95780963"/>
    <n v="10.12919048"/>
    <n v="27.49856626"/>
    <m/>
    <m/>
    <m/>
  </r>
  <r>
    <x v="4"/>
    <x v="2"/>
    <x v="1"/>
    <s v="Ischemic stroke"/>
    <x v="1"/>
    <x v="2"/>
    <n v="15.28366274"/>
    <n v="8.6343549329999991"/>
    <n v="23.661568519999999"/>
    <m/>
    <m/>
    <m/>
  </r>
  <r>
    <x v="4"/>
    <x v="3"/>
    <x v="1"/>
    <s v="Ischemic stroke"/>
    <x v="1"/>
    <x v="2"/>
    <n v="12.764903070000001"/>
    <n v="7.2297698219999997"/>
    <n v="20.174926020000001"/>
    <m/>
    <m/>
    <m/>
  </r>
  <r>
    <x v="4"/>
    <x v="4"/>
    <x v="1"/>
    <s v="Ischemic stroke"/>
    <x v="1"/>
    <x v="2"/>
    <n v="10.856279900000001"/>
    <n v="5.9705378339999999"/>
    <n v="17.25427449"/>
    <m/>
    <m/>
    <m/>
  </r>
  <r>
    <x v="4"/>
    <x v="5"/>
    <x v="1"/>
    <s v="Ischemic stroke"/>
    <x v="1"/>
    <x v="2"/>
    <n v="9.5041677040000003"/>
    <n v="5.0296556619999997"/>
    <n v="15.627522730000001"/>
    <m/>
    <m/>
    <m/>
  </r>
  <r>
    <x v="4"/>
    <x v="6"/>
    <x v="1"/>
    <s v="Ischemic stroke"/>
    <x v="1"/>
    <x v="2"/>
    <n v="8.1281599969999991"/>
    <n v="4.2031998489999998"/>
    <n v="13.373875440000001"/>
    <m/>
    <m/>
    <m/>
  </r>
  <r>
    <x v="4"/>
    <x v="7"/>
    <x v="1"/>
    <s v="Ischemic stroke"/>
    <x v="1"/>
    <x v="2"/>
    <n v="7.0037811459999997"/>
    <n v="3.6057909029999999"/>
    <n v="11.878810059999999"/>
    <m/>
    <m/>
    <m/>
  </r>
  <r>
    <x v="4"/>
    <x v="8"/>
    <x v="1"/>
    <s v="Ischemic stroke"/>
    <x v="1"/>
    <x v="2"/>
    <n v="5.9697274760000001"/>
    <n v="3.00562511"/>
    <n v="10.43433549"/>
    <m/>
    <m/>
    <m/>
  </r>
  <r>
    <x v="4"/>
    <x v="9"/>
    <x v="1"/>
    <s v="Ischemic stroke"/>
    <x v="1"/>
    <x v="2"/>
    <n v="5.1831270780000001"/>
    <n v="2.5177627839999999"/>
    <n v="9.3790446700000007"/>
    <m/>
    <m/>
    <m/>
  </r>
  <r>
    <x v="4"/>
    <x v="10"/>
    <x v="1"/>
    <s v="Ischemic stroke"/>
    <x v="1"/>
    <x v="2"/>
    <n v="4.6866965389999997"/>
    <n v="2.1818244199999999"/>
    <n v="8.5462741080000004"/>
    <m/>
    <m/>
    <m/>
  </r>
  <r>
    <x v="4"/>
    <x v="11"/>
    <x v="1"/>
    <s v="Ischemic stroke"/>
    <x v="1"/>
    <x v="2"/>
    <n v="4.1300399969999999"/>
    <n v="1.909065231"/>
    <n v="7.5412878909999996"/>
    <m/>
    <m/>
    <m/>
  </r>
  <r>
    <x v="4"/>
    <x v="12"/>
    <x v="1"/>
    <s v="Ischemic stroke"/>
    <x v="1"/>
    <x v="2"/>
    <n v="3.5603059099999999"/>
    <n v="1.6527965710000001"/>
    <n v="6.5192199710000001"/>
    <m/>
    <m/>
    <m/>
  </r>
  <r>
    <x v="4"/>
    <x v="13"/>
    <x v="1"/>
    <s v="Ischemic stroke"/>
    <x v="1"/>
    <x v="2"/>
    <n v="3.1110252109999998"/>
    <n v="1.492687485"/>
    <n v="5.7037856570000001"/>
    <m/>
    <m/>
    <m/>
  </r>
  <r>
    <x v="4"/>
    <x v="14"/>
    <x v="1"/>
    <s v="Ischemic stroke"/>
    <x v="1"/>
    <x v="2"/>
    <n v="3.0132748490000001"/>
    <n v="1.411083793"/>
    <n v="5.579899213"/>
    <m/>
    <m/>
    <m/>
  </r>
  <r>
    <x v="4"/>
    <x v="15"/>
    <x v="1"/>
    <s v="Ischemic stroke"/>
    <x v="1"/>
    <x v="2"/>
    <n v="2.945395692"/>
    <n v="1.3507253029999999"/>
    <n v="5.3114554649999999"/>
    <m/>
    <m/>
    <m/>
  </r>
  <r>
    <x v="4"/>
    <x v="16"/>
    <x v="1"/>
    <s v="Ischemic stroke"/>
    <x v="1"/>
    <x v="2"/>
    <n v="2.8360388439999999"/>
    <n v="1.3204696760000001"/>
    <n v="5.4385096949999996"/>
    <m/>
    <m/>
    <m/>
  </r>
  <r>
    <x v="4"/>
    <x v="17"/>
    <x v="1"/>
    <s v="Ischemic stroke"/>
    <x v="1"/>
    <x v="2"/>
    <n v="2.756133733"/>
    <n v="1.3115216510000001"/>
    <n v="4.9990177730000003"/>
    <m/>
    <m/>
    <m/>
  </r>
  <r>
    <x v="4"/>
    <x v="18"/>
    <x v="1"/>
    <s v="Ischemic stroke"/>
    <x v="1"/>
    <x v="2"/>
    <n v="2.7347516189999999"/>
    <n v="1.2286652339999999"/>
    <n v="5.1728301380000001"/>
    <m/>
    <m/>
    <m/>
  </r>
  <r>
    <x v="4"/>
    <x v="19"/>
    <x v="1"/>
    <s v="Ischemic stroke"/>
    <x v="1"/>
    <x v="2"/>
    <n v="2.787354187"/>
    <n v="1.215117105"/>
    <n v="5.3884548890000001"/>
    <m/>
    <m/>
    <m/>
  </r>
  <r>
    <x v="4"/>
    <x v="20"/>
    <x v="1"/>
    <s v="Ischemic stroke"/>
    <x v="1"/>
    <x v="2"/>
    <n v="2.7171176269999999"/>
    <n v="1.1725116209999999"/>
    <n v="5.2828239970000004"/>
    <m/>
    <m/>
    <m/>
  </r>
  <r>
    <x v="4"/>
    <x v="21"/>
    <x v="1"/>
    <s v="Ischemic stroke"/>
    <x v="1"/>
    <x v="2"/>
    <n v="2.4704630970000001"/>
    <n v="1.096865"/>
    <n v="4.8825881420000004"/>
    <m/>
    <m/>
    <m/>
  </r>
  <r>
    <x v="4"/>
    <x v="22"/>
    <x v="1"/>
    <s v="Ischemic stroke"/>
    <x v="1"/>
    <x v="2"/>
    <n v="2.320275208"/>
    <n v="1.0006068459999999"/>
    <n v="4.6473506410000001"/>
    <m/>
    <m/>
    <m/>
  </r>
  <r>
    <x v="4"/>
    <x v="23"/>
    <x v="1"/>
    <s v="Ischemic stroke"/>
    <x v="1"/>
    <x v="2"/>
    <n v="2.2563626270000001"/>
    <n v="1.0151562169999999"/>
    <n v="4.5414522489999998"/>
    <m/>
    <m/>
    <m/>
  </r>
  <r>
    <x v="4"/>
    <x v="24"/>
    <x v="1"/>
    <s v="Ischemic stroke"/>
    <x v="1"/>
    <x v="2"/>
    <n v="2.216730702"/>
    <n v="0.92505014900000004"/>
    <n v="4.4352043209999996"/>
    <m/>
    <m/>
    <m/>
  </r>
  <r>
    <x v="4"/>
    <x v="25"/>
    <x v="1"/>
    <s v="Ischemic stroke"/>
    <x v="1"/>
    <x v="2"/>
    <n v="2.0303422289999999"/>
    <n v="0.87223159500000003"/>
    <n v="4.0057418739999999"/>
    <m/>
    <m/>
    <m/>
  </r>
  <r>
    <x v="4"/>
    <x v="26"/>
    <x v="1"/>
    <s v="Ischemic stroke"/>
    <x v="1"/>
    <x v="2"/>
    <n v="2.0282074649999999"/>
    <n v="0.88295640600000003"/>
    <n v="4.2010200390000003"/>
    <m/>
    <m/>
    <m/>
  </r>
  <r>
    <x v="4"/>
    <x v="27"/>
    <x v="1"/>
    <s v="Ischemic stroke"/>
    <x v="1"/>
    <x v="2"/>
    <n v="1.847282981"/>
    <n v="0.80941792300000004"/>
    <n v="3.8461252090000002"/>
    <m/>
    <m/>
    <m/>
  </r>
  <r>
    <x v="4"/>
    <x v="0"/>
    <x v="1"/>
    <s v="Ischemic stroke"/>
    <x v="1"/>
    <x v="3"/>
    <n v="0.94684406300000001"/>
    <n v="0.53837277299999997"/>
    <n v="1.4474047910000001"/>
    <m/>
    <m/>
    <m/>
  </r>
  <r>
    <x v="4"/>
    <x v="1"/>
    <x v="1"/>
    <s v="Ischemic stroke"/>
    <x v="1"/>
    <x v="3"/>
    <n v="0.81604809"/>
    <n v="0.472549948"/>
    <n v="1.238802175"/>
    <m/>
    <m/>
    <m/>
  </r>
  <r>
    <x v="4"/>
    <x v="2"/>
    <x v="1"/>
    <s v="Ischemic stroke"/>
    <x v="1"/>
    <x v="3"/>
    <n v="0.69288996599999997"/>
    <n v="0.38948817200000002"/>
    <n v="1.0741790929999999"/>
    <m/>
    <m/>
    <m/>
  </r>
  <r>
    <x v="4"/>
    <x v="3"/>
    <x v="1"/>
    <s v="Ischemic stroke"/>
    <x v="1"/>
    <x v="3"/>
    <n v="0.57402448399999995"/>
    <n v="0.32699624100000002"/>
    <n v="0.89108047099999999"/>
    <m/>
    <m/>
    <m/>
  </r>
  <r>
    <x v="4"/>
    <x v="4"/>
    <x v="1"/>
    <s v="Ischemic stroke"/>
    <x v="1"/>
    <x v="3"/>
    <n v="0.484350899"/>
    <n v="0.26997425800000002"/>
    <n v="0.76648915799999995"/>
    <m/>
    <m/>
    <m/>
  </r>
  <r>
    <x v="4"/>
    <x v="5"/>
    <x v="1"/>
    <s v="Ischemic stroke"/>
    <x v="1"/>
    <x v="3"/>
    <n v="0.42145501000000002"/>
    <n v="0.22802104000000001"/>
    <n v="0.68808748099999995"/>
    <m/>
    <m/>
    <m/>
  </r>
  <r>
    <x v="4"/>
    <x v="6"/>
    <x v="1"/>
    <s v="Ischemic stroke"/>
    <x v="1"/>
    <x v="3"/>
    <n v="0.35693719699999998"/>
    <n v="0.184963551"/>
    <n v="0.59904399500000005"/>
    <m/>
    <m/>
    <m/>
  </r>
  <r>
    <x v="4"/>
    <x v="7"/>
    <x v="1"/>
    <s v="Ischemic stroke"/>
    <x v="1"/>
    <x v="3"/>
    <n v="0.30453071500000001"/>
    <n v="0.157383195"/>
    <n v="0.52709623999999999"/>
    <m/>
    <m/>
    <m/>
  </r>
  <r>
    <x v="4"/>
    <x v="8"/>
    <x v="1"/>
    <s v="Ischemic stroke"/>
    <x v="1"/>
    <x v="3"/>
    <n v="0.25817214199999999"/>
    <n v="0.13636926099999999"/>
    <n v="0.44442235299999999"/>
    <m/>
    <m/>
    <m/>
  </r>
  <r>
    <x v="4"/>
    <x v="9"/>
    <x v="1"/>
    <s v="Ischemic stroke"/>
    <x v="1"/>
    <x v="3"/>
    <n v="0.224566073"/>
    <n v="0.110087686"/>
    <n v="0.39801502"/>
    <m/>
    <m/>
    <m/>
  </r>
  <r>
    <x v="4"/>
    <x v="10"/>
    <x v="1"/>
    <s v="Ischemic stroke"/>
    <x v="1"/>
    <x v="3"/>
    <n v="0.20401677200000001"/>
    <n v="9.4795436999999996E-2"/>
    <n v="0.37275139099999999"/>
    <m/>
    <m/>
    <m/>
  </r>
  <r>
    <x v="4"/>
    <x v="11"/>
    <x v="1"/>
    <s v="Ischemic stroke"/>
    <x v="1"/>
    <x v="3"/>
    <n v="0.17981223499999999"/>
    <n v="8.5692523000000007E-2"/>
    <n v="0.33226039200000002"/>
    <m/>
    <m/>
    <m/>
  </r>
  <r>
    <x v="4"/>
    <x v="12"/>
    <x v="1"/>
    <s v="Ischemic stroke"/>
    <x v="1"/>
    <x v="3"/>
    <n v="0.15504955300000001"/>
    <n v="7.3042872999999994E-2"/>
    <n v="0.28522995699999998"/>
    <m/>
    <m/>
    <m/>
  </r>
  <r>
    <x v="4"/>
    <x v="13"/>
    <x v="1"/>
    <s v="Ischemic stroke"/>
    <x v="1"/>
    <x v="3"/>
    <n v="0.13548173299999999"/>
    <n v="6.4835952000000002E-2"/>
    <n v="0.246997724"/>
    <m/>
    <m/>
    <m/>
  </r>
  <r>
    <x v="4"/>
    <x v="14"/>
    <x v="1"/>
    <s v="Ischemic stroke"/>
    <x v="1"/>
    <x v="3"/>
    <n v="0.130366595"/>
    <n v="6.0174138000000002E-2"/>
    <n v="0.23747209499999999"/>
    <m/>
    <m/>
    <m/>
  </r>
  <r>
    <x v="4"/>
    <x v="15"/>
    <x v="1"/>
    <s v="Ischemic stroke"/>
    <x v="1"/>
    <x v="3"/>
    <n v="0.12670579600000001"/>
    <n v="5.9841850000000002E-2"/>
    <n v="0.22942749300000001"/>
    <m/>
    <m/>
    <m/>
  </r>
  <r>
    <x v="4"/>
    <x v="16"/>
    <x v="1"/>
    <s v="Ischemic stroke"/>
    <x v="1"/>
    <x v="3"/>
    <n v="0.12166624299999999"/>
    <n v="5.6470152000000003E-2"/>
    <n v="0.22946045600000001"/>
    <m/>
    <m/>
    <m/>
  </r>
  <r>
    <x v="4"/>
    <x v="17"/>
    <x v="1"/>
    <s v="Ischemic stroke"/>
    <x v="1"/>
    <x v="3"/>
    <n v="0.117987151"/>
    <n v="5.4195473000000001E-2"/>
    <n v="0.21413426399999999"/>
    <m/>
    <m/>
    <m/>
  </r>
  <r>
    <x v="4"/>
    <x v="18"/>
    <x v="1"/>
    <s v="Ischemic stroke"/>
    <x v="1"/>
    <x v="3"/>
    <n v="0.117508399"/>
    <n v="5.4558972999999997E-2"/>
    <n v="0.222173338"/>
    <m/>
    <m/>
    <m/>
  </r>
  <r>
    <x v="4"/>
    <x v="19"/>
    <x v="1"/>
    <s v="Ischemic stroke"/>
    <x v="1"/>
    <x v="3"/>
    <n v="0.120446503"/>
    <n v="5.384572E-2"/>
    <n v="0.230202988"/>
    <m/>
    <m/>
    <m/>
  </r>
  <r>
    <x v="4"/>
    <x v="20"/>
    <x v="1"/>
    <s v="Ischemic stroke"/>
    <x v="1"/>
    <x v="3"/>
    <n v="0.11756926299999999"/>
    <n v="5.0335390000000001E-2"/>
    <n v="0.22975289800000001"/>
    <m/>
    <m/>
    <m/>
  </r>
  <r>
    <x v="4"/>
    <x v="21"/>
    <x v="1"/>
    <s v="Ischemic stroke"/>
    <x v="1"/>
    <x v="3"/>
    <n v="0.105635915"/>
    <n v="4.7754984E-2"/>
    <n v="0.20573698900000001"/>
    <m/>
    <m/>
    <m/>
  </r>
  <r>
    <x v="4"/>
    <x v="22"/>
    <x v="1"/>
    <s v="Ischemic stroke"/>
    <x v="1"/>
    <x v="3"/>
    <n v="9.9305950000000004E-2"/>
    <n v="4.2723764999999997E-2"/>
    <n v="0.19973538800000001"/>
    <m/>
    <m/>
    <m/>
  </r>
  <r>
    <x v="4"/>
    <x v="23"/>
    <x v="1"/>
    <s v="Ischemic stroke"/>
    <x v="1"/>
    <x v="3"/>
    <n v="9.6457776999999995E-2"/>
    <n v="4.3394702E-2"/>
    <n v="0.191404613"/>
    <m/>
    <m/>
    <m/>
  </r>
  <r>
    <x v="4"/>
    <x v="24"/>
    <x v="1"/>
    <s v="Ischemic stroke"/>
    <x v="1"/>
    <x v="3"/>
    <n v="9.5210191999999999E-2"/>
    <n v="3.9473954999999998E-2"/>
    <n v="0.18688492800000001"/>
    <m/>
    <m/>
    <m/>
  </r>
  <r>
    <x v="4"/>
    <x v="25"/>
    <x v="1"/>
    <s v="Ischemic stroke"/>
    <x v="1"/>
    <x v="3"/>
    <n v="8.7390368999999996E-2"/>
    <n v="3.8628166999999998E-2"/>
    <n v="0.170915236"/>
    <m/>
    <m/>
    <m/>
  </r>
  <r>
    <x v="4"/>
    <x v="26"/>
    <x v="1"/>
    <s v="Ischemic stroke"/>
    <x v="1"/>
    <x v="3"/>
    <n v="8.7799376999999998E-2"/>
    <n v="3.8079662E-2"/>
    <n v="0.17910425599999999"/>
    <m/>
    <m/>
    <m/>
  </r>
  <r>
    <x v="4"/>
    <x v="27"/>
    <x v="1"/>
    <s v="Ischemic stroke"/>
    <x v="1"/>
    <x v="3"/>
    <n v="8.0264988999999995E-2"/>
    <n v="3.5729566999999997E-2"/>
    <n v="0.16140580600000001"/>
    <m/>
    <m/>
    <m/>
  </r>
  <r>
    <x v="4"/>
    <x v="0"/>
    <x v="1"/>
    <s v="Tracheal, bronchus, and lung cancer"/>
    <x v="1"/>
    <x v="2"/>
    <n v="12.50840951"/>
    <n v="6.3633379420000002"/>
    <n v="20.027694749999998"/>
    <m/>
    <m/>
    <m/>
  </r>
  <r>
    <x v="4"/>
    <x v="1"/>
    <x v="1"/>
    <s v="Tracheal, bronchus, and lung cancer"/>
    <x v="1"/>
    <x v="2"/>
    <n v="11.355169739999999"/>
    <n v="5.9381649129999996"/>
    <n v="18.54098192"/>
    <m/>
    <m/>
    <m/>
  </r>
  <r>
    <x v="4"/>
    <x v="2"/>
    <x v="1"/>
    <s v="Tracheal, bronchus, and lung cancer"/>
    <x v="1"/>
    <x v="2"/>
    <n v="10.283838980000001"/>
    <n v="5.1851972829999999"/>
    <n v="17.610076339999999"/>
    <m/>
    <m/>
    <m/>
  </r>
  <r>
    <x v="4"/>
    <x v="3"/>
    <x v="1"/>
    <s v="Tracheal, bronchus, and lung cancer"/>
    <x v="1"/>
    <x v="2"/>
    <n v="9.1506402399999995"/>
    <n v="4.514235115"/>
    <n v="15.202707119999999"/>
    <m/>
    <m/>
    <m/>
  </r>
  <r>
    <x v="4"/>
    <x v="4"/>
    <x v="1"/>
    <s v="Tracheal, bronchus, and lung cancer"/>
    <x v="1"/>
    <x v="2"/>
    <n v="8.3161899649999995"/>
    <n v="4.0139060950000003"/>
    <n v="14.343077510000001"/>
    <m/>
    <m/>
    <m/>
  </r>
  <r>
    <x v="4"/>
    <x v="5"/>
    <x v="1"/>
    <s v="Tracheal, bronchus, and lung cancer"/>
    <x v="1"/>
    <x v="2"/>
    <n v="7.5968647039999997"/>
    <n v="3.5344101129999999"/>
    <n v="13.138327090000001"/>
    <m/>
    <m/>
    <m/>
  </r>
  <r>
    <x v="4"/>
    <x v="6"/>
    <x v="1"/>
    <s v="Tracheal, bronchus, and lung cancer"/>
    <x v="1"/>
    <x v="2"/>
    <n v="6.7589675140000001"/>
    <n v="3.1079516539999998"/>
    <n v="12.002121880000001"/>
    <m/>
    <m/>
    <m/>
  </r>
  <r>
    <x v="4"/>
    <x v="7"/>
    <x v="1"/>
    <s v="Tracheal, bronchus, and lung cancer"/>
    <x v="1"/>
    <x v="2"/>
    <n v="6.035858588"/>
    <n v="2.7886810679999998"/>
    <n v="10.58676676"/>
    <m/>
    <m/>
    <m/>
  </r>
  <r>
    <x v="4"/>
    <x v="8"/>
    <x v="1"/>
    <s v="Tracheal, bronchus, and lung cancer"/>
    <x v="1"/>
    <x v="2"/>
    <n v="5.2508836920000004"/>
    <n v="2.5269384910000001"/>
    <n v="9.4701556290000006"/>
    <m/>
    <m/>
    <m/>
  </r>
  <r>
    <x v="4"/>
    <x v="9"/>
    <x v="1"/>
    <s v="Tracheal, bronchus, and lung cancer"/>
    <x v="1"/>
    <x v="2"/>
    <n v="4.6535745650000004"/>
    <n v="2.1404009319999999"/>
    <n v="8.5880674619999997"/>
    <m/>
    <m/>
    <m/>
  </r>
  <r>
    <x v="4"/>
    <x v="10"/>
    <x v="1"/>
    <s v="Tracheal, bronchus, and lung cancer"/>
    <x v="1"/>
    <x v="2"/>
    <n v="4.2269050750000003"/>
    <n v="1.866262898"/>
    <n v="8.0362687650000009"/>
    <m/>
    <m/>
    <m/>
  </r>
  <r>
    <x v="4"/>
    <x v="11"/>
    <x v="1"/>
    <s v="Tracheal, bronchus, and lung cancer"/>
    <x v="1"/>
    <x v="2"/>
    <n v="3.7839650319999998"/>
    <n v="1.6958856"/>
    <n v="7.0449745940000001"/>
    <m/>
    <m/>
    <m/>
  </r>
  <r>
    <x v="4"/>
    <x v="12"/>
    <x v="1"/>
    <s v="Tracheal, bronchus, and lung cancer"/>
    <x v="1"/>
    <x v="2"/>
    <n v="3.3122371670000001"/>
    <n v="1.5383904129999999"/>
    <n v="6.1841290789999999"/>
    <m/>
    <m/>
    <m/>
  </r>
  <r>
    <x v="4"/>
    <x v="13"/>
    <x v="1"/>
    <s v="Tracheal, bronchus, and lung cancer"/>
    <x v="1"/>
    <x v="2"/>
    <n v="2.9764487769999999"/>
    <n v="1.3255181330000001"/>
    <n v="5.7298850420000003"/>
    <m/>
    <m/>
    <m/>
  </r>
  <r>
    <x v="4"/>
    <x v="14"/>
    <x v="1"/>
    <s v="Tracheal, bronchus, and lung cancer"/>
    <x v="1"/>
    <x v="2"/>
    <n v="2.974231096"/>
    <n v="1.311259715"/>
    <n v="5.5864119519999997"/>
    <m/>
    <m/>
    <m/>
  </r>
  <r>
    <x v="4"/>
    <x v="15"/>
    <x v="1"/>
    <s v="Tracheal, bronchus, and lung cancer"/>
    <x v="1"/>
    <x v="2"/>
    <n v="2.9430488889999999"/>
    <n v="1.3762384329999999"/>
    <n v="5.5205404250000001"/>
    <m/>
    <m/>
    <m/>
  </r>
  <r>
    <x v="4"/>
    <x v="16"/>
    <x v="1"/>
    <s v="Tracheal, bronchus, and lung cancer"/>
    <x v="1"/>
    <x v="2"/>
    <n v="2.8683591009999998"/>
    <n v="1.273372599"/>
    <n v="5.5348752729999999"/>
    <m/>
    <m/>
    <m/>
  </r>
  <r>
    <x v="4"/>
    <x v="17"/>
    <x v="1"/>
    <s v="Tracheal, bronchus, and lung cancer"/>
    <x v="1"/>
    <x v="2"/>
    <n v="2.806278077"/>
    <n v="1.2534583050000001"/>
    <n v="5.269284678"/>
    <m/>
    <m/>
    <m/>
  </r>
  <r>
    <x v="4"/>
    <x v="18"/>
    <x v="1"/>
    <s v="Tracheal, bronchus, and lung cancer"/>
    <x v="1"/>
    <x v="2"/>
    <n v="2.7768590820000001"/>
    <n v="1.2348414139999999"/>
    <n v="5.272772647"/>
    <m/>
    <m/>
    <m/>
  </r>
  <r>
    <x v="4"/>
    <x v="19"/>
    <x v="1"/>
    <s v="Tracheal, bronchus, and lung cancer"/>
    <x v="1"/>
    <x v="2"/>
    <n v="2.7562927560000001"/>
    <n v="1.1966356659999999"/>
    <n v="5.25704232"/>
    <m/>
    <m/>
    <m/>
  </r>
  <r>
    <x v="4"/>
    <x v="20"/>
    <x v="1"/>
    <s v="Tracheal, bronchus, and lung cancer"/>
    <x v="1"/>
    <x v="2"/>
    <n v="2.58502717"/>
    <n v="1.0337794410000001"/>
    <n v="5.0733516999999999"/>
    <m/>
    <m/>
    <m/>
  </r>
  <r>
    <x v="4"/>
    <x v="21"/>
    <x v="1"/>
    <s v="Tracheal, bronchus, and lung cancer"/>
    <x v="1"/>
    <x v="2"/>
    <n v="2.3689820319999999"/>
    <n v="0.99719266399999995"/>
    <n v="4.4460859880000001"/>
    <m/>
    <m/>
    <m/>
  </r>
  <r>
    <x v="4"/>
    <x v="22"/>
    <x v="1"/>
    <s v="Tracheal, bronchus, and lung cancer"/>
    <x v="1"/>
    <x v="2"/>
    <n v="2.206173519"/>
    <n v="0.94803901499999998"/>
    <n v="4.3175272250000001"/>
    <m/>
    <m/>
    <m/>
  </r>
  <r>
    <x v="4"/>
    <x v="23"/>
    <x v="1"/>
    <s v="Tracheal, bronchus, and lung cancer"/>
    <x v="1"/>
    <x v="2"/>
    <n v="2.0740965010000001"/>
    <n v="0.87067393000000004"/>
    <n v="4.2527719519999998"/>
    <m/>
    <m/>
    <m/>
  </r>
  <r>
    <x v="4"/>
    <x v="24"/>
    <x v="1"/>
    <s v="Tracheal, bronchus, and lung cancer"/>
    <x v="1"/>
    <x v="2"/>
    <n v="1.981140809"/>
    <n v="0.80707072599999996"/>
    <n v="4.0684219590000001"/>
    <m/>
    <m/>
    <m/>
  </r>
  <r>
    <x v="4"/>
    <x v="25"/>
    <x v="1"/>
    <s v="Tracheal, bronchus, and lung cancer"/>
    <x v="1"/>
    <x v="2"/>
    <n v="1.80127529"/>
    <n v="0.79992670899999996"/>
    <n v="3.568945931"/>
    <m/>
    <m/>
    <m/>
  </r>
  <r>
    <x v="4"/>
    <x v="26"/>
    <x v="1"/>
    <s v="Tracheal, bronchus, and lung cancer"/>
    <x v="1"/>
    <x v="2"/>
    <n v="1.697379703"/>
    <n v="0.69053381899999999"/>
    <n v="3.4055189549999998"/>
    <m/>
    <m/>
    <m/>
  </r>
  <r>
    <x v="4"/>
    <x v="27"/>
    <x v="1"/>
    <s v="Tracheal, bronchus, and lung cancer"/>
    <x v="1"/>
    <x v="2"/>
    <n v="1.5376226660000001"/>
    <n v="0.61454778700000001"/>
    <n v="3.269041224"/>
    <m/>
    <m/>
    <m/>
  </r>
  <r>
    <x v="4"/>
    <x v="0"/>
    <x v="1"/>
    <s v="Tracheal, bronchus, and lung cancer"/>
    <x v="1"/>
    <x v="3"/>
    <n v="0.52311611199999997"/>
    <n v="0.26653252799999999"/>
    <n v="0.83373548799999997"/>
    <m/>
    <m/>
    <m/>
  </r>
  <r>
    <x v="4"/>
    <x v="1"/>
    <x v="1"/>
    <s v="Tracheal, bronchus, and lung cancer"/>
    <x v="1"/>
    <x v="3"/>
    <n v="0.47782543399999999"/>
    <n v="0.24819888500000001"/>
    <n v="0.78468755000000001"/>
    <m/>
    <m/>
    <m/>
  </r>
  <r>
    <x v="4"/>
    <x v="2"/>
    <x v="1"/>
    <s v="Tracheal, bronchus, and lung cancer"/>
    <x v="1"/>
    <x v="3"/>
    <n v="0.43409210500000001"/>
    <n v="0.219951761"/>
    <n v="0.74078951400000004"/>
    <m/>
    <m/>
    <m/>
  </r>
  <r>
    <x v="4"/>
    <x v="3"/>
    <x v="1"/>
    <s v="Tracheal, bronchus, and lung cancer"/>
    <x v="1"/>
    <x v="3"/>
    <n v="0.38642360799999997"/>
    <n v="0.188685823"/>
    <n v="0.639298539"/>
    <m/>
    <m/>
    <m/>
  </r>
  <r>
    <x v="4"/>
    <x v="4"/>
    <x v="1"/>
    <s v="Tracheal, bronchus, and lung cancer"/>
    <x v="1"/>
    <x v="3"/>
    <n v="0.35068754400000002"/>
    <n v="0.171168929"/>
    <n v="0.60224431"/>
    <m/>
    <m/>
    <m/>
  </r>
  <r>
    <x v="4"/>
    <x v="5"/>
    <x v="1"/>
    <s v="Tracheal, bronchus, and lung cancer"/>
    <x v="1"/>
    <x v="3"/>
    <n v="0.31977049800000001"/>
    <n v="0.148431594"/>
    <n v="0.55832614599999997"/>
    <m/>
    <m/>
    <m/>
  </r>
  <r>
    <x v="4"/>
    <x v="6"/>
    <x v="1"/>
    <s v="Tracheal, bronchus, and lung cancer"/>
    <x v="1"/>
    <x v="3"/>
    <n v="0.28413836199999998"/>
    <n v="0.13072252700000001"/>
    <n v="0.504612226"/>
    <m/>
    <m/>
    <m/>
  </r>
  <r>
    <x v="4"/>
    <x v="7"/>
    <x v="1"/>
    <s v="Tracheal, bronchus, and lung cancer"/>
    <x v="1"/>
    <x v="3"/>
    <n v="0.25350189299999998"/>
    <n v="0.117874619"/>
    <n v="0.44478227999999997"/>
    <m/>
    <m/>
    <m/>
  </r>
  <r>
    <x v="4"/>
    <x v="8"/>
    <x v="1"/>
    <s v="Tracheal, bronchus, and lung cancer"/>
    <x v="1"/>
    <x v="3"/>
    <n v="0.220732384"/>
    <n v="0.106160254"/>
    <n v="0.39458464999999998"/>
    <m/>
    <m/>
    <m/>
  </r>
  <r>
    <x v="4"/>
    <x v="9"/>
    <x v="1"/>
    <s v="Tracheal, bronchus, and lung cancer"/>
    <x v="1"/>
    <x v="3"/>
    <n v="0.19592600700000001"/>
    <n v="9.1099627000000002E-2"/>
    <n v="0.35945663300000003"/>
    <m/>
    <m/>
    <m/>
  </r>
  <r>
    <x v="4"/>
    <x v="10"/>
    <x v="1"/>
    <s v="Tracheal, bronchus, and lung cancer"/>
    <x v="1"/>
    <x v="3"/>
    <n v="0.17834266600000001"/>
    <n v="7.8464353000000001E-2"/>
    <n v="0.33530820900000002"/>
    <m/>
    <m/>
    <m/>
  </r>
  <r>
    <x v="4"/>
    <x v="11"/>
    <x v="1"/>
    <s v="Tracheal, bronchus, and lung cancer"/>
    <x v="1"/>
    <x v="3"/>
    <n v="0.16044340300000001"/>
    <n v="7.1940356999999996E-2"/>
    <n v="0.30014309"/>
    <m/>
    <m/>
    <m/>
  </r>
  <r>
    <x v="4"/>
    <x v="12"/>
    <x v="1"/>
    <s v="Tracheal, bronchus, and lung cancer"/>
    <x v="1"/>
    <x v="3"/>
    <n v="0.141178474"/>
    <n v="6.5999716999999999E-2"/>
    <n v="0.26498554400000002"/>
    <m/>
    <m/>
    <m/>
  </r>
  <r>
    <x v="4"/>
    <x v="13"/>
    <x v="1"/>
    <s v="Tracheal, bronchus, and lung cancer"/>
    <x v="1"/>
    <x v="3"/>
    <n v="0.12688090899999999"/>
    <n v="5.6070403999999997E-2"/>
    <n v="0.24163159000000001"/>
    <m/>
    <m/>
    <m/>
  </r>
  <r>
    <x v="4"/>
    <x v="14"/>
    <x v="1"/>
    <s v="Tracheal, bronchus, and lung cancer"/>
    <x v="1"/>
    <x v="3"/>
    <n v="0.12652565599999999"/>
    <n v="5.5657709999999999E-2"/>
    <n v="0.23715452400000001"/>
    <m/>
    <m/>
    <m/>
  </r>
  <r>
    <x v="4"/>
    <x v="15"/>
    <x v="1"/>
    <s v="Tracheal, bronchus, and lung cancer"/>
    <x v="1"/>
    <x v="3"/>
    <n v="0.125162308"/>
    <n v="5.8877324000000002E-2"/>
    <n v="0.23361986200000001"/>
    <m/>
    <m/>
    <m/>
  </r>
  <r>
    <x v="4"/>
    <x v="16"/>
    <x v="1"/>
    <s v="Tracheal, bronchus, and lung cancer"/>
    <x v="1"/>
    <x v="3"/>
    <n v="0.122282698"/>
    <n v="5.4224406000000003E-2"/>
    <n v="0.23549724299999999"/>
    <m/>
    <m/>
    <m/>
  </r>
  <r>
    <x v="4"/>
    <x v="17"/>
    <x v="1"/>
    <s v="Tracheal, bronchus, and lung cancer"/>
    <x v="1"/>
    <x v="3"/>
    <n v="0.119821784"/>
    <n v="5.3922387000000002E-2"/>
    <n v="0.22637454300000001"/>
    <m/>
    <m/>
    <m/>
  </r>
  <r>
    <x v="4"/>
    <x v="18"/>
    <x v="1"/>
    <s v="Tracheal, bronchus, and lung cancer"/>
    <x v="1"/>
    <x v="3"/>
    <n v="0.118619035"/>
    <n v="5.2797956E-2"/>
    <n v="0.22495820599999999"/>
    <m/>
    <m/>
    <m/>
  </r>
  <r>
    <x v="4"/>
    <x v="19"/>
    <x v="1"/>
    <s v="Tracheal, bronchus, and lung cancer"/>
    <x v="1"/>
    <x v="3"/>
    <n v="0.11793732899999999"/>
    <n v="5.0553731999999997E-2"/>
    <n v="0.22393864599999999"/>
    <m/>
    <m/>
    <m/>
  </r>
  <r>
    <x v="4"/>
    <x v="20"/>
    <x v="1"/>
    <s v="Tracheal, bronchus, and lung cancer"/>
    <x v="1"/>
    <x v="3"/>
    <n v="0.110719029"/>
    <n v="4.4022726999999998E-2"/>
    <n v="0.217799416"/>
    <m/>
    <m/>
    <m/>
  </r>
  <r>
    <x v="4"/>
    <x v="21"/>
    <x v="1"/>
    <s v="Tracheal, bronchus, and lung cancer"/>
    <x v="1"/>
    <x v="3"/>
    <n v="0.10104584699999999"/>
    <n v="4.2718719000000002E-2"/>
    <n v="0.189015611"/>
    <m/>
    <m/>
    <m/>
  </r>
  <r>
    <x v="4"/>
    <x v="22"/>
    <x v="1"/>
    <s v="Tracheal, bronchus, and lung cancer"/>
    <x v="1"/>
    <x v="3"/>
    <n v="9.4246864E-2"/>
    <n v="4.0841464000000001E-2"/>
    <n v="0.183895324"/>
    <m/>
    <m/>
    <m/>
  </r>
  <r>
    <x v="4"/>
    <x v="23"/>
    <x v="1"/>
    <s v="Tracheal, bronchus, and lung cancer"/>
    <x v="1"/>
    <x v="3"/>
    <n v="8.8880415000000004E-2"/>
    <n v="3.7377053E-2"/>
    <n v="0.182398112"/>
    <m/>
    <m/>
    <m/>
  </r>
  <r>
    <x v="4"/>
    <x v="24"/>
    <x v="1"/>
    <s v="Tracheal, bronchus, and lung cancer"/>
    <x v="1"/>
    <x v="3"/>
    <n v="8.5317332999999995E-2"/>
    <n v="3.5004337000000003E-2"/>
    <n v="0.17372200099999999"/>
    <m/>
    <m/>
    <m/>
  </r>
  <r>
    <x v="4"/>
    <x v="25"/>
    <x v="1"/>
    <s v="Tracheal, bronchus, and lung cancer"/>
    <x v="1"/>
    <x v="3"/>
    <n v="7.7950127999999994E-2"/>
    <n v="3.4510199999999998E-2"/>
    <n v="0.154879193"/>
    <m/>
    <m/>
    <m/>
  </r>
  <r>
    <x v="4"/>
    <x v="26"/>
    <x v="1"/>
    <s v="Tracheal, bronchus, and lung cancer"/>
    <x v="1"/>
    <x v="3"/>
    <n v="7.3895419000000004E-2"/>
    <n v="2.9904516999999999E-2"/>
    <n v="0.14884983099999999"/>
    <m/>
    <m/>
    <m/>
  </r>
  <r>
    <x v="4"/>
    <x v="27"/>
    <x v="1"/>
    <s v="Tracheal, bronchus, and lung cancer"/>
    <x v="1"/>
    <x v="3"/>
    <n v="6.7360091999999996E-2"/>
    <n v="2.7022175999999998E-2"/>
    <n v="0.14237002800000001"/>
    <m/>
    <m/>
    <m/>
  </r>
  <r>
    <x v="4"/>
    <x v="0"/>
    <x v="1"/>
    <s v="Lower respiratory infections"/>
    <x v="1"/>
    <x v="2"/>
    <n v="110.0926395"/>
    <n v="59.655608669999999"/>
    <n v="179.67982929999999"/>
    <m/>
    <m/>
    <m/>
  </r>
  <r>
    <x v="4"/>
    <x v="1"/>
    <x v="1"/>
    <s v="Lower respiratory infections"/>
    <x v="1"/>
    <x v="2"/>
    <n v="98.148553570000004"/>
    <n v="53.840001469999997"/>
    <n v="159.84024679999999"/>
    <m/>
    <m/>
    <m/>
  </r>
  <r>
    <x v="4"/>
    <x v="2"/>
    <x v="1"/>
    <s v="Lower respiratory infections"/>
    <x v="1"/>
    <x v="2"/>
    <n v="89.311979960000002"/>
    <n v="48.363201619999998"/>
    <n v="147.21261910000001"/>
    <m/>
    <m/>
    <m/>
  </r>
  <r>
    <x v="4"/>
    <x v="3"/>
    <x v="1"/>
    <s v="Lower respiratory infections"/>
    <x v="1"/>
    <x v="2"/>
    <n v="79.158412920000004"/>
    <n v="42.940781090000002"/>
    <n v="131.5616799"/>
    <m/>
    <m/>
    <m/>
  </r>
  <r>
    <x v="4"/>
    <x v="4"/>
    <x v="1"/>
    <s v="Lower respiratory infections"/>
    <x v="1"/>
    <x v="2"/>
    <n v="70.108325100000002"/>
    <n v="36.831633439999997"/>
    <n v="117.8971779"/>
    <m/>
    <m/>
    <m/>
  </r>
  <r>
    <x v="4"/>
    <x v="5"/>
    <x v="1"/>
    <s v="Lower respiratory infections"/>
    <x v="1"/>
    <x v="2"/>
    <n v="62.385699219999999"/>
    <n v="32.238346470000003"/>
    <n v="109.051322"/>
    <m/>
    <m/>
    <m/>
  </r>
  <r>
    <x v="4"/>
    <x v="6"/>
    <x v="1"/>
    <s v="Lower respiratory infections"/>
    <x v="1"/>
    <x v="2"/>
    <n v="52.77772487"/>
    <n v="27.56378037"/>
    <n v="90.219902279999999"/>
    <m/>
    <m/>
    <m/>
  </r>
  <r>
    <x v="4"/>
    <x v="7"/>
    <x v="1"/>
    <s v="Lower respiratory infections"/>
    <x v="1"/>
    <x v="2"/>
    <n v="46.317718339999999"/>
    <n v="23.048302190000001"/>
    <n v="79.50594375"/>
    <m/>
    <m/>
    <m/>
  </r>
  <r>
    <x v="4"/>
    <x v="8"/>
    <x v="1"/>
    <s v="Lower respiratory infections"/>
    <x v="1"/>
    <x v="2"/>
    <n v="38.287233729999997"/>
    <n v="19.46598509"/>
    <n v="67.126659029999999"/>
    <m/>
    <m/>
    <m/>
  </r>
  <r>
    <x v="4"/>
    <x v="9"/>
    <x v="1"/>
    <s v="Lower respiratory infections"/>
    <x v="1"/>
    <x v="2"/>
    <n v="32.856774039999998"/>
    <n v="16.486731800000001"/>
    <n v="59.251529529999999"/>
    <m/>
    <m/>
    <m/>
  </r>
  <r>
    <x v="4"/>
    <x v="10"/>
    <x v="1"/>
    <s v="Lower respiratory infections"/>
    <x v="1"/>
    <x v="2"/>
    <n v="27.858347210000002"/>
    <n v="13.213135210000001"/>
    <n v="50.540859740000002"/>
    <m/>
    <m/>
    <m/>
  </r>
  <r>
    <x v="4"/>
    <x v="11"/>
    <x v="1"/>
    <s v="Lower respiratory infections"/>
    <x v="1"/>
    <x v="2"/>
    <n v="24.420691179999999"/>
    <n v="11.55812542"/>
    <n v="43.547986790000003"/>
    <m/>
    <m/>
    <m/>
  </r>
  <r>
    <x v="4"/>
    <x v="12"/>
    <x v="1"/>
    <s v="Lower respiratory infections"/>
    <x v="1"/>
    <x v="2"/>
    <n v="21.218764"/>
    <n v="10.0373132"/>
    <n v="37.790952099999998"/>
    <m/>
    <m/>
    <m/>
  </r>
  <r>
    <x v="4"/>
    <x v="13"/>
    <x v="1"/>
    <s v="Lower respiratory infections"/>
    <x v="1"/>
    <x v="2"/>
    <n v="19.00503436"/>
    <n v="9.1524566610000004"/>
    <n v="34.427874709999998"/>
    <m/>
    <m/>
    <m/>
  </r>
  <r>
    <x v="4"/>
    <x v="14"/>
    <x v="1"/>
    <s v="Lower respiratory infections"/>
    <x v="1"/>
    <x v="2"/>
    <n v="18.889199229999999"/>
    <n v="8.77025918"/>
    <n v="35.678039579999997"/>
    <m/>
    <m/>
    <m/>
  </r>
  <r>
    <x v="4"/>
    <x v="15"/>
    <x v="1"/>
    <s v="Lower respiratory infections"/>
    <x v="1"/>
    <x v="2"/>
    <n v="18.836568539999998"/>
    <n v="8.946425133"/>
    <n v="34.884567500000003"/>
    <m/>
    <m/>
    <m/>
  </r>
  <r>
    <x v="4"/>
    <x v="16"/>
    <x v="1"/>
    <s v="Lower respiratory infections"/>
    <x v="1"/>
    <x v="2"/>
    <n v="18.3169632"/>
    <n v="8.7177997840000003"/>
    <n v="34.015743499999999"/>
    <m/>
    <m/>
    <m/>
  </r>
  <r>
    <x v="4"/>
    <x v="17"/>
    <x v="1"/>
    <s v="Lower respiratory infections"/>
    <x v="1"/>
    <x v="2"/>
    <n v="18.33921956"/>
    <n v="8.5625088900000002"/>
    <n v="35.241375580000003"/>
    <m/>
    <m/>
    <m/>
  </r>
  <r>
    <x v="4"/>
    <x v="18"/>
    <x v="1"/>
    <s v="Lower respiratory infections"/>
    <x v="1"/>
    <x v="2"/>
    <n v="18.65401645"/>
    <n v="8.3571610110000005"/>
    <n v="34.738830890000003"/>
    <m/>
    <m/>
    <m/>
  </r>
  <r>
    <x v="4"/>
    <x v="19"/>
    <x v="1"/>
    <s v="Lower respiratory infections"/>
    <x v="1"/>
    <x v="2"/>
    <n v="19.268956859999999"/>
    <n v="8.2091775180000006"/>
    <n v="35.905943209999997"/>
    <m/>
    <m/>
    <m/>
  </r>
  <r>
    <x v="4"/>
    <x v="20"/>
    <x v="1"/>
    <s v="Lower respiratory infections"/>
    <x v="1"/>
    <x v="2"/>
    <n v="18.30063869"/>
    <n v="7.4007956889999997"/>
    <n v="35.717254259999997"/>
    <m/>
    <m/>
    <m/>
  </r>
  <r>
    <x v="4"/>
    <x v="21"/>
    <x v="1"/>
    <s v="Lower respiratory infections"/>
    <x v="1"/>
    <x v="2"/>
    <n v="16.939972480000002"/>
    <n v="6.7002506999999998"/>
    <n v="33.834896139999998"/>
    <m/>
    <m/>
    <m/>
  </r>
  <r>
    <x v="4"/>
    <x v="22"/>
    <x v="1"/>
    <s v="Lower respiratory infections"/>
    <x v="1"/>
    <x v="2"/>
    <n v="16.033786920000001"/>
    <n v="6.755276007"/>
    <n v="30.854459259999999"/>
    <m/>
    <m/>
    <m/>
  </r>
  <r>
    <x v="4"/>
    <x v="23"/>
    <x v="1"/>
    <s v="Lower respiratory infections"/>
    <x v="1"/>
    <x v="2"/>
    <n v="14.96747392"/>
    <n v="5.5925078060000004"/>
    <n v="31.301568119999999"/>
    <m/>
    <m/>
    <m/>
  </r>
  <r>
    <x v="4"/>
    <x v="24"/>
    <x v="1"/>
    <s v="Lower respiratory infections"/>
    <x v="1"/>
    <x v="2"/>
    <n v="14.465016200000001"/>
    <n v="5.2170689000000001"/>
    <n v="30.107100339999999"/>
    <m/>
    <m/>
    <m/>
  </r>
  <r>
    <x v="4"/>
    <x v="25"/>
    <x v="1"/>
    <s v="Lower respiratory infections"/>
    <x v="1"/>
    <x v="2"/>
    <n v="13.31148153"/>
    <n v="5.3032106859999999"/>
    <n v="27.34470138"/>
    <m/>
    <m/>
    <m/>
  </r>
  <r>
    <x v="4"/>
    <x v="26"/>
    <x v="1"/>
    <s v="Lower respiratory infections"/>
    <x v="1"/>
    <x v="2"/>
    <n v="12.37516112"/>
    <n v="4.4491931339999997"/>
    <n v="24.66247074"/>
    <m/>
    <m/>
    <m/>
  </r>
  <r>
    <x v="4"/>
    <x v="27"/>
    <x v="1"/>
    <s v="Lower respiratory infections"/>
    <x v="1"/>
    <x v="2"/>
    <n v="11.05246419"/>
    <n v="4.1106970409999999"/>
    <n v="22.419126689999999"/>
    <m/>
    <m/>
    <m/>
  </r>
  <r>
    <x v="4"/>
    <x v="0"/>
    <x v="1"/>
    <s v="Lower respiratory infections"/>
    <x v="1"/>
    <x v="3"/>
    <n v="3.2283929499999999"/>
    <n v="1.7499158889999999"/>
    <n v="5.4270471709999999"/>
    <m/>
    <m/>
    <m/>
  </r>
  <r>
    <x v="4"/>
    <x v="1"/>
    <x v="1"/>
    <s v="Lower respiratory infections"/>
    <x v="1"/>
    <x v="3"/>
    <n v="3.0318756429999998"/>
    <n v="1.7040820249999999"/>
    <n v="4.9257068430000004"/>
    <m/>
    <m/>
    <m/>
  </r>
  <r>
    <x v="4"/>
    <x v="2"/>
    <x v="1"/>
    <s v="Lower respiratory infections"/>
    <x v="1"/>
    <x v="3"/>
    <n v="2.8413865089999999"/>
    <n v="1.545977231"/>
    <n v="4.7509960979999999"/>
    <m/>
    <m/>
    <m/>
  </r>
  <r>
    <x v="4"/>
    <x v="3"/>
    <x v="1"/>
    <s v="Lower respiratory infections"/>
    <x v="1"/>
    <x v="3"/>
    <n v="2.5814122140000002"/>
    <n v="1.3984069459999999"/>
    <n v="4.2368005919999998"/>
    <m/>
    <m/>
    <m/>
  </r>
  <r>
    <x v="4"/>
    <x v="4"/>
    <x v="1"/>
    <s v="Lower respiratory infections"/>
    <x v="1"/>
    <x v="3"/>
    <n v="2.3491685869999999"/>
    <n v="1.2497053149999999"/>
    <n v="3.9168945499999999"/>
    <m/>
    <m/>
    <m/>
  </r>
  <r>
    <x v="4"/>
    <x v="5"/>
    <x v="1"/>
    <s v="Lower respiratory infections"/>
    <x v="1"/>
    <x v="3"/>
    <n v="2.1387281100000002"/>
    <n v="1.116418862"/>
    <n v="3.6997154370000001"/>
    <m/>
    <m/>
    <m/>
  </r>
  <r>
    <x v="4"/>
    <x v="6"/>
    <x v="1"/>
    <s v="Lower respiratory infections"/>
    <x v="1"/>
    <x v="3"/>
    <n v="1.863749297"/>
    <n v="0.97154845000000001"/>
    <n v="3.1779064770000001"/>
    <m/>
    <m/>
    <m/>
  </r>
  <r>
    <x v="4"/>
    <x v="7"/>
    <x v="1"/>
    <s v="Lower respiratory infections"/>
    <x v="1"/>
    <x v="3"/>
    <n v="1.630096725"/>
    <n v="0.81300388800000001"/>
    <n v="2.8321786430000002"/>
    <m/>
    <m/>
    <m/>
  </r>
  <r>
    <x v="4"/>
    <x v="8"/>
    <x v="1"/>
    <s v="Lower respiratory infections"/>
    <x v="1"/>
    <x v="3"/>
    <n v="1.374605576"/>
    <n v="0.69555754000000003"/>
    <n v="2.3834469220000001"/>
    <m/>
    <m/>
    <m/>
  </r>
  <r>
    <x v="4"/>
    <x v="9"/>
    <x v="1"/>
    <s v="Lower respiratory infections"/>
    <x v="1"/>
    <x v="3"/>
    <n v="1.19425855"/>
    <n v="0.58794394400000005"/>
    <n v="2.15383543"/>
    <m/>
    <m/>
    <m/>
  </r>
  <r>
    <x v="4"/>
    <x v="10"/>
    <x v="1"/>
    <s v="Lower respiratory infections"/>
    <x v="1"/>
    <x v="3"/>
    <n v="1.0619160700000001"/>
    <n v="0.50878513199999997"/>
    <n v="1.9533532689999999"/>
    <m/>
    <m/>
    <m/>
  </r>
  <r>
    <x v="4"/>
    <x v="11"/>
    <x v="1"/>
    <s v="Lower respiratory infections"/>
    <x v="1"/>
    <x v="3"/>
    <n v="0.95483172100000002"/>
    <n v="0.45508791700000001"/>
    <n v="1.69098441"/>
    <m/>
    <m/>
    <m/>
  </r>
  <r>
    <x v="4"/>
    <x v="12"/>
    <x v="1"/>
    <s v="Lower respiratory infections"/>
    <x v="1"/>
    <x v="3"/>
    <n v="0.843218829"/>
    <n v="0.39770273499999997"/>
    <n v="1.507017713"/>
    <m/>
    <m/>
    <m/>
  </r>
  <r>
    <x v="4"/>
    <x v="13"/>
    <x v="1"/>
    <s v="Lower respiratory infections"/>
    <x v="1"/>
    <x v="3"/>
    <n v="0.76112347499999999"/>
    <n v="0.36974563700000002"/>
    <n v="1.388247062"/>
    <m/>
    <m/>
    <m/>
  </r>
  <r>
    <x v="4"/>
    <x v="14"/>
    <x v="1"/>
    <s v="Lower respiratory infections"/>
    <x v="1"/>
    <x v="3"/>
    <n v="0.76105317500000003"/>
    <n v="0.35731924799999998"/>
    <n v="1.4315351279999999"/>
    <m/>
    <m/>
    <m/>
  </r>
  <r>
    <x v="4"/>
    <x v="15"/>
    <x v="1"/>
    <s v="Lower respiratory infections"/>
    <x v="1"/>
    <x v="3"/>
    <n v="0.76438493799999996"/>
    <n v="0.36913242000000002"/>
    <n v="1.4100292249999999"/>
    <m/>
    <m/>
    <m/>
  </r>
  <r>
    <x v="4"/>
    <x v="16"/>
    <x v="1"/>
    <s v="Lower respiratory infections"/>
    <x v="1"/>
    <x v="3"/>
    <n v="0.75861954799999998"/>
    <n v="0.36021723500000002"/>
    <n v="1.3848782630000001"/>
    <m/>
    <m/>
    <m/>
  </r>
  <r>
    <x v="4"/>
    <x v="17"/>
    <x v="1"/>
    <s v="Lower respiratory infections"/>
    <x v="1"/>
    <x v="3"/>
    <n v="0.76765414200000004"/>
    <n v="0.35448258300000002"/>
    <n v="1.4615835230000001"/>
    <m/>
    <m/>
    <m/>
  </r>
  <r>
    <x v="4"/>
    <x v="18"/>
    <x v="1"/>
    <s v="Lower respiratory infections"/>
    <x v="1"/>
    <x v="3"/>
    <n v="0.78924006800000002"/>
    <n v="0.34984515700000002"/>
    <n v="1.463885339"/>
    <m/>
    <m/>
    <m/>
  </r>
  <r>
    <x v="4"/>
    <x v="19"/>
    <x v="1"/>
    <s v="Lower respiratory infections"/>
    <x v="1"/>
    <x v="3"/>
    <n v="0.82763851300000002"/>
    <n v="0.34852830099999998"/>
    <n v="1.5604816640000001"/>
    <m/>
    <m/>
    <m/>
  </r>
  <r>
    <x v="4"/>
    <x v="20"/>
    <x v="1"/>
    <s v="Lower respiratory infections"/>
    <x v="1"/>
    <x v="3"/>
    <n v="0.80965544099999998"/>
    <n v="0.32958597699999997"/>
    <n v="1.551352531"/>
    <m/>
    <m/>
    <m/>
  </r>
  <r>
    <x v="4"/>
    <x v="21"/>
    <x v="1"/>
    <s v="Lower respiratory infections"/>
    <x v="1"/>
    <x v="3"/>
    <n v="0.75484114599999996"/>
    <n v="0.30129898700000002"/>
    <n v="1.5063859020000001"/>
    <m/>
    <m/>
    <m/>
  </r>
  <r>
    <x v="4"/>
    <x v="22"/>
    <x v="1"/>
    <s v="Lower respiratory infections"/>
    <x v="1"/>
    <x v="3"/>
    <n v="0.72154062100000005"/>
    <n v="0.300341478"/>
    <n v="1.3933522810000001"/>
    <m/>
    <m/>
    <m/>
  </r>
  <r>
    <x v="4"/>
    <x v="23"/>
    <x v="1"/>
    <s v="Lower respiratory infections"/>
    <x v="1"/>
    <x v="3"/>
    <n v="0.68459631700000001"/>
    <n v="0.25244978699999998"/>
    <n v="1.429045602"/>
    <m/>
    <m/>
    <m/>
  </r>
  <r>
    <x v="4"/>
    <x v="24"/>
    <x v="1"/>
    <s v="Lower respiratory infections"/>
    <x v="1"/>
    <x v="3"/>
    <n v="0.66249047699999997"/>
    <n v="0.23974119499999999"/>
    <n v="1.367605628"/>
    <m/>
    <m/>
    <m/>
  </r>
  <r>
    <x v="4"/>
    <x v="25"/>
    <x v="1"/>
    <s v="Lower respiratory infections"/>
    <x v="1"/>
    <x v="3"/>
    <n v="0.61127496100000001"/>
    <n v="0.241322171"/>
    <n v="1.2638623339999999"/>
    <m/>
    <m/>
    <m/>
  </r>
  <r>
    <x v="4"/>
    <x v="26"/>
    <x v="1"/>
    <s v="Lower respiratory infections"/>
    <x v="1"/>
    <x v="3"/>
    <n v="0.5795555"/>
    <n v="0.209107984"/>
    <n v="1.153982786"/>
    <m/>
    <m/>
    <m/>
  </r>
  <r>
    <x v="4"/>
    <x v="27"/>
    <x v="1"/>
    <s v="Lower respiratory infections"/>
    <x v="1"/>
    <x v="3"/>
    <n v="0.52423561399999996"/>
    <n v="0.19752439699999999"/>
    <n v="1.0701806780000001"/>
    <m/>
    <m/>
    <m/>
  </r>
  <r>
    <x v="5"/>
    <x v="0"/>
    <x v="0"/>
    <s v="Lower respiratory infections"/>
    <x v="1"/>
    <x v="2"/>
    <n v="29868.390719999999"/>
    <n v="21020.22839"/>
    <n v="39636.32789"/>
    <m/>
    <m/>
    <m/>
  </r>
  <r>
    <x v="5"/>
    <x v="1"/>
    <x v="0"/>
    <s v="Lower respiratory infections"/>
    <x v="1"/>
    <x v="2"/>
    <n v="29257.492399999999"/>
    <n v="20697.312180000001"/>
    <n v="38421.071060000002"/>
    <m/>
    <m/>
    <m/>
  </r>
  <r>
    <x v="5"/>
    <x v="2"/>
    <x v="0"/>
    <s v="Lower respiratory infections"/>
    <x v="1"/>
    <x v="2"/>
    <n v="28173.365949999999"/>
    <n v="20126.585319999998"/>
    <n v="36930.015209999998"/>
    <m/>
    <m/>
    <m/>
  </r>
  <r>
    <x v="5"/>
    <x v="3"/>
    <x v="0"/>
    <s v="Lower respiratory infections"/>
    <x v="1"/>
    <x v="2"/>
    <n v="27072.95822"/>
    <n v="19548.070339999998"/>
    <n v="36032.79595"/>
    <m/>
    <m/>
    <m/>
  </r>
  <r>
    <x v="5"/>
    <x v="4"/>
    <x v="0"/>
    <s v="Lower respiratory infections"/>
    <x v="1"/>
    <x v="2"/>
    <n v="25850.999260000001"/>
    <n v="18160.782480000002"/>
    <n v="34605.580499999996"/>
    <m/>
    <m/>
    <m/>
  </r>
  <r>
    <x v="5"/>
    <x v="5"/>
    <x v="0"/>
    <s v="Lower respiratory infections"/>
    <x v="1"/>
    <x v="2"/>
    <n v="24786.182789999999"/>
    <n v="17548.86853"/>
    <n v="33628.985079999999"/>
    <m/>
    <m/>
    <m/>
  </r>
  <r>
    <x v="5"/>
    <x v="6"/>
    <x v="0"/>
    <s v="Lower respiratory infections"/>
    <x v="1"/>
    <x v="2"/>
    <n v="23909.020820000002"/>
    <n v="16884.140459999999"/>
    <n v="32682.930609999999"/>
    <m/>
    <m/>
    <m/>
  </r>
  <r>
    <x v="5"/>
    <x v="7"/>
    <x v="0"/>
    <s v="Lower respiratory infections"/>
    <x v="1"/>
    <x v="2"/>
    <n v="22844.780989999999"/>
    <n v="16512.542130000002"/>
    <n v="30634.195250000001"/>
    <m/>
    <m/>
    <m/>
  </r>
  <r>
    <x v="5"/>
    <x v="8"/>
    <x v="0"/>
    <s v="Lower respiratory infections"/>
    <x v="1"/>
    <x v="2"/>
    <n v="21922.14875"/>
    <n v="15567.352790000001"/>
    <n v="29519.043160000001"/>
    <m/>
    <m/>
    <m/>
  </r>
  <r>
    <x v="5"/>
    <x v="9"/>
    <x v="0"/>
    <s v="Lower respiratory infections"/>
    <x v="1"/>
    <x v="2"/>
    <n v="20866.99253"/>
    <n v="14832.51316"/>
    <n v="27883.801360000001"/>
    <m/>
    <m/>
    <m/>
  </r>
  <r>
    <x v="5"/>
    <x v="10"/>
    <x v="0"/>
    <s v="Lower respiratory infections"/>
    <x v="1"/>
    <x v="2"/>
    <n v="19569.149870000001"/>
    <n v="14034.07394"/>
    <n v="26142.78098"/>
    <m/>
    <m/>
    <m/>
  </r>
  <r>
    <x v="5"/>
    <x v="11"/>
    <x v="0"/>
    <s v="Lower respiratory infections"/>
    <x v="1"/>
    <x v="2"/>
    <n v="18301.303510000002"/>
    <n v="13025.57192"/>
    <n v="24712.621749999998"/>
    <m/>
    <m/>
    <m/>
  </r>
  <r>
    <x v="5"/>
    <x v="12"/>
    <x v="0"/>
    <s v="Lower respiratory infections"/>
    <x v="1"/>
    <x v="2"/>
    <n v="16901.742180000001"/>
    <n v="11914.56294"/>
    <n v="22369.106"/>
    <m/>
    <m/>
    <m/>
  </r>
  <r>
    <x v="5"/>
    <x v="13"/>
    <x v="0"/>
    <s v="Lower respiratory infections"/>
    <x v="1"/>
    <x v="2"/>
    <n v="15685.483630000001"/>
    <n v="11046.32944"/>
    <n v="20824.213469999999"/>
    <m/>
    <m/>
    <m/>
  </r>
  <r>
    <x v="5"/>
    <x v="14"/>
    <x v="0"/>
    <s v="Lower respiratory infections"/>
    <x v="1"/>
    <x v="2"/>
    <n v="14557.48516"/>
    <n v="10144.09382"/>
    <n v="19289.172470000001"/>
    <m/>
    <m/>
    <m/>
  </r>
  <r>
    <x v="5"/>
    <x v="15"/>
    <x v="0"/>
    <s v="Lower respiratory infections"/>
    <x v="1"/>
    <x v="2"/>
    <n v="13227.86686"/>
    <n v="9264.5635679999996"/>
    <n v="17770.23444"/>
    <m/>
    <m/>
    <m/>
  </r>
  <r>
    <x v="5"/>
    <x v="16"/>
    <x v="0"/>
    <s v="Lower respiratory infections"/>
    <x v="1"/>
    <x v="2"/>
    <n v="11899.370349999999"/>
    <n v="8250.4554079999998"/>
    <n v="16110.936019999999"/>
    <m/>
    <m/>
    <m/>
  </r>
  <r>
    <x v="5"/>
    <x v="17"/>
    <x v="0"/>
    <s v="Lower respiratory infections"/>
    <x v="1"/>
    <x v="2"/>
    <n v="10564.61448"/>
    <n v="7317.4437159999998"/>
    <n v="14202.07359"/>
    <m/>
    <m/>
    <m/>
  </r>
  <r>
    <x v="5"/>
    <x v="18"/>
    <x v="0"/>
    <s v="Lower respiratory infections"/>
    <x v="1"/>
    <x v="2"/>
    <n v="9429.9493129999992"/>
    <n v="6652.1378279999999"/>
    <n v="12686.10888"/>
    <m/>
    <m/>
    <m/>
  </r>
  <r>
    <x v="5"/>
    <x v="19"/>
    <x v="0"/>
    <s v="Lower respiratory infections"/>
    <x v="1"/>
    <x v="2"/>
    <n v="8393.4830039999997"/>
    <n v="5844.6557130000001"/>
    <n v="11288.57051"/>
    <m/>
    <m/>
    <m/>
  </r>
  <r>
    <x v="5"/>
    <x v="20"/>
    <x v="0"/>
    <s v="Lower respiratory infections"/>
    <x v="1"/>
    <x v="2"/>
    <n v="7388.8390600000002"/>
    <n v="4952.0539520000002"/>
    <n v="10170.052180000001"/>
    <m/>
    <m/>
    <m/>
  </r>
  <r>
    <x v="5"/>
    <x v="21"/>
    <x v="0"/>
    <s v="Lower respiratory infections"/>
    <x v="1"/>
    <x v="2"/>
    <n v="6597.8457520000002"/>
    <n v="4478.4789309999996"/>
    <n v="9178.7279199999994"/>
    <m/>
    <m/>
    <m/>
  </r>
  <r>
    <x v="5"/>
    <x v="22"/>
    <x v="0"/>
    <s v="Lower respiratory infections"/>
    <x v="1"/>
    <x v="2"/>
    <n v="6022.4711610000004"/>
    <n v="4009.8768180000002"/>
    <n v="8371.6107979999997"/>
    <m/>
    <m/>
    <m/>
  </r>
  <r>
    <x v="5"/>
    <x v="23"/>
    <x v="0"/>
    <s v="Lower respiratory infections"/>
    <x v="1"/>
    <x v="2"/>
    <n v="5433.7389000000003"/>
    <n v="3697.816644"/>
    <n v="7582.0314630000003"/>
    <m/>
    <m/>
    <m/>
  </r>
  <r>
    <x v="5"/>
    <x v="24"/>
    <x v="0"/>
    <s v="Lower respiratory infections"/>
    <x v="1"/>
    <x v="2"/>
    <n v="5000.1481649999996"/>
    <n v="3340.7157889999999"/>
    <n v="7007.9042719999998"/>
    <m/>
    <m/>
    <m/>
  </r>
  <r>
    <x v="5"/>
    <x v="25"/>
    <x v="0"/>
    <s v="Lower respiratory infections"/>
    <x v="1"/>
    <x v="2"/>
    <n v="4554.8929820000003"/>
    <n v="2983.6610270000001"/>
    <n v="6463.8440259999998"/>
    <m/>
    <m/>
    <m/>
  </r>
  <r>
    <x v="5"/>
    <x v="26"/>
    <x v="0"/>
    <s v="Lower respiratory infections"/>
    <x v="1"/>
    <x v="2"/>
    <n v="4234.7044770000002"/>
    <n v="2772.604722"/>
    <n v="6030.9613200000003"/>
    <m/>
    <m/>
    <m/>
  </r>
  <r>
    <x v="5"/>
    <x v="27"/>
    <x v="0"/>
    <s v="Lower respiratory infections"/>
    <x v="1"/>
    <x v="2"/>
    <n v="3904.202464"/>
    <n v="2510.5591439999998"/>
    <n v="5571.4748060000002"/>
    <m/>
    <m/>
    <m/>
  </r>
  <r>
    <x v="5"/>
    <x v="0"/>
    <x v="0"/>
    <s v="Lower respiratory infections"/>
    <x v="1"/>
    <x v="3"/>
    <n v="342.60669999999999"/>
    <n v="240.94220000000001"/>
    <n v="454.71429999999998"/>
    <m/>
    <m/>
    <m/>
  </r>
  <r>
    <x v="5"/>
    <x v="1"/>
    <x v="0"/>
    <s v="Lower respiratory infections"/>
    <x v="1"/>
    <x v="3"/>
    <n v="335.59809999999999"/>
    <n v="237.20760000000001"/>
    <n v="441.12830000000002"/>
    <m/>
    <m/>
    <m/>
  </r>
  <r>
    <x v="5"/>
    <x v="2"/>
    <x v="0"/>
    <s v="Lower respiratory infections"/>
    <x v="1"/>
    <x v="3"/>
    <n v="323.15039999999999"/>
    <n v="230.8588"/>
    <n v="423.38010000000003"/>
    <m/>
    <m/>
    <m/>
  </r>
  <r>
    <x v="5"/>
    <x v="3"/>
    <x v="0"/>
    <s v="Lower respiratory infections"/>
    <x v="1"/>
    <x v="3"/>
    <n v="310.51889999999997"/>
    <n v="224.30779999999999"/>
    <n v="413.38299999999998"/>
    <m/>
    <m/>
    <m/>
  </r>
  <r>
    <x v="5"/>
    <x v="4"/>
    <x v="0"/>
    <s v="Lower respiratory infections"/>
    <x v="1"/>
    <x v="3"/>
    <n v="296.49250000000001"/>
    <n v="208.2946"/>
    <n v="396.71949999999998"/>
    <m/>
    <m/>
    <m/>
  </r>
  <r>
    <x v="5"/>
    <x v="5"/>
    <x v="0"/>
    <s v="Lower respiratory infections"/>
    <x v="1"/>
    <x v="3"/>
    <n v="284.26799999999997"/>
    <n v="201.3681"/>
    <n v="385.70350000000002"/>
    <m/>
    <m/>
    <m/>
  </r>
  <r>
    <x v="5"/>
    <x v="6"/>
    <x v="0"/>
    <s v="Lower respiratory infections"/>
    <x v="1"/>
    <x v="3"/>
    <n v="274.209"/>
    <n v="193.67339999999999"/>
    <n v="374.6232"/>
    <m/>
    <m/>
    <m/>
  </r>
  <r>
    <x v="5"/>
    <x v="7"/>
    <x v="0"/>
    <s v="Lower respiratory infections"/>
    <x v="1"/>
    <x v="3"/>
    <n v="261.99160000000001"/>
    <n v="189.19880000000001"/>
    <n v="351.64019999999999"/>
    <m/>
    <m/>
    <m/>
  </r>
  <r>
    <x v="5"/>
    <x v="8"/>
    <x v="0"/>
    <s v="Lower respiratory infections"/>
    <x v="1"/>
    <x v="3"/>
    <n v="251.4119"/>
    <n v="178.4477"/>
    <n v="338.55340000000001"/>
    <m/>
    <m/>
    <m/>
  </r>
  <r>
    <x v="5"/>
    <x v="9"/>
    <x v="0"/>
    <s v="Lower respiratory infections"/>
    <x v="1"/>
    <x v="3"/>
    <n v="239.3083"/>
    <n v="170.08430000000001"/>
    <n v="319.62529999999998"/>
    <m/>
    <m/>
    <m/>
  </r>
  <r>
    <x v="5"/>
    <x v="10"/>
    <x v="0"/>
    <s v="Lower respiratory infections"/>
    <x v="1"/>
    <x v="3"/>
    <n v="224.40979999999999"/>
    <n v="160.8613"/>
    <n v="299.71859999999998"/>
    <m/>
    <m/>
    <m/>
  </r>
  <r>
    <x v="5"/>
    <x v="11"/>
    <x v="0"/>
    <s v="Lower respiratory infections"/>
    <x v="1"/>
    <x v="3"/>
    <n v="209.85220000000001"/>
    <n v="149.31960000000001"/>
    <n v="283.29829999999998"/>
    <m/>
    <m/>
    <m/>
  </r>
  <r>
    <x v="5"/>
    <x v="12"/>
    <x v="0"/>
    <s v="Lower respiratory infections"/>
    <x v="1"/>
    <x v="3"/>
    <n v="193.7901"/>
    <n v="136.56"/>
    <n v="256.60989999999998"/>
    <m/>
    <m/>
    <m/>
  </r>
  <r>
    <x v="5"/>
    <x v="13"/>
    <x v="0"/>
    <s v="Lower respiratory infections"/>
    <x v="1"/>
    <x v="3"/>
    <n v="179.84540000000001"/>
    <n v="126.56319999999999"/>
    <n v="238.87809999999999"/>
    <m/>
    <m/>
    <m/>
  </r>
  <r>
    <x v="5"/>
    <x v="14"/>
    <x v="0"/>
    <s v="Lower respiratory infections"/>
    <x v="1"/>
    <x v="3"/>
    <n v="166.92570000000001"/>
    <n v="116.24720000000001"/>
    <n v="221.08320000000001"/>
    <m/>
    <m/>
    <m/>
  </r>
  <r>
    <x v="5"/>
    <x v="15"/>
    <x v="0"/>
    <s v="Lower respiratory infections"/>
    <x v="1"/>
    <x v="3"/>
    <n v="151.67779999999999"/>
    <n v="106.17440000000001"/>
    <n v="203.85130000000001"/>
    <m/>
    <m/>
    <m/>
  </r>
  <r>
    <x v="5"/>
    <x v="16"/>
    <x v="0"/>
    <s v="Lower respiratory infections"/>
    <x v="1"/>
    <x v="3"/>
    <n v="136.428"/>
    <n v="94.5518"/>
    <n v="184.767"/>
    <m/>
    <m/>
    <m/>
  </r>
  <r>
    <x v="5"/>
    <x v="17"/>
    <x v="0"/>
    <s v="Lower respiratory infections"/>
    <x v="1"/>
    <x v="3"/>
    <n v="121.1018"/>
    <n v="83.815820000000002"/>
    <n v="162.81989999999999"/>
    <m/>
    <m/>
    <m/>
  </r>
  <r>
    <x v="5"/>
    <x v="18"/>
    <x v="0"/>
    <s v="Lower respiratory infections"/>
    <x v="1"/>
    <x v="3"/>
    <n v="108.13630000000001"/>
    <n v="76.21181"/>
    <n v="145.4872"/>
    <m/>
    <m/>
    <m/>
  </r>
  <r>
    <x v="5"/>
    <x v="19"/>
    <x v="0"/>
    <s v="Lower respiratory infections"/>
    <x v="1"/>
    <x v="3"/>
    <n v="96.184839999999994"/>
    <n v="66.959289999999996"/>
    <n v="129.34280000000001"/>
    <m/>
    <m/>
    <m/>
  </r>
  <r>
    <x v="5"/>
    <x v="20"/>
    <x v="0"/>
    <s v="Lower respiratory infections"/>
    <x v="1"/>
    <x v="3"/>
    <n v="84.645539999999997"/>
    <n v="56.710540000000002"/>
    <n v="116.59480000000001"/>
    <m/>
    <m/>
    <m/>
  </r>
  <r>
    <x v="5"/>
    <x v="21"/>
    <x v="0"/>
    <s v="Lower respiratory infections"/>
    <x v="1"/>
    <x v="3"/>
    <n v="75.559510000000003"/>
    <n v="51.269829999999999"/>
    <n v="105.0301"/>
    <m/>
    <m/>
    <m/>
  </r>
  <r>
    <x v="5"/>
    <x v="22"/>
    <x v="0"/>
    <s v="Lower respiratory infections"/>
    <x v="1"/>
    <x v="3"/>
    <n v="68.963139999999996"/>
    <n v="45.839370000000002"/>
    <n v="95.792869999999994"/>
    <m/>
    <m/>
    <m/>
  </r>
  <r>
    <x v="5"/>
    <x v="23"/>
    <x v="0"/>
    <s v="Lower respiratory infections"/>
    <x v="1"/>
    <x v="3"/>
    <n v="62.213729999999998"/>
    <n v="42.319429999999997"/>
    <n v="86.906130000000005"/>
    <m/>
    <m/>
    <m/>
  </r>
  <r>
    <x v="5"/>
    <x v="24"/>
    <x v="0"/>
    <s v="Lower respiratory infections"/>
    <x v="1"/>
    <x v="3"/>
    <n v="57.244540000000001"/>
    <n v="38.230350000000001"/>
    <n v="80.241550000000004"/>
    <m/>
    <m/>
    <m/>
  </r>
  <r>
    <x v="5"/>
    <x v="25"/>
    <x v="0"/>
    <s v="Lower respiratory infections"/>
    <x v="1"/>
    <x v="3"/>
    <n v="52.139099999999999"/>
    <n v="34.186700000000002"/>
    <n v="74.061229999999995"/>
    <m/>
    <m/>
    <m/>
  </r>
  <r>
    <x v="5"/>
    <x v="26"/>
    <x v="0"/>
    <s v="Lower respiratory infections"/>
    <x v="1"/>
    <x v="3"/>
    <n v="48.474110000000003"/>
    <n v="31.697040000000001"/>
    <n v="68.987380000000002"/>
    <m/>
    <m/>
    <m/>
  </r>
  <r>
    <x v="5"/>
    <x v="27"/>
    <x v="0"/>
    <s v="Lower respiratory infections"/>
    <x v="1"/>
    <x v="3"/>
    <n v="44.68817"/>
    <n v="28.733599999999999"/>
    <n v="63.74761999999999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199894-0173-4BC3-9218-C01C0169F7ED}" name="PivotTable6" cacheId="57"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Y1:Z151" firstHeaderRow="1" firstDataRow="1" firstDataCol="1"/>
  <pivotFields count="12">
    <pivotField axis="axisRow" showAll="0">
      <items count="14">
        <item x="0"/>
        <item x="1"/>
        <item x="2"/>
        <item x="3"/>
        <item x="4"/>
        <item x="5"/>
        <item x="6"/>
        <item x="7"/>
        <item x="8"/>
        <item x="9"/>
        <item x="10"/>
        <item x="11"/>
        <item x="12"/>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axis="axisRow" showAll="0">
      <items count="3">
        <item x="0"/>
        <item x="1"/>
        <item t="default"/>
      </items>
    </pivotField>
    <pivotField showAll="0"/>
    <pivotField axis="axisRow" showAll="0">
      <items count="3">
        <item x="0"/>
        <item x="1"/>
        <item t="default"/>
      </items>
    </pivotField>
    <pivotField axis="axisRow" showAll="0">
      <items count="5">
        <item x="0"/>
        <item x="2"/>
        <item x="1"/>
        <item x="3"/>
        <item t="default"/>
      </items>
    </pivotField>
    <pivotField dataField="1" showAll="0"/>
    <pivotField showAll="0"/>
    <pivotField showAll="0"/>
    <pivotField showAll="0"/>
    <pivotField showAll="0"/>
    <pivotField showAll="0"/>
  </pivotFields>
  <rowFields count="4">
    <field x="0"/>
    <field x="2"/>
    <field x="4"/>
    <field x="5"/>
  </rowFields>
  <rowItems count="150">
    <i>
      <x/>
    </i>
    <i r="1">
      <x/>
    </i>
    <i r="2">
      <x/>
    </i>
    <i r="3">
      <x/>
    </i>
    <i r="3">
      <x v="2"/>
    </i>
    <i r="2">
      <x v="1"/>
    </i>
    <i r="3">
      <x v="1"/>
    </i>
    <i r="3">
      <x v="3"/>
    </i>
    <i r="1">
      <x v="1"/>
    </i>
    <i r="2">
      <x/>
    </i>
    <i r="3">
      <x/>
    </i>
    <i r="3">
      <x v="2"/>
    </i>
    <i r="2">
      <x v="1"/>
    </i>
    <i r="3">
      <x v="1"/>
    </i>
    <i r="3">
      <x v="3"/>
    </i>
    <i>
      <x v="1"/>
    </i>
    <i r="1">
      <x/>
    </i>
    <i r="2">
      <x/>
    </i>
    <i r="3">
      <x/>
    </i>
    <i r="3">
      <x v="2"/>
    </i>
    <i r="2">
      <x v="1"/>
    </i>
    <i r="3">
      <x v="1"/>
    </i>
    <i r="3">
      <x v="3"/>
    </i>
    <i r="1">
      <x v="1"/>
    </i>
    <i r="2">
      <x/>
    </i>
    <i r="3">
      <x/>
    </i>
    <i r="3">
      <x v="2"/>
    </i>
    <i r="2">
      <x v="1"/>
    </i>
    <i r="3">
      <x v="1"/>
    </i>
    <i r="3">
      <x v="3"/>
    </i>
    <i>
      <x v="2"/>
    </i>
    <i r="1">
      <x/>
    </i>
    <i r="2">
      <x/>
    </i>
    <i r="3">
      <x/>
    </i>
    <i r="3">
      <x v="2"/>
    </i>
    <i r="2">
      <x v="1"/>
    </i>
    <i r="3">
      <x v="1"/>
    </i>
    <i r="3">
      <x v="3"/>
    </i>
    <i r="1">
      <x v="1"/>
    </i>
    <i r="2">
      <x/>
    </i>
    <i r="3">
      <x/>
    </i>
    <i r="3">
      <x v="2"/>
    </i>
    <i r="2">
      <x v="1"/>
    </i>
    <i r="3">
      <x v="1"/>
    </i>
    <i r="3">
      <x v="3"/>
    </i>
    <i>
      <x v="3"/>
    </i>
    <i r="1">
      <x/>
    </i>
    <i r="2">
      <x/>
    </i>
    <i r="3">
      <x/>
    </i>
    <i r="3">
      <x v="2"/>
    </i>
    <i r="2">
      <x v="1"/>
    </i>
    <i r="3">
      <x v="1"/>
    </i>
    <i r="3">
      <x v="3"/>
    </i>
    <i r="1">
      <x v="1"/>
    </i>
    <i r="2">
      <x/>
    </i>
    <i r="3">
      <x/>
    </i>
    <i r="3">
      <x v="2"/>
    </i>
    <i r="2">
      <x v="1"/>
    </i>
    <i r="3">
      <x v="1"/>
    </i>
    <i r="3">
      <x v="3"/>
    </i>
    <i>
      <x v="4"/>
    </i>
    <i r="1">
      <x/>
    </i>
    <i r="2">
      <x/>
    </i>
    <i r="3">
      <x/>
    </i>
    <i r="3">
      <x v="2"/>
    </i>
    <i r="2">
      <x v="1"/>
    </i>
    <i r="3">
      <x v="1"/>
    </i>
    <i r="3">
      <x v="3"/>
    </i>
    <i r="1">
      <x v="1"/>
    </i>
    <i r="2">
      <x/>
    </i>
    <i r="3">
      <x/>
    </i>
    <i r="3">
      <x v="2"/>
    </i>
    <i r="2">
      <x v="1"/>
    </i>
    <i r="3">
      <x v="1"/>
    </i>
    <i r="3">
      <x v="3"/>
    </i>
    <i>
      <x v="5"/>
    </i>
    <i r="1">
      <x/>
    </i>
    <i r="2">
      <x/>
    </i>
    <i r="3">
      <x/>
    </i>
    <i r="3">
      <x v="2"/>
    </i>
    <i r="2">
      <x v="1"/>
    </i>
    <i r="3">
      <x v="1"/>
    </i>
    <i r="3">
      <x v="3"/>
    </i>
    <i r="1">
      <x v="1"/>
    </i>
    <i r="2">
      <x/>
    </i>
    <i r="3">
      <x/>
    </i>
    <i r="3">
      <x v="2"/>
    </i>
    <i>
      <x v="6"/>
    </i>
    <i r="1">
      <x/>
    </i>
    <i r="2">
      <x/>
    </i>
    <i r="3">
      <x/>
    </i>
    <i r="3">
      <x v="2"/>
    </i>
    <i r="1">
      <x v="1"/>
    </i>
    <i r="2">
      <x/>
    </i>
    <i r="3">
      <x/>
    </i>
    <i r="3">
      <x v="2"/>
    </i>
    <i>
      <x v="7"/>
    </i>
    <i r="1">
      <x/>
    </i>
    <i r="2">
      <x/>
    </i>
    <i r="3">
      <x/>
    </i>
    <i r="3">
      <x v="2"/>
    </i>
    <i r="1">
      <x v="1"/>
    </i>
    <i r="2">
      <x/>
    </i>
    <i r="3">
      <x/>
    </i>
    <i r="3">
      <x v="2"/>
    </i>
    <i>
      <x v="8"/>
    </i>
    <i r="1">
      <x/>
    </i>
    <i r="2">
      <x/>
    </i>
    <i r="3">
      <x/>
    </i>
    <i r="3">
      <x v="2"/>
    </i>
    <i r="1">
      <x v="1"/>
    </i>
    <i r="2">
      <x/>
    </i>
    <i r="3">
      <x/>
    </i>
    <i r="3">
      <x v="2"/>
    </i>
    <i>
      <x v="9"/>
    </i>
    <i r="1">
      <x/>
    </i>
    <i r="2">
      <x/>
    </i>
    <i r="3">
      <x/>
    </i>
    <i r="3">
      <x v="2"/>
    </i>
    <i r="1">
      <x v="1"/>
    </i>
    <i r="2">
      <x/>
    </i>
    <i r="3">
      <x/>
    </i>
    <i r="3">
      <x v="2"/>
    </i>
    <i>
      <x v="10"/>
    </i>
    <i r="1">
      <x/>
    </i>
    <i r="2">
      <x/>
    </i>
    <i r="3">
      <x/>
    </i>
    <i r="3">
      <x v="2"/>
    </i>
    <i r="1">
      <x v="1"/>
    </i>
    <i r="2">
      <x/>
    </i>
    <i r="3">
      <x/>
    </i>
    <i r="3">
      <x v="2"/>
    </i>
    <i>
      <x v="11"/>
    </i>
    <i r="1">
      <x/>
    </i>
    <i r="2">
      <x/>
    </i>
    <i r="3">
      <x/>
    </i>
    <i r="3">
      <x v="2"/>
    </i>
    <i r="1">
      <x v="1"/>
    </i>
    <i r="2">
      <x/>
    </i>
    <i r="3">
      <x/>
    </i>
    <i r="3">
      <x v="2"/>
    </i>
    <i>
      <x v="12"/>
    </i>
    <i r="1">
      <x/>
    </i>
    <i r="2">
      <x/>
    </i>
    <i r="3">
      <x/>
    </i>
    <i r="3">
      <x v="2"/>
    </i>
    <i r="1">
      <x v="1"/>
    </i>
    <i r="2">
      <x/>
    </i>
    <i r="3">
      <x/>
    </i>
    <i r="3">
      <x v="2"/>
    </i>
  </rowItems>
  <colItems count="1">
    <i/>
  </colItems>
  <dataFields count="1">
    <dataField name="Average of Value" fld="6" subtotal="average" baseField="5" baseItem="3"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B91B33-E0AD-4C52-9749-F208E3F301AD}" name="PivotTable4" cacheId="6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M1:W69" firstHeaderRow="0" firstDataRow="1" firstDataCol="1"/>
  <pivotFields count="22">
    <pivotField subtotalTop="0" showAll="0" defaultSubtotal="0"/>
    <pivotField axis="axisRow" subtotalTop="0" showAll="0" defaultSubtotal="0">
      <items count="14">
        <item x="0"/>
        <item x="1"/>
        <item x="2"/>
        <item x="4"/>
        <item x="5"/>
        <item x="6"/>
        <item x="7"/>
        <item x="8"/>
        <item x="9"/>
        <item x="10"/>
        <item x="11"/>
        <item x="12"/>
        <item x="13"/>
        <item x="3"/>
      </items>
    </pivotField>
    <pivotField axis="axisRow" subtotalTop="0" showAll="0" defaultSubtotal="0">
      <items count="9">
        <item x="8"/>
        <item x="5"/>
        <item x="3"/>
        <item x="4"/>
        <item x="6"/>
        <item x="0"/>
        <item x="7"/>
        <item x="1"/>
        <item x="2"/>
      </items>
    </pivotField>
    <pivotField axis="axisRow" subtotalTop="0" showAll="0" defaultSubtotal="0">
      <items count="4">
        <item x="2"/>
        <item x="1"/>
        <item x="0"/>
        <item x="3"/>
      </items>
    </pivotField>
    <pivotField subtotalTop="0" showAll="0" defaultSubtotal="0"/>
    <pivotField subtotalTop="0" showAll="0" defaultSubtotal="0"/>
    <pivotField subtotalTop="0" showAll="0" defaultSubtotal="0"/>
    <pivotField subtotalTop="0" showAll="0" defaultSubtotal="0"/>
    <pivotField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subtotalTop="0" showAll="0" defaultSubtotal="0"/>
    <pivotField subtotalTop="0" dragToRow="0" dragToCol="0" dragToPage="0" showAll="0" defaultSubtotal="0"/>
    <pivotField subtotalTop="0" dragToRow="0" dragToCol="0" dragToPage="0" showAll="0" defaultSubtotal="0"/>
  </pivotFields>
  <rowFields count="3">
    <field x="1"/>
    <field x="3"/>
    <field x="2"/>
  </rowFields>
  <rowItems count="68">
    <i>
      <x/>
    </i>
    <i r="1">
      <x/>
    </i>
    <i r="2">
      <x v="5"/>
    </i>
    <i r="1">
      <x v="1"/>
    </i>
    <i r="2">
      <x v="5"/>
    </i>
    <i r="2">
      <x v="7"/>
    </i>
    <i r="1">
      <x v="2"/>
    </i>
    <i r="2">
      <x v="5"/>
    </i>
    <i r="2">
      <x v="7"/>
    </i>
    <i>
      <x v="1"/>
    </i>
    <i r="1">
      <x v="3"/>
    </i>
    <i r="2">
      <x v="8"/>
    </i>
    <i>
      <x v="2"/>
    </i>
    <i r="1">
      <x v="1"/>
    </i>
    <i r="2">
      <x v="1"/>
    </i>
    <i r="2">
      <x v="3"/>
    </i>
    <i r="2">
      <x v="7"/>
    </i>
    <i r="1">
      <x v="2"/>
    </i>
    <i r="2">
      <x v="1"/>
    </i>
    <i r="2">
      <x v="2"/>
    </i>
    <i r="2">
      <x v="3"/>
    </i>
    <i r="2">
      <x v="7"/>
    </i>
    <i>
      <x v="3"/>
    </i>
    <i r="1">
      <x v="1"/>
    </i>
    <i r="2">
      <x v="6"/>
    </i>
    <i r="2">
      <x v="7"/>
    </i>
    <i r="1">
      <x v="2"/>
    </i>
    <i r="2">
      <x v="2"/>
    </i>
    <i r="2">
      <x v="4"/>
    </i>
    <i r="2">
      <x v="6"/>
    </i>
    <i r="2">
      <x v="7"/>
    </i>
    <i>
      <x v="4"/>
    </i>
    <i r="1">
      <x v="1"/>
    </i>
    <i r="2">
      <x v="7"/>
    </i>
    <i r="1">
      <x v="2"/>
    </i>
    <i r="2">
      <x v="4"/>
    </i>
    <i r="2">
      <x v="6"/>
    </i>
    <i r="2">
      <x v="7"/>
    </i>
    <i>
      <x v="5"/>
    </i>
    <i r="1">
      <x v="3"/>
    </i>
    <i r="2">
      <x v="8"/>
    </i>
    <i>
      <x v="6"/>
    </i>
    <i r="1">
      <x v="3"/>
    </i>
    <i r="2">
      <x v="8"/>
    </i>
    <i>
      <x v="7"/>
    </i>
    <i r="1">
      <x v="3"/>
    </i>
    <i r="2">
      <x v="8"/>
    </i>
    <i>
      <x v="8"/>
    </i>
    <i r="1">
      <x v="2"/>
    </i>
    <i r="2">
      <x v="7"/>
    </i>
    <i>
      <x v="9"/>
    </i>
    <i r="1">
      <x v="2"/>
    </i>
    <i r="2">
      <x v="7"/>
    </i>
    <i>
      <x v="10"/>
    </i>
    <i r="1">
      <x v="2"/>
    </i>
    <i r="2">
      <x v="7"/>
    </i>
    <i>
      <x v="11"/>
    </i>
    <i r="1">
      <x v="2"/>
    </i>
    <i r="2">
      <x v="2"/>
    </i>
    <i r="2">
      <x v="6"/>
    </i>
    <i>
      <x v="12"/>
    </i>
    <i r="1">
      <x v="2"/>
    </i>
    <i r="2">
      <x/>
    </i>
    <i r="2">
      <x v="4"/>
    </i>
    <i r="2">
      <x v="7"/>
    </i>
    <i>
      <x v="13"/>
    </i>
    <i r="1">
      <x v="3"/>
    </i>
    <i r="2">
      <x v="8"/>
    </i>
  </rowItems>
  <colFields count="1">
    <field x="-2"/>
  </colFields>
  <colItems count="10">
    <i>
      <x/>
    </i>
    <i i="1">
      <x v="1"/>
    </i>
    <i i="2">
      <x v="2"/>
    </i>
    <i i="3">
      <x v="3"/>
    </i>
    <i i="4">
      <x v="4"/>
    </i>
    <i i="5">
      <x v="5"/>
    </i>
    <i i="6">
      <x v="6"/>
    </i>
    <i i="7">
      <x v="7"/>
    </i>
    <i i="8">
      <x v="8"/>
    </i>
    <i i="9">
      <x v="9"/>
    </i>
  </colItems>
  <dataFields count="10">
    <dataField name="Average of SEA SALT%" fld="9" subtotal="average" baseField="8" baseItem="6"/>
    <dataField name="Average of SOIL DUST%" fld="10" subtotal="average" baseField="2" baseItem="5" numFmtId="2"/>
    <dataField name="Average of CONSTRUCTION%" fld="13" subtotal="average" baseField="0" baseItem="0" numFmtId="2"/>
    <dataField name="Average of INDUSTRY% " fld="14" subtotal="average" baseField="0" baseItem="0" numFmtId="2"/>
    <dataField name="Average of BRICK KILN%" fld="15" subtotal="average" baseField="0" baseItem="0" numFmtId="2"/>
    <dataField name="Average of ROAD DUST%" fld="11" subtotal="average" baseField="0" baseItem="0" numFmtId="2"/>
    <dataField name="Average of TRAFFIC%" fld="12" subtotal="average" baseField="0" baseItem="0" numFmtId="2"/>
    <dataField name="Average of BIOM. BURN.%" fld="16" subtotal="average" baseField="0" baseItem="0"/>
    <dataField name="Average of RESIDENTIAL FUEL%" fld="17" subtotal="average" baseField="0" baseItem="0"/>
    <dataField name="Average of OTHER%" fld="18" subtotal="average" baseField="0" baseItem="0" numFmtId="2"/>
  </dataFields>
  <formats count="5">
    <format dxfId="0">
      <pivotArea type="all" dataOnly="0" outline="0" fieldPosition="0"/>
    </format>
    <format dxfId="1">
      <pivotArea outline="0" collapsedLevelsAreSubtotals="1" fieldPosition="0"/>
    </format>
    <format dxfId="2">
      <pivotArea field="1" type="button" dataOnly="0" labelOnly="1" outline="0" axis="axisRow" fieldPosition="0"/>
    </format>
    <format dxfId="3">
      <pivotArea dataOnly="0" labelOnly="1" fieldPosition="0">
        <references count="1">
          <reference field="1" count="0"/>
        </references>
      </pivotArea>
    </format>
    <format dxfId="4">
      <pivotArea dataOnly="0" labelOnly="1" outline="0" fieldPosition="0">
        <references count="1">
          <reference field="4294967294" count="10">
            <x v="0"/>
            <x v="1"/>
            <x v="2"/>
            <x v="3"/>
            <x v="4"/>
            <x v="5"/>
            <x v="6"/>
            <x v="7"/>
            <x v="8"/>
            <x v="9"/>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B461FF-B125-474D-85FD-D2F71F013ACB}" name="PivotTable3"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1:K581" firstHeaderRow="0" firstDataRow="1" firstDataCol="1"/>
  <pivotFields count="14">
    <pivotField axis="axisRow" showAll="0" defaultSubtotal="0">
      <items count="12">
        <item x="0"/>
        <item x="1"/>
        <item x="2"/>
        <item x="3"/>
        <item x="4"/>
        <item x="5"/>
        <item x="6"/>
        <item x="7"/>
        <item x="8"/>
        <item x="9"/>
        <item x="10"/>
        <item x="11"/>
      </items>
    </pivotField>
    <pivotField axis="axisRow" showAll="0" defaultSubtotal="0">
      <items count="233">
        <item x="8"/>
        <item x="9"/>
        <item x="10"/>
        <item x="11"/>
        <item x="12"/>
        <item x="13"/>
        <item x="14"/>
        <item x="15"/>
        <item x="16"/>
        <item x="17"/>
        <item x="18"/>
        <item x="19"/>
        <item x="20"/>
        <item x="197"/>
        <item x="21"/>
        <item x="173"/>
        <item x="22"/>
        <item x="142"/>
        <item x="23"/>
        <item x="198"/>
        <item x="0"/>
        <item x="144"/>
        <item x="24"/>
        <item x="25"/>
        <item x="26"/>
        <item x="27"/>
        <item x="28"/>
        <item x="174"/>
        <item x="175"/>
        <item x="29"/>
        <item x="30"/>
        <item x="31"/>
        <item x="199"/>
        <item x="200"/>
        <item x="32"/>
        <item x="1"/>
        <item x="201"/>
        <item x="176"/>
        <item x="33"/>
        <item x="196"/>
        <item x="34"/>
        <item x="226"/>
        <item x="177"/>
        <item x="178"/>
        <item x="35"/>
        <item x="36"/>
        <item x="37"/>
        <item x="38"/>
        <item x="2"/>
        <item x="39"/>
        <item x="40"/>
        <item x="41"/>
        <item x="42"/>
        <item x="167"/>
        <item x="43"/>
        <item x="44"/>
        <item x="45"/>
        <item x="46"/>
        <item x="3"/>
        <item x="47"/>
        <item x="48"/>
        <item x="49"/>
        <item x="50"/>
        <item x="51"/>
        <item x="52"/>
        <item x="227"/>
        <item x="228"/>
        <item x="53"/>
        <item x="229"/>
        <item x="54"/>
        <item x="230"/>
        <item x="55"/>
        <item x="56"/>
        <item x="168"/>
        <item x="57"/>
        <item x="58"/>
        <item x="143"/>
        <item x="59"/>
        <item x="60"/>
        <item x="61"/>
        <item x="62"/>
        <item x="63"/>
        <item x="64"/>
        <item x="65"/>
        <item x="66"/>
        <item x="169"/>
        <item x="150"/>
        <item x="166"/>
        <item x="67"/>
        <item x="202"/>
        <item x="4"/>
        <item x="68"/>
        <item x="69"/>
        <item x="70"/>
        <item x="71"/>
        <item x="72"/>
        <item x="73"/>
        <item x="74"/>
        <item x="75"/>
        <item x="76"/>
        <item x="77"/>
        <item x="78"/>
        <item x="145"/>
        <item x="146"/>
        <item x="79"/>
        <item x="151"/>
        <item x="152"/>
        <item x="170"/>
        <item x="203"/>
        <item x="204"/>
        <item x="179"/>
        <item x="205"/>
        <item x="80"/>
        <item x="81"/>
        <item x="82"/>
        <item x="206"/>
        <item x="180"/>
        <item x="83"/>
        <item x="181"/>
        <item x="153"/>
        <item x="84"/>
        <item x="154"/>
        <item x="85"/>
        <item x="182"/>
        <item x="86"/>
        <item x="87"/>
        <item x="88"/>
        <item x="89"/>
        <item x="207"/>
        <item x="208"/>
        <item x="90"/>
        <item x="91"/>
        <item x="155"/>
        <item x="156"/>
        <item x="209"/>
        <item x="92"/>
        <item x="210"/>
        <item x="5"/>
        <item x="93"/>
        <item x="94"/>
        <item x="183"/>
        <item x="157"/>
        <item x="95"/>
        <item x="96"/>
        <item x="231"/>
        <item x="184"/>
        <item x="97"/>
        <item x="211"/>
        <item x="158"/>
        <item x="98"/>
        <item x="99"/>
        <item x="185"/>
        <item x="100"/>
        <item x="186"/>
        <item x="187"/>
        <item x="188"/>
        <item x="101"/>
        <item x="212"/>
        <item x="102"/>
        <item x="103"/>
        <item x="171"/>
        <item x="147"/>
        <item x="213"/>
        <item x="214"/>
        <item x="215"/>
        <item x="216"/>
        <item x="104"/>
        <item x="105"/>
        <item x="159"/>
        <item x="160"/>
        <item x="189"/>
        <item x="106"/>
        <item x="107"/>
        <item x="108"/>
        <item x="6"/>
        <item x="109"/>
        <item x="110"/>
        <item x="217"/>
        <item x="172"/>
        <item x="111"/>
        <item x="218"/>
        <item x="112"/>
        <item x="113"/>
        <item x="219"/>
        <item x="114"/>
        <item x="115"/>
        <item x="220"/>
        <item x="221"/>
        <item x="190"/>
        <item x="116"/>
        <item x="222"/>
        <item x="148"/>
        <item x="117"/>
        <item x="118"/>
        <item x="119"/>
        <item x="120"/>
        <item x="195"/>
        <item x="121"/>
        <item x="161"/>
        <item x="122"/>
        <item x="223"/>
        <item x="123"/>
        <item x="124"/>
        <item x="224"/>
        <item x="7"/>
        <item x="191"/>
        <item x="149"/>
        <item x="162"/>
        <item x="125"/>
        <item x="126"/>
        <item x="163"/>
        <item x="127"/>
        <item x="128"/>
        <item x="129"/>
        <item x="130"/>
        <item x="131"/>
        <item x="132"/>
        <item x="133"/>
        <item x="134"/>
        <item x="135"/>
        <item x="192"/>
        <item x="136"/>
        <item x="193"/>
        <item x="137"/>
        <item x="138"/>
        <item x="232"/>
        <item x="139"/>
        <item x="140"/>
        <item x="141"/>
        <item x="225"/>
        <item x="164"/>
        <item x="165"/>
        <item x="194"/>
      </items>
    </pivotField>
    <pivotField axis="axisRow" showAll="0" defaultSubtotal="0">
      <items count="8">
        <item x="7"/>
        <item x="4"/>
        <item x="5"/>
        <item x="6"/>
        <item x="0"/>
        <item x="1"/>
        <item x="2"/>
        <item x="3"/>
      </items>
    </pivotField>
    <pivotField showAll="0" defaultSubtotal="0"/>
    <pivotField dataField="1"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dataField="1" subtotalTop="0" dragToRow="0" dragToCol="0" dragToPage="0" showAll="0" defaultSubtotal="0"/>
  </pivotFields>
  <rowFields count="3">
    <field x="0"/>
    <field x="1"/>
    <field x="2"/>
  </rowFields>
  <rowItems count="580">
    <i>
      <x/>
    </i>
    <i r="1">
      <x v="20"/>
    </i>
    <i r="2">
      <x v="4"/>
    </i>
    <i r="2">
      <x v="5"/>
    </i>
    <i r="2">
      <x v="6"/>
    </i>
    <i r="1">
      <x v="35"/>
    </i>
    <i r="2">
      <x v="4"/>
    </i>
    <i r="2">
      <x v="5"/>
    </i>
    <i r="2">
      <x v="6"/>
    </i>
    <i r="1">
      <x v="48"/>
    </i>
    <i r="2">
      <x v="4"/>
    </i>
    <i r="2">
      <x v="5"/>
    </i>
    <i r="2">
      <x v="6"/>
    </i>
    <i r="2">
      <x v="7"/>
    </i>
    <i r="1">
      <x v="58"/>
    </i>
    <i r="2">
      <x v="4"/>
    </i>
    <i r="2">
      <x v="5"/>
    </i>
    <i r="2">
      <x v="6"/>
    </i>
    <i r="1">
      <x v="90"/>
    </i>
    <i r="2">
      <x v="4"/>
    </i>
    <i r="2">
      <x v="6"/>
    </i>
    <i r="1">
      <x v="137"/>
    </i>
    <i r="2">
      <x v="4"/>
    </i>
    <i r="2">
      <x v="5"/>
    </i>
    <i r="2">
      <x v="6"/>
    </i>
    <i r="1">
      <x v="174"/>
    </i>
    <i r="2">
      <x v="4"/>
    </i>
    <i r="2">
      <x v="5"/>
    </i>
    <i r="2">
      <x v="6"/>
    </i>
    <i r="1">
      <x v="204"/>
    </i>
    <i r="2">
      <x v="4"/>
    </i>
    <i r="2">
      <x v="5"/>
    </i>
    <i r="2">
      <x v="6"/>
    </i>
    <i>
      <x v="1"/>
    </i>
    <i r="1">
      <x/>
    </i>
    <i r="2">
      <x v="1"/>
    </i>
    <i r="2">
      <x v="2"/>
    </i>
    <i r="2">
      <x v="3"/>
    </i>
    <i r="2">
      <x v="4"/>
    </i>
    <i r="2">
      <x v="5"/>
    </i>
    <i r="2">
      <x v="6"/>
    </i>
    <i r="2">
      <x v="7"/>
    </i>
    <i r="1">
      <x v="1"/>
    </i>
    <i r="2">
      <x v="6"/>
    </i>
    <i r="1">
      <x v="2"/>
    </i>
    <i r="2">
      <x v="3"/>
    </i>
    <i r="1">
      <x v="3"/>
    </i>
    <i r="2">
      <x v="6"/>
    </i>
    <i r="2">
      <x v="7"/>
    </i>
    <i r="1">
      <x v="4"/>
    </i>
    <i r="2">
      <x v="3"/>
    </i>
    <i r="1">
      <x v="5"/>
    </i>
    <i r="2">
      <x v="3"/>
    </i>
    <i r="1">
      <x v="6"/>
    </i>
    <i r="2">
      <x v="3"/>
    </i>
    <i r="1">
      <x v="7"/>
    </i>
    <i r="2">
      <x v="3"/>
    </i>
    <i r="1">
      <x v="8"/>
    </i>
    <i r="2">
      <x v="3"/>
    </i>
    <i r="1">
      <x v="9"/>
    </i>
    <i r="2">
      <x v="3"/>
    </i>
    <i r="1">
      <x v="10"/>
    </i>
    <i r="2">
      <x v="3"/>
    </i>
    <i r="1">
      <x v="11"/>
    </i>
    <i r="2">
      <x v="3"/>
    </i>
    <i r="1">
      <x v="12"/>
    </i>
    <i r="2">
      <x v="3"/>
    </i>
    <i r="1">
      <x v="14"/>
    </i>
    <i r="2">
      <x v="3"/>
    </i>
    <i r="1">
      <x v="16"/>
    </i>
    <i r="2">
      <x v="3"/>
    </i>
    <i r="1">
      <x v="18"/>
    </i>
    <i r="2">
      <x v="3"/>
    </i>
    <i r="2">
      <x v="4"/>
    </i>
    <i r="2">
      <x v="5"/>
    </i>
    <i r="2">
      <x v="6"/>
    </i>
    <i r="2">
      <x v="7"/>
    </i>
    <i r="1">
      <x v="22"/>
    </i>
    <i r="2">
      <x v="3"/>
    </i>
    <i r="1">
      <x v="23"/>
    </i>
    <i r="2">
      <x v="3"/>
    </i>
    <i r="1">
      <x v="24"/>
    </i>
    <i r="2">
      <x v="3"/>
    </i>
    <i r="1">
      <x v="25"/>
    </i>
    <i r="2">
      <x v="3"/>
    </i>
    <i r="1">
      <x v="26"/>
    </i>
    <i r="2">
      <x v="3"/>
    </i>
    <i r="1">
      <x v="29"/>
    </i>
    <i r="2">
      <x v="3"/>
    </i>
    <i r="1">
      <x v="30"/>
    </i>
    <i r="2">
      <x v="6"/>
    </i>
    <i r="2">
      <x v="7"/>
    </i>
    <i r="1">
      <x v="31"/>
    </i>
    <i r="2">
      <x v="6"/>
    </i>
    <i r="2">
      <x v="7"/>
    </i>
    <i r="1">
      <x v="34"/>
    </i>
    <i r="2">
      <x v="3"/>
    </i>
    <i r="1">
      <x v="38"/>
    </i>
    <i r="2">
      <x v="3"/>
    </i>
    <i r="1">
      <x v="40"/>
    </i>
    <i r="2">
      <x v="3"/>
    </i>
    <i r="1">
      <x v="44"/>
    </i>
    <i r="2">
      <x v="3"/>
    </i>
    <i r="1">
      <x v="45"/>
    </i>
    <i r="2">
      <x v="1"/>
    </i>
    <i r="2">
      <x v="2"/>
    </i>
    <i r="2">
      <x v="4"/>
    </i>
    <i r="2">
      <x v="5"/>
    </i>
    <i r="2">
      <x v="6"/>
    </i>
    <i r="2">
      <x v="7"/>
    </i>
    <i r="1">
      <x v="46"/>
    </i>
    <i r="2">
      <x v="3"/>
    </i>
    <i r="1">
      <x v="47"/>
    </i>
    <i r="2">
      <x v="3"/>
    </i>
    <i r="1">
      <x v="49"/>
    </i>
    <i r="2">
      <x v="3"/>
    </i>
    <i r="1">
      <x v="50"/>
    </i>
    <i r="2">
      <x v="3"/>
    </i>
    <i r="1">
      <x v="51"/>
    </i>
    <i r="2">
      <x v="3"/>
    </i>
    <i r="1">
      <x v="52"/>
    </i>
    <i r="2">
      <x v="3"/>
    </i>
    <i r="1">
      <x v="54"/>
    </i>
    <i r="2">
      <x v="6"/>
    </i>
    <i r="2">
      <x v="7"/>
    </i>
    <i r="1">
      <x v="55"/>
    </i>
    <i r="2">
      <x v="3"/>
    </i>
    <i r="1">
      <x v="56"/>
    </i>
    <i r="2">
      <x v="6"/>
    </i>
    <i r="2">
      <x v="7"/>
    </i>
    <i r="1">
      <x v="57"/>
    </i>
    <i r="2">
      <x v="7"/>
    </i>
    <i r="1">
      <x v="59"/>
    </i>
    <i r="2">
      <x v="3"/>
    </i>
    <i r="1">
      <x v="60"/>
    </i>
    <i r="2">
      <x v="3"/>
    </i>
    <i r="1">
      <x v="61"/>
    </i>
    <i r="2">
      <x v="3"/>
    </i>
    <i r="1">
      <x v="62"/>
    </i>
    <i r="2">
      <x v="7"/>
    </i>
    <i r="1">
      <x v="63"/>
    </i>
    <i r="2">
      <x v="1"/>
    </i>
    <i r="2">
      <x v="3"/>
    </i>
    <i r="2">
      <x v="4"/>
    </i>
    <i r="2">
      <x v="5"/>
    </i>
    <i r="2">
      <x v="6"/>
    </i>
    <i r="1">
      <x v="64"/>
    </i>
    <i r="2">
      <x v="3"/>
    </i>
    <i r="1">
      <x v="67"/>
    </i>
    <i r="2">
      <x v="3"/>
    </i>
    <i r="1">
      <x v="69"/>
    </i>
    <i r="2">
      <x v="3"/>
    </i>
    <i r="1">
      <x v="71"/>
    </i>
    <i r="2">
      <x v="5"/>
    </i>
    <i r="2">
      <x v="6"/>
    </i>
    <i r="2">
      <x v="7"/>
    </i>
    <i r="1">
      <x v="72"/>
    </i>
    <i r="2">
      <x v="3"/>
    </i>
    <i r="1">
      <x v="74"/>
    </i>
    <i r="2">
      <x v="6"/>
    </i>
    <i r="2">
      <x v="7"/>
    </i>
    <i r="1">
      <x v="75"/>
    </i>
    <i r="2">
      <x v="7"/>
    </i>
    <i r="1">
      <x v="77"/>
    </i>
    <i r="2">
      <x v="3"/>
    </i>
    <i r="1">
      <x v="78"/>
    </i>
    <i r="2">
      <x v="3"/>
    </i>
    <i r="2">
      <x v="4"/>
    </i>
    <i r="1">
      <x v="79"/>
    </i>
    <i r="2">
      <x v="3"/>
    </i>
    <i r="1">
      <x v="80"/>
    </i>
    <i r="2">
      <x v="3"/>
    </i>
    <i r="1">
      <x v="81"/>
    </i>
    <i r="2">
      <x v="3"/>
    </i>
    <i r="1">
      <x v="82"/>
    </i>
    <i r="2">
      <x v="7"/>
    </i>
    <i r="1">
      <x v="83"/>
    </i>
    <i r="2">
      <x v="3"/>
    </i>
    <i r="1">
      <x v="84"/>
    </i>
    <i r="2">
      <x v="2"/>
    </i>
    <i r="2">
      <x v="6"/>
    </i>
    <i r="2">
      <x v="7"/>
    </i>
    <i r="1">
      <x v="88"/>
    </i>
    <i r="2">
      <x v="3"/>
    </i>
    <i r="1">
      <x v="91"/>
    </i>
    <i r="2">
      <x v="3"/>
    </i>
    <i r="1">
      <x v="92"/>
    </i>
    <i r="2">
      <x v="3"/>
    </i>
    <i r="1">
      <x v="93"/>
    </i>
    <i r="2">
      <x v="3"/>
    </i>
    <i r="1">
      <x v="94"/>
    </i>
    <i r="2">
      <x v="3"/>
    </i>
    <i r="1">
      <x v="95"/>
    </i>
    <i r="2">
      <x v="6"/>
    </i>
    <i r="2">
      <x v="7"/>
    </i>
    <i r="1">
      <x v="96"/>
    </i>
    <i r="2">
      <x v="3"/>
    </i>
    <i r="1">
      <x v="97"/>
    </i>
    <i r="2">
      <x v="3"/>
    </i>
    <i r="1">
      <x v="98"/>
    </i>
    <i r="2">
      <x v="3"/>
    </i>
    <i r="1">
      <x v="99"/>
    </i>
    <i r="2">
      <x v="3"/>
    </i>
    <i r="1">
      <x v="100"/>
    </i>
    <i r="2">
      <x v="3"/>
    </i>
    <i r="1">
      <x v="101"/>
    </i>
    <i r="2">
      <x v="3"/>
    </i>
    <i r="1">
      <x v="104"/>
    </i>
    <i r="2">
      <x v="3"/>
    </i>
    <i r="1">
      <x v="112"/>
    </i>
    <i r="2">
      <x v="6"/>
    </i>
    <i r="2">
      <x v="7"/>
    </i>
    <i r="1">
      <x v="113"/>
    </i>
    <i r="2">
      <x v="3"/>
    </i>
    <i r="1">
      <x v="114"/>
    </i>
    <i r="2">
      <x v="3"/>
    </i>
    <i r="1">
      <x v="117"/>
    </i>
    <i r="2">
      <x v="3"/>
    </i>
    <i r="1">
      <x v="120"/>
    </i>
    <i r="2">
      <x v="3"/>
    </i>
    <i r="1">
      <x v="122"/>
    </i>
    <i r="2">
      <x v="6"/>
    </i>
    <i r="2">
      <x v="7"/>
    </i>
    <i r="1">
      <x v="124"/>
    </i>
    <i r="2">
      <x v="6"/>
    </i>
    <i r="2">
      <x v="7"/>
    </i>
    <i r="1">
      <x v="125"/>
    </i>
    <i r="2">
      <x v="3"/>
    </i>
    <i r="1">
      <x v="126"/>
    </i>
    <i r="2">
      <x v="3"/>
    </i>
    <i r="1">
      <x v="127"/>
    </i>
    <i r="2">
      <x v="3"/>
    </i>
    <i r="2">
      <x v="4"/>
    </i>
    <i r="2">
      <x v="5"/>
    </i>
    <i r="2">
      <x v="6"/>
    </i>
    <i r="2">
      <x v="7"/>
    </i>
    <i r="1">
      <x v="130"/>
    </i>
    <i r="2">
      <x v="3"/>
    </i>
    <i r="1">
      <x v="131"/>
    </i>
    <i r="2">
      <x v="3"/>
    </i>
    <i r="1">
      <x v="135"/>
    </i>
    <i r="2">
      <x v="3"/>
    </i>
    <i r="1">
      <x v="138"/>
    </i>
    <i r="2">
      <x v="3"/>
    </i>
    <i r="2">
      <x v="4"/>
    </i>
    <i r="2">
      <x v="5"/>
    </i>
    <i r="2">
      <x v="6"/>
    </i>
    <i r="1">
      <x v="139"/>
    </i>
    <i r="2">
      <x v="5"/>
    </i>
    <i r="2">
      <x v="6"/>
    </i>
    <i r="2">
      <x v="7"/>
    </i>
    <i r="1">
      <x v="142"/>
    </i>
    <i r="2">
      <x v="3"/>
    </i>
    <i r="1">
      <x v="143"/>
    </i>
    <i r="2">
      <x v="3"/>
    </i>
    <i r="1">
      <x v="146"/>
    </i>
    <i r="2">
      <x v="3"/>
    </i>
    <i r="1">
      <x v="149"/>
    </i>
    <i r="2">
      <x v="3"/>
    </i>
    <i r="1">
      <x v="150"/>
    </i>
    <i r="2">
      <x v="6"/>
    </i>
    <i r="2">
      <x v="7"/>
    </i>
    <i r="1">
      <x v="152"/>
    </i>
    <i r="2">
      <x v="3"/>
    </i>
    <i r="1">
      <x v="156"/>
    </i>
    <i r="2">
      <x v="3"/>
    </i>
    <i r="1">
      <x v="158"/>
    </i>
    <i r="2">
      <x v="6"/>
    </i>
    <i r="2">
      <x v="7"/>
    </i>
    <i r="1">
      <x v="159"/>
    </i>
    <i r="2">
      <x v="7"/>
    </i>
    <i r="1">
      <x v="166"/>
    </i>
    <i r="2">
      <x v="3"/>
    </i>
    <i r="1">
      <x v="167"/>
    </i>
    <i r="2">
      <x v="3"/>
    </i>
    <i r="2">
      <x v="4"/>
    </i>
    <i r="2">
      <x v="5"/>
    </i>
    <i r="2">
      <x v="6"/>
    </i>
    <i r="2">
      <x v="7"/>
    </i>
    <i r="1">
      <x v="171"/>
    </i>
    <i r="2">
      <x v="3"/>
    </i>
    <i r="1">
      <x v="172"/>
    </i>
    <i r="2">
      <x v="3"/>
    </i>
    <i r="1">
      <x v="173"/>
    </i>
    <i r="2">
      <x v="3"/>
    </i>
    <i r="1">
      <x v="175"/>
    </i>
    <i r="2">
      <x v="3"/>
    </i>
    <i r="1">
      <x v="176"/>
    </i>
    <i r="2">
      <x v="3"/>
    </i>
    <i r="1">
      <x v="179"/>
    </i>
    <i r="2">
      <x v="3"/>
    </i>
    <i r="1">
      <x v="181"/>
    </i>
    <i r="2">
      <x v="3"/>
    </i>
    <i r="1">
      <x v="182"/>
    </i>
    <i r="2">
      <x v="3"/>
    </i>
    <i r="1">
      <x v="184"/>
    </i>
    <i r="2">
      <x v="3"/>
    </i>
    <i r="1">
      <x v="185"/>
    </i>
    <i r="2">
      <x v="3"/>
    </i>
    <i r="1">
      <x v="189"/>
    </i>
    <i r="2">
      <x v="3"/>
    </i>
    <i r="1">
      <x v="192"/>
    </i>
    <i r="2">
      <x v="3"/>
    </i>
    <i r="1">
      <x v="193"/>
    </i>
    <i r="2">
      <x v="3"/>
    </i>
    <i r="1">
      <x v="194"/>
    </i>
    <i r="2">
      <x v="3"/>
    </i>
    <i r="1">
      <x v="195"/>
    </i>
    <i r="2">
      <x v="3"/>
    </i>
    <i r="1">
      <x v="197"/>
    </i>
    <i r="2">
      <x v="3"/>
    </i>
    <i r="1">
      <x v="199"/>
    </i>
    <i r="2">
      <x v="7"/>
    </i>
    <i r="1">
      <x v="201"/>
    </i>
    <i r="2">
      <x v="2"/>
    </i>
    <i r="1">
      <x v="202"/>
    </i>
    <i r="2">
      <x v="3"/>
    </i>
    <i r="1">
      <x v="208"/>
    </i>
    <i r="2">
      <x v="6"/>
    </i>
    <i r="2">
      <x v="7"/>
    </i>
    <i r="1">
      <x v="209"/>
    </i>
    <i r="2">
      <x v="3"/>
    </i>
    <i r="1">
      <x v="211"/>
    </i>
    <i r="2">
      <x v="3"/>
    </i>
    <i r="1">
      <x v="212"/>
    </i>
    <i r="2">
      <x v="3"/>
    </i>
    <i r="1">
      <x v="213"/>
    </i>
    <i r="2">
      <x v="5"/>
    </i>
    <i r="1">
      <x v="214"/>
    </i>
    <i r="2">
      <x v="3"/>
    </i>
    <i r="1">
      <x v="215"/>
    </i>
    <i r="2">
      <x v="3"/>
    </i>
    <i r="1">
      <x v="216"/>
    </i>
    <i r="2">
      <x v="6"/>
    </i>
    <i r="2">
      <x v="7"/>
    </i>
    <i r="1">
      <x v="217"/>
    </i>
    <i r="2">
      <x v="3"/>
    </i>
    <i r="1">
      <x v="218"/>
    </i>
    <i r="2">
      <x v="6"/>
    </i>
    <i r="2">
      <x v="7"/>
    </i>
    <i r="1">
      <x v="219"/>
    </i>
    <i r="2">
      <x v="3"/>
    </i>
    <i r="1">
      <x v="221"/>
    </i>
    <i r="2">
      <x v="3"/>
    </i>
    <i r="1">
      <x v="223"/>
    </i>
    <i r="2">
      <x v="3"/>
    </i>
    <i r="1">
      <x v="224"/>
    </i>
    <i r="2">
      <x v="4"/>
    </i>
    <i r="2">
      <x v="5"/>
    </i>
    <i r="2">
      <x v="6"/>
    </i>
    <i r="2">
      <x v="7"/>
    </i>
    <i r="1">
      <x v="226"/>
    </i>
    <i r="2">
      <x v="3"/>
    </i>
    <i r="1">
      <x v="227"/>
    </i>
    <i r="2">
      <x v="6"/>
    </i>
    <i r="2">
      <x v="7"/>
    </i>
    <i r="1">
      <x v="228"/>
    </i>
    <i r="2">
      <x v="3"/>
    </i>
    <i>
      <x v="2"/>
    </i>
    <i r="1">
      <x v="17"/>
    </i>
    <i r="2">
      <x v="5"/>
    </i>
    <i r="1">
      <x v="76"/>
    </i>
    <i r="2">
      <x v="7"/>
    </i>
    <i>
      <x v="3"/>
    </i>
    <i r="1">
      <x v="21"/>
    </i>
    <i r="2">
      <x v="5"/>
    </i>
    <i r="1">
      <x v="102"/>
    </i>
    <i r="2">
      <x v="5"/>
    </i>
    <i r="1">
      <x v="103"/>
    </i>
    <i r="2">
      <x v="5"/>
    </i>
    <i r="1">
      <x v="161"/>
    </i>
    <i r="2">
      <x v="5"/>
    </i>
    <i r="1">
      <x v="191"/>
    </i>
    <i r="2">
      <x v="5"/>
    </i>
    <i r="1">
      <x v="206"/>
    </i>
    <i r="2">
      <x v="5"/>
    </i>
    <i>
      <x v="4"/>
    </i>
    <i r="1">
      <x v="86"/>
    </i>
    <i r="2">
      <x v="4"/>
    </i>
    <i r="1">
      <x v="105"/>
    </i>
    <i r="2">
      <x v="4"/>
    </i>
    <i r="1">
      <x v="106"/>
    </i>
    <i r="2">
      <x/>
    </i>
    <i r="1">
      <x v="119"/>
    </i>
    <i r="2">
      <x v="3"/>
    </i>
    <i r="1">
      <x v="121"/>
    </i>
    <i r="2">
      <x v="4"/>
    </i>
    <i r="1">
      <x v="132"/>
    </i>
    <i r="2">
      <x v="3"/>
    </i>
    <i r="1">
      <x v="133"/>
    </i>
    <i r="2">
      <x v="3"/>
    </i>
    <i r="1">
      <x v="141"/>
    </i>
    <i r="2">
      <x v="6"/>
    </i>
    <i r="2">
      <x v="7"/>
    </i>
    <i r="1">
      <x v="148"/>
    </i>
    <i r="2">
      <x v="4"/>
    </i>
    <i r="1">
      <x v="168"/>
    </i>
    <i r="2">
      <x v="4"/>
    </i>
    <i r="1">
      <x v="169"/>
    </i>
    <i r="2">
      <x v="3"/>
    </i>
    <i r="1">
      <x v="198"/>
    </i>
    <i r="2">
      <x/>
    </i>
    <i r="1">
      <x v="207"/>
    </i>
    <i r="2">
      <x v="4"/>
    </i>
    <i r="1">
      <x v="210"/>
    </i>
    <i r="2">
      <x/>
    </i>
    <i r="1">
      <x v="230"/>
    </i>
    <i r="2">
      <x v="6"/>
    </i>
    <i r="2">
      <x v="7"/>
    </i>
    <i r="1">
      <x v="231"/>
    </i>
    <i r="2">
      <x/>
    </i>
    <i>
      <x v="5"/>
    </i>
    <i r="1">
      <x v="87"/>
    </i>
    <i r="2">
      <x v="4"/>
    </i>
    <i>
      <x v="6"/>
    </i>
    <i r="1">
      <x v="53"/>
    </i>
    <i r="2">
      <x v="4"/>
    </i>
    <i r="1">
      <x v="73"/>
    </i>
    <i r="2">
      <x v="2"/>
    </i>
    <i r="1">
      <x v="85"/>
    </i>
    <i r="2">
      <x/>
    </i>
    <i r="1">
      <x v="107"/>
    </i>
    <i r="2">
      <x v="1"/>
    </i>
    <i r="1">
      <x v="160"/>
    </i>
    <i r="2">
      <x v="1"/>
    </i>
    <i r="1">
      <x v="178"/>
    </i>
    <i r="2">
      <x v="1"/>
    </i>
    <i>
      <x v="7"/>
    </i>
    <i r="1">
      <x v="15"/>
    </i>
    <i r="2">
      <x v="4"/>
    </i>
    <i r="1">
      <x v="27"/>
    </i>
    <i r="2">
      <x v="6"/>
    </i>
    <i r="1">
      <x v="28"/>
    </i>
    <i r="2">
      <x v="4"/>
    </i>
    <i r="1">
      <x v="37"/>
    </i>
    <i r="2">
      <x v="6"/>
    </i>
    <i r="1">
      <x v="42"/>
    </i>
    <i r="2">
      <x v="4"/>
    </i>
    <i r="1">
      <x v="43"/>
    </i>
    <i r="2">
      <x v="4"/>
    </i>
    <i r="1">
      <x v="110"/>
    </i>
    <i r="2">
      <x v="6"/>
    </i>
    <i r="2">
      <x v="7"/>
    </i>
    <i r="1">
      <x v="116"/>
    </i>
    <i r="2">
      <x v="1"/>
    </i>
    <i r="2">
      <x v="2"/>
    </i>
    <i r="2">
      <x v="3"/>
    </i>
    <i r="2">
      <x v="4"/>
    </i>
    <i r="2">
      <x v="5"/>
    </i>
    <i r="2">
      <x v="6"/>
    </i>
    <i r="2">
      <x v="7"/>
    </i>
    <i r="1">
      <x v="118"/>
    </i>
    <i r="2">
      <x v="7"/>
    </i>
    <i r="1">
      <x v="123"/>
    </i>
    <i r="2">
      <x v="6"/>
    </i>
    <i r="2">
      <x v="7"/>
    </i>
    <i r="1">
      <x v="140"/>
    </i>
    <i r="2">
      <x v="6"/>
    </i>
    <i r="2">
      <x v="7"/>
    </i>
    <i r="1">
      <x v="145"/>
    </i>
    <i r="2">
      <x v="6"/>
    </i>
    <i r="2">
      <x v="7"/>
    </i>
    <i r="1">
      <x v="151"/>
    </i>
    <i r="2">
      <x v="6"/>
    </i>
    <i r="2">
      <x v="7"/>
    </i>
    <i r="1">
      <x v="153"/>
    </i>
    <i r="2">
      <x v="7"/>
    </i>
    <i r="1">
      <x v="154"/>
    </i>
    <i r="2">
      <x v="7"/>
    </i>
    <i r="1">
      <x v="155"/>
    </i>
    <i r="2">
      <x v="6"/>
    </i>
    <i r="1">
      <x v="170"/>
    </i>
    <i r="2">
      <x v="7"/>
    </i>
    <i r="1">
      <x v="188"/>
    </i>
    <i r="2">
      <x v="4"/>
    </i>
    <i r="1">
      <x v="205"/>
    </i>
    <i r="2">
      <x v="7"/>
    </i>
    <i r="1">
      <x v="220"/>
    </i>
    <i r="2">
      <x v="4"/>
    </i>
    <i r="1">
      <x v="222"/>
    </i>
    <i r="2">
      <x v="7"/>
    </i>
    <i r="1">
      <x v="232"/>
    </i>
    <i r="2">
      <x v="4"/>
    </i>
    <i>
      <x v="8"/>
    </i>
    <i r="1">
      <x v="196"/>
    </i>
    <i r="2">
      <x v="5"/>
    </i>
    <i>
      <x v="9"/>
    </i>
    <i r="1">
      <x v="39"/>
    </i>
    <i r="2">
      <x v="2"/>
    </i>
    <i>
      <x v="10"/>
    </i>
    <i r="1">
      <x v="13"/>
    </i>
    <i r="2">
      <x v="7"/>
    </i>
    <i r="1">
      <x v="19"/>
    </i>
    <i r="2">
      <x v="6"/>
    </i>
    <i r="1">
      <x v="32"/>
    </i>
    <i r="2">
      <x v="7"/>
    </i>
    <i r="1">
      <x v="33"/>
    </i>
    <i r="2">
      <x v="7"/>
    </i>
    <i r="1">
      <x v="36"/>
    </i>
    <i r="2">
      <x v="7"/>
    </i>
    <i r="1">
      <x v="89"/>
    </i>
    <i r="2">
      <x v="5"/>
    </i>
    <i r="1">
      <x v="108"/>
    </i>
    <i r="2">
      <x v="7"/>
    </i>
    <i r="1">
      <x v="109"/>
    </i>
    <i r="2">
      <x v="5"/>
    </i>
    <i r="1">
      <x v="111"/>
    </i>
    <i r="2">
      <x v="7"/>
    </i>
    <i r="1">
      <x v="115"/>
    </i>
    <i r="2">
      <x v="7"/>
    </i>
    <i r="1">
      <x v="128"/>
    </i>
    <i r="2">
      <x v="5"/>
    </i>
    <i r="1">
      <x v="129"/>
    </i>
    <i r="2">
      <x v="7"/>
    </i>
    <i r="1">
      <x v="134"/>
    </i>
    <i r="2">
      <x v="7"/>
    </i>
    <i r="1">
      <x v="136"/>
    </i>
    <i r="2">
      <x v="7"/>
    </i>
    <i r="1">
      <x v="147"/>
    </i>
    <i r="2">
      <x v="5"/>
    </i>
    <i r="1">
      <x v="157"/>
    </i>
    <i r="2">
      <x v="5"/>
    </i>
    <i r="1">
      <x v="162"/>
    </i>
    <i r="2">
      <x v="5"/>
    </i>
    <i r="1">
      <x v="163"/>
    </i>
    <i r="2">
      <x v="5"/>
    </i>
    <i r="1">
      <x v="164"/>
    </i>
    <i r="2">
      <x v="7"/>
    </i>
    <i r="1">
      <x v="165"/>
    </i>
    <i r="2">
      <x v="5"/>
    </i>
    <i r="1">
      <x v="177"/>
    </i>
    <i r="2">
      <x v="7"/>
    </i>
    <i r="1">
      <x v="180"/>
    </i>
    <i r="2">
      <x v="5"/>
    </i>
    <i r="1">
      <x v="183"/>
    </i>
    <i r="2">
      <x v="7"/>
    </i>
    <i r="1">
      <x v="186"/>
    </i>
    <i r="2">
      <x v="5"/>
    </i>
    <i r="1">
      <x v="187"/>
    </i>
    <i r="2">
      <x v="7"/>
    </i>
    <i r="1">
      <x v="190"/>
    </i>
    <i r="2">
      <x v="7"/>
    </i>
    <i r="1">
      <x v="200"/>
    </i>
    <i r="2">
      <x v="7"/>
    </i>
    <i r="1">
      <x v="203"/>
    </i>
    <i r="2">
      <x v="7"/>
    </i>
    <i r="1">
      <x v="229"/>
    </i>
    <i r="2">
      <x v="7"/>
    </i>
    <i>
      <x v="11"/>
    </i>
    <i r="1">
      <x v="41"/>
    </i>
    <i r="2">
      <x v="2"/>
    </i>
    <i r="2">
      <x v="3"/>
    </i>
    <i r="2">
      <x v="4"/>
    </i>
    <i r="2">
      <x v="5"/>
    </i>
    <i r="2">
      <x v="6"/>
    </i>
    <i r="1">
      <x v="65"/>
    </i>
    <i r="2">
      <x v="5"/>
    </i>
    <i r="2">
      <x v="6"/>
    </i>
    <i r="1">
      <x v="66"/>
    </i>
    <i r="2">
      <x v="2"/>
    </i>
    <i r="2">
      <x v="3"/>
    </i>
    <i r="2">
      <x v="4"/>
    </i>
    <i r="2">
      <x v="5"/>
    </i>
    <i r="2">
      <x v="6"/>
    </i>
    <i r="2">
      <x v="7"/>
    </i>
    <i r="1">
      <x v="68"/>
    </i>
    <i r="2">
      <x v="7"/>
    </i>
    <i r="1">
      <x v="70"/>
    </i>
    <i r="2">
      <x v="4"/>
    </i>
    <i r="2">
      <x v="5"/>
    </i>
    <i r="2">
      <x v="6"/>
    </i>
    <i r="1">
      <x v="144"/>
    </i>
    <i r="2">
      <x v="3"/>
    </i>
    <i r="2">
      <x v="4"/>
    </i>
    <i r="2">
      <x v="5"/>
    </i>
    <i r="2">
      <x v="6"/>
    </i>
    <i r="1">
      <x v="225"/>
    </i>
    <i r="2">
      <x v="4"/>
    </i>
    <i r="2">
      <x v="5"/>
    </i>
    <i t="grand">
      <x/>
    </i>
  </rowItems>
  <colFields count="1">
    <field x="-2"/>
  </colFields>
  <colItems count="3">
    <i>
      <x/>
    </i>
    <i i="1">
      <x v="1"/>
    </i>
    <i i="2">
      <x v="2"/>
    </i>
  </colItems>
  <dataFields count="3">
    <dataField name="Sum of PM10" fld="4" baseField="0" baseItem="0"/>
    <dataField name="Sum of PM2.5" fld="6" baseField="0" baseItem="0"/>
    <dataField name="Ratios" fld="13" baseField="0" baseItem="0" numFmtId="2"/>
  </dataFields>
  <formats count="253">
    <format dxfId="321">
      <pivotArea type="all" dataOnly="0" outline="0" fieldPosition="0"/>
    </format>
    <format dxfId="320">
      <pivotArea outline="0" collapsedLevelsAreSubtotals="1" fieldPosition="0"/>
    </format>
    <format dxfId="319">
      <pivotArea field="0" type="button" dataOnly="0" labelOnly="1" outline="0" axis="axisRow" fieldPosition="0"/>
    </format>
    <format dxfId="318">
      <pivotArea dataOnly="0" labelOnly="1" fieldPosition="0">
        <references count="1">
          <reference field="0" count="0"/>
        </references>
      </pivotArea>
    </format>
    <format dxfId="317">
      <pivotArea dataOnly="0" labelOnly="1" grandRow="1" outline="0" fieldPosition="0"/>
    </format>
    <format dxfId="316">
      <pivotArea dataOnly="0" labelOnly="1" fieldPosition="0">
        <references count="2">
          <reference field="0" count="1" selected="0">
            <x v="0"/>
          </reference>
          <reference field="1" count="8">
            <x v="20"/>
            <x v="35"/>
            <x v="48"/>
            <x v="58"/>
            <x v="90"/>
            <x v="137"/>
            <x v="174"/>
            <x v="204"/>
          </reference>
        </references>
      </pivotArea>
    </format>
    <format dxfId="315">
      <pivotArea dataOnly="0" labelOnly="1" fieldPosition="0">
        <references count="2">
          <reference field="0" count="1" selected="0">
            <x v="1"/>
          </reference>
          <reference field="1" count="50">
            <x v="0"/>
            <x v="1"/>
            <x v="2"/>
            <x v="3"/>
            <x v="4"/>
            <x v="5"/>
            <x v="6"/>
            <x v="7"/>
            <x v="8"/>
            <x v="9"/>
            <x v="10"/>
            <x v="11"/>
            <x v="12"/>
            <x v="14"/>
            <x v="16"/>
            <x v="18"/>
            <x v="22"/>
            <x v="23"/>
            <x v="24"/>
            <x v="25"/>
            <x v="26"/>
            <x v="29"/>
            <x v="30"/>
            <x v="31"/>
            <x v="34"/>
            <x v="38"/>
            <x v="40"/>
            <x v="44"/>
            <x v="45"/>
            <x v="46"/>
            <x v="47"/>
            <x v="49"/>
            <x v="50"/>
            <x v="51"/>
            <x v="52"/>
            <x v="54"/>
            <x v="55"/>
            <x v="56"/>
            <x v="57"/>
            <x v="59"/>
            <x v="60"/>
            <x v="61"/>
            <x v="62"/>
            <x v="63"/>
            <x v="64"/>
            <x v="67"/>
            <x v="69"/>
            <x v="71"/>
            <x v="72"/>
            <x v="74"/>
          </reference>
        </references>
      </pivotArea>
    </format>
    <format dxfId="314">
      <pivotArea dataOnly="0" labelOnly="1" fieldPosition="0">
        <references count="2">
          <reference field="0" count="1" selected="0">
            <x v="1"/>
          </reference>
          <reference field="1" count="50">
            <x v="75"/>
            <x v="77"/>
            <x v="78"/>
            <x v="79"/>
            <x v="80"/>
            <x v="81"/>
            <x v="82"/>
            <x v="83"/>
            <x v="84"/>
            <x v="88"/>
            <x v="91"/>
            <x v="92"/>
            <x v="93"/>
            <x v="94"/>
            <x v="95"/>
            <x v="96"/>
            <x v="97"/>
            <x v="98"/>
            <x v="99"/>
            <x v="100"/>
            <x v="101"/>
            <x v="104"/>
            <x v="112"/>
            <x v="113"/>
            <x v="114"/>
            <x v="117"/>
            <x v="120"/>
            <x v="122"/>
            <x v="124"/>
            <x v="125"/>
            <x v="126"/>
            <x v="127"/>
            <x v="130"/>
            <x v="131"/>
            <x v="135"/>
            <x v="138"/>
            <x v="139"/>
            <x v="142"/>
            <x v="143"/>
            <x v="146"/>
            <x v="149"/>
            <x v="150"/>
            <x v="152"/>
            <x v="156"/>
            <x v="158"/>
            <x v="159"/>
            <x v="166"/>
            <x v="167"/>
            <x v="171"/>
            <x v="172"/>
          </reference>
        </references>
      </pivotArea>
    </format>
    <format dxfId="313">
      <pivotArea dataOnly="0" labelOnly="1" fieldPosition="0">
        <references count="2">
          <reference field="0" count="1" selected="0">
            <x v="1"/>
          </reference>
          <reference field="1" count="34">
            <x v="173"/>
            <x v="175"/>
            <x v="176"/>
            <x v="179"/>
            <x v="181"/>
            <x v="182"/>
            <x v="184"/>
            <x v="185"/>
            <x v="189"/>
            <x v="192"/>
            <x v="193"/>
            <x v="194"/>
            <x v="195"/>
            <x v="197"/>
            <x v="199"/>
            <x v="201"/>
            <x v="202"/>
            <x v="208"/>
            <x v="209"/>
            <x v="211"/>
            <x v="212"/>
            <x v="213"/>
            <x v="214"/>
            <x v="215"/>
            <x v="216"/>
            <x v="217"/>
            <x v="218"/>
            <x v="219"/>
            <x v="221"/>
            <x v="223"/>
            <x v="224"/>
            <x v="226"/>
            <x v="227"/>
            <x v="228"/>
          </reference>
        </references>
      </pivotArea>
    </format>
    <format dxfId="312">
      <pivotArea dataOnly="0" labelOnly="1" fieldPosition="0">
        <references count="2">
          <reference field="0" count="1" selected="0">
            <x v="2"/>
          </reference>
          <reference field="1" count="2">
            <x v="17"/>
            <x v="76"/>
          </reference>
        </references>
      </pivotArea>
    </format>
    <format dxfId="311">
      <pivotArea dataOnly="0" labelOnly="1" fieldPosition="0">
        <references count="2">
          <reference field="0" count="1" selected="0">
            <x v="3"/>
          </reference>
          <reference field="1" count="6">
            <x v="21"/>
            <x v="102"/>
            <x v="103"/>
            <x v="161"/>
            <x v="191"/>
            <x v="206"/>
          </reference>
        </references>
      </pivotArea>
    </format>
    <format dxfId="310">
      <pivotArea dataOnly="0" labelOnly="1" fieldPosition="0">
        <references count="2">
          <reference field="0" count="1" selected="0">
            <x v="4"/>
          </reference>
          <reference field="1" count="16">
            <x v="86"/>
            <x v="105"/>
            <x v="106"/>
            <x v="119"/>
            <x v="121"/>
            <x v="132"/>
            <x v="133"/>
            <x v="141"/>
            <x v="148"/>
            <x v="168"/>
            <x v="169"/>
            <x v="198"/>
            <x v="207"/>
            <x v="210"/>
            <x v="230"/>
            <x v="231"/>
          </reference>
        </references>
      </pivotArea>
    </format>
    <format dxfId="309">
      <pivotArea dataOnly="0" labelOnly="1" fieldPosition="0">
        <references count="2">
          <reference field="0" count="1" selected="0">
            <x v="5"/>
          </reference>
          <reference field="1" count="1">
            <x v="87"/>
          </reference>
        </references>
      </pivotArea>
    </format>
    <format dxfId="308">
      <pivotArea dataOnly="0" labelOnly="1" fieldPosition="0">
        <references count="2">
          <reference field="0" count="1" selected="0">
            <x v="6"/>
          </reference>
          <reference field="1" count="6">
            <x v="53"/>
            <x v="73"/>
            <x v="85"/>
            <x v="107"/>
            <x v="160"/>
            <x v="178"/>
          </reference>
        </references>
      </pivotArea>
    </format>
    <format dxfId="307">
      <pivotArea dataOnly="0" labelOnly="1" fieldPosition="0">
        <references count="2">
          <reference field="0" count="1" selected="0">
            <x v="7"/>
          </reference>
          <reference field="1" count="22">
            <x v="15"/>
            <x v="27"/>
            <x v="28"/>
            <x v="37"/>
            <x v="42"/>
            <x v="43"/>
            <x v="110"/>
            <x v="116"/>
            <x v="118"/>
            <x v="123"/>
            <x v="140"/>
            <x v="145"/>
            <x v="151"/>
            <x v="153"/>
            <x v="154"/>
            <x v="155"/>
            <x v="170"/>
            <x v="188"/>
            <x v="205"/>
            <x v="220"/>
            <x v="222"/>
            <x v="232"/>
          </reference>
        </references>
      </pivotArea>
    </format>
    <format dxfId="306">
      <pivotArea dataOnly="0" labelOnly="1" fieldPosition="0">
        <references count="2">
          <reference field="0" count="1" selected="0">
            <x v="8"/>
          </reference>
          <reference field="1" count="1">
            <x v="196"/>
          </reference>
        </references>
      </pivotArea>
    </format>
    <format dxfId="305">
      <pivotArea dataOnly="0" labelOnly="1" fieldPosition="0">
        <references count="2">
          <reference field="0" count="1" selected="0">
            <x v="9"/>
          </reference>
          <reference field="1" count="1">
            <x v="39"/>
          </reference>
        </references>
      </pivotArea>
    </format>
    <format dxfId="304">
      <pivotArea dataOnly="0" labelOnly="1" fieldPosition="0">
        <references count="2">
          <reference field="0" count="1" selected="0">
            <x v="10"/>
          </reference>
          <reference field="1" count="29">
            <x v="13"/>
            <x v="19"/>
            <x v="32"/>
            <x v="33"/>
            <x v="36"/>
            <x v="89"/>
            <x v="108"/>
            <x v="109"/>
            <x v="111"/>
            <x v="115"/>
            <x v="128"/>
            <x v="129"/>
            <x v="134"/>
            <x v="136"/>
            <x v="147"/>
            <x v="157"/>
            <x v="162"/>
            <x v="163"/>
            <x v="164"/>
            <x v="165"/>
            <x v="177"/>
            <x v="180"/>
            <x v="183"/>
            <x v="186"/>
            <x v="187"/>
            <x v="190"/>
            <x v="200"/>
            <x v="203"/>
            <x v="229"/>
          </reference>
        </references>
      </pivotArea>
    </format>
    <format dxfId="303">
      <pivotArea dataOnly="0" labelOnly="1" fieldPosition="0">
        <references count="2">
          <reference field="0" count="1" selected="0">
            <x v="11"/>
          </reference>
          <reference field="1" count="7">
            <x v="41"/>
            <x v="65"/>
            <x v="66"/>
            <x v="68"/>
            <x v="70"/>
            <x v="144"/>
            <x v="225"/>
          </reference>
        </references>
      </pivotArea>
    </format>
    <format dxfId="302">
      <pivotArea dataOnly="0" labelOnly="1" fieldPosition="0">
        <references count="3">
          <reference field="0" count="1" selected="0">
            <x v="0"/>
          </reference>
          <reference field="1" count="1" selected="0">
            <x v="20"/>
          </reference>
          <reference field="2" count="3">
            <x v="4"/>
            <x v="5"/>
            <x v="6"/>
          </reference>
        </references>
      </pivotArea>
    </format>
    <format dxfId="301">
      <pivotArea dataOnly="0" labelOnly="1" fieldPosition="0">
        <references count="3">
          <reference field="0" count="1" selected="0">
            <x v="0"/>
          </reference>
          <reference field="1" count="1" selected="0">
            <x v="35"/>
          </reference>
          <reference field="2" count="3">
            <x v="4"/>
            <x v="5"/>
            <x v="6"/>
          </reference>
        </references>
      </pivotArea>
    </format>
    <format dxfId="300">
      <pivotArea dataOnly="0" labelOnly="1" fieldPosition="0">
        <references count="3">
          <reference field="0" count="1" selected="0">
            <x v="0"/>
          </reference>
          <reference field="1" count="1" selected="0">
            <x v="48"/>
          </reference>
          <reference field="2" count="4">
            <x v="4"/>
            <x v="5"/>
            <x v="6"/>
            <x v="7"/>
          </reference>
        </references>
      </pivotArea>
    </format>
    <format dxfId="299">
      <pivotArea dataOnly="0" labelOnly="1" fieldPosition="0">
        <references count="3">
          <reference field="0" count="1" selected="0">
            <x v="0"/>
          </reference>
          <reference field="1" count="1" selected="0">
            <x v="58"/>
          </reference>
          <reference field="2" count="3">
            <x v="4"/>
            <x v="5"/>
            <x v="6"/>
          </reference>
        </references>
      </pivotArea>
    </format>
    <format dxfId="298">
      <pivotArea dataOnly="0" labelOnly="1" fieldPosition="0">
        <references count="3">
          <reference field="0" count="1" selected="0">
            <x v="0"/>
          </reference>
          <reference field="1" count="1" selected="0">
            <x v="90"/>
          </reference>
          <reference field="2" count="2">
            <x v="4"/>
            <x v="6"/>
          </reference>
        </references>
      </pivotArea>
    </format>
    <format dxfId="297">
      <pivotArea dataOnly="0" labelOnly="1" fieldPosition="0">
        <references count="3">
          <reference field="0" count="1" selected="0">
            <x v="0"/>
          </reference>
          <reference field="1" count="1" selected="0">
            <x v="137"/>
          </reference>
          <reference field="2" count="3">
            <x v="4"/>
            <x v="5"/>
            <x v="6"/>
          </reference>
        </references>
      </pivotArea>
    </format>
    <format dxfId="296">
      <pivotArea dataOnly="0" labelOnly="1" fieldPosition="0">
        <references count="3">
          <reference field="0" count="1" selected="0">
            <x v="0"/>
          </reference>
          <reference field="1" count="1" selected="0">
            <x v="174"/>
          </reference>
          <reference field="2" count="3">
            <x v="4"/>
            <x v="5"/>
            <x v="6"/>
          </reference>
        </references>
      </pivotArea>
    </format>
    <format dxfId="295">
      <pivotArea dataOnly="0" labelOnly="1" fieldPosition="0">
        <references count="3">
          <reference field="0" count="1" selected="0">
            <x v="0"/>
          </reference>
          <reference field="1" count="1" selected="0">
            <x v="204"/>
          </reference>
          <reference field="2" count="3">
            <x v="4"/>
            <x v="5"/>
            <x v="6"/>
          </reference>
        </references>
      </pivotArea>
    </format>
    <format dxfId="294">
      <pivotArea dataOnly="0" labelOnly="1" fieldPosition="0">
        <references count="3">
          <reference field="0" count="1" selected="0">
            <x v="1"/>
          </reference>
          <reference field="1" count="1" selected="0">
            <x v="0"/>
          </reference>
          <reference field="2" count="7">
            <x v="1"/>
            <x v="2"/>
            <x v="3"/>
            <x v="4"/>
            <x v="5"/>
            <x v="6"/>
            <x v="7"/>
          </reference>
        </references>
      </pivotArea>
    </format>
    <format dxfId="293">
      <pivotArea dataOnly="0" labelOnly="1" fieldPosition="0">
        <references count="3">
          <reference field="0" count="1" selected="0">
            <x v="1"/>
          </reference>
          <reference field="1" count="1" selected="0">
            <x v="1"/>
          </reference>
          <reference field="2" count="1">
            <x v="6"/>
          </reference>
        </references>
      </pivotArea>
    </format>
    <format dxfId="292">
      <pivotArea dataOnly="0" labelOnly="1" fieldPosition="0">
        <references count="3">
          <reference field="0" count="1" selected="0">
            <x v="1"/>
          </reference>
          <reference field="1" count="1" selected="0">
            <x v="2"/>
          </reference>
          <reference field="2" count="1">
            <x v="3"/>
          </reference>
        </references>
      </pivotArea>
    </format>
    <format dxfId="291">
      <pivotArea dataOnly="0" labelOnly="1" fieldPosition="0">
        <references count="3">
          <reference field="0" count="1" selected="0">
            <x v="1"/>
          </reference>
          <reference field="1" count="1" selected="0">
            <x v="3"/>
          </reference>
          <reference field="2" count="2">
            <x v="6"/>
            <x v="7"/>
          </reference>
        </references>
      </pivotArea>
    </format>
    <format dxfId="290">
      <pivotArea dataOnly="0" labelOnly="1" fieldPosition="0">
        <references count="3">
          <reference field="0" count="1" selected="0">
            <x v="1"/>
          </reference>
          <reference field="1" count="1" selected="0">
            <x v="4"/>
          </reference>
          <reference field="2" count="1">
            <x v="3"/>
          </reference>
        </references>
      </pivotArea>
    </format>
    <format dxfId="289">
      <pivotArea dataOnly="0" labelOnly="1" fieldPosition="0">
        <references count="3">
          <reference field="0" count="1" selected="0">
            <x v="1"/>
          </reference>
          <reference field="1" count="1" selected="0">
            <x v="5"/>
          </reference>
          <reference field="2" count="1">
            <x v="3"/>
          </reference>
        </references>
      </pivotArea>
    </format>
    <format dxfId="288">
      <pivotArea dataOnly="0" labelOnly="1" fieldPosition="0">
        <references count="3">
          <reference field="0" count="1" selected="0">
            <x v="1"/>
          </reference>
          <reference field="1" count="1" selected="0">
            <x v="6"/>
          </reference>
          <reference field="2" count="1">
            <x v="3"/>
          </reference>
        </references>
      </pivotArea>
    </format>
    <format dxfId="287">
      <pivotArea dataOnly="0" labelOnly="1" fieldPosition="0">
        <references count="3">
          <reference field="0" count="1" selected="0">
            <x v="1"/>
          </reference>
          <reference field="1" count="1" selected="0">
            <x v="7"/>
          </reference>
          <reference field="2" count="1">
            <x v="3"/>
          </reference>
        </references>
      </pivotArea>
    </format>
    <format dxfId="286">
      <pivotArea dataOnly="0" labelOnly="1" fieldPosition="0">
        <references count="3">
          <reference field="0" count="1" selected="0">
            <x v="1"/>
          </reference>
          <reference field="1" count="1" selected="0">
            <x v="8"/>
          </reference>
          <reference field="2" count="1">
            <x v="3"/>
          </reference>
        </references>
      </pivotArea>
    </format>
    <format dxfId="285">
      <pivotArea dataOnly="0" labelOnly="1" fieldPosition="0">
        <references count="3">
          <reference field="0" count="1" selected="0">
            <x v="1"/>
          </reference>
          <reference field="1" count="1" selected="0">
            <x v="9"/>
          </reference>
          <reference field="2" count="1">
            <x v="3"/>
          </reference>
        </references>
      </pivotArea>
    </format>
    <format dxfId="284">
      <pivotArea dataOnly="0" labelOnly="1" fieldPosition="0">
        <references count="3">
          <reference field="0" count="1" selected="0">
            <x v="1"/>
          </reference>
          <reference field="1" count="1" selected="0">
            <x v="10"/>
          </reference>
          <reference field="2" count="1">
            <x v="3"/>
          </reference>
        </references>
      </pivotArea>
    </format>
    <format dxfId="283">
      <pivotArea dataOnly="0" labelOnly="1" fieldPosition="0">
        <references count="3">
          <reference field="0" count="1" selected="0">
            <x v="1"/>
          </reference>
          <reference field="1" count="1" selected="0">
            <x v="11"/>
          </reference>
          <reference field="2" count="1">
            <x v="3"/>
          </reference>
        </references>
      </pivotArea>
    </format>
    <format dxfId="282">
      <pivotArea dataOnly="0" labelOnly="1" fieldPosition="0">
        <references count="3">
          <reference field="0" count="1" selected="0">
            <x v="1"/>
          </reference>
          <reference field="1" count="1" selected="0">
            <x v="12"/>
          </reference>
          <reference field="2" count="1">
            <x v="3"/>
          </reference>
        </references>
      </pivotArea>
    </format>
    <format dxfId="281">
      <pivotArea dataOnly="0" labelOnly="1" fieldPosition="0">
        <references count="3">
          <reference field="0" count="1" selected="0">
            <x v="1"/>
          </reference>
          <reference field="1" count="1" selected="0">
            <x v="14"/>
          </reference>
          <reference field="2" count="1">
            <x v="3"/>
          </reference>
        </references>
      </pivotArea>
    </format>
    <format dxfId="280">
      <pivotArea dataOnly="0" labelOnly="1" fieldPosition="0">
        <references count="3">
          <reference field="0" count="1" selected="0">
            <x v="1"/>
          </reference>
          <reference field="1" count="1" selected="0">
            <x v="16"/>
          </reference>
          <reference field="2" count="1">
            <x v="3"/>
          </reference>
        </references>
      </pivotArea>
    </format>
    <format dxfId="279">
      <pivotArea dataOnly="0" labelOnly="1" fieldPosition="0">
        <references count="3">
          <reference field="0" count="1" selected="0">
            <x v="1"/>
          </reference>
          <reference field="1" count="1" selected="0">
            <x v="18"/>
          </reference>
          <reference field="2" count="5">
            <x v="3"/>
            <x v="4"/>
            <x v="5"/>
            <x v="6"/>
            <x v="7"/>
          </reference>
        </references>
      </pivotArea>
    </format>
    <format dxfId="278">
      <pivotArea dataOnly="0" labelOnly="1" fieldPosition="0">
        <references count="3">
          <reference field="0" count="1" selected="0">
            <x v="1"/>
          </reference>
          <reference field="1" count="1" selected="0">
            <x v="22"/>
          </reference>
          <reference field="2" count="1">
            <x v="3"/>
          </reference>
        </references>
      </pivotArea>
    </format>
    <format dxfId="277">
      <pivotArea dataOnly="0" labelOnly="1" fieldPosition="0">
        <references count="3">
          <reference field="0" count="1" selected="0">
            <x v="1"/>
          </reference>
          <reference field="1" count="1" selected="0">
            <x v="23"/>
          </reference>
          <reference field="2" count="1">
            <x v="3"/>
          </reference>
        </references>
      </pivotArea>
    </format>
    <format dxfId="276">
      <pivotArea dataOnly="0" labelOnly="1" fieldPosition="0">
        <references count="3">
          <reference field="0" count="1" selected="0">
            <x v="1"/>
          </reference>
          <reference field="1" count="1" selected="0">
            <x v="24"/>
          </reference>
          <reference field="2" count="1">
            <x v="3"/>
          </reference>
        </references>
      </pivotArea>
    </format>
    <format dxfId="275">
      <pivotArea dataOnly="0" labelOnly="1" fieldPosition="0">
        <references count="3">
          <reference field="0" count="1" selected="0">
            <x v="1"/>
          </reference>
          <reference field="1" count="1" selected="0">
            <x v="25"/>
          </reference>
          <reference field="2" count="1">
            <x v="3"/>
          </reference>
        </references>
      </pivotArea>
    </format>
    <format dxfId="274">
      <pivotArea dataOnly="0" labelOnly="1" fieldPosition="0">
        <references count="3">
          <reference field="0" count="1" selected="0">
            <x v="1"/>
          </reference>
          <reference field="1" count="1" selected="0">
            <x v="26"/>
          </reference>
          <reference field="2" count="1">
            <x v="3"/>
          </reference>
        </references>
      </pivotArea>
    </format>
    <format dxfId="273">
      <pivotArea dataOnly="0" labelOnly="1" fieldPosition="0">
        <references count="3">
          <reference field="0" count="1" selected="0">
            <x v="1"/>
          </reference>
          <reference field="1" count="1" selected="0">
            <x v="29"/>
          </reference>
          <reference field="2" count="1">
            <x v="3"/>
          </reference>
        </references>
      </pivotArea>
    </format>
    <format dxfId="272">
      <pivotArea dataOnly="0" labelOnly="1" fieldPosition="0">
        <references count="3">
          <reference field="0" count="1" selected="0">
            <x v="1"/>
          </reference>
          <reference field="1" count="1" selected="0">
            <x v="30"/>
          </reference>
          <reference field="2" count="2">
            <x v="6"/>
            <x v="7"/>
          </reference>
        </references>
      </pivotArea>
    </format>
    <format dxfId="271">
      <pivotArea dataOnly="0" labelOnly="1" fieldPosition="0">
        <references count="3">
          <reference field="0" count="1" selected="0">
            <x v="1"/>
          </reference>
          <reference field="1" count="1" selected="0">
            <x v="31"/>
          </reference>
          <reference field="2" count="2">
            <x v="6"/>
            <x v="7"/>
          </reference>
        </references>
      </pivotArea>
    </format>
    <format dxfId="270">
      <pivotArea dataOnly="0" labelOnly="1" fieldPosition="0">
        <references count="3">
          <reference field="0" count="1" selected="0">
            <x v="1"/>
          </reference>
          <reference field="1" count="1" selected="0">
            <x v="34"/>
          </reference>
          <reference field="2" count="1">
            <x v="3"/>
          </reference>
        </references>
      </pivotArea>
    </format>
    <format dxfId="269">
      <pivotArea dataOnly="0" labelOnly="1" fieldPosition="0">
        <references count="3">
          <reference field="0" count="1" selected="0">
            <x v="1"/>
          </reference>
          <reference field="1" count="1" selected="0">
            <x v="38"/>
          </reference>
          <reference field="2" count="1">
            <x v="3"/>
          </reference>
        </references>
      </pivotArea>
    </format>
    <format dxfId="268">
      <pivotArea dataOnly="0" labelOnly="1" fieldPosition="0">
        <references count="3">
          <reference field="0" count="1" selected="0">
            <x v="1"/>
          </reference>
          <reference field="1" count="1" selected="0">
            <x v="40"/>
          </reference>
          <reference field="2" count="1">
            <x v="3"/>
          </reference>
        </references>
      </pivotArea>
    </format>
    <format dxfId="267">
      <pivotArea dataOnly="0" labelOnly="1" fieldPosition="0">
        <references count="3">
          <reference field="0" count="1" selected="0">
            <x v="1"/>
          </reference>
          <reference field="1" count="1" selected="0">
            <x v="44"/>
          </reference>
          <reference field="2" count="1">
            <x v="3"/>
          </reference>
        </references>
      </pivotArea>
    </format>
    <format dxfId="266">
      <pivotArea dataOnly="0" labelOnly="1" fieldPosition="0">
        <references count="3">
          <reference field="0" count="1" selected="0">
            <x v="1"/>
          </reference>
          <reference field="1" count="1" selected="0">
            <x v="45"/>
          </reference>
          <reference field="2" count="6">
            <x v="1"/>
            <x v="2"/>
            <x v="4"/>
            <x v="5"/>
            <x v="6"/>
            <x v="7"/>
          </reference>
        </references>
      </pivotArea>
    </format>
    <format dxfId="265">
      <pivotArea dataOnly="0" labelOnly="1" fieldPosition="0">
        <references count="3">
          <reference field="0" count="1" selected="0">
            <x v="1"/>
          </reference>
          <reference field="1" count="1" selected="0">
            <x v="46"/>
          </reference>
          <reference field="2" count="1">
            <x v="3"/>
          </reference>
        </references>
      </pivotArea>
    </format>
    <format dxfId="264">
      <pivotArea dataOnly="0" labelOnly="1" fieldPosition="0">
        <references count="3">
          <reference field="0" count="1" selected="0">
            <x v="1"/>
          </reference>
          <reference field="1" count="1" selected="0">
            <x v="47"/>
          </reference>
          <reference field="2" count="1">
            <x v="3"/>
          </reference>
        </references>
      </pivotArea>
    </format>
    <format dxfId="263">
      <pivotArea dataOnly="0" labelOnly="1" fieldPosition="0">
        <references count="3">
          <reference field="0" count="1" selected="0">
            <x v="1"/>
          </reference>
          <reference field="1" count="1" selected="0">
            <x v="49"/>
          </reference>
          <reference field="2" count="1">
            <x v="3"/>
          </reference>
        </references>
      </pivotArea>
    </format>
    <format dxfId="262">
      <pivotArea dataOnly="0" labelOnly="1" fieldPosition="0">
        <references count="3">
          <reference field="0" count="1" selected="0">
            <x v="1"/>
          </reference>
          <reference field="1" count="1" selected="0">
            <x v="50"/>
          </reference>
          <reference field="2" count="1">
            <x v="3"/>
          </reference>
        </references>
      </pivotArea>
    </format>
    <format dxfId="261">
      <pivotArea dataOnly="0" labelOnly="1" fieldPosition="0">
        <references count="3">
          <reference field="0" count="1" selected="0">
            <x v="1"/>
          </reference>
          <reference field="1" count="1" selected="0">
            <x v="51"/>
          </reference>
          <reference field="2" count="1">
            <x v="3"/>
          </reference>
        </references>
      </pivotArea>
    </format>
    <format dxfId="260">
      <pivotArea dataOnly="0" labelOnly="1" fieldPosition="0">
        <references count="3">
          <reference field="0" count="1" selected="0">
            <x v="1"/>
          </reference>
          <reference field="1" count="1" selected="0">
            <x v="52"/>
          </reference>
          <reference field="2" count="1">
            <x v="3"/>
          </reference>
        </references>
      </pivotArea>
    </format>
    <format dxfId="259">
      <pivotArea dataOnly="0" labelOnly="1" fieldPosition="0">
        <references count="3">
          <reference field="0" count="1" selected="0">
            <x v="1"/>
          </reference>
          <reference field="1" count="1" selected="0">
            <x v="54"/>
          </reference>
          <reference field="2" count="2">
            <x v="6"/>
            <x v="7"/>
          </reference>
        </references>
      </pivotArea>
    </format>
    <format dxfId="258">
      <pivotArea dataOnly="0" labelOnly="1" fieldPosition="0">
        <references count="3">
          <reference field="0" count="1" selected="0">
            <x v="1"/>
          </reference>
          <reference field="1" count="1" selected="0">
            <x v="55"/>
          </reference>
          <reference field="2" count="1">
            <x v="3"/>
          </reference>
        </references>
      </pivotArea>
    </format>
    <format dxfId="257">
      <pivotArea dataOnly="0" labelOnly="1" fieldPosition="0">
        <references count="3">
          <reference field="0" count="1" selected="0">
            <x v="1"/>
          </reference>
          <reference field="1" count="1" selected="0">
            <x v="56"/>
          </reference>
          <reference field="2" count="2">
            <x v="6"/>
            <x v="7"/>
          </reference>
        </references>
      </pivotArea>
    </format>
    <format dxfId="256">
      <pivotArea dataOnly="0" labelOnly="1" fieldPosition="0">
        <references count="3">
          <reference field="0" count="1" selected="0">
            <x v="1"/>
          </reference>
          <reference field="1" count="1" selected="0">
            <x v="57"/>
          </reference>
          <reference field="2" count="1">
            <x v="7"/>
          </reference>
        </references>
      </pivotArea>
    </format>
    <format dxfId="255">
      <pivotArea dataOnly="0" labelOnly="1" fieldPosition="0">
        <references count="3">
          <reference field="0" count="1" selected="0">
            <x v="1"/>
          </reference>
          <reference field="1" count="1" selected="0">
            <x v="59"/>
          </reference>
          <reference field="2" count="1">
            <x v="3"/>
          </reference>
        </references>
      </pivotArea>
    </format>
    <format dxfId="254">
      <pivotArea dataOnly="0" labelOnly="1" fieldPosition="0">
        <references count="3">
          <reference field="0" count="1" selected="0">
            <x v="1"/>
          </reference>
          <reference field="1" count="1" selected="0">
            <x v="60"/>
          </reference>
          <reference field="2" count="1">
            <x v="3"/>
          </reference>
        </references>
      </pivotArea>
    </format>
    <format dxfId="253">
      <pivotArea dataOnly="0" labelOnly="1" fieldPosition="0">
        <references count="3">
          <reference field="0" count="1" selected="0">
            <x v="1"/>
          </reference>
          <reference field="1" count="1" selected="0">
            <x v="61"/>
          </reference>
          <reference field="2" count="1">
            <x v="3"/>
          </reference>
        </references>
      </pivotArea>
    </format>
    <format dxfId="252">
      <pivotArea dataOnly="0" labelOnly="1" fieldPosition="0">
        <references count="3">
          <reference field="0" count="1" selected="0">
            <x v="1"/>
          </reference>
          <reference field="1" count="1" selected="0">
            <x v="62"/>
          </reference>
          <reference field="2" count="1">
            <x v="7"/>
          </reference>
        </references>
      </pivotArea>
    </format>
    <format dxfId="251">
      <pivotArea dataOnly="0" labelOnly="1" fieldPosition="0">
        <references count="3">
          <reference field="0" count="1" selected="0">
            <x v="1"/>
          </reference>
          <reference field="1" count="1" selected="0">
            <x v="63"/>
          </reference>
          <reference field="2" count="5">
            <x v="1"/>
            <x v="3"/>
            <x v="4"/>
            <x v="5"/>
            <x v="6"/>
          </reference>
        </references>
      </pivotArea>
    </format>
    <format dxfId="250">
      <pivotArea dataOnly="0" labelOnly="1" fieldPosition="0">
        <references count="3">
          <reference field="0" count="1" selected="0">
            <x v="1"/>
          </reference>
          <reference field="1" count="1" selected="0">
            <x v="64"/>
          </reference>
          <reference field="2" count="1">
            <x v="3"/>
          </reference>
        </references>
      </pivotArea>
    </format>
    <format dxfId="249">
      <pivotArea dataOnly="0" labelOnly="1" fieldPosition="0">
        <references count="3">
          <reference field="0" count="1" selected="0">
            <x v="1"/>
          </reference>
          <reference field="1" count="1" selected="0">
            <x v="67"/>
          </reference>
          <reference field="2" count="1">
            <x v="3"/>
          </reference>
        </references>
      </pivotArea>
    </format>
    <format dxfId="248">
      <pivotArea dataOnly="0" labelOnly="1" fieldPosition="0">
        <references count="3">
          <reference field="0" count="1" selected="0">
            <x v="1"/>
          </reference>
          <reference field="1" count="1" selected="0">
            <x v="69"/>
          </reference>
          <reference field="2" count="1">
            <x v="3"/>
          </reference>
        </references>
      </pivotArea>
    </format>
    <format dxfId="247">
      <pivotArea dataOnly="0" labelOnly="1" fieldPosition="0">
        <references count="3">
          <reference field="0" count="1" selected="0">
            <x v="1"/>
          </reference>
          <reference field="1" count="1" selected="0">
            <x v="71"/>
          </reference>
          <reference field="2" count="3">
            <x v="5"/>
            <x v="6"/>
            <x v="7"/>
          </reference>
        </references>
      </pivotArea>
    </format>
    <format dxfId="246">
      <pivotArea dataOnly="0" labelOnly="1" fieldPosition="0">
        <references count="3">
          <reference field="0" count="1" selected="0">
            <x v="1"/>
          </reference>
          <reference field="1" count="1" selected="0">
            <x v="72"/>
          </reference>
          <reference field="2" count="1">
            <x v="3"/>
          </reference>
        </references>
      </pivotArea>
    </format>
    <format dxfId="245">
      <pivotArea dataOnly="0" labelOnly="1" fieldPosition="0">
        <references count="3">
          <reference field="0" count="1" selected="0">
            <x v="1"/>
          </reference>
          <reference field="1" count="1" selected="0">
            <x v="74"/>
          </reference>
          <reference field="2" count="2">
            <x v="6"/>
            <x v="7"/>
          </reference>
        </references>
      </pivotArea>
    </format>
    <format dxfId="244">
      <pivotArea dataOnly="0" labelOnly="1" fieldPosition="0">
        <references count="3">
          <reference field="0" count="1" selected="0">
            <x v="1"/>
          </reference>
          <reference field="1" count="1" selected="0">
            <x v="75"/>
          </reference>
          <reference field="2" count="1">
            <x v="7"/>
          </reference>
        </references>
      </pivotArea>
    </format>
    <format dxfId="243">
      <pivotArea dataOnly="0" labelOnly="1" fieldPosition="0">
        <references count="3">
          <reference field="0" count="1" selected="0">
            <x v="1"/>
          </reference>
          <reference field="1" count="1" selected="0">
            <x v="77"/>
          </reference>
          <reference field="2" count="1">
            <x v="3"/>
          </reference>
        </references>
      </pivotArea>
    </format>
    <format dxfId="242">
      <pivotArea dataOnly="0" labelOnly="1" fieldPosition="0">
        <references count="3">
          <reference field="0" count="1" selected="0">
            <x v="1"/>
          </reference>
          <reference field="1" count="1" selected="0">
            <x v="78"/>
          </reference>
          <reference field="2" count="2">
            <x v="3"/>
            <x v="4"/>
          </reference>
        </references>
      </pivotArea>
    </format>
    <format dxfId="241">
      <pivotArea dataOnly="0" labelOnly="1" fieldPosition="0">
        <references count="3">
          <reference field="0" count="1" selected="0">
            <x v="1"/>
          </reference>
          <reference field="1" count="1" selected="0">
            <x v="79"/>
          </reference>
          <reference field="2" count="1">
            <x v="3"/>
          </reference>
        </references>
      </pivotArea>
    </format>
    <format dxfId="240">
      <pivotArea dataOnly="0" labelOnly="1" fieldPosition="0">
        <references count="3">
          <reference field="0" count="1" selected="0">
            <x v="1"/>
          </reference>
          <reference field="1" count="1" selected="0">
            <x v="80"/>
          </reference>
          <reference field="2" count="1">
            <x v="3"/>
          </reference>
        </references>
      </pivotArea>
    </format>
    <format dxfId="239">
      <pivotArea dataOnly="0" labelOnly="1" fieldPosition="0">
        <references count="3">
          <reference field="0" count="1" selected="0">
            <x v="1"/>
          </reference>
          <reference field="1" count="1" selected="0">
            <x v="81"/>
          </reference>
          <reference field="2" count="1">
            <x v="3"/>
          </reference>
        </references>
      </pivotArea>
    </format>
    <format dxfId="238">
      <pivotArea dataOnly="0" labelOnly="1" fieldPosition="0">
        <references count="3">
          <reference field="0" count="1" selected="0">
            <x v="1"/>
          </reference>
          <reference field="1" count="1" selected="0">
            <x v="82"/>
          </reference>
          <reference field="2" count="1">
            <x v="7"/>
          </reference>
        </references>
      </pivotArea>
    </format>
    <format dxfId="237">
      <pivotArea dataOnly="0" labelOnly="1" fieldPosition="0">
        <references count="3">
          <reference field="0" count="1" selected="0">
            <x v="1"/>
          </reference>
          <reference field="1" count="1" selected="0">
            <x v="83"/>
          </reference>
          <reference field="2" count="1">
            <x v="3"/>
          </reference>
        </references>
      </pivotArea>
    </format>
    <format dxfId="236">
      <pivotArea dataOnly="0" labelOnly="1" fieldPosition="0">
        <references count="3">
          <reference field="0" count="1" selected="0">
            <x v="1"/>
          </reference>
          <reference field="1" count="1" selected="0">
            <x v="84"/>
          </reference>
          <reference field="2" count="3">
            <x v="2"/>
            <x v="6"/>
            <x v="7"/>
          </reference>
        </references>
      </pivotArea>
    </format>
    <format dxfId="235">
      <pivotArea dataOnly="0" labelOnly="1" fieldPosition="0">
        <references count="3">
          <reference field="0" count="1" selected="0">
            <x v="1"/>
          </reference>
          <reference field="1" count="1" selected="0">
            <x v="88"/>
          </reference>
          <reference field="2" count="1">
            <x v="3"/>
          </reference>
        </references>
      </pivotArea>
    </format>
    <format dxfId="234">
      <pivotArea dataOnly="0" labelOnly="1" fieldPosition="0">
        <references count="3">
          <reference field="0" count="1" selected="0">
            <x v="1"/>
          </reference>
          <reference field="1" count="1" selected="0">
            <x v="91"/>
          </reference>
          <reference field="2" count="1">
            <x v="3"/>
          </reference>
        </references>
      </pivotArea>
    </format>
    <format dxfId="233">
      <pivotArea dataOnly="0" labelOnly="1" fieldPosition="0">
        <references count="3">
          <reference field="0" count="1" selected="0">
            <x v="1"/>
          </reference>
          <reference field="1" count="1" selected="0">
            <x v="92"/>
          </reference>
          <reference field="2" count="1">
            <x v="3"/>
          </reference>
        </references>
      </pivotArea>
    </format>
    <format dxfId="232">
      <pivotArea dataOnly="0" labelOnly="1" fieldPosition="0">
        <references count="3">
          <reference field="0" count="1" selected="0">
            <x v="1"/>
          </reference>
          <reference field="1" count="1" selected="0">
            <x v="93"/>
          </reference>
          <reference field="2" count="1">
            <x v="3"/>
          </reference>
        </references>
      </pivotArea>
    </format>
    <format dxfId="231">
      <pivotArea dataOnly="0" labelOnly="1" fieldPosition="0">
        <references count="3">
          <reference field="0" count="1" selected="0">
            <x v="1"/>
          </reference>
          <reference field="1" count="1" selected="0">
            <x v="94"/>
          </reference>
          <reference field="2" count="1">
            <x v="3"/>
          </reference>
        </references>
      </pivotArea>
    </format>
    <format dxfId="230">
      <pivotArea dataOnly="0" labelOnly="1" fieldPosition="0">
        <references count="3">
          <reference field="0" count="1" selected="0">
            <x v="1"/>
          </reference>
          <reference field="1" count="1" selected="0">
            <x v="95"/>
          </reference>
          <reference field="2" count="2">
            <x v="6"/>
            <x v="7"/>
          </reference>
        </references>
      </pivotArea>
    </format>
    <format dxfId="229">
      <pivotArea dataOnly="0" labelOnly="1" fieldPosition="0">
        <references count="3">
          <reference field="0" count="1" selected="0">
            <x v="1"/>
          </reference>
          <reference field="1" count="1" selected="0">
            <x v="96"/>
          </reference>
          <reference field="2" count="1">
            <x v="3"/>
          </reference>
        </references>
      </pivotArea>
    </format>
    <format dxfId="228">
      <pivotArea dataOnly="0" labelOnly="1" fieldPosition="0">
        <references count="3">
          <reference field="0" count="1" selected="0">
            <x v="1"/>
          </reference>
          <reference field="1" count="1" selected="0">
            <x v="97"/>
          </reference>
          <reference field="2" count="1">
            <x v="3"/>
          </reference>
        </references>
      </pivotArea>
    </format>
    <format dxfId="227">
      <pivotArea dataOnly="0" labelOnly="1" fieldPosition="0">
        <references count="3">
          <reference field="0" count="1" selected="0">
            <x v="1"/>
          </reference>
          <reference field="1" count="1" selected="0">
            <x v="98"/>
          </reference>
          <reference field="2" count="1">
            <x v="3"/>
          </reference>
        </references>
      </pivotArea>
    </format>
    <format dxfId="226">
      <pivotArea dataOnly="0" labelOnly="1" fieldPosition="0">
        <references count="3">
          <reference field="0" count="1" selected="0">
            <x v="1"/>
          </reference>
          <reference field="1" count="1" selected="0">
            <x v="99"/>
          </reference>
          <reference field="2" count="1">
            <x v="3"/>
          </reference>
        </references>
      </pivotArea>
    </format>
    <format dxfId="225">
      <pivotArea dataOnly="0" labelOnly="1" fieldPosition="0">
        <references count="3">
          <reference field="0" count="1" selected="0">
            <x v="1"/>
          </reference>
          <reference field="1" count="1" selected="0">
            <x v="100"/>
          </reference>
          <reference field="2" count="1">
            <x v="3"/>
          </reference>
        </references>
      </pivotArea>
    </format>
    <format dxfId="224">
      <pivotArea dataOnly="0" labelOnly="1" fieldPosition="0">
        <references count="3">
          <reference field="0" count="1" selected="0">
            <x v="1"/>
          </reference>
          <reference field="1" count="1" selected="0">
            <x v="101"/>
          </reference>
          <reference field="2" count="1">
            <x v="3"/>
          </reference>
        </references>
      </pivotArea>
    </format>
    <format dxfId="223">
      <pivotArea dataOnly="0" labelOnly="1" fieldPosition="0">
        <references count="3">
          <reference field="0" count="1" selected="0">
            <x v="1"/>
          </reference>
          <reference field="1" count="1" selected="0">
            <x v="104"/>
          </reference>
          <reference field="2" count="1">
            <x v="3"/>
          </reference>
        </references>
      </pivotArea>
    </format>
    <format dxfId="222">
      <pivotArea dataOnly="0" labelOnly="1" fieldPosition="0">
        <references count="3">
          <reference field="0" count="1" selected="0">
            <x v="1"/>
          </reference>
          <reference field="1" count="1" selected="0">
            <x v="112"/>
          </reference>
          <reference field="2" count="2">
            <x v="6"/>
            <x v="7"/>
          </reference>
        </references>
      </pivotArea>
    </format>
    <format dxfId="221">
      <pivotArea dataOnly="0" labelOnly="1" fieldPosition="0">
        <references count="3">
          <reference field="0" count="1" selected="0">
            <x v="1"/>
          </reference>
          <reference field="1" count="1" selected="0">
            <x v="113"/>
          </reference>
          <reference field="2" count="1">
            <x v="3"/>
          </reference>
        </references>
      </pivotArea>
    </format>
    <format dxfId="220">
      <pivotArea dataOnly="0" labelOnly="1" fieldPosition="0">
        <references count="3">
          <reference field="0" count="1" selected="0">
            <x v="1"/>
          </reference>
          <reference field="1" count="1" selected="0">
            <x v="114"/>
          </reference>
          <reference field="2" count="1">
            <x v="3"/>
          </reference>
        </references>
      </pivotArea>
    </format>
    <format dxfId="219">
      <pivotArea dataOnly="0" labelOnly="1" fieldPosition="0">
        <references count="3">
          <reference field="0" count="1" selected="0">
            <x v="1"/>
          </reference>
          <reference field="1" count="1" selected="0">
            <x v="117"/>
          </reference>
          <reference field="2" count="1">
            <x v="3"/>
          </reference>
        </references>
      </pivotArea>
    </format>
    <format dxfId="218">
      <pivotArea dataOnly="0" labelOnly="1" fieldPosition="0">
        <references count="3">
          <reference field="0" count="1" selected="0">
            <x v="1"/>
          </reference>
          <reference field="1" count="1" selected="0">
            <x v="120"/>
          </reference>
          <reference field="2" count="1">
            <x v="3"/>
          </reference>
        </references>
      </pivotArea>
    </format>
    <format dxfId="217">
      <pivotArea dataOnly="0" labelOnly="1" fieldPosition="0">
        <references count="3">
          <reference field="0" count="1" selected="0">
            <x v="1"/>
          </reference>
          <reference field="1" count="1" selected="0">
            <x v="122"/>
          </reference>
          <reference field="2" count="2">
            <x v="6"/>
            <x v="7"/>
          </reference>
        </references>
      </pivotArea>
    </format>
    <format dxfId="216">
      <pivotArea dataOnly="0" labelOnly="1" fieldPosition="0">
        <references count="3">
          <reference field="0" count="1" selected="0">
            <x v="1"/>
          </reference>
          <reference field="1" count="1" selected="0">
            <x v="124"/>
          </reference>
          <reference field="2" count="2">
            <x v="6"/>
            <x v="7"/>
          </reference>
        </references>
      </pivotArea>
    </format>
    <format dxfId="215">
      <pivotArea dataOnly="0" labelOnly="1" fieldPosition="0">
        <references count="3">
          <reference field="0" count="1" selected="0">
            <x v="1"/>
          </reference>
          <reference field="1" count="1" selected="0">
            <x v="125"/>
          </reference>
          <reference field="2" count="1">
            <x v="3"/>
          </reference>
        </references>
      </pivotArea>
    </format>
    <format dxfId="214">
      <pivotArea dataOnly="0" labelOnly="1" fieldPosition="0">
        <references count="3">
          <reference field="0" count="1" selected="0">
            <x v="1"/>
          </reference>
          <reference field="1" count="1" selected="0">
            <x v="126"/>
          </reference>
          <reference field="2" count="1">
            <x v="3"/>
          </reference>
        </references>
      </pivotArea>
    </format>
    <format dxfId="213">
      <pivotArea dataOnly="0" labelOnly="1" fieldPosition="0">
        <references count="3">
          <reference field="0" count="1" selected="0">
            <x v="1"/>
          </reference>
          <reference field="1" count="1" selected="0">
            <x v="127"/>
          </reference>
          <reference field="2" count="5">
            <x v="3"/>
            <x v="4"/>
            <x v="5"/>
            <x v="6"/>
            <x v="7"/>
          </reference>
        </references>
      </pivotArea>
    </format>
    <format dxfId="212">
      <pivotArea dataOnly="0" labelOnly="1" fieldPosition="0">
        <references count="3">
          <reference field="0" count="1" selected="0">
            <x v="1"/>
          </reference>
          <reference field="1" count="1" selected="0">
            <x v="130"/>
          </reference>
          <reference field="2" count="1">
            <x v="3"/>
          </reference>
        </references>
      </pivotArea>
    </format>
    <format dxfId="211">
      <pivotArea dataOnly="0" labelOnly="1" fieldPosition="0">
        <references count="3">
          <reference field="0" count="1" selected="0">
            <x v="1"/>
          </reference>
          <reference field="1" count="1" selected="0">
            <x v="131"/>
          </reference>
          <reference field="2" count="1">
            <x v="3"/>
          </reference>
        </references>
      </pivotArea>
    </format>
    <format dxfId="210">
      <pivotArea dataOnly="0" labelOnly="1" fieldPosition="0">
        <references count="3">
          <reference field="0" count="1" selected="0">
            <x v="1"/>
          </reference>
          <reference field="1" count="1" selected="0">
            <x v="135"/>
          </reference>
          <reference field="2" count="1">
            <x v="3"/>
          </reference>
        </references>
      </pivotArea>
    </format>
    <format dxfId="209">
      <pivotArea dataOnly="0" labelOnly="1" fieldPosition="0">
        <references count="3">
          <reference field="0" count="1" selected="0">
            <x v="1"/>
          </reference>
          <reference field="1" count="1" selected="0">
            <x v="138"/>
          </reference>
          <reference field="2" count="4">
            <x v="3"/>
            <x v="4"/>
            <x v="5"/>
            <x v="6"/>
          </reference>
        </references>
      </pivotArea>
    </format>
    <format dxfId="208">
      <pivotArea dataOnly="0" labelOnly="1" fieldPosition="0">
        <references count="3">
          <reference field="0" count="1" selected="0">
            <x v="1"/>
          </reference>
          <reference field="1" count="1" selected="0">
            <x v="139"/>
          </reference>
          <reference field="2" count="3">
            <x v="5"/>
            <x v="6"/>
            <x v="7"/>
          </reference>
        </references>
      </pivotArea>
    </format>
    <format dxfId="207">
      <pivotArea dataOnly="0" labelOnly="1" fieldPosition="0">
        <references count="3">
          <reference field="0" count="1" selected="0">
            <x v="1"/>
          </reference>
          <reference field="1" count="1" selected="0">
            <x v="142"/>
          </reference>
          <reference field="2" count="1">
            <x v="3"/>
          </reference>
        </references>
      </pivotArea>
    </format>
    <format dxfId="206">
      <pivotArea dataOnly="0" labelOnly="1" fieldPosition="0">
        <references count="3">
          <reference field="0" count="1" selected="0">
            <x v="1"/>
          </reference>
          <reference field="1" count="1" selected="0">
            <x v="143"/>
          </reference>
          <reference field="2" count="1">
            <x v="3"/>
          </reference>
        </references>
      </pivotArea>
    </format>
    <format dxfId="205">
      <pivotArea dataOnly="0" labelOnly="1" fieldPosition="0">
        <references count="3">
          <reference field="0" count="1" selected="0">
            <x v="1"/>
          </reference>
          <reference field="1" count="1" selected="0">
            <x v="146"/>
          </reference>
          <reference field="2" count="1">
            <x v="3"/>
          </reference>
        </references>
      </pivotArea>
    </format>
    <format dxfId="204">
      <pivotArea dataOnly="0" labelOnly="1" fieldPosition="0">
        <references count="3">
          <reference field="0" count="1" selected="0">
            <x v="1"/>
          </reference>
          <reference field="1" count="1" selected="0">
            <x v="149"/>
          </reference>
          <reference field="2" count="1">
            <x v="3"/>
          </reference>
        </references>
      </pivotArea>
    </format>
    <format dxfId="203">
      <pivotArea dataOnly="0" labelOnly="1" fieldPosition="0">
        <references count="3">
          <reference field="0" count="1" selected="0">
            <x v="1"/>
          </reference>
          <reference field="1" count="1" selected="0">
            <x v="150"/>
          </reference>
          <reference field="2" count="2">
            <x v="6"/>
            <x v="7"/>
          </reference>
        </references>
      </pivotArea>
    </format>
    <format dxfId="202">
      <pivotArea dataOnly="0" labelOnly="1" fieldPosition="0">
        <references count="3">
          <reference field="0" count="1" selected="0">
            <x v="1"/>
          </reference>
          <reference field="1" count="1" selected="0">
            <x v="152"/>
          </reference>
          <reference field="2" count="1">
            <x v="3"/>
          </reference>
        </references>
      </pivotArea>
    </format>
    <format dxfId="201">
      <pivotArea dataOnly="0" labelOnly="1" fieldPosition="0">
        <references count="3">
          <reference field="0" count="1" selected="0">
            <x v="1"/>
          </reference>
          <reference field="1" count="1" selected="0">
            <x v="156"/>
          </reference>
          <reference field="2" count="1">
            <x v="3"/>
          </reference>
        </references>
      </pivotArea>
    </format>
    <format dxfId="200">
      <pivotArea dataOnly="0" labelOnly="1" fieldPosition="0">
        <references count="3">
          <reference field="0" count="1" selected="0">
            <x v="1"/>
          </reference>
          <reference field="1" count="1" selected="0">
            <x v="158"/>
          </reference>
          <reference field="2" count="2">
            <x v="6"/>
            <x v="7"/>
          </reference>
        </references>
      </pivotArea>
    </format>
    <format dxfId="199">
      <pivotArea dataOnly="0" labelOnly="1" fieldPosition="0">
        <references count="3">
          <reference field="0" count="1" selected="0">
            <x v="1"/>
          </reference>
          <reference field="1" count="1" selected="0">
            <x v="159"/>
          </reference>
          <reference field="2" count="1">
            <x v="7"/>
          </reference>
        </references>
      </pivotArea>
    </format>
    <format dxfId="198">
      <pivotArea dataOnly="0" labelOnly="1" fieldPosition="0">
        <references count="3">
          <reference field="0" count="1" selected="0">
            <x v="1"/>
          </reference>
          <reference field="1" count="1" selected="0">
            <x v="166"/>
          </reference>
          <reference field="2" count="1">
            <x v="3"/>
          </reference>
        </references>
      </pivotArea>
    </format>
    <format dxfId="197">
      <pivotArea dataOnly="0" labelOnly="1" fieldPosition="0">
        <references count="3">
          <reference field="0" count="1" selected="0">
            <x v="1"/>
          </reference>
          <reference field="1" count="1" selected="0">
            <x v="167"/>
          </reference>
          <reference field="2" count="5">
            <x v="3"/>
            <x v="4"/>
            <x v="5"/>
            <x v="6"/>
            <x v="7"/>
          </reference>
        </references>
      </pivotArea>
    </format>
    <format dxfId="196">
      <pivotArea dataOnly="0" labelOnly="1" fieldPosition="0">
        <references count="3">
          <reference field="0" count="1" selected="0">
            <x v="1"/>
          </reference>
          <reference field="1" count="1" selected="0">
            <x v="171"/>
          </reference>
          <reference field="2" count="1">
            <x v="3"/>
          </reference>
        </references>
      </pivotArea>
    </format>
    <format dxfId="195">
      <pivotArea dataOnly="0" labelOnly="1" fieldPosition="0">
        <references count="3">
          <reference field="0" count="1" selected="0">
            <x v="1"/>
          </reference>
          <reference field="1" count="1" selected="0">
            <x v="172"/>
          </reference>
          <reference field="2" count="1">
            <x v="3"/>
          </reference>
        </references>
      </pivotArea>
    </format>
    <format dxfId="194">
      <pivotArea dataOnly="0" labelOnly="1" fieldPosition="0">
        <references count="3">
          <reference field="0" count="1" selected="0">
            <x v="1"/>
          </reference>
          <reference field="1" count="1" selected="0">
            <x v="173"/>
          </reference>
          <reference field="2" count="1">
            <x v="3"/>
          </reference>
        </references>
      </pivotArea>
    </format>
    <format dxfId="193">
      <pivotArea dataOnly="0" labelOnly="1" fieldPosition="0">
        <references count="3">
          <reference field="0" count="1" selected="0">
            <x v="1"/>
          </reference>
          <reference field="1" count="1" selected="0">
            <x v="175"/>
          </reference>
          <reference field="2" count="1">
            <x v="3"/>
          </reference>
        </references>
      </pivotArea>
    </format>
    <format dxfId="192">
      <pivotArea dataOnly="0" labelOnly="1" fieldPosition="0">
        <references count="3">
          <reference field="0" count="1" selected="0">
            <x v="1"/>
          </reference>
          <reference field="1" count="1" selected="0">
            <x v="176"/>
          </reference>
          <reference field="2" count="1">
            <x v="3"/>
          </reference>
        </references>
      </pivotArea>
    </format>
    <format dxfId="191">
      <pivotArea dataOnly="0" labelOnly="1" fieldPosition="0">
        <references count="3">
          <reference field="0" count="1" selected="0">
            <x v="1"/>
          </reference>
          <reference field="1" count="1" selected="0">
            <x v="179"/>
          </reference>
          <reference field="2" count="1">
            <x v="3"/>
          </reference>
        </references>
      </pivotArea>
    </format>
    <format dxfId="190">
      <pivotArea dataOnly="0" labelOnly="1" fieldPosition="0">
        <references count="3">
          <reference field="0" count="1" selected="0">
            <x v="1"/>
          </reference>
          <reference field="1" count="1" selected="0">
            <x v="181"/>
          </reference>
          <reference field="2" count="1">
            <x v="3"/>
          </reference>
        </references>
      </pivotArea>
    </format>
    <format dxfId="189">
      <pivotArea dataOnly="0" labelOnly="1" fieldPosition="0">
        <references count="3">
          <reference field="0" count="1" selected="0">
            <x v="1"/>
          </reference>
          <reference field="1" count="1" selected="0">
            <x v="182"/>
          </reference>
          <reference field="2" count="1">
            <x v="3"/>
          </reference>
        </references>
      </pivotArea>
    </format>
    <format dxfId="188">
      <pivotArea dataOnly="0" labelOnly="1" fieldPosition="0">
        <references count="3">
          <reference field="0" count="1" selected="0">
            <x v="1"/>
          </reference>
          <reference field="1" count="1" selected="0">
            <x v="184"/>
          </reference>
          <reference field="2" count="1">
            <x v="3"/>
          </reference>
        </references>
      </pivotArea>
    </format>
    <format dxfId="187">
      <pivotArea dataOnly="0" labelOnly="1" fieldPosition="0">
        <references count="3">
          <reference field="0" count="1" selected="0">
            <x v="1"/>
          </reference>
          <reference field="1" count="1" selected="0">
            <x v="185"/>
          </reference>
          <reference field="2" count="1">
            <x v="3"/>
          </reference>
        </references>
      </pivotArea>
    </format>
    <format dxfId="186">
      <pivotArea dataOnly="0" labelOnly="1" fieldPosition="0">
        <references count="3">
          <reference field="0" count="1" selected="0">
            <x v="1"/>
          </reference>
          <reference field="1" count="1" selected="0">
            <x v="189"/>
          </reference>
          <reference field="2" count="1">
            <x v="3"/>
          </reference>
        </references>
      </pivotArea>
    </format>
    <format dxfId="185">
      <pivotArea dataOnly="0" labelOnly="1" fieldPosition="0">
        <references count="3">
          <reference field="0" count="1" selected="0">
            <x v="1"/>
          </reference>
          <reference field="1" count="1" selected="0">
            <x v="192"/>
          </reference>
          <reference field="2" count="1">
            <x v="3"/>
          </reference>
        </references>
      </pivotArea>
    </format>
    <format dxfId="184">
      <pivotArea dataOnly="0" labelOnly="1" fieldPosition="0">
        <references count="3">
          <reference field="0" count="1" selected="0">
            <x v="1"/>
          </reference>
          <reference field="1" count="1" selected="0">
            <x v="193"/>
          </reference>
          <reference field="2" count="1">
            <x v="3"/>
          </reference>
        </references>
      </pivotArea>
    </format>
    <format dxfId="183">
      <pivotArea dataOnly="0" labelOnly="1" fieldPosition="0">
        <references count="3">
          <reference field="0" count="1" selected="0">
            <x v="1"/>
          </reference>
          <reference field="1" count="1" selected="0">
            <x v="194"/>
          </reference>
          <reference field="2" count="1">
            <x v="3"/>
          </reference>
        </references>
      </pivotArea>
    </format>
    <format dxfId="182">
      <pivotArea dataOnly="0" labelOnly="1" fieldPosition="0">
        <references count="3">
          <reference field="0" count="1" selected="0">
            <x v="1"/>
          </reference>
          <reference field="1" count="1" selected="0">
            <x v="195"/>
          </reference>
          <reference field="2" count="1">
            <x v="3"/>
          </reference>
        </references>
      </pivotArea>
    </format>
    <format dxfId="181">
      <pivotArea dataOnly="0" labelOnly="1" fieldPosition="0">
        <references count="3">
          <reference field="0" count="1" selected="0">
            <x v="1"/>
          </reference>
          <reference field="1" count="1" selected="0">
            <x v="197"/>
          </reference>
          <reference field="2" count="1">
            <x v="3"/>
          </reference>
        </references>
      </pivotArea>
    </format>
    <format dxfId="180">
      <pivotArea dataOnly="0" labelOnly="1" fieldPosition="0">
        <references count="3">
          <reference field="0" count="1" selected="0">
            <x v="1"/>
          </reference>
          <reference field="1" count="1" selected="0">
            <x v="199"/>
          </reference>
          <reference field="2" count="1">
            <x v="7"/>
          </reference>
        </references>
      </pivotArea>
    </format>
    <format dxfId="179">
      <pivotArea dataOnly="0" labelOnly="1" fieldPosition="0">
        <references count="3">
          <reference field="0" count="1" selected="0">
            <x v="1"/>
          </reference>
          <reference field="1" count="1" selected="0">
            <x v="201"/>
          </reference>
          <reference field="2" count="1">
            <x v="2"/>
          </reference>
        </references>
      </pivotArea>
    </format>
    <format dxfId="178">
      <pivotArea dataOnly="0" labelOnly="1" fieldPosition="0">
        <references count="3">
          <reference field="0" count="1" selected="0">
            <x v="1"/>
          </reference>
          <reference field="1" count="1" selected="0">
            <x v="202"/>
          </reference>
          <reference field="2" count="1">
            <x v="3"/>
          </reference>
        </references>
      </pivotArea>
    </format>
    <format dxfId="177">
      <pivotArea dataOnly="0" labelOnly="1" fieldPosition="0">
        <references count="3">
          <reference field="0" count="1" selected="0">
            <x v="1"/>
          </reference>
          <reference field="1" count="1" selected="0">
            <x v="208"/>
          </reference>
          <reference field="2" count="2">
            <x v="6"/>
            <x v="7"/>
          </reference>
        </references>
      </pivotArea>
    </format>
    <format dxfId="176">
      <pivotArea dataOnly="0" labelOnly="1" fieldPosition="0">
        <references count="3">
          <reference field="0" count="1" selected="0">
            <x v="1"/>
          </reference>
          <reference field="1" count="1" selected="0">
            <x v="209"/>
          </reference>
          <reference field="2" count="1">
            <x v="3"/>
          </reference>
        </references>
      </pivotArea>
    </format>
    <format dxfId="175">
      <pivotArea dataOnly="0" labelOnly="1" fieldPosition="0">
        <references count="3">
          <reference field="0" count="1" selected="0">
            <x v="1"/>
          </reference>
          <reference field="1" count="1" selected="0">
            <x v="211"/>
          </reference>
          <reference field="2" count="1">
            <x v="3"/>
          </reference>
        </references>
      </pivotArea>
    </format>
    <format dxfId="174">
      <pivotArea dataOnly="0" labelOnly="1" fieldPosition="0">
        <references count="3">
          <reference field="0" count="1" selected="0">
            <x v="1"/>
          </reference>
          <reference field="1" count="1" selected="0">
            <x v="212"/>
          </reference>
          <reference field="2" count="1">
            <x v="3"/>
          </reference>
        </references>
      </pivotArea>
    </format>
    <format dxfId="173">
      <pivotArea dataOnly="0" labelOnly="1" fieldPosition="0">
        <references count="3">
          <reference field="0" count="1" selected="0">
            <x v="1"/>
          </reference>
          <reference field="1" count="1" selected="0">
            <x v="213"/>
          </reference>
          <reference field="2" count="1">
            <x v="5"/>
          </reference>
        </references>
      </pivotArea>
    </format>
    <format dxfId="172">
      <pivotArea dataOnly="0" labelOnly="1" fieldPosition="0">
        <references count="3">
          <reference field="0" count="1" selected="0">
            <x v="1"/>
          </reference>
          <reference field="1" count="1" selected="0">
            <x v="214"/>
          </reference>
          <reference field="2" count="1">
            <x v="3"/>
          </reference>
        </references>
      </pivotArea>
    </format>
    <format dxfId="171">
      <pivotArea dataOnly="0" labelOnly="1" fieldPosition="0">
        <references count="3">
          <reference field="0" count="1" selected="0">
            <x v="1"/>
          </reference>
          <reference field="1" count="1" selected="0">
            <x v="215"/>
          </reference>
          <reference field="2" count="1">
            <x v="3"/>
          </reference>
        </references>
      </pivotArea>
    </format>
    <format dxfId="170">
      <pivotArea dataOnly="0" labelOnly="1" fieldPosition="0">
        <references count="3">
          <reference field="0" count="1" selected="0">
            <x v="1"/>
          </reference>
          <reference field="1" count="1" selected="0">
            <x v="216"/>
          </reference>
          <reference field="2" count="2">
            <x v="6"/>
            <x v="7"/>
          </reference>
        </references>
      </pivotArea>
    </format>
    <format dxfId="169">
      <pivotArea dataOnly="0" labelOnly="1" fieldPosition="0">
        <references count="3">
          <reference field="0" count="1" selected="0">
            <x v="1"/>
          </reference>
          <reference field="1" count="1" selected="0">
            <x v="217"/>
          </reference>
          <reference field="2" count="1">
            <x v="3"/>
          </reference>
        </references>
      </pivotArea>
    </format>
    <format dxfId="168">
      <pivotArea dataOnly="0" labelOnly="1" fieldPosition="0">
        <references count="3">
          <reference field="0" count="1" selected="0">
            <x v="1"/>
          </reference>
          <reference field="1" count="1" selected="0">
            <x v="218"/>
          </reference>
          <reference field="2" count="2">
            <x v="6"/>
            <x v="7"/>
          </reference>
        </references>
      </pivotArea>
    </format>
    <format dxfId="167">
      <pivotArea dataOnly="0" labelOnly="1" fieldPosition="0">
        <references count="3">
          <reference field="0" count="1" selected="0">
            <x v="1"/>
          </reference>
          <reference field="1" count="1" selected="0">
            <x v="219"/>
          </reference>
          <reference field="2" count="1">
            <x v="3"/>
          </reference>
        </references>
      </pivotArea>
    </format>
    <format dxfId="166">
      <pivotArea dataOnly="0" labelOnly="1" fieldPosition="0">
        <references count="3">
          <reference field="0" count="1" selected="0">
            <x v="1"/>
          </reference>
          <reference field="1" count="1" selected="0">
            <x v="221"/>
          </reference>
          <reference field="2" count="1">
            <x v="3"/>
          </reference>
        </references>
      </pivotArea>
    </format>
    <format dxfId="165">
      <pivotArea dataOnly="0" labelOnly="1" fieldPosition="0">
        <references count="3">
          <reference field="0" count="1" selected="0">
            <x v="1"/>
          </reference>
          <reference field="1" count="1" selected="0">
            <x v="223"/>
          </reference>
          <reference field="2" count="1">
            <x v="3"/>
          </reference>
        </references>
      </pivotArea>
    </format>
    <format dxfId="164">
      <pivotArea dataOnly="0" labelOnly="1" fieldPosition="0">
        <references count="3">
          <reference field="0" count="1" selected="0">
            <x v="1"/>
          </reference>
          <reference field="1" count="1" selected="0">
            <x v="224"/>
          </reference>
          <reference field="2" count="4">
            <x v="4"/>
            <x v="5"/>
            <x v="6"/>
            <x v="7"/>
          </reference>
        </references>
      </pivotArea>
    </format>
    <format dxfId="163">
      <pivotArea dataOnly="0" labelOnly="1" fieldPosition="0">
        <references count="3">
          <reference field="0" count="1" selected="0">
            <x v="1"/>
          </reference>
          <reference field="1" count="1" selected="0">
            <x v="226"/>
          </reference>
          <reference field="2" count="1">
            <x v="3"/>
          </reference>
        </references>
      </pivotArea>
    </format>
    <format dxfId="162">
      <pivotArea dataOnly="0" labelOnly="1" fieldPosition="0">
        <references count="3">
          <reference field="0" count="1" selected="0">
            <x v="1"/>
          </reference>
          <reference field="1" count="1" selected="0">
            <x v="227"/>
          </reference>
          <reference field="2" count="2">
            <x v="6"/>
            <x v="7"/>
          </reference>
        </references>
      </pivotArea>
    </format>
    <format dxfId="161">
      <pivotArea dataOnly="0" labelOnly="1" fieldPosition="0">
        <references count="3">
          <reference field="0" count="1" selected="0">
            <x v="1"/>
          </reference>
          <reference field="1" count="1" selected="0">
            <x v="228"/>
          </reference>
          <reference field="2" count="1">
            <x v="3"/>
          </reference>
        </references>
      </pivotArea>
    </format>
    <format dxfId="160">
      <pivotArea dataOnly="0" labelOnly="1" fieldPosition="0">
        <references count="3">
          <reference field="0" count="1" selected="0">
            <x v="2"/>
          </reference>
          <reference field="1" count="1" selected="0">
            <x v="17"/>
          </reference>
          <reference field="2" count="1">
            <x v="5"/>
          </reference>
        </references>
      </pivotArea>
    </format>
    <format dxfId="159">
      <pivotArea dataOnly="0" labelOnly="1" fieldPosition="0">
        <references count="3">
          <reference field="0" count="1" selected="0">
            <x v="2"/>
          </reference>
          <reference field="1" count="1" selected="0">
            <x v="76"/>
          </reference>
          <reference field="2" count="1">
            <x v="7"/>
          </reference>
        </references>
      </pivotArea>
    </format>
    <format dxfId="158">
      <pivotArea dataOnly="0" labelOnly="1" fieldPosition="0">
        <references count="3">
          <reference field="0" count="1" selected="0">
            <x v="3"/>
          </reference>
          <reference field="1" count="1" selected="0">
            <x v="21"/>
          </reference>
          <reference field="2" count="1">
            <x v="5"/>
          </reference>
        </references>
      </pivotArea>
    </format>
    <format dxfId="157">
      <pivotArea dataOnly="0" labelOnly="1" fieldPosition="0">
        <references count="3">
          <reference field="0" count="1" selected="0">
            <x v="3"/>
          </reference>
          <reference field="1" count="1" selected="0">
            <x v="102"/>
          </reference>
          <reference field="2" count="1">
            <x v="5"/>
          </reference>
        </references>
      </pivotArea>
    </format>
    <format dxfId="156">
      <pivotArea dataOnly="0" labelOnly="1" fieldPosition="0">
        <references count="3">
          <reference field="0" count="1" selected="0">
            <x v="3"/>
          </reference>
          <reference field="1" count="1" selected="0">
            <x v="103"/>
          </reference>
          <reference field="2" count="1">
            <x v="5"/>
          </reference>
        </references>
      </pivotArea>
    </format>
    <format dxfId="155">
      <pivotArea dataOnly="0" labelOnly="1" fieldPosition="0">
        <references count="3">
          <reference field="0" count="1" selected="0">
            <x v="3"/>
          </reference>
          <reference field="1" count="1" selected="0">
            <x v="161"/>
          </reference>
          <reference field="2" count="1">
            <x v="5"/>
          </reference>
        </references>
      </pivotArea>
    </format>
    <format dxfId="154">
      <pivotArea dataOnly="0" labelOnly="1" fieldPosition="0">
        <references count="3">
          <reference field="0" count="1" selected="0">
            <x v="3"/>
          </reference>
          <reference field="1" count="1" selected="0">
            <x v="191"/>
          </reference>
          <reference field="2" count="1">
            <x v="5"/>
          </reference>
        </references>
      </pivotArea>
    </format>
    <format dxfId="153">
      <pivotArea dataOnly="0" labelOnly="1" fieldPosition="0">
        <references count="3">
          <reference field="0" count="1" selected="0">
            <x v="3"/>
          </reference>
          <reference field="1" count="1" selected="0">
            <x v="206"/>
          </reference>
          <reference field="2" count="1">
            <x v="5"/>
          </reference>
        </references>
      </pivotArea>
    </format>
    <format dxfId="152">
      <pivotArea dataOnly="0" labelOnly="1" fieldPosition="0">
        <references count="3">
          <reference field="0" count="1" selected="0">
            <x v="4"/>
          </reference>
          <reference field="1" count="1" selected="0">
            <x v="86"/>
          </reference>
          <reference field="2" count="1">
            <x v="4"/>
          </reference>
        </references>
      </pivotArea>
    </format>
    <format dxfId="151">
      <pivotArea dataOnly="0" labelOnly="1" fieldPosition="0">
        <references count="3">
          <reference field="0" count="1" selected="0">
            <x v="4"/>
          </reference>
          <reference field="1" count="1" selected="0">
            <x v="105"/>
          </reference>
          <reference field="2" count="1">
            <x v="4"/>
          </reference>
        </references>
      </pivotArea>
    </format>
    <format dxfId="150">
      <pivotArea dataOnly="0" labelOnly="1" fieldPosition="0">
        <references count="3">
          <reference field="0" count="1" selected="0">
            <x v="4"/>
          </reference>
          <reference field="1" count="1" selected="0">
            <x v="106"/>
          </reference>
          <reference field="2" count="1">
            <x v="0"/>
          </reference>
        </references>
      </pivotArea>
    </format>
    <format dxfId="149">
      <pivotArea dataOnly="0" labelOnly="1" fieldPosition="0">
        <references count="3">
          <reference field="0" count="1" selected="0">
            <x v="4"/>
          </reference>
          <reference field="1" count="1" selected="0">
            <x v="119"/>
          </reference>
          <reference field="2" count="1">
            <x v="3"/>
          </reference>
        </references>
      </pivotArea>
    </format>
    <format dxfId="148">
      <pivotArea dataOnly="0" labelOnly="1" fieldPosition="0">
        <references count="3">
          <reference field="0" count="1" selected="0">
            <x v="4"/>
          </reference>
          <reference field="1" count="1" selected="0">
            <x v="121"/>
          </reference>
          <reference field="2" count="1">
            <x v="4"/>
          </reference>
        </references>
      </pivotArea>
    </format>
    <format dxfId="147">
      <pivotArea dataOnly="0" labelOnly="1" fieldPosition="0">
        <references count="3">
          <reference field="0" count="1" selected="0">
            <x v="4"/>
          </reference>
          <reference field="1" count="1" selected="0">
            <x v="132"/>
          </reference>
          <reference field="2" count="1">
            <x v="3"/>
          </reference>
        </references>
      </pivotArea>
    </format>
    <format dxfId="146">
      <pivotArea dataOnly="0" labelOnly="1" fieldPosition="0">
        <references count="3">
          <reference field="0" count="1" selected="0">
            <x v="4"/>
          </reference>
          <reference field="1" count="1" selected="0">
            <x v="133"/>
          </reference>
          <reference field="2" count="1">
            <x v="3"/>
          </reference>
        </references>
      </pivotArea>
    </format>
    <format dxfId="145">
      <pivotArea dataOnly="0" labelOnly="1" fieldPosition="0">
        <references count="3">
          <reference field="0" count="1" selected="0">
            <x v="4"/>
          </reference>
          <reference field="1" count="1" selected="0">
            <x v="141"/>
          </reference>
          <reference field="2" count="2">
            <x v="6"/>
            <x v="7"/>
          </reference>
        </references>
      </pivotArea>
    </format>
    <format dxfId="144">
      <pivotArea dataOnly="0" labelOnly="1" fieldPosition="0">
        <references count="3">
          <reference field="0" count="1" selected="0">
            <x v="4"/>
          </reference>
          <reference field="1" count="1" selected="0">
            <x v="148"/>
          </reference>
          <reference field="2" count="1">
            <x v="4"/>
          </reference>
        </references>
      </pivotArea>
    </format>
    <format dxfId="143">
      <pivotArea dataOnly="0" labelOnly="1" fieldPosition="0">
        <references count="3">
          <reference field="0" count="1" selected="0">
            <x v="4"/>
          </reference>
          <reference field="1" count="1" selected="0">
            <x v="168"/>
          </reference>
          <reference field="2" count="1">
            <x v="4"/>
          </reference>
        </references>
      </pivotArea>
    </format>
    <format dxfId="142">
      <pivotArea dataOnly="0" labelOnly="1" fieldPosition="0">
        <references count="3">
          <reference field="0" count="1" selected="0">
            <x v="4"/>
          </reference>
          <reference field="1" count="1" selected="0">
            <x v="169"/>
          </reference>
          <reference field="2" count="1">
            <x v="3"/>
          </reference>
        </references>
      </pivotArea>
    </format>
    <format dxfId="141">
      <pivotArea dataOnly="0" labelOnly="1" fieldPosition="0">
        <references count="3">
          <reference field="0" count="1" selected="0">
            <x v="4"/>
          </reference>
          <reference field="1" count="1" selected="0">
            <x v="198"/>
          </reference>
          <reference field="2" count="1">
            <x v="0"/>
          </reference>
        </references>
      </pivotArea>
    </format>
    <format dxfId="140">
      <pivotArea dataOnly="0" labelOnly="1" fieldPosition="0">
        <references count="3">
          <reference field="0" count="1" selected="0">
            <x v="4"/>
          </reference>
          <reference field="1" count="1" selected="0">
            <x v="207"/>
          </reference>
          <reference field="2" count="1">
            <x v="4"/>
          </reference>
        </references>
      </pivotArea>
    </format>
    <format dxfId="139">
      <pivotArea dataOnly="0" labelOnly="1" fieldPosition="0">
        <references count="3">
          <reference field="0" count="1" selected="0">
            <x v="4"/>
          </reference>
          <reference field="1" count="1" selected="0">
            <x v="210"/>
          </reference>
          <reference field="2" count="1">
            <x v="0"/>
          </reference>
        </references>
      </pivotArea>
    </format>
    <format dxfId="138">
      <pivotArea dataOnly="0" labelOnly="1" fieldPosition="0">
        <references count="3">
          <reference field="0" count="1" selected="0">
            <x v="4"/>
          </reference>
          <reference field="1" count="1" selected="0">
            <x v="230"/>
          </reference>
          <reference field="2" count="2">
            <x v="6"/>
            <x v="7"/>
          </reference>
        </references>
      </pivotArea>
    </format>
    <format dxfId="137">
      <pivotArea dataOnly="0" labelOnly="1" fieldPosition="0">
        <references count="3">
          <reference field="0" count="1" selected="0">
            <x v="4"/>
          </reference>
          <reference field="1" count="1" selected="0">
            <x v="231"/>
          </reference>
          <reference field="2" count="1">
            <x v="0"/>
          </reference>
        </references>
      </pivotArea>
    </format>
    <format dxfId="136">
      <pivotArea dataOnly="0" labelOnly="1" fieldPosition="0">
        <references count="3">
          <reference field="0" count="1" selected="0">
            <x v="5"/>
          </reference>
          <reference field="1" count="1" selected="0">
            <x v="87"/>
          </reference>
          <reference field="2" count="1">
            <x v="4"/>
          </reference>
        </references>
      </pivotArea>
    </format>
    <format dxfId="135">
      <pivotArea dataOnly="0" labelOnly="1" fieldPosition="0">
        <references count="3">
          <reference field="0" count="1" selected="0">
            <x v="6"/>
          </reference>
          <reference field="1" count="1" selected="0">
            <x v="53"/>
          </reference>
          <reference field="2" count="1">
            <x v="4"/>
          </reference>
        </references>
      </pivotArea>
    </format>
    <format dxfId="134">
      <pivotArea dataOnly="0" labelOnly="1" fieldPosition="0">
        <references count="3">
          <reference field="0" count="1" selected="0">
            <x v="6"/>
          </reference>
          <reference field="1" count="1" selected="0">
            <x v="73"/>
          </reference>
          <reference field="2" count="1">
            <x v="2"/>
          </reference>
        </references>
      </pivotArea>
    </format>
    <format dxfId="133">
      <pivotArea dataOnly="0" labelOnly="1" fieldPosition="0">
        <references count="3">
          <reference field="0" count="1" selected="0">
            <x v="6"/>
          </reference>
          <reference field="1" count="1" selected="0">
            <x v="85"/>
          </reference>
          <reference field="2" count="1">
            <x v="0"/>
          </reference>
        </references>
      </pivotArea>
    </format>
    <format dxfId="132">
      <pivotArea dataOnly="0" labelOnly="1" fieldPosition="0">
        <references count="3">
          <reference field="0" count="1" selected="0">
            <x v="6"/>
          </reference>
          <reference field="1" count="1" selected="0">
            <x v="107"/>
          </reference>
          <reference field="2" count="1">
            <x v="1"/>
          </reference>
        </references>
      </pivotArea>
    </format>
    <format dxfId="131">
      <pivotArea dataOnly="0" labelOnly="1" fieldPosition="0">
        <references count="3">
          <reference field="0" count="1" selected="0">
            <x v="6"/>
          </reference>
          <reference field="1" count="1" selected="0">
            <x v="160"/>
          </reference>
          <reference field="2" count="1">
            <x v="1"/>
          </reference>
        </references>
      </pivotArea>
    </format>
    <format dxfId="130">
      <pivotArea dataOnly="0" labelOnly="1" fieldPosition="0">
        <references count="3">
          <reference field="0" count="1" selected="0">
            <x v="6"/>
          </reference>
          <reference field="1" count="1" selected="0">
            <x v="178"/>
          </reference>
          <reference field="2" count="1">
            <x v="1"/>
          </reference>
        </references>
      </pivotArea>
    </format>
    <format dxfId="129">
      <pivotArea dataOnly="0" labelOnly="1" fieldPosition="0">
        <references count="3">
          <reference field="0" count="1" selected="0">
            <x v="7"/>
          </reference>
          <reference field="1" count="1" selected="0">
            <x v="15"/>
          </reference>
          <reference field="2" count="1">
            <x v="4"/>
          </reference>
        </references>
      </pivotArea>
    </format>
    <format dxfId="128">
      <pivotArea dataOnly="0" labelOnly="1" fieldPosition="0">
        <references count="3">
          <reference field="0" count="1" selected="0">
            <x v="7"/>
          </reference>
          <reference field="1" count="1" selected="0">
            <x v="27"/>
          </reference>
          <reference field="2" count="1">
            <x v="6"/>
          </reference>
        </references>
      </pivotArea>
    </format>
    <format dxfId="127">
      <pivotArea dataOnly="0" labelOnly="1" fieldPosition="0">
        <references count="3">
          <reference field="0" count="1" selected="0">
            <x v="7"/>
          </reference>
          <reference field="1" count="1" selected="0">
            <x v="28"/>
          </reference>
          <reference field="2" count="1">
            <x v="4"/>
          </reference>
        </references>
      </pivotArea>
    </format>
    <format dxfId="126">
      <pivotArea dataOnly="0" labelOnly="1" fieldPosition="0">
        <references count="3">
          <reference field="0" count="1" selected="0">
            <x v="7"/>
          </reference>
          <reference field="1" count="1" selected="0">
            <x v="37"/>
          </reference>
          <reference field="2" count="1">
            <x v="6"/>
          </reference>
        </references>
      </pivotArea>
    </format>
    <format dxfId="125">
      <pivotArea dataOnly="0" labelOnly="1" fieldPosition="0">
        <references count="3">
          <reference field="0" count="1" selected="0">
            <x v="7"/>
          </reference>
          <reference field="1" count="1" selected="0">
            <x v="42"/>
          </reference>
          <reference field="2" count="1">
            <x v="4"/>
          </reference>
        </references>
      </pivotArea>
    </format>
    <format dxfId="124">
      <pivotArea dataOnly="0" labelOnly="1" fieldPosition="0">
        <references count="3">
          <reference field="0" count="1" selected="0">
            <x v="7"/>
          </reference>
          <reference field="1" count="1" selected="0">
            <x v="43"/>
          </reference>
          <reference field="2" count="1">
            <x v="4"/>
          </reference>
        </references>
      </pivotArea>
    </format>
    <format dxfId="123">
      <pivotArea dataOnly="0" labelOnly="1" fieldPosition="0">
        <references count="3">
          <reference field="0" count="1" selected="0">
            <x v="7"/>
          </reference>
          <reference field="1" count="1" selected="0">
            <x v="110"/>
          </reference>
          <reference field="2" count="2">
            <x v="6"/>
            <x v="7"/>
          </reference>
        </references>
      </pivotArea>
    </format>
    <format dxfId="122">
      <pivotArea dataOnly="0" labelOnly="1" fieldPosition="0">
        <references count="3">
          <reference field="0" count="1" selected="0">
            <x v="7"/>
          </reference>
          <reference field="1" count="1" selected="0">
            <x v="116"/>
          </reference>
          <reference field="2" count="7">
            <x v="1"/>
            <x v="2"/>
            <x v="3"/>
            <x v="4"/>
            <x v="5"/>
            <x v="6"/>
            <x v="7"/>
          </reference>
        </references>
      </pivotArea>
    </format>
    <format dxfId="121">
      <pivotArea dataOnly="0" labelOnly="1" fieldPosition="0">
        <references count="3">
          <reference field="0" count="1" selected="0">
            <x v="7"/>
          </reference>
          <reference field="1" count="1" selected="0">
            <x v="118"/>
          </reference>
          <reference field="2" count="1">
            <x v="7"/>
          </reference>
        </references>
      </pivotArea>
    </format>
    <format dxfId="120">
      <pivotArea dataOnly="0" labelOnly="1" fieldPosition="0">
        <references count="3">
          <reference field="0" count="1" selected="0">
            <x v="7"/>
          </reference>
          <reference field="1" count="1" selected="0">
            <x v="123"/>
          </reference>
          <reference field="2" count="2">
            <x v="6"/>
            <x v="7"/>
          </reference>
        </references>
      </pivotArea>
    </format>
    <format dxfId="119">
      <pivotArea dataOnly="0" labelOnly="1" fieldPosition="0">
        <references count="3">
          <reference field="0" count="1" selected="0">
            <x v="7"/>
          </reference>
          <reference field="1" count="1" selected="0">
            <x v="140"/>
          </reference>
          <reference field="2" count="2">
            <x v="6"/>
            <x v="7"/>
          </reference>
        </references>
      </pivotArea>
    </format>
    <format dxfId="118">
      <pivotArea dataOnly="0" labelOnly="1" fieldPosition="0">
        <references count="3">
          <reference field="0" count="1" selected="0">
            <x v="7"/>
          </reference>
          <reference field="1" count="1" selected="0">
            <x v="145"/>
          </reference>
          <reference field="2" count="2">
            <x v="6"/>
            <x v="7"/>
          </reference>
        </references>
      </pivotArea>
    </format>
    <format dxfId="117">
      <pivotArea dataOnly="0" labelOnly="1" fieldPosition="0">
        <references count="3">
          <reference field="0" count="1" selected="0">
            <x v="7"/>
          </reference>
          <reference field="1" count="1" selected="0">
            <x v="151"/>
          </reference>
          <reference field="2" count="2">
            <x v="6"/>
            <x v="7"/>
          </reference>
        </references>
      </pivotArea>
    </format>
    <format dxfId="116">
      <pivotArea dataOnly="0" labelOnly="1" fieldPosition="0">
        <references count="3">
          <reference field="0" count="1" selected="0">
            <x v="7"/>
          </reference>
          <reference field="1" count="1" selected="0">
            <x v="153"/>
          </reference>
          <reference field="2" count="1">
            <x v="7"/>
          </reference>
        </references>
      </pivotArea>
    </format>
    <format dxfId="115">
      <pivotArea dataOnly="0" labelOnly="1" fieldPosition="0">
        <references count="3">
          <reference field="0" count="1" selected="0">
            <x v="7"/>
          </reference>
          <reference field="1" count="1" selected="0">
            <x v="154"/>
          </reference>
          <reference field="2" count="1">
            <x v="7"/>
          </reference>
        </references>
      </pivotArea>
    </format>
    <format dxfId="114">
      <pivotArea dataOnly="0" labelOnly="1" fieldPosition="0">
        <references count="3">
          <reference field="0" count="1" selected="0">
            <x v="7"/>
          </reference>
          <reference field="1" count="1" selected="0">
            <x v="155"/>
          </reference>
          <reference field="2" count="1">
            <x v="6"/>
          </reference>
        </references>
      </pivotArea>
    </format>
    <format dxfId="113">
      <pivotArea dataOnly="0" labelOnly="1" fieldPosition="0">
        <references count="3">
          <reference field="0" count="1" selected="0">
            <x v="7"/>
          </reference>
          <reference field="1" count="1" selected="0">
            <x v="170"/>
          </reference>
          <reference field="2" count="1">
            <x v="7"/>
          </reference>
        </references>
      </pivotArea>
    </format>
    <format dxfId="112">
      <pivotArea dataOnly="0" labelOnly="1" fieldPosition="0">
        <references count="3">
          <reference field="0" count="1" selected="0">
            <x v="7"/>
          </reference>
          <reference field="1" count="1" selected="0">
            <x v="188"/>
          </reference>
          <reference field="2" count="1">
            <x v="4"/>
          </reference>
        </references>
      </pivotArea>
    </format>
    <format dxfId="111">
      <pivotArea dataOnly="0" labelOnly="1" fieldPosition="0">
        <references count="3">
          <reference field="0" count="1" selected="0">
            <x v="7"/>
          </reference>
          <reference field="1" count="1" selected="0">
            <x v="205"/>
          </reference>
          <reference field="2" count="1">
            <x v="7"/>
          </reference>
        </references>
      </pivotArea>
    </format>
    <format dxfId="110">
      <pivotArea dataOnly="0" labelOnly="1" fieldPosition="0">
        <references count="3">
          <reference field="0" count="1" selected="0">
            <x v="7"/>
          </reference>
          <reference field="1" count="1" selected="0">
            <x v="220"/>
          </reference>
          <reference field="2" count="1">
            <x v="4"/>
          </reference>
        </references>
      </pivotArea>
    </format>
    <format dxfId="109">
      <pivotArea dataOnly="0" labelOnly="1" fieldPosition="0">
        <references count="3">
          <reference field="0" count="1" selected="0">
            <x v="7"/>
          </reference>
          <reference field="1" count="1" selected="0">
            <x v="222"/>
          </reference>
          <reference field="2" count="1">
            <x v="7"/>
          </reference>
        </references>
      </pivotArea>
    </format>
    <format dxfId="108">
      <pivotArea dataOnly="0" labelOnly="1" fieldPosition="0">
        <references count="3">
          <reference field="0" count="1" selected="0">
            <x v="7"/>
          </reference>
          <reference field="1" count="1" selected="0">
            <x v="232"/>
          </reference>
          <reference field="2" count="1">
            <x v="4"/>
          </reference>
        </references>
      </pivotArea>
    </format>
    <format dxfId="107">
      <pivotArea dataOnly="0" labelOnly="1" fieldPosition="0">
        <references count="3">
          <reference field="0" count="1" selected="0">
            <x v="8"/>
          </reference>
          <reference field="1" count="1" selected="0">
            <x v="196"/>
          </reference>
          <reference field="2" count="1">
            <x v="5"/>
          </reference>
        </references>
      </pivotArea>
    </format>
    <format dxfId="106">
      <pivotArea dataOnly="0" labelOnly="1" fieldPosition="0">
        <references count="3">
          <reference field="0" count="1" selected="0">
            <x v="9"/>
          </reference>
          <reference field="1" count="1" selected="0">
            <x v="39"/>
          </reference>
          <reference field="2" count="1">
            <x v="2"/>
          </reference>
        </references>
      </pivotArea>
    </format>
    <format dxfId="105">
      <pivotArea dataOnly="0" labelOnly="1" fieldPosition="0">
        <references count="3">
          <reference field="0" count="1" selected="0">
            <x v="10"/>
          </reference>
          <reference field="1" count="1" selected="0">
            <x v="13"/>
          </reference>
          <reference field="2" count="1">
            <x v="7"/>
          </reference>
        </references>
      </pivotArea>
    </format>
    <format dxfId="104">
      <pivotArea dataOnly="0" labelOnly="1" fieldPosition="0">
        <references count="3">
          <reference field="0" count="1" selected="0">
            <x v="10"/>
          </reference>
          <reference field="1" count="1" selected="0">
            <x v="19"/>
          </reference>
          <reference field="2" count="1">
            <x v="6"/>
          </reference>
        </references>
      </pivotArea>
    </format>
    <format dxfId="103">
      <pivotArea dataOnly="0" labelOnly="1" fieldPosition="0">
        <references count="3">
          <reference field="0" count="1" selected="0">
            <x v="10"/>
          </reference>
          <reference field="1" count="1" selected="0">
            <x v="32"/>
          </reference>
          <reference field="2" count="1">
            <x v="7"/>
          </reference>
        </references>
      </pivotArea>
    </format>
    <format dxfId="102">
      <pivotArea dataOnly="0" labelOnly="1" fieldPosition="0">
        <references count="3">
          <reference field="0" count="1" selected="0">
            <x v="10"/>
          </reference>
          <reference field="1" count="1" selected="0">
            <x v="33"/>
          </reference>
          <reference field="2" count="1">
            <x v="7"/>
          </reference>
        </references>
      </pivotArea>
    </format>
    <format dxfId="101">
      <pivotArea dataOnly="0" labelOnly="1" fieldPosition="0">
        <references count="3">
          <reference field="0" count="1" selected="0">
            <x v="10"/>
          </reference>
          <reference field="1" count="1" selected="0">
            <x v="36"/>
          </reference>
          <reference field="2" count="1">
            <x v="7"/>
          </reference>
        </references>
      </pivotArea>
    </format>
    <format dxfId="100">
      <pivotArea dataOnly="0" labelOnly="1" fieldPosition="0">
        <references count="3">
          <reference field="0" count="1" selected="0">
            <x v="10"/>
          </reference>
          <reference field="1" count="1" selected="0">
            <x v="89"/>
          </reference>
          <reference field="2" count="1">
            <x v="5"/>
          </reference>
        </references>
      </pivotArea>
    </format>
    <format dxfId="99">
      <pivotArea dataOnly="0" labelOnly="1" fieldPosition="0">
        <references count="3">
          <reference field="0" count="1" selected="0">
            <x v="10"/>
          </reference>
          <reference field="1" count="1" selected="0">
            <x v="108"/>
          </reference>
          <reference field="2" count="1">
            <x v="7"/>
          </reference>
        </references>
      </pivotArea>
    </format>
    <format dxfId="98">
      <pivotArea dataOnly="0" labelOnly="1" fieldPosition="0">
        <references count="3">
          <reference field="0" count="1" selected="0">
            <x v="10"/>
          </reference>
          <reference field="1" count="1" selected="0">
            <x v="109"/>
          </reference>
          <reference field="2" count="1">
            <x v="5"/>
          </reference>
        </references>
      </pivotArea>
    </format>
    <format dxfId="97">
      <pivotArea dataOnly="0" labelOnly="1" fieldPosition="0">
        <references count="3">
          <reference field="0" count="1" selected="0">
            <x v="10"/>
          </reference>
          <reference field="1" count="1" selected="0">
            <x v="111"/>
          </reference>
          <reference field="2" count="1">
            <x v="7"/>
          </reference>
        </references>
      </pivotArea>
    </format>
    <format dxfId="96">
      <pivotArea dataOnly="0" labelOnly="1" fieldPosition="0">
        <references count="3">
          <reference field="0" count="1" selected="0">
            <x v="10"/>
          </reference>
          <reference field="1" count="1" selected="0">
            <x v="115"/>
          </reference>
          <reference field="2" count="1">
            <x v="7"/>
          </reference>
        </references>
      </pivotArea>
    </format>
    <format dxfId="95">
      <pivotArea dataOnly="0" labelOnly="1" fieldPosition="0">
        <references count="3">
          <reference field="0" count="1" selected="0">
            <x v="10"/>
          </reference>
          <reference field="1" count="1" selected="0">
            <x v="128"/>
          </reference>
          <reference field="2" count="1">
            <x v="5"/>
          </reference>
        </references>
      </pivotArea>
    </format>
    <format dxfId="94">
      <pivotArea dataOnly="0" labelOnly="1" fieldPosition="0">
        <references count="3">
          <reference field="0" count="1" selected="0">
            <x v="10"/>
          </reference>
          <reference field="1" count="1" selected="0">
            <x v="129"/>
          </reference>
          <reference field="2" count="1">
            <x v="7"/>
          </reference>
        </references>
      </pivotArea>
    </format>
    <format dxfId="93">
      <pivotArea dataOnly="0" labelOnly="1" fieldPosition="0">
        <references count="3">
          <reference field="0" count="1" selected="0">
            <x v="10"/>
          </reference>
          <reference field="1" count="1" selected="0">
            <x v="134"/>
          </reference>
          <reference field="2" count="1">
            <x v="7"/>
          </reference>
        </references>
      </pivotArea>
    </format>
    <format dxfId="92">
      <pivotArea dataOnly="0" labelOnly="1" fieldPosition="0">
        <references count="3">
          <reference field="0" count="1" selected="0">
            <x v="10"/>
          </reference>
          <reference field="1" count="1" selected="0">
            <x v="136"/>
          </reference>
          <reference field="2" count="1">
            <x v="7"/>
          </reference>
        </references>
      </pivotArea>
    </format>
    <format dxfId="91">
      <pivotArea dataOnly="0" labelOnly="1" fieldPosition="0">
        <references count="3">
          <reference field="0" count="1" selected="0">
            <x v="10"/>
          </reference>
          <reference field="1" count="1" selected="0">
            <x v="147"/>
          </reference>
          <reference field="2" count="1">
            <x v="5"/>
          </reference>
        </references>
      </pivotArea>
    </format>
    <format dxfId="90">
      <pivotArea dataOnly="0" labelOnly="1" fieldPosition="0">
        <references count="3">
          <reference field="0" count="1" selected="0">
            <x v="10"/>
          </reference>
          <reference field="1" count="1" selected="0">
            <x v="157"/>
          </reference>
          <reference field="2" count="1">
            <x v="5"/>
          </reference>
        </references>
      </pivotArea>
    </format>
    <format dxfId="89">
      <pivotArea dataOnly="0" labelOnly="1" fieldPosition="0">
        <references count="3">
          <reference field="0" count="1" selected="0">
            <x v="10"/>
          </reference>
          <reference field="1" count="1" selected="0">
            <x v="162"/>
          </reference>
          <reference field="2" count="1">
            <x v="5"/>
          </reference>
        </references>
      </pivotArea>
    </format>
    <format dxfId="88">
      <pivotArea dataOnly="0" labelOnly="1" fieldPosition="0">
        <references count="3">
          <reference field="0" count="1" selected="0">
            <x v="10"/>
          </reference>
          <reference field="1" count="1" selected="0">
            <x v="163"/>
          </reference>
          <reference field="2" count="1">
            <x v="5"/>
          </reference>
        </references>
      </pivotArea>
    </format>
    <format dxfId="87">
      <pivotArea dataOnly="0" labelOnly="1" fieldPosition="0">
        <references count="3">
          <reference field="0" count="1" selected="0">
            <x v="10"/>
          </reference>
          <reference field="1" count="1" selected="0">
            <x v="164"/>
          </reference>
          <reference field="2" count="1">
            <x v="7"/>
          </reference>
        </references>
      </pivotArea>
    </format>
    <format dxfId="86">
      <pivotArea dataOnly="0" labelOnly="1" fieldPosition="0">
        <references count="3">
          <reference field="0" count="1" selected="0">
            <x v="10"/>
          </reference>
          <reference field="1" count="1" selected="0">
            <x v="165"/>
          </reference>
          <reference field="2" count="1">
            <x v="5"/>
          </reference>
        </references>
      </pivotArea>
    </format>
    <format dxfId="85">
      <pivotArea dataOnly="0" labelOnly="1" fieldPosition="0">
        <references count="3">
          <reference field="0" count="1" selected="0">
            <x v="10"/>
          </reference>
          <reference field="1" count="1" selected="0">
            <x v="177"/>
          </reference>
          <reference field="2" count="1">
            <x v="7"/>
          </reference>
        </references>
      </pivotArea>
    </format>
    <format dxfId="84">
      <pivotArea dataOnly="0" labelOnly="1" fieldPosition="0">
        <references count="3">
          <reference field="0" count="1" selected="0">
            <x v="10"/>
          </reference>
          <reference field="1" count="1" selected="0">
            <x v="180"/>
          </reference>
          <reference field="2" count="1">
            <x v="5"/>
          </reference>
        </references>
      </pivotArea>
    </format>
    <format dxfId="83">
      <pivotArea dataOnly="0" labelOnly="1" fieldPosition="0">
        <references count="3">
          <reference field="0" count="1" selected="0">
            <x v="10"/>
          </reference>
          <reference field="1" count="1" selected="0">
            <x v="183"/>
          </reference>
          <reference field="2" count="1">
            <x v="7"/>
          </reference>
        </references>
      </pivotArea>
    </format>
    <format dxfId="82">
      <pivotArea dataOnly="0" labelOnly="1" fieldPosition="0">
        <references count="3">
          <reference field="0" count="1" selected="0">
            <x v="10"/>
          </reference>
          <reference field="1" count="1" selected="0">
            <x v="186"/>
          </reference>
          <reference field="2" count="1">
            <x v="5"/>
          </reference>
        </references>
      </pivotArea>
    </format>
    <format dxfId="81">
      <pivotArea dataOnly="0" labelOnly="1" fieldPosition="0">
        <references count="3">
          <reference field="0" count="1" selected="0">
            <x v="10"/>
          </reference>
          <reference field="1" count="1" selected="0">
            <x v="187"/>
          </reference>
          <reference field="2" count="1">
            <x v="7"/>
          </reference>
        </references>
      </pivotArea>
    </format>
    <format dxfId="80">
      <pivotArea dataOnly="0" labelOnly="1" fieldPosition="0">
        <references count="3">
          <reference field="0" count="1" selected="0">
            <x v="10"/>
          </reference>
          <reference field="1" count="1" selected="0">
            <x v="190"/>
          </reference>
          <reference field="2" count="1">
            <x v="7"/>
          </reference>
        </references>
      </pivotArea>
    </format>
    <format dxfId="79">
      <pivotArea dataOnly="0" labelOnly="1" fieldPosition="0">
        <references count="3">
          <reference field="0" count="1" selected="0">
            <x v="10"/>
          </reference>
          <reference field="1" count="1" selected="0">
            <x v="200"/>
          </reference>
          <reference field="2" count="1">
            <x v="7"/>
          </reference>
        </references>
      </pivotArea>
    </format>
    <format dxfId="78">
      <pivotArea dataOnly="0" labelOnly="1" fieldPosition="0">
        <references count="3">
          <reference field="0" count="1" selected="0">
            <x v="10"/>
          </reference>
          <reference field="1" count="1" selected="0">
            <x v="203"/>
          </reference>
          <reference field="2" count="1">
            <x v="7"/>
          </reference>
        </references>
      </pivotArea>
    </format>
    <format dxfId="77">
      <pivotArea dataOnly="0" labelOnly="1" fieldPosition="0">
        <references count="3">
          <reference field="0" count="1" selected="0">
            <x v="10"/>
          </reference>
          <reference field="1" count="1" selected="0">
            <x v="229"/>
          </reference>
          <reference field="2" count="1">
            <x v="7"/>
          </reference>
        </references>
      </pivotArea>
    </format>
    <format dxfId="76">
      <pivotArea dataOnly="0" labelOnly="1" fieldPosition="0">
        <references count="3">
          <reference field="0" count="1" selected="0">
            <x v="11"/>
          </reference>
          <reference field="1" count="1" selected="0">
            <x v="41"/>
          </reference>
          <reference field="2" count="5">
            <x v="2"/>
            <x v="3"/>
            <x v="4"/>
            <x v="5"/>
            <x v="6"/>
          </reference>
        </references>
      </pivotArea>
    </format>
    <format dxfId="75">
      <pivotArea dataOnly="0" labelOnly="1" fieldPosition="0">
        <references count="3">
          <reference field="0" count="1" selected="0">
            <x v="11"/>
          </reference>
          <reference field="1" count="1" selected="0">
            <x v="65"/>
          </reference>
          <reference field="2" count="2">
            <x v="5"/>
            <x v="6"/>
          </reference>
        </references>
      </pivotArea>
    </format>
    <format dxfId="74">
      <pivotArea dataOnly="0" labelOnly="1" fieldPosition="0">
        <references count="3">
          <reference field="0" count="1" selected="0">
            <x v="11"/>
          </reference>
          <reference field="1" count="1" selected="0">
            <x v="66"/>
          </reference>
          <reference field="2" count="6">
            <x v="2"/>
            <x v="3"/>
            <x v="4"/>
            <x v="5"/>
            <x v="6"/>
            <x v="7"/>
          </reference>
        </references>
      </pivotArea>
    </format>
    <format dxfId="73">
      <pivotArea dataOnly="0" labelOnly="1" fieldPosition="0">
        <references count="3">
          <reference field="0" count="1" selected="0">
            <x v="11"/>
          </reference>
          <reference field="1" count="1" selected="0">
            <x v="68"/>
          </reference>
          <reference field="2" count="1">
            <x v="7"/>
          </reference>
        </references>
      </pivotArea>
    </format>
    <format dxfId="72">
      <pivotArea dataOnly="0" labelOnly="1" fieldPosition="0">
        <references count="3">
          <reference field="0" count="1" selected="0">
            <x v="11"/>
          </reference>
          <reference field="1" count="1" selected="0">
            <x v="70"/>
          </reference>
          <reference field="2" count="3">
            <x v="4"/>
            <x v="5"/>
            <x v="6"/>
          </reference>
        </references>
      </pivotArea>
    </format>
    <format dxfId="71">
      <pivotArea dataOnly="0" labelOnly="1" fieldPosition="0">
        <references count="3">
          <reference field="0" count="1" selected="0">
            <x v="11"/>
          </reference>
          <reference field="1" count="1" selected="0">
            <x v="144"/>
          </reference>
          <reference field="2" count="4">
            <x v="3"/>
            <x v="4"/>
            <x v="5"/>
            <x v="6"/>
          </reference>
        </references>
      </pivotArea>
    </format>
    <format dxfId="70">
      <pivotArea dataOnly="0" labelOnly="1" fieldPosition="0">
        <references count="3">
          <reference field="0" count="1" selected="0">
            <x v="11"/>
          </reference>
          <reference field="1" count="1" selected="0">
            <x v="225"/>
          </reference>
          <reference field="2" count="2">
            <x v="4"/>
            <x v="5"/>
          </reference>
        </references>
      </pivotArea>
    </format>
    <format dxfId="69">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284EC8-826B-47B1-A496-E2D548B4860F}" name="Pivot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F117" firstHeaderRow="1" firstDataRow="1" firstDataCol="1" rowPageCount="1" colPageCount="1"/>
  <pivotFields count="13">
    <pivotField axis="axisRow" showAll="0" defaultSubtotal="0">
      <items count="14">
        <item x="0"/>
        <item x="1"/>
        <item x="2"/>
        <item x="3"/>
        <item x="4"/>
        <item x="9"/>
        <item x="5"/>
        <item x="10"/>
        <item x="6"/>
        <item x="8"/>
        <item x="7"/>
        <item x="11"/>
        <item x="13"/>
        <item x="12"/>
      </items>
    </pivotField>
    <pivotField showAll="0" defaultSubtotal="0"/>
    <pivotField axis="axisRow" showAll="0" defaultSubtotal="0">
      <items count="21">
        <item x="9"/>
        <item x="13"/>
        <item x="3"/>
        <item x="11"/>
        <item x="19"/>
        <item x="14"/>
        <item x="1"/>
        <item x="4"/>
        <item x="8"/>
        <item x="2"/>
        <item x="7"/>
        <item x="10"/>
        <item x="12"/>
        <item x="5"/>
        <item x="0"/>
        <item x="16"/>
        <item x="6"/>
        <item x="15"/>
        <item x="18"/>
        <item x="17"/>
        <item x="20"/>
      </items>
    </pivotField>
    <pivotField axis="axisPage" showAll="0" defaultSubtotal="0">
      <items count="4">
        <item x="0"/>
        <item x="3"/>
        <item x="2"/>
        <item x="1"/>
      </items>
    </pivotField>
    <pivotField axis="axisRow" showAll="0" defaultSubtotal="0">
      <items count="25">
        <item x="14"/>
        <item x="0"/>
        <item x="17"/>
        <item x="10"/>
        <item x="12"/>
        <item x="15"/>
        <item x="9"/>
        <item x="18"/>
        <item x="2"/>
        <item x="6"/>
        <item x="20"/>
        <item x="16"/>
        <item x="1"/>
        <item x="23"/>
        <item x="4"/>
        <item x="22"/>
        <item x="5"/>
        <item x="24"/>
        <item x="13"/>
        <item x="7"/>
        <item x="19"/>
        <item x="11"/>
        <item x="3"/>
        <item x="21"/>
        <item x="8"/>
      </items>
    </pivotField>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s>
  <rowFields count="3">
    <field x="0"/>
    <field x="2"/>
    <field x="4"/>
  </rowFields>
  <rowItems count="114">
    <i>
      <x/>
    </i>
    <i r="1">
      <x v="14"/>
    </i>
    <i r="2">
      <x v="1"/>
    </i>
    <i r="2">
      <x v="8"/>
    </i>
    <i r="2">
      <x v="9"/>
    </i>
    <i r="2">
      <x v="12"/>
    </i>
    <i r="2">
      <x v="14"/>
    </i>
    <i r="2">
      <x v="16"/>
    </i>
    <i r="2">
      <x v="19"/>
    </i>
    <i r="2">
      <x v="22"/>
    </i>
    <i>
      <x v="1"/>
    </i>
    <i r="1">
      <x v="9"/>
    </i>
    <i r="2">
      <x v="1"/>
    </i>
    <i r="2">
      <x v="6"/>
    </i>
    <i r="2">
      <x v="9"/>
    </i>
    <i r="2">
      <x v="19"/>
    </i>
    <i r="2">
      <x v="22"/>
    </i>
    <i>
      <x v="2"/>
    </i>
    <i r="1">
      <x v="13"/>
    </i>
    <i r="2">
      <x v="1"/>
    </i>
    <i r="2">
      <x v="4"/>
    </i>
    <i r="2">
      <x v="6"/>
    </i>
    <i r="2">
      <x v="12"/>
    </i>
    <i r="2">
      <x v="14"/>
    </i>
    <i r="2">
      <x v="19"/>
    </i>
    <i r="2">
      <x v="21"/>
    </i>
    <i>
      <x v="3"/>
    </i>
    <i r="1">
      <x v="8"/>
    </i>
    <i r="2">
      <x v="1"/>
    </i>
    <i r="2">
      <x v="6"/>
    </i>
    <i r="2">
      <x v="9"/>
    </i>
    <i r="2">
      <x v="12"/>
    </i>
    <i r="2">
      <x v="14"/>
    </i>
    <i r="2">
      <x v="19"/>
    </i>
    <i r="2">
      <x v="21"/>
    </i>
    <i r="1">
      <x v="10"/>
    </i>
    <i r="2">
      <x v="1"/>
    </i>
    <i r="2">
      <x v="6"/>
    </i>
    <i r="2">
      <x v="9"/>
    </i>
    <i r="2">
      <x v="14"/>
    </i>
    <i r="2">
      <x v="19"/>
    </i>
    <i r="2">
      <x v="21"/>
    </i>
    <i>
      <x v="4"/>
    </i>
    <i r="1">
      <x v="3"/>
    </i>
    <i r="2">
      <x v="1"/>
    </i>
    <i r="2">
      <x v="6"/>
    </i>
    <i r="2">
      <x v="9"/>
    </i>
    <i r="2">
      <x v="12"/>
    </i>
    <i r="2">
      <x v="14"/>
    </i>
    <i r="2">
      <x v="19"/>
    </i>
    <i r="2">
      <x v="22"/>
    </i>
    <i>
      <x v="5"/>
    </i>
    <i r="1">
      <x v="19"/>
    </i>
    <i r="2">
      <x/>
    </i>
    <i r="2">
      <x v="6"/>
    </i>
    <i r="2">
      <x v="9"/>
    </i>
    <i r="2">
      <x v="14"/>
    </i>
    <i r="2">
      <x v="16"/>
    </i>
    <i r="2">
      <x v="19"/>
    </i>
    <i>
      <x v="6"/>
    </i>
    <i r="1">
      <x v="12"/>
    </i>
    <i r="2">
      <x v="1"/>
    </i>
    <i r="2">
      <x v="6"/>
    </i>
    <i r="2">
      <x v="12"/>
    </i>
    <i r="2">
      <x v="14"/>
    </i>
    <i r="2">
      <x v="19"/>
    </i>
    <i r="2">
      <x v="22"/>
    </i>
    <i>
      <x v="7"/>
    </i>
    <i r="1">
      <x v="16"/>
    </i>
    <i r="2">
      <x v="1"/>
    </i>
    <i r="2">
      <x v="5"/>
    </i>
    <i r="2">
      <x v="6"/>
    </i>
    <i r="2">
      <x v="11"/>
    </i>
    <i r="2">
      <x v="12"/>
    </i>
    <i r="2">
      <x v="14"/>
    </i>
    <i r="2">
      <x v="16"/>
    </i>
    <i r="2">
      <x v="19"/>
    </i>
    <i r="2">
      <x v="21"/>
    </i>
    <i r="1">
      <x v="18"/>
    </i>
    <i r="2">
      <x v="1"/>
    </i>
    <i r="2">
      <x v="5"/>
    </i>
    <i r="2">
      <x v="6"/>
    </i>
    <i r="2">
      <x v="11"/>
    </i>
    <i r="2">
      <x v="12"/>
    </i>
    <i r="2">
      <x v="14"/>
    </i>
    <i r="2">
      <x v="16"/>
    </i>
    <i r="2">
      <x v="19"/>
    </i>
    <i r="2">
      <x v="21"/>
    </i>
    <i>
      <x v="8"/>
    </i>
    <i r="1">
      <x v="8"/>
    </i>
    <i r="2">
      <x v="1"/>
    </i>
    <i r="2">
      <x v="6"/>
    </i>
    <i r="2">
      <x v="9"/>
    </i>
    <i r="2">
      <x v="12"/>
    </i>
    <i r="2">
      <x v="14"/>
    </i>
    <i r="2">
      <x v="19"/>
    </i>
    <i r="2">
      <x v="22"/>
    </i>
    <i>
      <x v="9"/>
    </i>
    <i r="1">
      <x v="17"/>
    </i>
    <i r="2">
      <x v="1"/>
    </i>
    <i r="2">
      <x v="6"/>
    </i>
    <i r="2">
      <x v="9"/>
    </i>
    <i r="2">
      <x v="14"/>
    </i>
    <i r="2">
      <x v="16"/>
    </i>
    <i r="2">
      <x v="19"/>
    </i>
    <i>
      <x v="10"/>
    </i>
    <i r="1">
      <x v="5"/>
    </i>
    <i r="2">
      <x v="1"/>
    </i>
    <i r="2">
      <x v="6"/>
    </i>
    <i r="2">
      <x v="9"/>
    </i>
    <i r="2">
      <x v="12"/>
    </i>
    <i r="2">
      <x v="19"/>
    </i>
    <i r="2">
      <x v="21"/>
    </i>
    <i t="grand">
      <x/>
    </i>
  </rowItems>
  <colItems count="1">
    <i/>
  </colItems>
  <pageFields count="1">
    <pageField fld="3" item="0" hier="-1"/>
  </pageFields>
  <dataFields count="1">
    <dataField name="Sum of Standards" fld="7" baseField="0" baseItem="0" numFmtId="2"/>
  </dataFields>
  <formats count="30">
    <format dxfId="68">
      <pivotArea type="all" dataOnly="0" outline="0" fieldPosition="0"/>
    </format>
    <format dxfId="67">
      <pivotArea outline="0" collapsedLevelsAreSubtotals="1" fieldPosition="0"/>
    </format>
    <format dxfId="66">
      <pivotArea field="0" type="button" dataOnly="0" labelOnly="1" outline="0" axis="axisRow" fieldPosition="0"/>
    </format>
    <format dxfId="65">
      <pivotArea dataOnly="0" labelOnly="1" fieldPosition="0">
        <references count="1">
          <reference field="0" count="11">
            <x v="0"/>
            <x v="1"/>
            <x v="2"/>
            <x v="3"/>
            <x v="4"/>
            <x v="5"/>
            <x v="6"/>
            <x v="7"/>
            <x v="8"/>
            <x v="9"/>
            <x v="10"/>
          </reference>
        </references>
      </pivotArea>
    </format>
    <format dxfId="64">
      <pivotArea dataOnly="0" labelOnly="1" grandRow="1" outline="0" fieldPosition="0"/>
    </format>
    <format dxfId="63">
      <pivotArea dataOnly="0" labelOnly="1" fieldPosition="0">
        <references count="2">
          <reference field="0" count="1" selected="0">
            <x v="0"/>
          </reference>
          <reference field="2" count="1">
            <x v="14"/>
          </reference>
        </references>
      </pivotArea>
    </format>
    <format dxfId="62">
      <pivotArea dataOnly="0" labelOnly="1" fieldPosition="0">
        <references count="2">
          <reference field="0" count="1" selected="0">
            <x v="1"/>
          </reference>
          <reference field="2" count="1">
            <x v="9"/>
          </reference>
        </references>
      </pivotArea>
    </format>
    <format dxfId="61">
      <pivotArea dataOnly="0" labelOnly="1" fieldPosition="0">
        <references count="2">
          <reference field="0" count="1" selected="0">
            <x v="2"/>
          </reference>
          <reference field="2" count="1">
            <x v="13"/>
          </reference>
        </references>
      </pivotArea>
    </format>
    <format dxfId="60">
      <pivotArea dataOnly="0" labelOnly="1" fieldPosition="0">
        <references count="2">
          <reference field="0" count="1" selected="0">
            <x v="3"/>
          </reference>
          <reference field="2" count="2">
            <x v="8"/>
            <x v="10"/>
          </reference>
        </references>
      </pivotArea>
    </format>
    <format dxfId="59">
      <pivotArea dataOnly="0" labelOnly="1" fieldPosition="0">
        <references count="2">
          <reference field="0" count="1" selected="0">
            <x v="4"/>
          </reference>
          <reference field="2" count="1">
            <x v="3"/>
          </reference>
        </references>
      </pivotArea>
    </format>
    <format dxfId="58">
      <pivotArea dataOnly="0" labelOnly="1" fieldPosition="0">
        <references count="2">
          <reference field="0" count="1" selected="0">
            <x v="5"/>
          </reference>
          <reference field="2" count="1">
            <x v="19"/>
          </reference>
        </references>
      </pivotArea>
    </format>
    <format dxfId="57">
      <pivotArea dataOnly="0" labelOnly="1" fieldPosition="0">
        <references count="2">
          <reference field="0" count="1" selected="0">
            <x v="6"/>
          </reference>
          <reference field="2" count="1">
            <x v="12"/>
          </reference>
        </references>
      </pivotArea>
    </format>
    <format dxfId="56">
      <pivotArea dataOnly="0" labelOnly="1" fieldPosition="0">
        <references count="2">
          <reference field="0" count="1" selected="0">
            <x v="7"/>
          </reference>
          <reference field="2" count="2">
            <x v="16"/>
            <x v="18"/>
          </reference>
        </references>
      </pivotArea>
    </format>
    <format dxfId="55">
      <pivotArea dataOnly="0" labelOnly="1" fieldPosition="0">
        <references count="2">
          <reference field="0" count="1" selected="0">
            <x v="8"/>
          </reference>
          <reference field="2" count="1">
            <x v="8"/>
          </reference>
        </references>
      </pivotArea>
    </format>
    <format dxfId="54">
      <pivotArea dataOnly="0" labelOnly="1" fieldPosition="0">
        <references count="2">
          <reference field="0" count="1" selected="0">
            <x v="9"/>
          </reference>
          <reference field="2" count="1">
            <x v="17"/>
          </reference>
        </references>
      </pivotArea>
    </format>
    <format dxfId="53">
      <pivotArea dataOnly="0" labelOnly="1" fieldPosition="0">
        <references count="2">
          <reference field="0" count="1" selected="0">
            <x v="10"/>
          </reference>
          <reference field="2" count="1">
            <x v="5"/>
          </reference>
        </references>
      </pivotArea>
    </format>
    <format dxfId="52">
      <pivotArea dataOnly="0" labelOnly="1" fieldPosition="0">
        <references count="3">
          <reference field="0" count="1" selected="0">
            <x v="0"/>
          </reference>
          <reference field="2" count="1" selected="0">
            <x v="14"/>
          </reference>
          <reference field="4" count="8">
            <x v="1"/>
            <x v="8"/>
            <x v="9"/>
            <x v="12"/>
            <x v="14"/>
            <x v="16"/>
            <x v="19"/>
            <x v="22"/>
          </reference>
        </references>
      </pivotArea>
    </format>
    <format dxfId="51">
      <pivotArea dataOnly="0" labelOnly="1" fieldPosition="0">
        <references count="3">
          <reference field="0" count="1" selected="0">
            <x v="1"/>
          </reference>
          <reference field="2" count="1" selected="0">
            <x v="9"/>
          </reference>
          <reference field="4" count="5">
            <x v="1"/>
            <x v="6"/>
            <x v="9"/>
            <x v="19"/>
            <x v="22"/>
          </reference>
        </references>
      </pivotArea>
    </format>
    <format dxfId="50">
      <pivotArea dataOnly="0" labelOnly="1" fieldPosition="0">
        <references count="3">
          <reference field="0" count="1" selected="0">
            <x v="2"/>
          </reference>
          <reference field="2" count="1" selected="0">
            <x v="13"/>
          </reference>
          <reference field="4" count="7">
            <x v="1"/>
            <x v="4"/>
            <x v="6"/>
            <x v="12"/>
            <x v="14"/>
            <x v="19"/>
            <x v="21"/>
          </reference>
        </references>
      </pivotArea>
    </format>
    <format dxfId="49">
      <pivotArea dataOnly="0" labelOnly="1" fieldPosition="0">
        <references count="3">
          <reference field="0" count="1" selected="0">
            <x v="3"/>
          </reference>
          <reference field="2" count="1" selected="0">
            <x v="8"/>
          </reference>
          <reference field="4" count="7">
            <x v="1"/>
            <x v="6"/>
            <x v="9"/>
            <x v="12"/>
            <x v="14"/>
            <x v="19"/>
            <x v="21"/>
          </reference>
        </references>
      </pivotArea>
    </format>
    <format dxfId="48">
      <pivotArea dataOnly="0" labelOnly="1" fieldPosition="0">
        <references count="3">
          <reference field="0" count="1" selected="0">
            <x v="3"/>
          </reference>
          <reference field="2" count="1" selected="0">
            <x v="10"/>
          </reference>
          <reference field="4" count="6">
            <x v="1"/>
            <x v="6"/>
            <x v="9"/>
            <x v="14"/>
            <x v="19"/>
            <x v="21"/>
          </reference>
        </references>
      </pivotArea>
    </format>
    <format dxfId="47">
      <pivotArea dataOnly="0" labelOnly="1" fieldPosition="0">
        <references count="3">
          <reference field="0" count="1" selected="0">
            <x v="4"/>
          </reference>
          <reference field="2" count="1" selected="0">
            <x v="3"/>
          </reference>
          <reference field="4" count="7">
            <x v="1"/>
            <x v="6"/>
            <x v="9"/>
            <x v="12"/>
            <x v="14"/>
            <x v="19"/>
            <x v="22"/>
          </reference>
        </references>
      </pivotArea>
    </format>
    <format dxfId="46">
      <pivotArea dataOnly="0" labelOnly="1" fieldPosition="0">
        <references count="3">
          <reference field="0" count="1" selected="0">
            <x v="5"/>
          </reference>
          <reference field="2" count="1" selected="0">
            <x v="19"/>
          </reference>
          <reference field="4" count="6">
            <x v="0"/>
            <x v="6"/>
            <x v="9"/>
            <x v="14"/>
            <x v="16"/>
            <x v="19"/>
          </reference>
        </references>
      </pivotArea>
    </format>
    <format dxfId="45">
      <pivotArea dataOnly="0" labelOnly="1" fieldPosition="0">
        <references count="3">
          <reference field="0" count="1" selected="0">
            <x v="6"/>
          </reference>
          <reference field="2" count="1" selected="0">
            <x v="12"/>
          </reference>
          <reference field="4" count="6">
            <x v="1"/>
            <x v="6"/>
            <x v="12"/>
            <x v="14"/>
            <x v="19"/>
            <x v="22"/>
          </reference>
        </references>
      </pivotArea>
    </format>
    <format dxfId="44">
      <pivotArea dataOnly="0" labelOnly="1" fieldPosition="0">
        <references count="3">
          <reference field="0" count="1" selected="0">
            <x v="7"/>
          </reference>
          <reference field="2" count="1" selected="0">
            <x v="16"/>
          </reference>
          <reference field="4" count="9">
            <x v="1"/>
            <x v="5"/>
            <x v="6"/>
            <x v="11"/>
            <x v="12"/>
            <x v="14"/>
            <x v="16"/>
            <x v="19"/>
            <x v="21"/>
          </reference>
        </references>
      </pivotArea>
    </format>
    <format dxfId="43">
      <pivotArea dataOnly="0" labelOnly="1" fieldPosition="0">
        <references count="3">
          <reference field="0" count="1" selected="0">
            <x v="7"/>
          </reference>
          <reference field="2" count="1" selected="0">
            <x v="18"/>
          </reference>
          <reference field="4" count="9">
            <x v="1"/>
            <x v="5"/>
            <x v="6"/>
            <x v="11"/>
            <x v="12"/>
            <x v="14"/>
            <x v="16"/>
            <x v="19"/>
            <x v="21"/>
          </reference>
        </references>
      </pivotArea>
    </format>
    <format dxfId="42">
      <pivotArea dataOnly="0" labelOnly="1" fieldPosition="0">
        <references count="3">
          <reference field="0" count="1" selected="0">
            <x v="8"/>
          </reference>
          <reference field="2" count="1" selected="0">
            <x v="8"/>
          </reference>
          <reference field="4" count="7">
            <x v="1"/>
            <x v="6"/>
            <x v="9"/>
            <x v="12"/>
            <x v="14"/>
            <x v="19"/>
            <x v="22"/>
          </reference>
        </references>
      </pivotArea>
    </format>
    <format dxfId="41">
      <pivotArea dataOnly="0" labelOnly="1" fieldPosition="0">
        <references count="3">
          <reference field="0" count="1" selected="0">
            <x v="9"/>
          </reference>
          <reference field="2" count="1" selected="0">
            <x v="17"/>
          </reference>
          <reference field="4" count="6">
            <x v="1"/>
            <x v="6"/>
            <x v="9"/>
            <x v="14"/>
            <x v="16"/>
            <x v="19"/>
          </reference>
        </references>
      </pivotArea>
    </format>
    <format dxfId="40">
      <pivotArea dataOnly="0" labelOnly="1" fieldPosition="0">
        <references count="3">
          <reference field="0" count="1" selected="0">
            <x v="10"/>
          </reference>
          <reference field="2" count="1" selected="0">
            <x v="5"/>
          </reference>
          <reference field="4" count="6">
            <x v="1"/>
            <x v="6"/>
            <x v="9"/>
            <x v="12"/>
            <x v="19"/>
            <x v="21"/>
          </reference>
        </references>
      </pivotArea>
    </format>
    <format dxfId="39">
      <pivotArea dataOnly="0" labelOnly="1" outline="0" axis="axisValues" fieldPosition="0"/>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4B2C4E-2C6F-4135-AD81-70237225305D}" name="PivotTable1" cacheId="6"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location ref="A3:C258" firstHeaderRow="1" firstDataRow="2" firstDataCol="1" rowPageCount="1" colPageCount="1"/>
  <pivotFields count="11">
    <pivotField axis="axisRow" showAll="0" defaultSubtotal="0">
      <items count="13">
        <item x="0"/>
        <item x="1"/>
        <item x="2"/>
        <item x="3"/>
        <item x="4"/>
        <item x="5"/>
        <item x="6"/>
        <item x="7"/>
        <item x="8"/>
        <item x="9"/>
        <item x="10"/>
        <item x="11"/>
        <item x="12"/>
      </items>
    </pivotField>
    <pivotField showAll="0" defaultSubtotal="0"/>
    <pivotField axis="axisPage" showAll="0" defaultSubtotal="0">
      <items count="2">
        <item x="0"/>
        <item x="1"/>
      </items>
    </pivotField>
    <pivotField axis="axisRow" showAll="0" defaultSubtotal="0">
      <items count="13">
        <item x="0"/>
        <item x="1"/>
        <item x="2"/>
        <item x="3"/>
        <item x="4"/>
        <item x="5"/>
        <item x="6"/>
        <item x="7"/>
        <item x="8"/>
        <item x="9"/>
        <item x="10"/>
        <item x="11"/>
        <item x="12"/>
      </items>
    </pivotField>
    <pivotField axis="axisRow" multipleItemSelectionAllowed="1" showAll="0" defaultSubtotal="0">
      <items count="13">
        <item x="1"/>
        <item x="2"/>
        <item x="3"/>
        <item x="4"/>
        <item x="5"/>
        <item x="6"/>
        <item x="7"/>
        <item x="8"/>
        <item x="9"/>
        <item x="10"/>
        <item x="11"/>
        <item x="12"/>
        <item x="0"/>
      </items>
    </pivotField>
    <pivotField axis="axisCol" showAll="0" defaultSubtotal="0">
      <items count="5">
        <item x="1"/>
        <item x="0"/>
        <item x="2"/>
        <item x="4"/>
        <item x="3"/>
      </items>
    </pivotField>
    <pivotField dataField="1" showAll="0" defaultSubtotal="0"/>
    <pivotField showAll="0" defaultSubtotal="0"/>
    <pivotField showAll="0" defaultSubtotal="0"/>
    <pivotField showAll="0" defaultSubtotal="0"/>
    <pivotField showAll="0" defaultSubtotal="0"/>
  </pivotFields>
  <rowFields count="3">
    <field x="0"/>
    <field x="3"/>
    <field x="4"/>
  </rowFields>
  <rowItems count="254">
    <i>
      <x/>
    </i>
    <i r="1">
      <x v="10"/>
    </i>
    <i r="2">
      <x/>
    </i>
    <i r="2">
      <x v="1"/>
    </i>
    <i r="2">
      <x v="2"/>
    </i>
    <i r="2">
      <x v="3"/>
    </i>
    <i r="2">
      <x v="4"/>
    </i>
    <i r="2">
      <x v="5"/>
    </i>
    <i r="2">
      <x v="6"/>
    </i>
    <i r="2">
      <x v="7"/>
    </i>
    <i r="2">
      <x v="8"/>
    </i>
    <i r="2">
      <x v="9"/>
    </i>
    <i r="2">
      <x v="10"/>
    </i>
    <i r="2">
      <x v="11"/>
    </i>
    <i r="1">
      <x v="11"/>
    </i>
    <i r="2">
      <x/>
    </i>
    <i r="2">
      <x v="1"/>
    </i>
    <i r="2">
      <x v="2"/>
    </i>
    <i r="2">
      <x v="3"/>
    </i>
    <i r="2">
      <x v="4"/>
    </i>
    <i r="2">
      <x v="5"/>
    </i>
    <i r="2">
      <x v="6"/>
    </i>
    <i r="2">
      <x v="7"/>
    </i>
    <i r="2">
      <x v="8"/>
    </i>
    <i r="2">
      <x v="9"/>
    </i>
    <i r="2">
      <x v="10"/>
    </i>
    <i r="2">
      <x v="11"/>
    </i>
    <i r="1">
      <x v="12"/>
    </i>
    <i r="2">
      <x/>
    </i>
    <i r="2">
      <x v="1"/>
    </i>
    <i r="2">
      <x v="2"/>
    </i>
    <i r="2">
      <x v="3"/>
    </i>
    <i r="2">
      <x v="4"/>
    </i>
    <i r="2">
      <x v="5"/>
    </i>
    <i r="2">
      <x v="6"/>
    </i>
    <i r="2">
      <x v="7"/>
    </i>
    <i r="2">
      <x v="8"/>
    </i>
    <i r="2">
      <x v="9"/>
    </i>
    <i r="2">
      <x v="10"/>
    </i>
    <i r="2">
      <x v="11"/>
    </i>
    <i>
      <x v="2"/>
    </i>
    <i r="1">
      <x v="9"/>
    </i>
    <i r="2">
      <x/>
    </i>
    <i r="2">
      <x v="1"/>
    </i>
    <i r="2">
      <x v="2"/>
    </i>
    <i r="2">
      <x v="3"/>
    </i>
    <i r="2">
      <x v="4"/>
    </i>
    <i r="2">
      <x v="5"/>
    </i>
    <i r="2">
      <x v="6"/>
    </i>
    <i r="2">
      <x v="7"/>
    </i>
    <i r="2">
      <x v="8"/>
    </i>
    <i r="2">
      <x v="9"/>
    </i>
    <i r="2">
      <x v="10"/>
    </i>
    <i r="2">
      <x v="11"/>
    </i>
    <i r="1">
      <x v="10"/>
    </i>
    <i r="2">
      <x/>
    </i>
    <i r="2">
      <x v="1"/>
    </i>
    <i r="2">
      <x v="2"/>
    </i>
    <i r="2">
      <x v="3"/>
    </i>
    <i r="2">
      <x v="4"/>
    </i>
    <i r="2">
      <x v="5"/>
    </i>
    <i r="2">
      <x v="6"/>
    </i>
    <i r="2">
      <x v="7"/>
    </i>
    <i r="2">
      <x v="8"/>
    </i>
    <i r="2">
      <x v="9"/>
    </i>
    <i r="2">
      <x v="10"/>
    </i>
    <i r="2">
      <x v="11"/>
    </i>
    <i r="1">
      <x v="11"/>
    </i>
    <i r="2">
      <x/>
    </i>
    <i r="2">
      <x v="1"/>
    </i>
    <i r="2">
      <x v="2"/>
    </i>
    <i r="2">
      <x v="3"/>
    </i>
    <i r="2">
      <x v="4"/>
    </i>
    <i r="2">
      <x v="5"/>
    </i>
    <i r="2">
      <x v="6"/>
    </i>
    <i r="2">
      <x v="7"/>
    </i>
    <i r="2">
      <x v="8"/>
    </i>
    <i r="2">
      <x v="9"/>
    </i>
    <i r="2">
      <x v="10"/>
    </i>
    <i r="2">
      <x v="11"/>
    </i>
    <i r="1">
      <x v="12"/>
    </i>
    <i r="2">
      <x/>
    </i>
    <i r="2">
      <x v="1"/>
    </i>
    <i r="2">
      <x v="2"/>
    </i>
    <i r="2">
      <x v="3"/>
    </i>
    <i r="2">
      <x v="4"/>
    </i>
    <i r="2">
      <x v="5"/>
    </i>
    <i r="2">
      <x v="6"/>
    </i>
    <i r="2">
      <x v="7"/>
    </i>
    <i r="2">
      <x v="8"/>
    </i>
    <i r="2">
      <x v="9"/>
    </i>
    <i r="2">
      <x v="10"/>
    </i>
    <i r="2">
      <x v="11"/>
    </i>
    <i>
      <x v="3"/>
    </i>
    <i r="1">
      <x v="9"/>
    </i>
    <i r="2">
      <x/>
    </i>
    <i r="2">
      <x v="1"/>
    </i>
    <i r="2">
      <x v="2"/>
    </i>
    <i r="2">
      <x v="3"/>
    </i>
    <i r="2">
      <x v="4"/>
    </i>
    <i r="2">
      <x v="5"/>
    </i>
    <i r="2">
      <x v="6"/>
    </i>
    <i r="2">
      <x v="7"/>
    </i>
    <i r="2">
      <x v="8"/>
    </i>
    <i r="2">
      <x v="9"/>
    </i>
    <i r="2">
      <x v="10"/>
    </i>
    <i r="2">
      <x v="11"/>
    </i>
    <i r="1">
      <x v="10"/>
    </i>
    <i r="2">
      <x/>
    </i>
    <i r="2">
      <x v="1"/>
    </i>
    <i r="2">
      <x v="2"/>
    </i>
    <i r="2">
      <x v="3"/>
    </i>
    <i r="2">
      <x v="4"/>
    </i>
    <i r="2">
      <x v="5"/>
    </i>
    <i r="2">
      <x v="6"/>
    </i>
    <i r="2">
      <x v="7"/>
    </i>
    <i r="2">
      <x v="8"/>
    </i>
    <i r="2">
      <x v="9"/>
    </i>
    <i r="2">
      <x v="10"/>
    </i>
    <i r="2">
      <x v="11"/>
    </i>
    <i r="1">
      <x v="11"/>
    </i>
    <i r="2">
      <x/>
    </i>
    <i r="2">
      <x v="1"/>
    </i>
    <i r="2">
      <x v="2"/>
    </i>
    <i r="2">
      <x v="3"/>
    </i>
    <i r="2">
      <x v="4"/>
    </i>
    <i r="2">
      <x v="5"/>
    </i>
    <i r="2">
      <x v="6"/>
    </i>
    <i r="2">
      <x v="7"/>
    </i>
    <i r="2">
      <x v="8"/>
    </i>
    <i r="2">
      <x v="9"/>
    </i>
    <i r="2">
      <x v="10"/>
    </i>
    <i r="2">
      <x v="11"/>
    </i>
    <i r="1">
      <x v="12"/>
    </i>
    <i r="2">
      <x/>
    </i>
    <i r="2">
      <x v="1"/>
    </i>
    <i r="2">
      <x v="2"/>
    </i>
    <i r="2">
      <x v="3"/>
    </i>
    <i r="2">
      <x v="4"/>
    </i>
    <i r="2">
      <x v="5"/>
    </i>
    <i r="2">
      <x v="6"/>
    </i>
    <i r="2">
      <x v="7"/>
    </i>
    <i r="2">
      <x v="8"/>
    </i>
    <i r="2">
      <x v="9"/>
    </i>
    <i r="2">
      <x v="10"/>
    </i>
    <i r="2">
      <x v="11"/>
    </i>
    <i>
      <x v="6"/>
    </i>
    <i r="1">
      <x v="11"/>
    </i>
    <i r="2">
      <x/>
    </i>
    <i r="2">
      <x v="1"/>
    </i>
    <i r="2">
      <x v="2"/>
    </i>
    <i r="2">
      <x v="3"/>
    </i>
    <i r="2">
      <x v="4"/>
    </i>
    <i r="2">
      <x v="5"/>
    </i>
    <i r="2">
      <x v="6"/>
    </i>
    <i r="2">
      <x v="7"/>
    </i>
    <i r="2">
      <x v="8"/>
    </i>
    <i r="2">
      <x v="9"/>
    </i>
    <i r="2">
      <x v="10"/>
    </i>
    <i r="2">
      <x v="11"/>
    </i>
    <i r="1">
      <x v="12"/>
    </i>
    <i r="2">
      <x/>
    </i>
    <i r="2">
      <x v="1"/>
    </i>
    <i r="2">
      <x v="2"/>
    </i>
    <i r="2">
      <x v="3"/>
    </i>
    <i r="2">
      <x v="4"/>
    </i>
    <i r="2">
      <x v="5"/>
    </i>
    <i r="2">
      <x v="6"/>
    </i>
    <i r="2">
      <x v="7"/>
    </i>
    <i r="2">
      <x v="8"/>
    </i>
    <i r="2">
      <x v="9"/>
    </i>
    <i r="2">
      <x v="10"/>
    </i>
    <i r="2">
      <x v="11"/>
    </i>
    <i>
      <x v="10"/>
    </i>
    <i r="1">
      <x v="11"/>
    </i>
    <i r="2">
      <x/>
    </i>
    <i r="2">
      <x v="1"/>
    </i>
    <i r="2">
      <x v="2"/>
    </i>
    <i r="2">
      <x v="3"/>
    </i>
    <i r="2">
      <x v="4"/>
    </i>
    <i r="2">
      <x v="5"/>
    </i>
    <i r="2">
      <x v="6"/>
    </i>
    <i r="2">
      <x v="7"/>
    </i>
    <i r="2">
      <x v="8"/>
    </i>
    <i r="2">
      <x v="9"/>
    </i>
    <i r="2">
      <x v="10"/>
    </i>
    <i r="2">
      <x v="11"/>
    </i>
    <i r="1">
      <x v="12"/>
    </i>
    <i r="2">
      <x/>
    </i>
    <i r="2">
      <x v="1"/>
    </i>
    <i r="2">
      <x v="2"/>
    </i>
    <i r="2">
      <x v="3"/>
    </i>
    <i r="2">
      <x v="4"/>
    </i>
    <i r="2">
      <x v="5"/>
    </i>
    <i r="2">
      <x v="6"/>
    </i>
    <i r="2">
      <x v="7"/>
    </i>
    <i r="2">
      <x v="8"/>
    </i>
    <i r="2">
      <x v="9"/>
    </i>
    <i r="2">
      <x v="10"/>
    </i>
    <i r="2">
      <x v="11"/>
    </i>
    <i>
      <x v="12"/>
    </i>
    <i r="1">
      <x v="9"/>
    </i>
    <i r="2">
      <x/>
    </i>
    <i r="2">
      <x v="1"/>
    </i>
    <i r="2">
      <x v="2"/>
    </i>
    <i r="2">
      <x v="3"/>
    </i>
    <i r="2">
      <x v="4"/>
    </i>
    <i r="2">
      <x v="5"/>
    </i>
    <i r="2">
      <x v="6"/>
    </i>
    <i r="2">
      <x v="7"/>
    </i>
    <i r="2">
      <x v="8"/>
    </i>
    <i r="2">
      <x v="9"/>
    </i>
    <i r="2">
      <x v="10"/>
    </i>
    <i r="2">
      <x v="11"/>
    </i>
    <i r="1">
      <x v="10"/>
    </i>
    <i r="2">
      <x/>
    </i>
    <i r="2">
      <x v="1"/>
    </i>
    <i r="2">
      <x v="2"/>
    </i>
    <i r="2">
      <x v="3"/>
    </i>
    <i r="2">
      <x v="4"/>
    </i>
    <i r="2">
      <x v="5"/>
    </i>
    <i r="2">
      <x v="6"/>
    </i>
    <i r="2">
      <x v="7"/>
    </i>
    <i r="2">
      <x v="8"/>
    </i>
    <i r="2">
      <x v="9"/>
    </i>
    <i r="2">
      <x v="10"/>
    </i>
    <i r="2">
      <x v="11"/>
    </i>
    <i r="1">
      <x v="11"/>
    </i>
    <i r="2">
      <x/>
    </i>
    <i r="2">
      <x v="1"/>
    </i>
    <i r="2">
      <x v="2"/>
    </i>
    <i r="2">
      <x v="3"/>
    </i>
    <i r="2">
      <x v="4"/>
    </i>
    <i r="2">
      <x v="5"/>
    </i>
    <i r="2">
      <x v="6"/>
    </i>
    <i r="2">
      <x v="7"/>
    </i>
    <i r="2">
      <x v="8"/>
    </i>
    <i r="2">
      <x v="9"/>
    </i>
    <i r="2">
      <x v="10"/>
    </i>
    <i r="2">
      <x v="11"/>
    </i>
    <i r="1">
      <x v="12"/>
    </i>
    <i r="2">
      <x/>
    </i>
    <i r="2">
      <x v="1"/>
    </i>
    <i r="2">
      <x v="2"/>
    </i>
    <i r="2">
      <x v="3"/>
    </i>
    <i r="2">
      <x v="4"/>
    </i>
    <i r="2">
      <x v="5"/>
    </i>
    <i r="2">
      <x v="6"/>
    </i>
    <i r="2">
      <x v="7"/>
    </i>
    <i r="2">
      <x v="8"/>
    </i>
    <i r="2">
      <x v="9"/>
    </i>
    <i r="2">
      <x v="10"/>
    </i>
    <i r="2">
      <x v="11"/>
    </i>
    <i t="grand">
      <x/>
    </i>
  </rowItems>
  <colFields count="1">
    <field x="5"/>
  </colFields>
  <colItems count="2">
    <i>
      <x v="3"/>
    </i>
    <i>
      <x v="4"/>
    </i>
  </colItems>
  <pageFields count="1">
    <pageField fld="2" item="1" hier="-1"/>
  </pageFields>
  <dataFields count="1">
    <dataField name="Average of Concentration" fld="6" subtotal="average" baseField="3" baseItem="10" numFmtId="2"/>
  </dataFields>
  <formats count="34">
    <format dxfId="38">
      <pivotArea type="all" dataOnly="0" outline="0" fieldPosition="0"/>
    </format>
    <format dxfId="37">
      <pivotArea outline="0" collapsedLevelsAreSubtotals="1" fieldPosition="0"/>
    </format>
    <format dxfId="36">
      <pivotArea type="origin" dataOnly="0" labelOnly="1" outline="0" fieldPosition="0"/>
    </format>
    <format dxfId="35">
      <pivotArea field="5" type="button" dataOnly="0" labelOnly="1" outline="0" axis="axisCol" fieldPosition="0"/>
    </format>
    <format dxfId="34">
      <pivotArea type="topRight" dataOnly="0" labelOnly="1" outline="0" fieldPosition="0"/>
    </format>
    <format dxfId="33">
      <pivotArea field="0" type="button" dataOnly="0" labelOnly="1" outline="0" axis="axisRow" fieldPosition="0"/>
    </format>
    <format dxfId="32">
      <pivotArea dataOnly="0" labelOnly="1" fieldPosition="0">
        <references count="1">
          <reference field="0" count="6">
            <x v="0"/>
            <x v="2"/>
            <x v="3"/>
            <x v="6"/>
            <x v="10"/>
            <x v="12"/>
          </reference>
        </references>
      </pivotArea>
    </format>
    <format dxfId="31">
      <pivotArea dataOnly="0" labelOnly="1" grandRow="1" outline="0" fieldPosition="0"/>
    </format>
    <format dxfId="30">
      <pivotArea dataOnly="0" labelOnly="1" fieldPosition="0">
        <references count="2">
          <reference field="0" count="1" selected="0">
            <x v="0"/>
          </reference>
          <reference field="3" count="3">
            <x v="10"/>
            <x v="11"/>
            <x v="12"/>
          </reference>
        </references>
      </pivotArea>
    </format>
    <format dxfId="29">
      <pivotArea dataOnly="0" labelOnly="1" fieldPosition="0">
        <references count="2">
          <reference field="0" count="1" selected="0">
            <x v="2"/>
          </reference>
          <reference field="3" count="4">
            <x v="9"/>
            <x v="10"/>
            <x v="11"/>
            <x v="12"/>
          </reference>
        </references>
      </pivotArea>
    </format>
    <format dxfId="28">
      <pivotArea dataOnly="0" labelOnly="1" fieldPosition="0">
        <references count="2">
          <reference field="0" count="1" selected="0">
            <x v="3"/>
          </reference>
          <reference field="3" count="4">
            <x v="9"/>
            <x v="10"/>
            <x v="11"/>
            <x v="12"/>
          </reference>
        </references>
      </pivotArea>
    </format>
    <format dxfId="27">
      <pivotArea dataOnly="0" labelOnly="1" fieldPosition="0">
        <references count="2">
          <reference field="0" count="1" selected="0">
            <x v="6"/>
          </reference>
          <reference field="3" count="2">
            <x v="11"/>
            <x v="12"/>
          </reference>
        </references>
      </pivotArea>
    </format>
    <format dxfId="26">
      <pivotArea dataOnly="0" labelOnly="1" fieldPosition="0">
        <references count="2">
          <reference field="0" count="1" selected="0">
            <x v="10"/>
          </reference>
          <reference field="3" count="2">
            <x v="11"/>
            <x v="12"/>
          </reference>
        </references>
      </pivotArea>
    </format>
    <format dxfId="25">
      <pivotArea dataOnly="0" labelOnly="1" fieldPosition="0">
        <references count="2">
          <reference field="0" count="1" selected="0">
            <x v="12"/>
          </reference>
          <reference field="3" count="4">
            <x v="9"/>
            <x v="10"/>
            <x v="11"/>
            <x v="12"/>
          </reference>
        </references>
      </pivotArea>
    </format>
    <format dxfId="24">
      <pivotArea dataOnly="0" labelOnly="1" fieldPosition="0">
        <references count="3">
          <reference field="0" count="1" selected="0">
            <x v="0"/>
          </reference>
          <reference field="3" count="1" selected="0">
            <x v="10"/>
          </reference>
          <reference field="4" count="12">
            <x v="0"/>
            <x v="1"/>
            <x v="2"/>
            <x v="3"/>
            <x v="4"/>
            <x v="5"/>
            <x v="6"/>
            <x v="7"/>
            <x v="8"/>
            <x v="9"/>
            <x v="10"/>
            <x v="11"/>
          </reference>
        </references>
      </pivotArea>
    </format>
    <format dxfId="23">
      <pivotArea dataOnly="0" labelOnly="1" fieldPosition="0">
        <references count="3">
          <reference field="0" count="1" selected="0">
            <x v="0"/>
          </reference>
          <reference field="3" count="1" selected="0">
            <x v="11"/>
          </reference>
          <reference field="4" count="12">
            <x v="0"/>
            <x v="1"/>
            <x v="2"/>
            <x v="3"/>
            <x v="4"/>
            <x v="5"/>
            <x v="6"/>
            <x v="7"/>
            <x v="8"/>
            <x v="9"/>
            <x v="10"/>
            <x v="11"/>
          </reference>
        </references>
      </pivotArea>
    </format>
    <format dxfId="22">
      <pivotArea dataOnly="0" labelOnly="1" fieldPosition="0">
        <references count="3">
          <reference field="0" count="1" selected="0">
            <x v="0"/>
          </reference>
          <reference field="3" count="1" selected="0">
            <x v="12"/>
          </reference>
          <reference field="4" count="12">
            <x v="0"/>
            <x v="1"/>
            <x v="2"/>
            <x v="3"/>
            <x v="4"/>
            <x v="5"/>
            <x v="6"/>
            <x v="7"/>
            <x v="8"/>
            <x v="9"/>
            <x v="10"/>
            <x v="11"/>
          </reference>
        </references>
      </pivotArea>
    </format>
    <format dxfId="21">
      <pivotArea dataOnly="0" labelOnly="1" fieldPosition="0">
        <references count="3">
          <reference field="0" count="1" selected="0">
            <x v="2"/>
          </reference>
          <reference field="3" count="1" selected="0">
            <x v="9"/>
          </reference>
          <reference field="4" count="12">
            <x v="0"/>
            <x v="1"/>
            <x v="2"/>
            <x v="3"/>
            <x v="4"/>
            <x v="5"/>
            <x v="6"/>
            <x v="7"/>
            <x v="8"/>
            <x v="9"/>
            <x v="10"/>
            <x v="11"/>
          </reference>
        </references>
      </pivotArea>
    </format>
    <format dxfId="20">
      <pivotArea dataOnly="0" labelOnly="1" fieldPosition="0">
        <references count="3">
          <reference field="0" count="1" selected="0">
            <x v="2"/>
          </reference>
          <reference field="3" count="1" selected="0">
            <x v="10"/>
          </reference>
          <reference field="4" count="12">
            <x v="0"/>
            <x v="1"/>
            <x v="2"/>
            <x v="3"/>
            <x v="4"/>
            <x v="5"/>
            <x v="6"/>
            <x v="7"/>
            <x v="8"/>
            <x v="9"/>
            <x v="10"/>
            <x v="11"/>
          </reference>
        </references>
      </pivotArea>
    </format>
    <format dxfId="19">
      <pivotArea dataOnly="0" labelOnly="1" fieldPosition="0">
        <references count="3">
          <reference field="0" count="1" selected="0">
            <x v="2"/>
          </reference>
          <reference field="3" count="1" selected="0">
            <x v="11"/>
          </reference>
          <reference field="4" count="12">
            <x v="0"/>
            <x v="1"/>
            <x v="2"/>
            <x v="3"/>
            <x v="4"/>
            <x v="5"/>
            <x v="6"/>
            <x v="7"/>
            <x v="8"/>
            <x v="9"/>
            <x v="10"/>
            <x v="11"/>
          </reference>
        </references>
      </pivotArea>
    </format>
    <format dxfId="18">
      <pivotArea dataOnly="0" labelOnly="1" fieldPosition="0">
        <references count="3">
          <reference field="0" count="1" selected="0">
            <x v="2"/>
          </reference>
          <reference field="3" count="1" selected="0">
            <x v="12"/>
          </reference>
          <reference field="4" count="12">
            <x v="0"/>
            <x v="1"/>
            <x v="2"/>
            <x v="3"/>
            <x v="4"/>
            <x v="5"/>
            <x v="6"/>
            <x v="7"/>
            <x v="8"/>
            <x v="9"/>
            <x v="10"/>
            <x v="11"/>
          </reference>
        </references>
      </pivotArea>
    </format>
    <format dxfId="17">
      <pivotArea dataOnly="0" labelOnly="1" fieldPosition="0">
        <references count="3">
          <reference field="0" count="1" selected="0">
            <x v="3"/>
          </reference>
          <reference field="3" count="1" selected="0">
            <x v="9"/>
          </reference>
          <reference field="4" count="12">
            <x v="0"/>
            <x v="1"/>
            <x v="2"/>
            <x v="3"/>
            <x v="4"/>
            <x v="5"/>
            <x v="6"/>
            <x v="7"/>
            <x v="8"/>
            <x v="9"/>
            <x v="10"/>
            <x v="11"/>
          </reference>
        </references>
      </pivotArea>
    </format>
    <format dxfId="16">
      <pivotArea dataOnly="0" labelOnly="1" fieldPosition="0">
        <references count="3">
          <reference field="0" count="1" selected="0">
            <x v="3"/>
          </reference>
          <reference field="3" count="1" selected="0">
            <x v="10"/>
          </reference>
          <reference field="4" count="12">
            <x v="0"/>
            <x v="1"/>
            <x v="2"/>
            <x v="3"/>
            <x v="4"/>
            <x v="5"/>
            <x v="6"/>
            <x v="7"/>
            <x v="8"/>
            <x v="9"/>
            <x v="10"/>
            <x v="11"/>
          </reference>
        </references>
      </pivotArea>
    </format>
    <format dxfId="15">
      <pivotArea dataOnly="0" labelOnly="1" fieldPosition="0">
        <references count="3">
          <reference field="0" count="1" selected="0">
            <x v="3"/>
          </reference>
          <reference field="3" count="1" selected="0">
            <x v="11"/>
          </reference>
          <reference field="4" count="12">
            <x v="0"/>
            <x v="1"/>
            <x v="2"/>
            <x v="3"/>
            <x v="4"/>
            <x v="5"/>
            <x v="6"/>
            <x v="7"/>
            <x v="8"/>
            <x v="9"/>
            <x v="10"/>
            <x v="11"/>
          </reference>
        </references>
      </pivotArea>
    </format>
    <format dxfId="14">
      <pivotArea dataOnly="0" labelOnly="1" fieldPosition="0">
        <references count="3">
          <reference field="0" count="1" selected="0">
            <x v="3"/>
          </reference>
          <reference field="3" count="1" selected="0">
            <x v="12"/>
          </reference>
          <reference field="4" count="12">
            <x v="0"/>
            <x v="1"/>
            <x v="2"/>
            <x v="3"/>
            <x v="4"/>
            <x v="5"/>
            <x v="6"/>
            <x v="7"/>
            <x v="8"/>
            <x v="9"/>
            <x v="10"/>
            <x v="11"/>
          </reference>
        </references>
      </pivotArea>
    </format>
    <format dxfId="13">
      <pivotArea dataOnly="0" labelOnly="1" fieldPosition="0">
        <references count="3">
          <reference field="0" count="1" selected="0">
            <x v="6"/>
          </reference>
          <reference field="3" count="1" selected="0">
            <x v="11"/>
          </reference>
          <reference field="4" count="12">
            <x v="0"/>
            <x v="1"/>
            <x v="2"/>
            <x v="3"/>
            <x v="4"/>
            <x v="5"/>
            <x v="6"/>
            <x v="7"/>
            <x v="8"/>
            <x v="9"/>
            <x v="10"/>
            <x v="11"/>
          </reference>
        </references>
      </pivotArea>
    </format>
    <format dxfId="12">
      <pivotArea dataOnly="0" labelOnly="1" fieldPosition="0">
        <references count="3">
          <reference field="0" count="1" selected="0">
            <x v="6"/>
          </reference>
          <reference field="3" count="1" selected="0">
            <x v="12"/>
          </reference>
          <reference field="4" count="12">
            <x v="0"/>
            <x v="1"/>
            <x v="2"/>
            <x v="3"/>
            <x v="4"/>
            <x v="5"/>
            <x v="6"/>
            <x v="7"/>
            <x v="8"/>
            <x v="9"/>
            <x v="10"/>
            <x v="11"/>
          </reference>
        </references>
      </pivotArea>
    </format>
    <format dxfId="11">
      <pivotArea dataOnly="0" labelOnly="1" fieldPosition="0">
        <references count="3">
          <reference field="0" count="1" selected="0">
            <x v="10"/>
          </reference>
          <reference field="3" count="1" selected="0">
            <x v="11"/>
          </reference>
          <reference field="4" count="12">
            <x v="0"/>
            <x v="1"/>
            <x v="2"/>
            <x v="3"/>
            <x v="4"/>
            <x v="5"/>
            <x v="6"/>
            <x v="7"/>
            <x v="8"/>
            <x v="9"/>
            <x v="10"/>
            <x v="11"/>
          </reference>
        </references>
      </pivotArea>
    </format>
    <format dxfId="10">
      <pivotArea dataOnly="0" labelOnly="1" fieldPosition="0">
        <references count="3">
          <reference field="0" count="1" selected="0">
            <x v="10"/>
          </reference>
          <reference field="3" count="1" selected="0">
            <x v="12"/>
          </reference>
          <reference field="4" count="12">
            <x v="0"/>
            <x v="1"/>
            <x v="2"/>
            <x v="3"/>
            <x v="4"/>
            <x v="5"/>
            <x v="6"/>
            <x v="7"/>
            <x v="8"/>
            <x v="9"/>
            <x v="10"/>
            <x v="11"/>
          </reference>
        </references>
      </pivotArea>
    </format>
    <format dxfId="9">
      <pivotArea dataOnly="0" labelOnly="1" fieldPosition="0">
        <references count="3">
          <reference field="0" count="1" selected="0">
            <x v="12"/>
          </reference>
          <reference field="3" count="1" selected="0">
            <x v="9"/>
          </reference>
          <reference field="4" count="12">
            <x v="0"/>
            <x v="1"/>
            <x v="2"/>
            <x v="3"/>
            <x v="4"/>
            <x v="5"/>
            <x v="6"/>
            <x v="7"/>
            <x v="8"/>
            <x v="9"/>
            <x v="10"/>
            <x v="11"/>
          </reference>
        </references>
      </pivotArea>
    </format>
    <format dxfId="8">
      <pivotArea dataOnly="0" labelOnly="1" fieldPosition="0">
        <references count="3">
          <reference field="0" count="1" selected="0">
            <x v="12"/>
          </reference>
          <reference field="3" count="1" selected="0">
            <x v="10"/>
          </reference>
          <reference field="4" count="12">
            <x v="0"/>
            <x v="1"/>
            <x v="2"/>
            <x v="3"/>
            <x v="4"/>
            <x v="5"/>
            <x v="6"/>
            <x v="7"/>
            <x v="8"/>
            <x v="9"/>
            <x v="10"/>
            <x v="11"/>
          </reference>
        </references>
      </pivotArea>
    </format>
    <format dxfId="7">
      <pivotArea dataOnly="0" labelOnly="1" fieldPosition="0">
        <references count="3">
          <reference field="0" count="1" selected="0">
            <x v="12"/>
          </reference>
          <reference field="3" count="1" selected="0">
            <x v="11"/>
          </reference>
          <reference field="4" count="12">
            <x v="0"/>
            <x v="1"/>
            <x v="2"/>
            <x v="3"/>
            <x v="4"/>
            <x v="5"/>
            <x v="6"/>
            <x v="7"/>
            <x v="8"/>
            <x v="9"/>
            <x v="10"/>
            <x v="11"/>
          </reference>
        </references>
      </pivotArea>
    </format>
    <format dxfId="6">
      <pivotArea dataOnly="0" labelOnly="1" fieldPosition="0">
        <references count="3">
          <reference field="0" count="1" selected="0">
            <x v="12"/>
          </reference>
          <reference field="3" count="1" selected="0">
            <x v="12"/>
          </reference>
          <reference field="4" count="12">
            <x v="0"/>
            <x v="1"/>
            <x v="2"/>
            <x v="3"/>
            <x v="4"/>
            <x v="5"/>
            <x v="6"/>
            <x v="7"/>
            <x v="8"/>
            <x v="9"/>
            <x v="10"/>
            <x v="11"/>
          </reference>
        </references>
      </pivotArea>
    </format>
    <format dxfId="5">
      <pivotArea dataOnly="0" labelOnly="1" fieldPosition="0">
        <references count="1">
          <reference field="5" count="2">
            <x v="3"/>
            <x v="4"/>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DE77BE-24D1-4A41-9E17-12E1A64D3162}" name="estimates" displayName="estimates" ref="A1:K967" totalsRowShown="0" headerRowDxfId="380">
  <autoFilter ref="A1:K967" xr:uid="{2B139C60-BB62-4441-851C-0B34286E08F6}"/>
  <tableColumns count="11">
    <tableColumn id="1" xr3:uid="{5F5ED9A6-D12D-425A-AF66-7073B017D5B8}" name="Country" dataDxfId="390"/>
    <tableColumn id="2" xr3:uid="{1B080B2B-749D-46BE-80C2-C56E6C6E7417}" name="City or Region (if applicable)" dataDxfId="389"/>
    <tableColumn id="3" xr3:uid="{A7E60782-B481-430A-B55A-F793BD0B2495}" name="Resolution" dataDxfId="388"/>
    <tableColumn id="4" xr3:uid="{C9A5B712-09DE-4232-A4AC-4108902BBB1D}" name="Year" dataDxfId="387"/>
    <tableColumn id="5" xr3:uid="{86290EEA-C8C5-4447-A0DC-75F1C1737012}" name="Month (if applicable)" dataDxfId="386"/>
    <tableColumn id="6" xr3:uid="{D3207749-B688-47E8-AEAF-04FB88EDB4F4}" name="Pollutant" dataDxfId="385"/>
    <tableColumn id="7" xr3:uid="{8AF8A626-A42D-4EBD-AF18-381675608AB2}" name="Concentration" dataDxfId="384"/>
    <tableColumn id="8" xr3:uid="{5B99376A-D881-4116-BC51-FCED24149EBA}" name="Unit" dataDxfId="383"/>
    <tableColumn id="9" xr3:uid="{3BF57439-5F2A-44F3-A4A2-4D1B1445DABB}" name="Method of Measurement" dataDxfId="382"/>
    <tableColumn id="10" xr3:uid="{ABD70F42-2A04-484A-BFEB-1EEFF11AA83E}" name="Data Source (Link)" dataDxfId="381"/>
    <tableColumn id="11" xr3:uid="{D6A1648C-B3C4-4570-953B-151B668D26DC}" name="(Comment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6EC67D-D77E-43E0-AAF9-B1558A685701}" name="policy" displayName="policy" ref="A1:M237" totalsRowShown="0" headerRowDxfId="368" dataDxfId="369">
  <autoFilter ref="A1:M237" xr:uid="{85E7B214-DAAC-432B-A0A8-1F2F4BBC916E}"/>
  <tableColumns count="13">
    <tableColumn id="1" xr3:uid="{8DA74DA4-BA1F-4FEF-8F1D-876502FCED96}" name="Country" dataDxfId="379"/>
    <tableColumn id="2" xr3:uid="{48337A40-9DD5-499F-94A1-E69CA3006197}" name="Name of Act or Policy" dataDxfId="378"/>
    <tableColumn id="3" xr3:uid="{5FB4D68D-62FF-49C6-9EC0-2B403B48A82D}" name="Year Enacted / Enforced" dataDxfId="377"/>
    <tableColumn id="4" xr3:uid="{2AFCA9AB-FA26-4AB4-81C6-9799D670CBA8}" name="Type of Standard (Ambient, Vehicle Emissions, etc.)"/>
    <tableColumn id="5" xr3:uid="{D753477E-5238-4117-AA51-7D25C957D355}" name="Pollutant" dataDxfId="376"/>
    <tableColumn id="6" xr3:uid="{30C4BA18-9138-47AF-8E48-EF5BE6FB40C5}" name="Averaging Period" dataDxfId="375"/>
    <tableColumn id="7" xr3:uid="{4C81922C-9C12-4EF2-989C-A1F3FCCF8730}" name="Population"/>
    <tableColumn id="8" xr3:uid="{C1654646-6965-43B1-BECE-22819749595A}" name="Standards" dataDxfId="374"/>
    <tableColumn id="9" xr3:uid="{74B71C6B-690C-424E-AE23-BF8A53BE64A6}" name="Unit" dataDxfId="373"/>
    <tableColumn id="10" xr3:uid="{96E1FAEF-523B-4F05-8819-0AA3AE774994}" name="Repercussions of Non-Compliance (Penalty, etc.)" dataDxfId="372"/>
    <tableColumn id="11" xr3:uid="{C94F36D1-1A5B-4C37-866A-5549A5B6871A}" name="Ministries/Sectors Responsible " dataDxfId="371"/>
    <tableColumn id="12" xr3:uid="{CBFDA0ED-39EF-45BE-ACAF-CF15EDFDCEC9}" name="Comments/Remarks" dataDxfId="370"/>
    <tableColumn id="13" xr3:uid="{50C5D44A-82C4-4703-A138-341B0C0D3421}" name="Source / Link"/>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794A450-FA45-44F9-A388-5C8916E2FB84}" name="data_quality" displayName="data_quality" ref="A1:M335" totalsRowShown="0" headerRowDxfId="355">
  <autoFilter ref="A1:M335" xr:uid="{C59EFDE7-8C3D-4B69-880C-D718D3453BD3}"/>
  <tableColumns count="13">
    <tableColumn id="1" xr3:uid="{C3F3B3FF-0DD5-4B22-A2F4-3120855CD603}" name="Country" dataDxfId="367"/>
    <tableColumn id="2" xr3:uid="{D5647B02-CB56-4D63-9EA2-B54856C54640}" name="City" dataDxfId="366"/>
    <tableColumn id="3" xr3:uid="{2D332272-97B9-4DB4-BC5E-769A304AAB5D}" name="Year" dataDxfId="365"/>
    <tableColumn id="4" xr3:uid="{ACF09E51-BE8D-421A-9D53-23B76F3A90AD}" name="Station Type" dataDxfId="364"/>
    <tableColumn id="5" xr3:uid="{4351F3D7-75D0-444C-AD81-1ABB1DF3140E}" name="PM10" dataDxfId="363"/>
    <tableColumn id="6" xr3:uid="{57713B40-D92C-448C-991F-9537933ACAD9}" name="PM10 Type" dataDxfId="362"/>
    <tableColumn id="7" xr3:uid="{FED17105-D0E0-4CF0-AB7D-2EB58CEE8106}" name="PM2.5" dataDxfId="361"/>
    <tableColumn id="8" xr3:uid="{67076478-9538-41B3-88A3-EA113C0BED4A}" name="PM2.5 Type" dataDxfId="360"/>
    <tableColumn id="9" xr3:uid="{DC746467-0B82-408B-8259-371EB63396F3}" name="Reference" dataDxfId="359"/>
    <tableColumn id="10" xr3:uid="{0340FDB6-E383-4CB8-90F4-E1C172ED9386}" name="LAT" dataDxfId="358"/>
    <tableColumn id="11" xr3:uid="{CA35CA83-2688-40B7-8D8B-14ED76A22948}" name="LNG" dataDxfId="357"/>
    <tableColumn id="12" xr3:uid="{B6D71E4B-A2A0-40ED-A355-5B7DFC38AC5D}" name="OpenAQ" dataDxfId="356"/>
    <tableColumn id="13" xr3:uid="{ECB41814-1004-4E28-A742-F66759FF4AE7}" name="PM2.5/PM10 Ratio"/>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1AFE5A-9E4F-49C8-9F7E-1CFA454E2B53}" name="sources" displayName="sources" ref="A1:T122" totalsRowShown="0" headerRowDxfId="333" dataDxfId="334">
  <autoFilter ref="A1:T122" xr:uid="{8CE6AFA1-3A27-4D92-8E10-D0DEE3429C4C}"/>
  <tableColumns count="20">
    <tableColumn id="1" xr3:uid="{69A1BBE9-84A2-46B7-8159-194721ED883F}" name="Site Location" dataDxfId="354"/>
    <tableColumn id="2" xr3:uid="{DD0FD00E-944F-4896-9F6B-F1213F749254}" name="Country" dataDxfId="353"/>
    <tableColumn id="3" xr3:uid="{CA19088F-7648-41E6-9856-F06067147957}" name="Site typology" dataDxfId="352"/>
    <tableColumn id="4" xr3:uid="{0561105F-9DC3-4A4A-8423-7C4466AD0BE9}" name="Pollutant " dataDxfId="351"/>
    <tableColumn id="5" xr3:uid="{C3B2CDE3-034C-4B1E-A6B9-AFADD78A8CD5}" name="Methodology" dataDxfId="350"/>
    <tableColumn id="6" xr3:uid="{563D0F7A-C85F-47D4-BB75-5FEACFD13F57}" name="Reference author" dataDxfId="349"/>
    <tableColumn id="7" xr3:uid="{A6E4D2A5-FD77-444D-876A-B16A1B24D04D}" name="Reference year" dataDxfId="348"/>
    <tableColumn id="8" xr3:uid="{60F89622-6AAD-4674-A063-0F9371C7FE54}" name="Study year" dataDxfId="347"/>
    <tableColumn id="9" xr3:uid="{972C68CB-672E-42AA-9077-9D3159EBF467}" name="Season" dataDxfId="346"/>
    <tableColumn id="10" xr3:uid="{68FC5716-4579-4B38-BFF2-9C47E457C412}" name="SEA SALT%" dataDxfId="345"/>
    <tableColumn id="11" xr3:uid="{14860801-B69D-4897-AE02-6BA1A4048859}" name="SOIL DUST%" dataDxfId="344"/>
    <tableColumn id="12" xr3:uid="{A1453677-13ED-4DDB-A6F5-8A9B8F8A422C}" name="ROAD DUST%" dataDxfId="343"/>
    <tableColumn id="13" xr3:uid="{DA73B0EB-BE6D-4991-9205-3C86D51BEB3F}" name="TRAFFIC%" dataDxfId="342"/>
    <tableColumn id="14" xr3:uid="{2286F495-6C9D-4B97-9259-46C2DC1CDCCD}" name="CONSTRUCTION%" dataDxfId="341"/>
    <tableColumn id="15" xr3:uid="{C8D2AF29-D954-48C3-87A5-B6C8A6D89B98}" name="INDUSTRY% " dataDxfId="340"/>
    <tableColumn id="16" xr3:uid="{E23A1ECC-B252-49F9-A6BF-B1D756559DC6}" name="BRICK KILN%" dataDxfId="339"/>
    <tableColumn id="17" xr3:uid="{E658D298-A8EB-40E6-99B1-191040E1F821}" name="BIOM. BURN.%" dataDxfId="338"/>
    <tableColumn id="18" xr3:uid="{8D31B631-C600-4C29-8F9C-7058D061FE64}" name="RESIDENTIAL FUEL%" dataDxfId="337"/>
    <tableColumn id="19" xr3:uid="{11A31551-3DBB-4334-9852-313DC86ACBDB}" name="OTHER%" dataDxfId="336"/>
    <tableColumn id="20" xr3:uid="{C2499AF5-34C5-41FE-8C1B-9250CC3E9D89}" name="Citation" dataDxfId="3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6FD14B-5182-48BC-A102-EC6AE5587AF2}" name="health_effects" displayName="health_effects" ref="A1:L6105" totalsRowShown="0" headerRowDxfId="322">
  <autoFilter ref="A1:L6105" xr:uid="{697ECD2E-8DC5-4A44-A28D-AA6BB718D13E}">
    <filterColumn colId="5">
      <filters>
        <filter val="DALYs"/>
        <filter val="DALYs per 100,000"/>
      </filters>
    </filterColumn>
  </autoFilter>
  <tableColumns count="12">
    <tableColumn id="1" xr3:uid="{3A4848C6-28E0-4820-94EF-6B1AB5156213}" name="Country" dataDxfId="332"/>
    <tableColumn id="2" xr3:uid="{76EF0F84-B7A8-4A7B-A6C2-70DBE21815DD}" name="Year" dataDxfId="331"/>
    <tableColumn id="3" xr3:uid="{4532F17F-4158-4579-97D9-DEBEB1F9299B}" name="Age" dataDxfId="330"/>
    <tableColumn id="5" xr3:uid="{B741DEDE-B9E0-4F49-884C-208F5AF7B5E6}" name="Cause" dataDxfId="329"/>
    <tableColumn id="6" xr3:uid="{E6BBF941-DD4A-446F-84FC-C630CEE3CFCC}" name="Pollutant" dataDxfId="328"/>
    <tableColumn id="7" xr3:uid="{6B2425C4-7B54-4248-BB49-1042093F034C}" name="Measure" dataDxfId="327"/>
    <tableColumn id="8" xr3:uid="{0FDD5F7A-D39C-4EA8-8FCE-66FFABDBFDEF}" name="Value" dataDxfId="326"/>
    <tableColumn id="9" xr3:uid="{8D49B138-2CC1-43C0-82F9-F8C8BAA491AA}" name="Lower Bound" dataDxfId="325"/>
    <tableColumn id="10" xr3:uid="{040205B8-1883-4A12-AAE3-B66FAF442F90}" name="Upper Bound" dataDxfId="324"/>
    <tableColumn id="11" xr3:uid="{E37853F8-CBDE-44A5-9947-C36B3DB60251}" name="Units" dataDxfId="323"/>
    <tableColumn id="12" xr3:uid="{1C287BAD-A3F5-4C5E-9522-EF62214C021A}" name="Life Expectancy (State of global air?)"/>
    <tableColumn id="13" xr3:uid="{3A454C73-BC69-4C3A-A6E6-7F1E17A52F66}" name="Total # of death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tateofglobalair.org/" TargetMode="External"/><Relationship Id="rId671" Type="http://schemas.openxmlformats.org/officeDocument/2006/relationships/hyperlink" Target="https://www.airnow.gov/index.cfm?action=airnow.global_summary" TargetMode="External"/><Relationship Id="rId769" Type="http://schemas.openxmlformats.org/officeDocument/2006/relationships/hyperlink" Target="https://www.airnow.gov/index.cfm?action=airnow.global_summary" TargetMode="External"/><Relationship Id="rId21" Type="http://schemas.openxmlformats.org/officeDocument/2006/relationships/hyperlink" Target="https://www.stateofglobalair.org/" TargetMode="External"/><Relationship Id="rId324" Type="http://schemas.openxmlformats.org/officeDocument/2006/relationships/hyperlink" Target="https://www.stateofglobalair.org/" TargetMode="External"/><Relationship Id="rId531" Type="http://schemas.openxmlformats.org/officeDocument/2006/relationships/hyperlink" Target="https://www.airnow.gov/index.cfm?action=airnow.global_summary" TargetMode="External"/><Relationship Id="rId629" Type="http://schemas.openxmlformats.org/officeDocument/2006/relationships/hyperlink" Target="https://www.airnow.gov/index.cfm?action=airnow.global_summary" TargetMode="External"/><Relationship Id="rId170" Type="http://schemas.openxmlformats.org/officeDocument/2006/relationships/hyperlink" Target="https://www.stateofglobalair.org/" TargetMode="External"/><Relationship Id="rId836" Type="http://schemas.openxmlformats.org/officeDocument/2006/relationships/hyperlink" Target="https://www.airnow.gov/index.cfm?action=airnow.global_summary" TargetMode="External"/><Relationship Id="rId268" Type="http://schemas.openxmlformats.org/officeDocument/2006/relationships/hyperlink" Target="https://www.stateofglobalair.org/" TargetMode="External"/><Relationship Id="rId475" Type="http://schemas.openxmlformats.org/officeDocument/2006/relationships/hyperlink" Target="https://www.airnow.gov/index.cfm?action=airnow.global_summary" TargetMode="External"/><Relationship Id="rId682" Type="http://schemas.openxmlformats.org/officeDocument/2006/relationships/hyperlink" Target="https://www.airnow.gov/index.cfm?action=airnow.global_summary" TargetMode="External"/><Relationship Id="rId903" Type="http://schemas.openxmlformats.org/officeDocument/2006/relationships/hyperlink" Target="https://www.airnow.gov/index.cfm?action=airnow.global_summary" TargetMode="External"/><Relationship Id="rId32" Type="http://schemas.openxmlformats.org/officeDocument/2006/relationships/hyperlink" Target="https://www.stateofglobalair.org/" TargetMode="External"/><Relationship Id="rId128" Type="http://schemas.openxmlformats.org/officeDocument/2006/relationships/hyperlink" Target="https://www.stateofglobalair.org/" TargetMode="External"/><Relationship Id="rId335" Type="http://schemas.openxmlformats.org/officeDocument/2006/relationships/hyperlink" Target="https://www.stateofglobalair.org/" TargetMode="External"/><Relationship Id="rId542" Type="http://schemas.openxmlformats.org/officeDocument/2006/relationships/hyperlink" Target="https://www.airnow.gov/index.cfm?action=airnow.global_summary" TargetMode="External"/><Relationship Id="rId181" Type="http://schemas.openxmlformats.org/officeDocument/2006/relationships/hyperlink" Target="https://www.stateofglobalair.org/" TargetMode="External"/><Relationship Id="rId402" Type="http://schemas.openxmlformats.org/officeDocument/2006/relationships/hyperlink" Target="https://www.airnow.gov/index.cfm?action=airnow.global_summary" TargetMode="External"/><Relationship Id="rId847" Type="http://schemas.openxmlformats.org/officeDocument/2006/relationships/hyperlink" Target="https://www.airnow.gov/index.cfm?action=airnow.global_summary" TargetMode="External"/><Relationship Id="rId279" Type="http://schemas.openxmlformats.org/officeDocument/2006/relationships/hyperlink" Target="https://www.stateofglobalair.org/" TargetMode="External"/><Relationship Id="rId486" Type="http://schemas.openxmlformats.org/officeDocument/2006/relationships/hyperlink" Target="https://www.airnow.gov/index.cfm?action=airnow.global_summary" TargetMode="External"/><Relationship Id="rId693" Type="http://schemas.openxmlformats.org/officeDocument/2006/relationships/hyperlink" Target="https://www.airnow.gov/index.cfm?action=airnow.global_summary" TargetMode="External"/><Relationship Id="rId707" Type="http://schemas.openxmlformats.org/officeDocument/2006/relationships/hyperlink" Target="https://www.airnow.gov/index.cfm?action=airnow.global_summary" TargetMode="External"/><Relationship Id="rId43" Type="http://schemas.openxmlformats.org/officeDocument/2006/relationships/hyperlink" Target="https://www.stateofglobalair.org/" TargetMode="External"/><Relationship Id="rId139" Type="http://schemas.openxmlformats.org/officeDocument/2006/relationships/hyperlink" Target="https://www.stateofglobalair.org/" TargetMode="External"/><Relationship Id="rId346" Type="http://schemas.openxmlformats.org/officeDocument/2006/relationships/hyperlink" Target="https://www.stateofglobalair.org/" TargetMode="External"/><Relationship Id="rId553" Type="http://schemas.openxmlformats.org/officeDocument/2006/relationships/hyperlink" Target="https://www.airnow.gov/index.cfm?action=airnow.global_summary" TargetMode="External"/><Relationship Id="rId760" Type="http://schemas.openxmlformats.org/officeDocument/2006/relationships/hyperlink" Target="https://www.airnow.gov/index.cfm?action=airnow.global_summary" TargetMode="External"/><Relationship Id="rId192" Type="http://schemas.openxmlformats.org/officeDocument/2006/relationships/hyperlink" Target="https://www.stateofglobalair.org/" TargetMode="External"/><Relationship Id="rId206" Type="http://schemas.openxmlformats.org/officeDocument/2006/relationships/hyperlink" Target="https://www.stateofglobalair.org/" TargetMode="External"/><Relationship Id="rId413" Type="http://schemas.openxmlformats.org/officeDocument/2006/relationships/hyperlink" Target="https://www.airnow.gov/index.cfm?action=airnow.global_summary" TargetMode="External"/><Relationship Id="rId858" Type="http://schemas.openxmlformats.org/officeDocument/2006/relationships/hyperlink" Target="https://www.airnow.gov/index.cfm?action=airnow.global_summary" TargetMode="External"/><Relationship Id="rId497" Type="http://schemas.openxmlformats.org/officeDocument/2006/relationships/hyperlink" Target="https://www.airnow.gov/index.cfm?action=airnow.global_summary" TargetMode="External"/><Relationship Id="rId620" Type="http://schemas.openxmlformats.org/officeDocument/2006/relationships/hyperlink" Target="https://www.airnow.gov/index.cfm?action=airnow.global_summary" TargetMode="External"/><Relationship Id="rId718" Type="http://schemas.openxmlformats.org/officeDocument/2006/relationships/hyperlink" Target="https://www.airnow.gov/index.cfm?action=airnow.global_summary" TargetMode="External"/><Relationship Id="rId357" Type="http://schemas.openxmlformats.org/officeDocument/2006/relationships/hyperlink" Target="https://www.stateofglobalair.org/" TargetMode="External"/><Relationship Id="rId54" Type="http://schemas.openxmlformats.org/officeDocument/2006/relationships/hyperlink" Target="https://www.stateofglobalair.org/" TargetMode="External"/><Relationship Id="rId217" Type="http://schemas.openxmlformats.org/officeDocument/2006/relationships/hyperlink" Target="https://www.stateofglobalair.org/" TargetMode="External"/><Relationship Id="rId564" Type="http://schemas.openxmlformats.org/officeDocument/2006/relationships/hyperlink" Target="https://www.airnow.gov/index.cfm?action=airnow.global_summary" TargetMode="External"/><Relationship Id="rId771" Type="http://schemas.openxmlformats.org/officeDocument/2006/relationships/hyperlink" Target="https://www.airnow.gov/index.cfm?action=airnow.global_summary" TargetMode="External"/><Relationship Id="rId869" Type="http://schemas.openxmlformats.org/officeDocument/2006/relationships/hyperlink" Target="https://www.airnow.gov/index.cfm?action=airnow.global_summary" TargetMode="External"/><Relationship Id="rId424" Type="http://schemas.openxmlformats.org/officeDocument/2006/relationships/hyperlink" Target="https://www.airnow.gov/index.cfm?action=airnow.global_summary" TargetMode="External"/><Relationship Id="rId631" Type="http://schemas.openxmlformats.org/officeDocument/2006/relationships/hyperlink" Target="https://www.airnow.gov/index.cfm?action=airnow.global_summary" TargetMode="External"/><Relationship Id="rId729" Type="http://schemas.openxmlformats.org/officeDocument/2006/relationships/hyperlink" Target="https://www.airnow.gov/index.cfm?action=airnow.global_summary" TargetMode="External"/><Relationship Id="rId270" Type="http://schemas.openxmlformats.org/officeDocument/2006/relationships/hyperlink" Target="https://www.stateofglobalair.org/" TargetMode="External"/><Relationship Id="rId65" Type="http://schemas.openxmlformats.org/officeDocument/2006/relationships/hyperlink" Target="https://www.stateofglobalair.org/" TargetMode="External"/><Relationship Id="rId130" Type="http://schemas.openxmlformats.org/officeDocument/2006/relationships/hyperlink" Target="https://www.stateofglobalair.org/" TargetMode="External"/><Relationship Id="rId368" Type="http://schemas.openxmlformats.org/officeDocument/2006/relationships/hyperlink" Target="https://www.stateofglobalair.org/" TargetMode="External"/><Relationship Id="rId575" Type="http://schemas.openxmlformats.org/officeDocument/2006/relationships/hyperlink" Target="https://www.airnow.gov/index.cfm?action=airnow.global_summary" TargetMode="External"/><Relationship Id="rId782" Type="http://schemas.openxmlformats.org/officeDocument/2006/relationships/hyperlink" Target="https://www.airnow.gov/index.cfm?action=airnow.global_summary" TargetMode="External"/><Relationship Id="rId228" Type="http://schemas.openxmlformats.org/officeDocument/2006/relationships/hyperlink" Target="https://www.stateofglobalair.org/" TargetMode="External"/><Relationship Id="rId435" Type="http://schemas.openxmlformats.org/officeDocument/2006/relationships/hyperlink" Target="https://www.airnow.gov/index.cfm?action=airnow.global_summary" TargetMode="External"/><Relationship Id="rId642" Type="http://schemas.openxmlformats.org/officeDocument/2006/relationships/hyperlink" Target="https://www.airnow.gov/index.cfm?action=airnow.global_summary" TargetMode="External"/><Relationship Id="rId281" Type="http://schemas.openxmlformats.org/officeDocument/2006/relationships/hyperlink" Target="https://www.stateofglobalair.org/" TargetMode="External"/><Relationship Id="rId502" Type="http://schemas.openxmlformats.org/officeDocument/2006/relationships/hyperlink" Target="https://www.airnow.gov/index.cfm?action=airnow.global_summary" TargetMode="External"/><Relationship Id="rId76" Type="http://schemas.openxmlformats.org/officeDocument/2006/relationships/hyperlink" Target="https://www.stateofglobalair.org/" TargetMode="External"/><Relationship Id="rId141" Type="http://schemas.openxmlformats.org/officeDocument/2006/relationships/hyperlink" Target="https://www.stateofglobalair.org/" TargetMode="External"/><Relationship Id="rId379" Type="http://schemas.openxmlformats.org/officeDocument/2006/relationships/hyperlink" Target="https://www.stateofglobalair.org/" TargetMode="External"/><Relationship Id="rId586" Type="http://schemas.openxmlformats.org/officeDocument/2006/relationships/hyperlink" Target="https://www.airnow.gov/index.cfm?action=airnow.global_summary" TargetMode="External"/><Relationship Id="rId793" Type="http://schemas.openxmlformats.org/officeDocument/2006/relationships/hyperlink" Target="https://www.airnow.gov/index.cfm?action=airnow.global_summary" TargetMode="External"/><Relationship Id="rId807" Type="http://schemas.openxmlformats.org/officeDocument/2006/relationships/hyperlink" Target="https://www.airnow.gov/index.cfm?action=airnow.global_summary" TargetMode="External"/><Relationship Id="rId7" Type="http://schemas.openxmlformats.org/officeDocument/2006/relationships/hyperlink" Target="https://www.stateofglobalair.org/" TargetMode="External"/><Relationship Id="rId239" Type="http://schemas.openxmlformats.org/officeDocument/2006/relationships/hyperlink" Target="https://www.stateofglobalair.org/" TargetMode="External"/><Relationship Id="rId446" Type="http://schemas.openxmlformats.org/officeDocument/2006/relationships/hyperlink" Target="https://www.airnow.gov/index.cfm?action=airnow.global_summary" TargetMode="External"/><Relationship Id="rId653" Type="http://schemas.openxmlformats.org/officeDocument/2006/relationships/hyperlink" Target="https://www.airnow.gov/index.cfm?action=airnow.global_summary" TargetMode="External"/><Relationship Id="rId292" Type="http://schemas.openxmlformats.org/officeDocument/2006/relationships/hyperlink" Target="https://www.stateofglobalair.org/" TargetMode="External"/><Relationship Id="rId306" Type="http://schemas.openxmlformats.org/officeDocument/2006/relationships/hyperlink" Target="https://www.stateofglobalair.org/" TargetMode="External"/><Relationship Id="rId860" Type="http://schemas.openxmlformats.org/officeDocument/2006/relationships/hyperlink" Target="https://www.airnow.gov/index.cfm?action=airnow.global_summary" TargetMode="External"/><Relationship Id="rId87" Type="http://schemas.openxmlformats.org/officeDocument/2006/relationships/hyperlink" Target="https://www.stateofglobalair.org/" TargetMode="External"/><Relationship Id="rId513" Type="http://schemas.openxmlformats.org/officeDocument/2006/relationships/hyperlink" Target="https://www.airnow.gov/index.cfm?action=airnow.global_summary" TargetMode="External"/><Relationship Id="rId597" Type="http://schemas.openxmlformats.org/officeDocument/2006/relationships/hyperlink" Target="https://www.airnow.gov/index.cfm?action=airnow.global_summary" TargetMode="External"/><Relationship Id="rId720" Type="http://schemas.openxmlformats.org/officeDocument/2006/relationships/hyperlink" Target="https://www.airnow.gov/index.cfm?action=airnow.global_summary" TargetMode="External"/><Relationship Id="rId818" Type="http://schemas.openxmlformats.org/officeDocument/2006/relationships/hyperlink" Target="https://www.airnow.gov/index.cfm?action=airnow.global_summary" TargetMode="External"/><Relationship Id="rId152" Type="http://schemas.openxmlformats.org/officeDocument/2006/relationships/hyperlink" Target="https://www.stateofglobalair.org/" TargetMode="External"/><Relationship Id="rId457" Type="http://schemas.openxmlformats.org/officeDocument/2006/relationships/hyperlink" Target="https://www.airnow.gov/index.cfm?action=airnow.global_summary" TargetMode="External"/><Relationship Id="rId664" Type="http://schemas.openxmlformats.org/officeDocument/2006/relationships/hyperlink" Target="https://www.airnow.gov/index.cfm?action=airnow.global_summary" TargetMode="External"/><Relationship Id="rId871" Type="http://schemas.openxmlformats.org/officeDocument/2006/relationships/hyperlink" Target="https://www.airnow.gov/index.cfm?action=airnow.global_summary" TargetMode="External"/><Relationship Id="rId14" Type="http://schemas.openxmlformats.org/officeDocument/2006/relationships/hyperlink" Target="https://www.stateofglobalair.org/" TargetMode="External"/><Relationship Id="rId317" Type="http://schemas.openxmlformats.org/officeDocument/2006/relationships/hyperlink" Target="https://www.stateofglobalair.org/" TargetMode="External"/><Relationship Id="rId524" Type="http://schemas.openxmlformats.org/officeDocument/2006/relationships/hyperlink" Target="https://www.airnow.gov/index.cfm?action=airnow.global_summary" TargetMode="External"/><Relationship Id="rId731" Type="http://schemas.openxmlformats.org/officeDocument/2006/relationships/hyperlink" Target="https://www.airnow.gov/index.cfm?action=airnow.global_summary" TargetMode="External"/><Relationship Id="rId98" Type="http://schemas.openxmlformats.org/officeDocument/2006/relationships/hyperlink" Target="https://www.stateofglobalair.org/" TargetMode="External"/><Relationship Id="rId121" Type="http://schemas.openxmlformats.org/officeDocument/2006/relationships/hyperlink" Target="https://www.stateofglobalair.org/" TargetMode="External"/><Relationship Id="rId163" Type="http://schemas.openxmlformats.org/officeDocument/2006/relationships/hyperlink" Target="https://www.stateofglobalair.org/" TargetMode="External"/><Relationship Id="rId219" Type="http://schemas.openxmlformats.org/officeDocument/2006/relationships/hyperlink" Target="https://www.stateofglobalair.org/" TargetMode="External"/><Relationship Id="rId370" Type="http://schemas.openxmlformats.org/officeDocument/2006/relationships/hyperlink" Target="https://www.stateofglobalair.org/" TargetMode="External"/><Relationship Id="rId426" Type="http://schemas.openxmlformats.org/officeDocument/2006/relationships/hyperlink" Target="https://www.airnow.gov/index.cfm?action=airnow.global_summary" TargetMode="External"/><Relationship Id="rId633" Type="http://schemas.openxmlformats.org/officeDocument/2006/relationships/hyperlink" Target="https://www.airnow.gov/index.cfm?action=airnow.global_summary" TargetMode="External"/><Relationship Id="rId829" Type="http://schemas.openxmlformats.org/officeDocument/2006/relationships/hyperlink" Target="https://www.airnow.gov/index.cfm?action=airnow.global_summary" TargetMode="External"/><Relationship Id="rId230" Type="http://schemas.openxmlformats.org/officeDocument/2006/relationships/hyperlink" Target="https://www.stateofglobalair.org/" TargetMode="External"/><Relationship Id="rId468" Type="http://schemas.openxmlformats.org/officeDocument/2006/relationships/hyperlink" Target="https://www.airnow.gov/index.cfm?action=airnow.global_summary" TargetMode="External"/><Relationship Id="rId675" Type="http://schemas.openxmlformats.org/officeDocument/2006/relationships/hyperlink" Target="https://www.airnow.gov/index.cfm?action=airnow.global_summary" TargetMode="External"/><Relationship Id="rId840" Type="http://schemas.openxmlformats.org/officeDocument/2006/relationships/hyperlink" Target="https://www.airnow.gov/index.cfm?action=airnow.global_summary" TargetMode="External"/><Relationship Id="rId882" Type="http://schemas.openxmlformats.org/officeDocument/2006/relationships/hyperlink" Target="https://www.airnow.gov/index.cfm?action=airnow.global_summary" TargetMode="External"/><Relationship Id="rId25" Type="http://schemas.openxmlformats.org/officeDocument/2006/relationships/hyperlink" Target="https://www.stateofglobalair.org/" TargetMode="External"/><Relationship Id="rId67" Type="http://schemas.openxmlformats.org/officeDocument/2006/relationships/hyperlink" Target="https://www.stateofglobalair.org/" TargetMode="External"/><Relationship Id="rId272" Type="http://schemas.openxmlformats.org/officeDocument/2006/relationships/hyperlink" Target="https://www.stateofglobalair.org/" TargetMode="External"/><Relationship Id="rId328" Type="http://schemas.openxmlformats.org/officeDocument/2006/relationships/hyperlink" Target="https://www.stateofglobalair.org/" TargetMode="External"/><Relationship Id="rId535" Type="http://schemas.openxmlformats.org/officeDocument/2006/relationships/hyperlink" Target="https://www.airnow.gov/index.cfm?action=airnow.global_summary" TargetMode="External"/><Relationship Id="rId577" Type="http://schemas.openxmlformats.org/officeDocument/2006/relationships/hyperlink" Target="https://www.airnow.gov/index.cfm?action=airnow.global_summary" TargetMode="External"/><Relationship Id="rId700" Type="http://schemas.openxmlformats.org/officeDocument/2006/relationships/hyperlink" Target="https://www.airnow.gov/index.cfm?action=airnow.global_summary" TargetMode="External"/><Relationship Id="rId742" Type="http://schemas.openxmlformats.org/officeDocument/2006/relationships/hyperlink" Target="https://www.airnow.gov/index.cfm?action=airnow.global_summary" TargetMode="External"/><Relationship Id="rId132" Type="http://schemas.openxmlformats.org/officeDocument/2006/relationships/hyperlink" Target="https://www.stateofglobalair.org/" TargetMode="External"/><Relationship Id="rId174" Type="http://schemas.openxmlformats.org/officeDocument/2006/relationships/hyperlink" Target="https://www.stateofglobalair.org/" TargetMode="External"/><Relationship Id="rId381" Type="http://schemas.openxmlformats.org/officeDocument/2006/relationships/hyperlink" Target="https://www.stateofglobalair.org/" TargetMode="External"/><Relationship Id="rId602" Type="http://schemas.openxmlformats.org/officeDocument/2006/relationships/hyperlink" Target="https://www.airnow.gov/index.cfm?action=airnow.global_summary" TargetMode="External"/><Relationship Id="rId784" Type="http://schemas.openxmlformats.org/officeDocument/2006/relationships/hyperlink" Target="https://www.airnow.gov/index.cfm?action=airnow.global_summary" TargetMode="External"/><Relationship Id="rId241" Type="http://schemas.openxmlformats.org/officeDocument/2006/relationships/hyperlink" Target="https://www.stateofglobalair.org/" TargetMode="External"/><Relationship Id="rId437" Type="http://schemas.openxmlformats.org/officeDocument/2006/relationships/hyperlink" Target="https://www.airnow.gov/index.cfm?action=airnow.global_summary" TargetMode="External"/><Relationship Id="rId479" Type="http://schemas.openxmlformats.org/officeDocument/2006/relationships/hyperlink" Target="https://www.airnow.gov/index.cfm?action=airnow.global_summary" TargetMode="External"/><Relationship Id="rId644" Type="http://schemas.openxmlformats.org/officeDocument/2006/relationships/hyperlink" Target="https://www.airnow.gov/index.cfm?action=airnow.global_summary" TargetMode="External"/><Relationship Id="rId686" Type="http://schemas.openxmlformats.org/officeDocument/2006/relationships/hyperlink" Target="https://www.airnow.gov/index.cfm?action=airnow.global_summary" TargetMode="External"/><Relationship Id="rId851" Type="http://schemas.openxmlformats.org/officeDocument/2006/relationships/hyperlink" Target="https://www.airnow.gov/index.cfm?action=airnow.global_summary" TargetMode="External"/><Relationship Id="rId893" Type="http://schemas.openxmlformats.org/officeDocument/2006/relationships/hyperlink" Target="https://www.airnow.gov/index.cfm?action=airnow.global_summary" TargetMode="External"/><Relationship Id="rId907" Type="http://schemas.openxmlformats.org/officeDocument/2006/relationships/table" Target="../tables/table1.xml"/><Relationship Id="rId36" Type="http://schemas.openxmlformats.org/officeDocument/2006/relationships/hyperlink" Target="https://www.stateofglobalair.org/" TargetMode="External"/><Relationship Id="rId283" Type="http://schemas.openxmlformats.org/officeDocument/2006/relationships/hyperlink" Target="https://www.stateofglobalair.org/" TargetMode="External"/><Relationship Id="rId339" Type="http://schemas.openxmlformats.org/officeDocument/2006/relationships/hyperlink" Target="https://www.stateofglobalair.org/" TargetMode="External"/><Relationship Id="rId490" Type="http://schemas.openxmlformats.org/officeDocument/2006/relationships/hyperlink" Target="https://www.airnow.gov/index.cfm?action=airnow.global_summary" TargetMode="External"/><Relationship Id="rId504" Type="http://schemas.openxmlformats.org/officeDocument/2006/relationships/hyperlink" Target="https://www.airnow.gov/index.cfm?action=airnow.global_summary" TargetMode="External"/><Relationship Id="rId546" Type="http://schemas.openxmlformats.org/officeDocument/2006/relationships/hyperlink" Target="https://www.airnow.gov/index.cfm?action=airnow.global_summary" TargetMode="External"/><Relationship Id="rId711" Type="http://schemas.openxmlformats.org/officeDocument/2006/relationships/hyperlink" Target="https://www.airnow.gov/index.cfm?action=airnow.global_summary" TargetMode="External"/><Relationship Id="rId753" Type="http://schemas.openxmlformats.org/officeDocument/2006/relationships/hyperlink" Target="https://www.airnow.gov/index.cfm?action=airnow.global_summary" TargetMode="External"/><Relationship Id="rId78" Type="http://schemas.openxmlformats.org/officeDocument/2006/relationships/hyperlink" Target="https://www.stateofglobalair.org/" TargetMode="External"/><Relationship Id="rId101" Type="http://schemas.openxmlformats.org/officeDocument/2006/relationships/hyperlink" Target="https://www.stateofglobalair.org/" TargetMode="External"/><Relationship Id="rId143" Type="http://schemas.openxmlformats.org/officeDocument/2006/relationships/hyperlink" Target="https://www.stateofglobalair.org/" TargetMode="External"/><Relationship Id="rId185" Type="http://schemas.openxmlformats.org/officeDocument/2006/relationships/hyperlink" Target="https://www.stateofglobalair.org/" TargetMode="External"/><Relationship Id="rId350" Type="http://schemas.openxmlformats.org/officeDocument/2006/relationships/hyperlink" Target="https://www.stateofglobalair.org/" TargetMode="External"/><Relationship Id="rId406" Type="http://schemas.openxmlformats.org/officeDocument/2006/relationships/hyperlink" Target="https://www.airnow.gov/index.cfm?action=airnow.global_summary" TargetMode="External"/><Relationship Id="rId588" Type="http://schemas.openxmlformats.org/officeDocument/2006/relationships/hyperlink" Target="https://www.airnow.gov/index.cfm?action=airnow.global_summary" TargetMode="External"/><Relationship Id="rId795" Type="http://schemas.openxmlformats.org/officeDocument/2006/relationships/hyperlink" Target="https://www.airnow.gov/index.cfm?action=airnow.global_summary" TargetMode="External"/><Relationship Id="rId809" Type="http://schemas.openxmlformats.org/officeDocument/2006/relationships/hyperlink" Target="https://www.airnow.gov/index.cfm?action=airnow.global_summary" TargetMode="External"/><Relationship Id="rId9" Type="http://schemas.openxmlformats.org/officeDocument/2006/relationships/hyperlink" Target="https://www.stateofglobalair.org/" TargetMode="External"/><Relationship Id="rId210" Type="http://schemas.openxmlformats.org/officeDocument/2006/relationships/hyperlink" Target="https://www.stateofglobalair.org/" TargetMode="External"/><Relationship Id="rId392" Type="http://schemas.openxmlformats.org/officeDocument/2006/relationships/hyperlink" Target="https://www.airnow.gov/index.cfm?action=airnow.global_summary" TargetMode="External"/><Relationship Id="rId448" Type="http://schemas.openxmlformats.org/officeDocument/2006/relationships/hyperlink" Target="https://www.airnow.gov/index.cfm?action=airnow.global_summary" TargetMode="External"/><Relationship Id="rId613" Type="http://schemas.openxmlformats.org/officeDocument/2006/relationships/hyperlink" Target="https://www.airnow.gov/index.cfm?action=airnow.global_summary" TargetMode="External"/><Relationship Id="rId655" Type="http://schemas.openxmlformats.org/officeDocument/2006/relationships/hyperlink" Target="https://www.airnow.gov/index.cfm?action=airnow.global_summary" TargetMode="External"/><Relationship Id="rId697" Type="http://schemas.openxmlformats.org/officeDocument/2006/relationships/hyperlink" Target="https://www.airnow.gov/index.cfm?action=airnow.global_summary" TargetMode="External"/><Relationship Id="rId820" Type="http://schemas.openxmlformats.org/officeDocument/2006/relationships/hyperlink" Target="https://www.airnow.gov/index.cfm?action=airnow.global_summary" TargetMode="External"/><Relationship Id="rId862" Type="http://schemas.openxmlformats.org/officeDocument/2006/relationships/hyperlink" Target="https://www.airnow.gov/index.cfm?action=airnow.global_summary" TargetMode="External"/><Relationship Id="rId252" Type="http://schemas.openxmlformats.org/officeDocument/2006/relationships/hyperlink" Target="https://www.stateofglobalair.org/" TargetMode="External"/><Relationship Id="rId294" Type="http://schemas.openxmlformats.org/officeDocument/2006/relationships/hyperlink" Target="https://www.stateofglobalair.org/" TargetMode="External"/><Relationship Id="rId308" Type="http://schemas.openxmlformats.org/officeDocument/2006/relationships/hyperlink" Target="https://www.stateofglobalair.org/" TargetMode="External"/><Relationship Id="rId515" Type="http://schemas.openxmlformats.org/officeDocument/2006/relationships/hyperlink" Target="https://www.airnow.gov/index.cfm?action=airnow.global_summary" TargetMode="External"/><Relationship Id="rId722" Type="http://schemas.openxmlformats.org/officeDocument/2006/relationships/hyperlink" Target="https://www.airnow.gov/index.cfm?action=airnow.global_summary" TargetMode="External"/><Relationship Id="rId47" Type="http://schemas.openxmlformats.org/officeDocument/2006/relationships/hyperlink" Target="https://www.stateofglobalair.org/" TargetMode="External"/><Relationship Id="rId89" Type="http://schemas.openxmlformats.org/officeDocument/2006/relationships/hyperlink" Target="https://www.stateofglobalair.org/" TargetMode="External"/><Relationship Id="rId112" Type="http://schemas.openxmlformats.org/officeDocument/2006/relationships/hyperlink" Target="https://www.stateofglobalair.org/" TargetMode="External"/><Relationship Id="rId154" Type="http://schemas.openxmlformats.org/officeDocument/2006/relationships/hyperlink" Target="https://www.stateofglobalair.org/" TargetMode="External"/><Relationship Id="rId361" Type="http://schemas.openxmlformats.org/officeDocument/2006/relationships/hyperlink" Target="https://www.stateofglobalair.org/" TargetMode="External"/><Relationship Id="rId557" Type="http://schemas.openxmlformats.org/officeDocument/2006/relationships/hyperlink" Target="https://www.airnow.gov/index.cfm?action=airnow.global_summary" TargetMode="External"/><Relationship Id="rId599" Type="http://schemas.openxmlformats.org/officeDocument/2006/relationships/hyperlink" Target="https://www.airnow.gov/index.cfm?action=airnow.global_summary" TargetMode="External"/><Relationship Id="rId764" Type="http://schemas.openxmlformats.org/officeDocument/2006/relationships/hyperlink" Target="https://www.airnow.gov/index.cfm?action=airnow.global_summary" TargetMode="External"/><Relationship Id="rId196" Type="http://schemas.openxmlformats.org/officeDocument/2006/relationships/hyperlink" Target="https://www.stateofglobalair.org/" TargetMode="External"/><Relationship Id="rId417" Type="http://schemas.openxmlformats.org/officeDocument/2006/relationships/hyperlink" Target="https://www.airnow.gov/index.cfm?action=airnow.global_summary" TargetMode="External"/><Relationship Id="rId459" Type="http://schemas.openxmlformats.org/officeDocument/2006/relationships/hyperlink" Target="https://www.airnow.gov/index.cfm?action=airnow.global_summary" TargetMode="External"/><Relationship Id="rId624" Type="http://schemas.openxmlformats.org/officeDocument/2006/relationships/hyperlink" Target="https://www.airnow.gov/index.cfm?action=airnow.global_summary" TargetMode="External"/><Relationship Id="rId666" Type="http://schemas.openxmlformats.org/officeDocument/2006/relationships/hyperlink" Target="https://www.airnow.gov/index.cfm?action=airnow.global_summary" TargetMode="External"/><Relationship Id="rId831" Type="http://schemas.openxmlformats.org/officeDocument/2006/relationships/hyperlink" Target="https://www.airnow.gov/index.cfm?action=airnow.global_summary" TargetMode="External"/><Relationship Id="rId873" Type="http://schemas.openxmlformats.org/officeDocument/2006/relationships/hyperlink" Target="https://www.airnow.gov/index.cfm?action=airnow.global_summary" TargetMode="External"/><Relationship Id="rId16" Type="http://schemas.openxmlformats.org/officeDocument/2006/relationships/hyperlink" Target="https://www.stateofglobalair.org/" TargetMode="External"/><Relationship Id="rId221" Type="http://schemas.openxmlformats.org/officeDocument/2006/relationships/hyperlink" Target="https://www.stateofglobalair.org/" TargetMode="External"/><Relationship Id="rId263" Type="http://schemas.openxmlformats.org/officeDocument/2006/relationships/hyperlink" Target="https://www.stateofglobalair.org/" TargetMode="External"/><Relationship Id="rId319" Type="http://schemas.openxmlformats.org/officeDocument/2006/relationships/hyperlink" Target="https://www.stateofglobalair.org/" TargetMode="External"/><Relationship Id="rId470" Type="http://schemas.openxmlformats.org/officeDocument/2006/relationships/hyperlink" Target="https://www.airnow.gov/index.cfm?action=airnow.global_summary" TargetMode="External"/><Relationship Id="rId526" Type="http://schemas.openxmlformats.org/officeDocument/2006/relationships/hyperlink" Target="https://www.airnow.gov/index.cfm?action=airnow.global_summary" TargetMode="External"/><Relationship Id="rId58" Type="http://schemas.openxmlformats.org/officeDocument/2006/relationships/hyperlink" Target="https://www.stateofglobalair.org/" TargetMode="External"/><Relationship Id="rId123" Type="http://schemas.openxmlformats.org/officeDocument/2006/relationships/hyperlink" Target="https://www.stateofglobalair.org/" TargetMode="External"/><Relationship Id="rId330" Type="http://schemas.openxmlformats.org/officeDocument/2006/relationships/hyperlink" Target="https://www.stateofglobalair.org/" TargetMode="External"/><Relationship Id="rId568" Type="http://schemas.openxmlformats.org/officeDocument/2006/relationships/hyperlink" Target="https://www.airnow.gov/index.cfm?action=airnow.global_summary" TargetMode="External"/><Relationship Id="rId733" Type="http://schemas.openxmlformats.org/officeDocument/2006/relationships/hyperlink" Target="https://www.airnow.gov/index.cfm?action=airnow.global_summary" TargetMode="External"/><Relationship Id="rId775" Type="http://schemas.openxmlformats.org/officeDocument/2006/relationships/hyperlink" Target="https://www.airnow.gov/index.cfm?action=airnow.global_summary" TargetMode="External"/><Relationship Id="rId165" Type="http://schemas.openxmlformats.org/officeDocument/2006/relationships/hyperlink" Target="https://www.stateofglobalair.org/" TargetMode="External"/><Relationship Id="rId372" Type="http://schemas.openxmlformats.org/officeDocument/2006/relationships/hyperlink" Target="https://www.stateofglobalair.org/" TargetMode="External"/><Relationship Id="rId428" Type="http://schemas.openxmlformats.org/officeDocument/2006/relationships/hyperlink" Target="https://www.airnow.gov/index.cfm?action=airnow.global_summary" TargetMode="External"/><Relationship Id="rId635" Type="http://schemas.openxmlformats.org/officeDocument/2006/relationships/hyperlink" Target="https://www.airnow.gov/index.cfm?action=airnow.global_summary" TargetMode="External"/><Relationship Id="rId677" Type="http://schemas.openxmlformats.org/officeDocument/2006/relationships/hyperlink" Target="https://www.airnow.gov/index.cfm?action=airnow.global_summary" TargetMode="External"/><Relationship Id="rId800" Type="http://schemas.openxmlformats.org/officeDocument/2006/relationships/hyperlink" Target="https://www.airnow.gov/index.cfm?action=airnow.global_summary" TargetMode="External"/><Relationship Id="rId842" Type="http://schemas.openxmlformats.org/officeDocument/2006/relationships/hyperlink" Target="https://www.airnow.gov/index.cfm?action=airnow.global_summary" TargetMode="External"/><Relationship Id="rId232" Type="http://schemas.openxmlformats.org/officeDocument/2006/relationships/hyperlink" Target="https://www.stateofglobalair.org/" TargetMode="External"/><Relationship Id="rId274" Type="http://schemas.openxmlformats.org/officeDocument/2006/relationships/hyperlink" Target="https://www.stateofglobalair.org/" TargetMode="External"/><Relationship Id="rId481" Type="http://schemas.openxmlformats.org/officeDocument/2006/relationships/hyperlink" Target="https://www.airnow.gov/index.cfm?action=airnow.global_summary" TargetMode="External"/><Relationship Id="rId702" Type="http://schemas.openxmlformats.org/officeDocument/2006/relationships/hyperlink" Target="https://www.airnow.gov/index.cfm?action=airnow.global_summary" TargetMode="External"/><Relationship Id="rId884" Type="http://schemas.openxmlformats.org/officeDocument/2006/relationships/hyperlink" Target="https://www.airnow.gov/index.cfm?action=airnow.global_summary" TargetMode="External"/><Relationship Id="rId27" Type="http://schemas.openxmlformats.org/officeDocument/2006/relationships/hyperlink" Target="https://www.stateofglobalair.org/" TargetMode="External"/><Relationship Id="rId69" Type="http://schemas.openxmlformats.org/officeDocument/2006/relationships/hyperlink" Target="https://www.stateofglobalair.org/" TargetMode="External"/><Relationship Id="rId134" Type="http://schemas.openxmlformats.org/officeDocument/2006/relationships/hyperlink" Target="https://www.stateofglobalair.org/" TargetMode="External"/><Relationship Id="rId537" Type="http://schemas.openxmlformats.org/officeDocument/2006/relationships/hyperlink" Target="https://www.airnow.gov/index.cfm?action=airnow.global_summary" TargetMode="External"/><Relationship Id="rId579" Type="http://schemas.openxmlformats.org/officeDocument/2006/relationships/hyperlink" Target="https://www.airnow.gov/index.cfm?action=airnow.global_summary" TargetMode="External"/><Relationship Id="rId744" Type="http://schemas.openxmlformats.org/officeDocument/2006/relationships/hyperlink" Target="https://www.airnow.gov/index.cfm?action=airnow.global_summary" TargetMode="External"/><Relationship Id="rId786" Type="http://schemas.openxmlformats.org/officeDocument/2006/relationships/hyperlink" Target="https://www.airnow.gov/index.cfm?action=airnow.global_summary" TargetMode="External"/><Relationship Id="rId80" Type="http://schemas.openxmlformats.org/officeDocument/2006/relationships/hyperlink" Target="https://www.stateofglobalair.org/" TargetMode="External"/><Relationship Id="rId176" Type="http://schemas.openxmlformats.org/officeDocument/2006/relationships/hyperlink" Target="https://www.stateofglobalair.org/" TargetMode="External"/><Relationship Id="rId341" Type="http://schemas.openxmlformats.org/officeDocument/2006/relationships/hyperlink" Target="https://www.stateofglobalair.org/" TargetMode="External"/><Relationship Id="rId383" Type="http://schemas.openxmlformats.org/officeDocument/2006/relationships/hyperlink" Target="https://www.stateofglobalair.org/" TargetMode="External"/><Relationship Id="rId439" Type="http://schemas.openxmlformats.org/officeDocument/2006/relationships/hyperlink" Target="https://www.airnow.gov/index.cfm?action=airnow.global_summary" TargetMode="External"/><Relationship Id="rId590" Type="http://schemas.openxmlformats.org/officeDocument/2006/relationships/hyperlink" Target="https://www.airnow.gov/index.cfm?action=airnow.global_summary" TargetMode="External"/><Relationship Id="rId604" Type="http://schemas.openxmlformats.org/officeDocument/2006/relationships/hyperlink" Target="https://www.airnow.gov/index.cfm?action=airnow.global_summary" TargetMode="External"/><Relationship Id="rId646" Type="http://schemas.openxmlformats.org/officeDocument/2006/relationships/hyperlink" Target="https://www.airnow.gov/index.cfm?action=airnow.global_summary" TargetMode="External"/><Relationship Id="rId811" Type="http://schemas.openxmlformats.org/officeDocument/2006/relationships/hyperlink" Target="https://www.airnow.gov/index.cfm?action=airnow.global_summary" TargetMode="External"/><Relationship Id="rId201" Type="http://schemas.openxmlformats.org/officeDocument/2006/relationships/hyperlink" Target="https://www.stateofglobalair.org/" TargetMode="External"/><Relationship Id="rId243" Type="http://schemas.openxmlformats.org/officeDocument/2006/relationships/hyperlink" Target="https://www.stateofglobalair.org/" TargetMode="External"/><Relationship Id="rId285" Type="http://schemas.openxmlformats.org/officeDocument/2006/relationships/hyperlink" Target="https://www.stateofglobalair.org/" TargetMode="External"/><Relationship Id="rId450" Type="http://schemas.openxmlformats.org/officeDocument/2006/relationships/hyperlink" Target="https://www.airnow.gov/index.cfm?action=airnow.global_summary" TargetMode="External"/><Relationship Id="rId506" Type="http://schemas.openxmlformats.org/officeDocument/2006/relationships/hyperlink" Target="https://www.airnow.gov/index.cfm?action=airnow.global_summary" TargetMode="External"/><Relationship Id="rId688" Type="http://schemas.openxmlformats.org/officeDocument/2006/relationships/hyperlink" Target="https://www.airnow.gov/index.cfm?action=airnow.global_summary" TargetMode="External"/><Relationship Id="rId853" Type="http://schemas.openxmlformats.org/officeDocument/2006/relationships/hyperlink" Target="https://www.airnow.gov/index.cfm?action=airnow.global_summary" TargetMode="External"/><Relationship Id="rId895" Type="http://schemas.openxmlformats.org/officeDocument/2006/relationships/hyperlink" Target="https://www.airnow.gov/index.cfm?action=airnow.global_summary" TargetMode="External"/><Relationship Id="rId38" Type="http://schemas.openxmlformats.org/officeDocument/2006/relationships/hyperlink" Target="https://www.stateofglobalair.org/" TargetMode="External"/><Relationship Id="rId103" Type="http://schemas.openxmlformats.org/officeDocument/2006/relationships/hyperlink" Target="https://www.stateofglobalair.org/" TargetMode="External"/><Relationship Id="rId310" Type="http://schemas.openxmlformats.org/officeDocument/2006/relationships/hyperlink" Target="https://www.stateofglobalair.org/" TargetMode="External"/><Relationship Id="rId492" Type="http://schemas.openxmlformats.org/officeDocument/2006/relationships/hyperlink" Target="https://www.airnow.gov/index.cfm?action=airnow.global_summary" TargetMode="External"/><Relationship Id="rId548" Type="http://schemas.openxmlformats.org/officeDocument/2006/relationships/hyperlink" Target="https://www.airnow.gov/index.cfm?action=airnow.global_summary" TargetMode="External"/><Relationship Id="rId713" Type="http://schemas.openxmlformats.org/officeDocument/2006/relationships/hyperlink" Target="https://www.airnow.gov/index.cfm?action=airnow.global_summary" TargetMode="External"/><Relationship Id="rId755" Type="http://schemas.openxmlformats.org/officeDocument/2006/relationships/hyperlink" Target="https://www.airnow.gov/index.cfm?action=airnow.global_summary" TargetMode="External"/><Relationship Id="rId797" Type="http://schemas.openxmlformats.org/officeDocument/2006/relationships/hyperlink" Target="https://www.airnow.gov/index.cfm?action=airnow.global_summary" TargetMode="External"/><Relationship Id="rId91" Type="http://schemas.openxmlformats.org/officeDocument/2006/relationships/hyperlink" Target="https://www.stateofglobalair.org/" TargetMode="External"/><Relationship Id="rId145" Type="http://schemas.openxmlformats.org/officeDocument/2006/relationships/hyperlink" Target="https://www.stateofglobalair.org/" TargetMode="External"/><Relationship Id="rId187" Type="http://schemas.openxmlformats.org/officeDocument/2006/relationships/hyperlink" Target="https://www.stateofglobalair.org/" TargetMode="External"/><Relationship Id="rId352" Type="http://schemas.openxmlformats.org/officeDocument/2006/relationships/hyperlink" Target="https://www.stateofglobalair.org/" TargetMode="External"/><Relationship Id="rId394" Type="http://schemas.openxmlformats.org/officeDocument/2006/relationships/hyperlink" Target="https://www.airnow.gov/index.cfm?action=airnow.global_summary" TargetMode="External"/><Relationship Id="rId408" Type="http://schemas.openxmlformats.org/officeDocument/2006/relationships/hyperlink" Target="https://www.airnow.gov/index.cfm?action=airnow.global_summary" TargetMode="External"/><Relationship Id="rId615" Type="http://schemas.openxmlformats.org/officeDocument/2006/relationships/hyperlink" Target="https://www.airnow.gov/index.cfm?action=airnow.global_summary" TargetMode="External"/><Relationship Id="rId822" Type="http://schemas.openxmlformats.org/officeDocument/2006/relationships/hyperlink" Target="https://www.airnow.gov/index.cfm?action=airnow.global_summary" TargetMode="External"/><Relationship Id="rId212" Type="http://schemas.openxmlformats.org/officeDocument/2006/relationships/hyperlink" Target="https://www.stateofglobalair.org/" TargetMode="External"/><Relationship Id="rId254" Type="http://schemas.openxmlformats.org/officeDocument/2006/relationships/hyperlink" Target="https://www.stateofglobalair.org/" TargetMode="External"/><Relationship Id="rId657" Type="http://schemas.openxmlformats.org/officeDocument/2006/relationships/hyperlink" Target="https://www.airnow.gov/index.cfm?action=airnow.global_summary" TargetMode="External"/><Relationship Id="rId699" Type="http://schemas.openxmlformats.org/officeDocument/2006/relationships/hyperlink" Target="https://www.airnow.gov/index.cfm?action=airnow.global_summary" TargetMode="External"/><Relationship Id="rId864" Type="http://schemas.openxmlformats.org/officeDocument/2006/relationships/hyperlink" Target="https://www.airnow.gov/index.cfm?action=airnow.global_summary" TargetMode="External"/><Relationship Id="rId49" Type="http://schemas.openxmlformats.org/officeDocument/2006/relationships/hyperlink" Target="https://www.stateofglobalair.org/" TargetMode="External"/><Relationship Id="rId114" Type="http://schemas.openxmlformats.org/officeDocument/2006/relationships/hyperlink" Target="https://www.stateofglobalair.org/" TargetMode="External"/><Relationship Id="rId296" Type="http://schemas.openxmlformats.org/officeDocument/2006/relationships/hyperlink" Target="https://www.stateofglobalair.org/" TargetMode="External"/><Relationship Id="rId461" Type="http://schemas.openxmlformats.org/officeDocument/2006/relationships/hyperlink" Target="https://www.airnow.gov/index.cfm?action=airnow.global_summary" TargetMode="External"/><Relationship Id="rId517" Type="http://schemas.openxmlformats.org/officeDocument/2006/relationships/hyperlink" Target="https://www.airnow.gov/index.cfm?action=airnow.global_summary" TargetMode="External"/><Relationship Id="rId559" Type="http://schemas.openxmlformats.org/officeDocument/2006/relationships/hyperlink" Target="https://www.airnow.gov/index.cfm?action=airnow.global_summary" TargetMode="External"/><Relationship Id="rId724" Type="http://schemas.openxmlformats.org/officeDocument/2006/relationships/hyperlink" Target="https://www.airnow.gov/index.cfm?action=airnow.global_summary" TargetMode="External"/><Relationship Id="rId766" Type="http://schemas.openxmlformats.org/officeDocument/2006/relationships/hyperlink" Target="https://www.airnow.gov/index.cfm?action=airnow.global_summary" TargetMode="External"/><Relationship Id="rId60" Type="http://schemas.openxmlformats.org/officeDocument/2006/relationships/hyperlink" Target="https://www.stateofglobalair.org/" TargetMode="External"/><Relationship Id="rId156" Type="http://schemas.openxmlformats.org/officeDocument/2006/relationships/hyperlink" Target="https://www.stateofglobalair.org/" TargetMode="External"/><Relationship Id="rId198" Type="http://schemas.openxmlformats.org/officeDocument/2006/relationships/hyperlink" Target="https://www.stateofglobalair.org/" TargetMode="External"/><Relationship Id="rId321" Type="http://schemas.openxmlformats.org/officeDocument/2006/relationships/hyperlink" Target="https://www.stateofglobalair.org/" TargetMode="External"/><Relationship Id="rId363" Type="http://schemas.openxmlformats.org/officeDocument/2006/relationships/hyperlink" Target="https://www.stateofglobalair.org/" TargetMode="External"/><Relationship Id="rId419" Type="http://schemas.openxmlformats.org/officeDocument/2006/relationships/hyperlink" Target="https://www.airnow.gov/index.cfm?action=airnow.global_summary" TargetMode="External"/><Relationship Id="rId570" Type="http://schemas.openxmlformats.org/officeDocument/2006/relationships/hyperlink" Target="https://www.airnow.gov/index.cfm?action=airnow.global_summary" TargetMode="External"/><Relationship Id="rId626" Type="http://schemas.openxmlformats.org/officeDocument/2006/relationships/hyperlink" Target="https://www.airnow.gov/index.cfm?action=airnow.global_summary" TargetMode="External"/><Relationship Id="rId223" Type="http://schemas.openxmlformats.org/officeDocument/2006/relationships/hyperlink" Target="https://www.stateofglobalair.org/" TargetMode="External"/><Relationship Id="rId430" Type="http://schemas.openxmlformats.org/officeDocument/2006/relationships/hyperlink" Target="https://www.airnow.gov/index.cfm?action=airnow.global_summary" TargetMode="External"/><Relationship Id="rId668" Type="http://schemas.openxmlformats.org/officeDocument/2006/relationships/hyperlink" Target="https://www.airnow.gov/index.cfm?action=airnow.global_summary" TargetMode="External"/><Relationship Id="rId833" Type="http://schemas.openxmlformats.org/officeDocument/2006/relationships/hyperlink" Target="https://www.airnow.gov/index.cfm?action=airnow.global_summary" TargetMode="External"/><Relationship Id="rId875" Type="http://schemas.openxmlformats.org/officeDocument/2006/relationships/hyperlink" Target="https://www.airnow.gov/index.cfm?action=airnow.global_summary" TargetMode="External"/><Relationship Id="rId18" Type="http://schemas.openxmlformats.org/officeDocument/2006/relationships/hyperlink" Target="https://www.stateofglobalair.org/" TargetMode="External"/><Relationship Id="rId265" Type="http://schemas.openxmlformats.org/officeDocument/2006/relationships/hyperlink" Target="https://www.stateofglobalair.org/" TargetMode="External"/><Relationship Id="rId472" Type="http://schemas.openxmlformats.org/officeDocument/2006/relationships/hyperlink" Target="https://www.airnow.gov/index.cfm?action=airnow.global_summary" TargetMode="External"/><Relationship Id="rId528" Type="http://schemas.openxmlformats.org/officeDocument/2006/relationships/hyperlink" Target="https://www.airnow.gov/index.cfm?action=airnow.global_summary" TargetMode="External"/><Relationship Id="rId735" Type="http://schemas.openxmlformats.org/officeDocument/2006/relationships/hyperlink" Target="https://www.airnow.gov/index.cfm?action=airnow.global_summary" TargetMode="External"/><Relationship Id="rId900" Type="http://schemas.openxmlformats.org/officeDocument/2006/relationships/hyperlink" Target="https://www.airnow.gov/index.cfm?action=airnow.global_summary" TargetMode="External"/><Relationship Id="rId125" Type="http://schemas.openxmlformats.org/officeDocument/2006/relationships/hyperlink" Target="https://www.stateofglobalair.org/" TargetMode="External"/><Relationship Id="rId167" Type="http://schemas.openxmlformats.org/officeDocument/2006/relationships/hyperlink" Target="https://www.stateofglobalair.org/" TargetMode="External"/><Relationship Id="rId332" Type="http://schemas.openxmlformats.org/officeDocument/2006/relationships/hyperlink" Target="https://www.stateofglobalair.org/" TargetMode="External"/><Relationship Id="rId374" Type="http://schemas.openxmlformats.org/officeDocument/2006/relationships/hyperlink" Target="https://www.stateofglobalair.org/" TargetMode="External"/><Relationship Id="rId581" Type="http://schemas.openxmlformats.org/officeDocument/2006/relationships/hyperlink" Target="https://www.airnow.gov/index.cfm?action=airnow.global_summary" TargetMode="External"/><Relationship Id="rId777" Type="http://schemas.openxmlformats.org/officeDocument/2006/relationships/hyperlink" Target="https://www.airnow.gov/index.cfm?action=airnow.global_summary" TargetMode="External"/><Relationship Id="rId71" Type="http://schemas.openxmlformats.org/officeDocument/2006/relationships/hyperlink" Target="https://www.stateofglobalair.org/" TargetMode="External"/><Relationship Id="rId234" Type="http://schemas.openxmlformats.org/officeDocument/2006/relationships/hyperlink" Target="https://www.stateofglobalair.org/" TargetMode="External"/><Relationship Id="rId637" Type="http://schemas.openxmlformats.org/officeDocument/2006/relationships/hyperlink" Target="https://www.airnow.gov/index.cfm?action=airnow.global_summary" TargetMode="External"/><Relationship Id="rId679" Type="http://schemas.openxmlformats.org/officeDocument/2006/relationships/hyperlink" Target="https://www.airnow.gov/index.cfm?action=airnow.global_summary" TargetMode="External"/><Relationship Id="rId802" Type="http://schemas.openxmlformats.org/officeDocument/2006/relationships/hyperlink" Target="https://www.airnow.gov/index.cfm?action=airnow.global_summary" TargetMode="External"/><Relationship Id="rId844" Type="http://schemas.openxmlformats.org/officeDocument/2006/relationships/hyperlink" Target="https://www.airnow.gov/index.cfm?action=airnow.global_summary" TargetMode="External"/><Relationship Id="rId886" Type="http://schemas.openxmlformats.org/officeDocument/2006/relationships/hyperlink" Target="https://www.airnow.gov/index.cfm?action=airnow.global_summary" TargetMode="External"/><Relationship Id="rId2" Type="http://schemas.openxmlformats.org/officeDocument/2006/relationships/hyperlink" Target="https://www.stateofglobalair.org/" TargetMode="External"/><Relationship Id="rId29" Type="http://schemas.openxmlformats.org/officeDocument/2006/relationships/hyperlink" Target="https://www.stateofglobalair.org/" TargetMode="External"/><Relationship Id="rId276" Type="http://schemas.openxmlformats.org/officeDocument/2006/relationships/hyperlink" Target="https://www.stateofglobalair.org/" TargetMode="External"/><Relationship Id="rId441" Type="http://schemas.openxmlformats.org/officeDocument/2006/relationships/hyperlink" Target="https://www.airnow.gov/index.cfm?action=airnow.global_summary" TargetMode="External"/><Relationship Id="rId483" Type="http://schemas.openxmlformats.org/officeDocument/2006/relationships/hyperlink" Target="https://www.airnow.gov/index.cfm?action=airnow.global_summary" TargetMode="External"/><Relationship Id="rId539" Type="http://schemas.openxmlformats.org/officeDocument/2006/relationships/hyperlink" Target="https://www.airnow.gov/index.cfm?action=airnow.global_summary" TargetMode="External"/><Relationship Id="rId690" Type="http://schemas.openxmlformats.org/officeDocument/2006/relationships/hyperlink" Target="https://www.airnow.gov/index.cfm?action=airnow.global_summary" TargetMode="External"/><Relationship Id="rId704" Type="http://schemas.openxmlformats.org/officeDocument/2006/relationships/hyperlink" Target="https://www.airnow.gov/index.cfm?action=airnow.global_summary" TargetMode="External"/><Relationship Id="rId746" Type="http://schemas.openxmlformats.org/officeDocument/2006/relationships/hyperlink" Target="https://www.airnow.gov/index.cfm?action=airnow.global_summary" TargetMode="External"/><Relationship Id="rId40" Type="http://schemas.openxmlformats.org/officeDocument/2006/relationships/hyperlink" Target="https://www.stateofglobalair.org/" TargetMode="External"/><Relationship Id="rId136" Type="http://schemas.openxmlformats.org/officeDocument/2006/relationships/hyperlink" Target="https://www.stateofglobalair.org/" TargetMode="External"/><Relationship Id="rId178" Type="http://schemas.openxmlformats.org/officeDocument/2006/relationships/hyperlink" Target="https://www.stateofglobalair.org/" TargetMode="External"/><Relationship Id="rId301" Type="http://schemas.openxmlformats.org/officeDocument/2006/relationships/hyperlink" Target="https://www.stateofglobalair.org/" TargetMode="External"/><Relationship Id="rId343" Type="http://schemas.openxmlformats.org/officeDocument/2006/relationships/hyperlink" Target="https://www.stateofglobalair.org/" TargetMode="External"/><Relationship Id="rId550" Type="http://schemas.openxmlformats.org/officeDocument/2006/relationships/hyperlink" Target="https://www.airnow.gov/index.cfm?action=airnow.global_summary" TargetMode="External"/><Relationship Id="rId788" Type="http://schemas.openxmlformats.org/officeDocument/2006/relationships/hyperlink" Target="https://www.airnow.gov/index.cfm?action=airnow.global_summary" TargetMode="External"/><Relationship Id="rId82" Type="http://schemas.openxmlformats.org/officeDocument/2006/relationships/hyperlink" Target="https://www.stateofglobalair.org/" TargetMode="External"/><Relationship Id="rId203" Type="http://schemas.openxmlformats.org/officeDocument/2006/relationships/hyperlink" Target="https://www.stateofglobalair.org/" TargetMode="External"/><Relationship Id="rId385" Type="http://schemas.openxmlformats.org/officeDocument/2006/relationships/hyperlink" Target="https://www.stateofglobalair.org/" TargetMode="External"/><Relationship Id="rId592" Type="http://schemas.openxmlformats.org/officeDocument/2006/relationships/hyperlink" Target="https://www.airnow.gov/index.cfm?action=airnow.global_summary" TargetMode="External"/><Relationship Id="rId606" Type="http://schemas.openxmlformats.org/officeDocument/2006/relationships/hyperlink" Target="https://www.airnow.gov/index.cfm?action=airnow.global_summary" TargetMode="External"/><Relationship Id="rId648" Type="http://schemas.openxmlformats.org/officeDocument/2006/relationships/hyperlink" Target="https://www.airnow.gov/index.cfm?action=airnow.global_summary" TargetMode="External"/><Relationship Id="rId813" Type="http://schemas.openxmlformats.org/officeDocument/2006/relationships/hyperlink" Target="https://www.airnow.gov/index.cfm?action=airnow.global_summary" TargetMode="External"/><Relationship Id="rId855" Type="http://schemas.openxmlformats.org/officeDocument/2006/relationships/hyperlink" Target="https://www.airnow.gov/index.cfm?action=airnow.global_summary" TargetMode="External"/><Relationship Id="rId245" Type="http://schemas.openxmlformats.org/officeDocument/2006/relationships/hyperlink" Target="https://www.stateofglobalair.org/" TargetMode="External"/><Relationship Id="rId287" Type="http://schemas.openxmlformats.org/officeDocument/2006/relationships/hyperlink" Target="https://www.stateofglobalair.org/" TargetMode="External"/><Relationship Id="rId410" Type="http://schemas.openxmlformats.org/officeDocument/2006/relationships/hyperlink" Target="https://www.airnow.gov/index.cfm?action=airnow.global_summary" TargetMode="External"/><Relationship Id="rId452" Type="http://schemas.openxmlformats.org/officeDocument/2006/relationships/hyperlink" Target="https://www.airnow.gov/index.cfm?action=airnow.global_summary" TargetMode="External"/><Relationship Id="rId494" Type="http://schemas.openxmlformats.org/officeDocument/2006/relationships/hyperlink" Target="https://www.airnow.gov/index.cfm?action=airnow.global_summary" TargetMode="External"/><Relationship Id="rId508" Type="http://schemas.openxmlformats.org/officeDocument/2006/relationships/hyperlink" Target="https://www.airnow.gov/index.cfm?action=airnow.global_summary" TargetMode="External"/><Relationship Id="rId715" Type="http://schemas.openxmlformats.org/officeDocument/2006/relationships/hyperlink" Target="https://www.airnow.gov/index.cfm?action=airnow.global_summary" TargetMode="External"/><Relationship Id="rId897" Type="http://schemas.openxmlformats.org/officeDocument/2006/relationships/hyperlink" Target="https://www.airnow.gov/index.cfm?action=airnow.global_summary" TargetMode="External"/><Relationship Id="rId105" Type="http://schemas.openxmlformats.org/officeDocument/2006/relationships/hyperlink" Target="https://www.stateofglobalair.org/" TargetMode="External"/><Relationship Id="rId147" Type="http://schemas.openxmlformats.org/officeDocument/2006/relationships/hyperlink" Target="https://www.stateofglobalair.org/" TargetMode="External"/><Relationship Id="rId312" Type="http://schemas.openxmlformats.org/officeDocument/2006/relationships/hyperlink" Target="https://www.stateofglobalair.org/" TargetMode="External"/><Relationship Id="rId354" Type="http://schemas.openxmlformats.org/officeDocument/2006/relationships/hyperlink" Target="https://www.stateofglobalair.org/" TargetMode="External"/><Relationship Id="rId757" Type="http://schemas.openxmlformats.org/officeDocument/2006/relationships/hyperlink" Target="https://www.airnow.gov/index.cfm?action=airnow.global_summary" TargetMode="External"/><Relationship Id="rId799" Type="http://schemas.openxmlformats.org/officeDocument/2006/relationships/hyperlink" Target="https://www.airnow.gov/index.cfm?action=airnow.global_summary" TargetMode="External"/><Relationship Id="rId51" Type="http://schemas.openxmlformats.org/officeDocument/2006/relationships/hyperlink" Target="https://www.stateofglobalair.org/" TargetMode="External"/><Relationship Id="rId93" Type="http://schemas.openxmlformats.org/officeDocument/2006/relationships/hyperlink" Target="https://www.stateofglobalair.org/" TargetMode="External"/><Relationship Id="rId189" Type="http://schemas.openxmlformats.org/officeDocument/2006/relationships/hyperlink" Target="https://www.stateofglobalair.org/" TargetMode="External"/><Relationship Id="rId396" Type="http://schemas.openxmlformats.org/officeDocument/2006/relationships/hyperlink" Target="https://www.airnow.gov/index.cfm?action=airnow.global_summary" TargetMode="External"/><Relationship Id="rId561" Type="http://schemas.openxmlformats.org/officeDocument/2006/relationships/hyperlink" Target="https://www.airnow.gov/index.cfm?action=airnow.global_summary" TargetMode="External"/><Relationship Id="rId617" Type="http://schemas.openxmlformats.org/officeDocument/2006/relationships/hyperlink" Target="https://www.airnow.gov/index.cfm?action=airnow.global_summary" TargetMode="External"/><Relationship Id="rId659" Type="http://schemas.openxmlformats.org/officeDocument/2006/relationships/hyperlink" Target="https://www.airnow.gov/index.cfm?action=airnow.global_summary" TargetMode="External"/><Relationship Id="rId824" Type="http://schemas.openxmlformats.org/officeDocument/2006/relationships/hyperlink" Target="https://www.airnow.gov/index.cfm?action=airnow.global_summary" TargetMode="External"/><Relationship Id="rId866" Type="http://schemas.openxmlformats.org/officeDocument/2006/relationships/hyperlink" Target="https://www.airnow.gov/index.cfm?action=airnow.global_summary" TargetMode="External"/><Relationship Id="rId214" Type="http://schemas.openxmlformats.org/officeDocument/2006/relationships/hyperlink" Target="https://www.stateofglobalair.org/" TargetMode="External"/><Relationship Id="rId256" Type="http://schemas.openxmlformats.org/officeDocument/2006/relationships/hyperlink" Target="https://www.stateofglobalair.org/" TargetMode="External"/><Relationship Id="rId298" Type="http://schemas.openxmlformats.org/officeDocument/2006/relationships/hyperlink" Target="https://www.stateofglobalair.org/" TargetMode="External"/><Relationship Id="rId421" Type="http://schemas.openxmlformats.org/officeDocument/2006/relationships/hyperlink" Target="https://www.airnow.gov/index.cfm?action=airnow.global_summary" TargetMode="External"/><Relationship Id="rId463" Type="http://schemas.openxmlformats.org/officeDocument/2006/relationships/hyperlink" Target="https://www.airnow.gov/index.cfm?action=airnow.global_summary" TargetMode="External"/><Relationship Id="rId519" Type="http://schemas.openxmlformats.org/officeDocument/2006/relationships/hyperlink" Target="https://www.airnow.gov/index.cfm?action=airnow.global_summary" TargetMode="External"/><Relationship Id="rId670" Type="http://schemas.openxmlformats.org/officeDocument/2006/relationships/hyperlink" Target="https://www.airnow.gov/index.cfm?action=airnow.global_summary" TargetMode="External"/><Relationship Id="rId116" Type="http://schemas.openxmlformats.org/officeDocument/2006/relationships/hyperlink" Target="https://www.stateofglobalair.org/" TargetMode="External"/><Relationship Id="rId158" Type="http://schemas.openxmlformats.org/officeDocument/2006/relationships/hyperlink" Target="https://www.stateofglobalair.org/" TargetMode="External"/><Relationship Id="rId323" Type="http://schemas.openxmlformats.org/officeDocument/2006/relationships/hyperlink" Target="https://www.stateofglobalair.org/" TargetMode="External"/><Relationship Id="rId530" Type="http://schemas.openxmlformats.org/officeDocument/2006/relationships/hyperlink" Target="https://www.airnow.gov/index.cfm?action=airnow.global_summary" TargetMode="External"/><Relationship Id="rId726" Type="http://schemas.openxmlformats.org/officeDocument/2006/relationships/hyperlink" Target="https://www.airnow.gov/index.cfm?action=airnow.global_summary" TargetMode="External"/><Relationship Id="rId768" Type="http://schemas.openxmlformats.org/officeDocument/2006/relationships/hyperlink" Target="https://www.airnow.gov/index.cfm?action=airnow.global_summary" TargetMode="External"/><Relationship Id="rId20" Type="http://schemas.openxmlformats.org/officeDocument/2006/relationships/hyperlink" Target="https://www.stateofglobalair.org/" TargetMode="External"/><Relationship Id="rId62" Type="http://schemas.openxmlformats.org/officeDocument/2006/relationships/hyperlink" Target="https://www.stateofglobalair.org/" TargetMode="External"/><Relationship Id="rId365" Type="http://schemas.openxmlformats.org/officeDocument/2006/relationships/hyperlink" Target="https://www.stateofglobalair.org/" TargetMode="External"/><Relationship Id="rId572" Type="http://schemas.openxmlformats.org/officeDocument/2006/relationships/hyperlink" Target="https://www.airnow.gov/index.cfm?action=airnow.global_summary" TargetMode="External"/><Relationship Id="rId628" Type="http://schemas.openxmlformats.org/officeDocument/2006/relationships/hyperlink" Target="https://www.airnow.gov/index.cfm?action=airnow.global_summary" TargetMode="External"/><Relationship Id="rId835" Type="http://schemas.openxmlformats.org/officeDocument/2006/relationships/hyperlink" Target="https://www.airnow.gov/index.cfm?action=airnow.global_summary" TargetMode="External"/><Relationship Id="rId225" Type="http://schemas.openxmlformats.org/officeDocument/2006/relationships/hyperlink" Target="https://www.stateofglobalair.org/" TargetMode="External"/><Relationship Id="rId267" Type="http://schemas.openxmlformats.org/officeDocument/2006/relationships/hyperlink" Target="https://www.stateofglobalair.org/" TargetMode="External"/><Relationship Id="rId432" Type="http://schemas.openxmlformats.org/officeDocument/2006/relationships/hyperlink" Target="https://www.airnow.gov/index.cfm?action=airnow.global_summary" TargetMode="External"/><Relationship Id="rId474" Type="http://schemas.openxmlformats.org/officeDocument/2006/relationships/hyperlink" Target="https://www.airnow.gov/index.cfm?action=airnow.global_summary" TargetMode="External"/><Relationship Id="rId877" Type="http://schemas.openxmlformats.org/officeDocument/2006/relationships/hyperlink" Target="https://www.airnow.gov/index.cfm?action=airnow.global_summary" TargetMode="External"/><Relationship Id="rId127" Type="http://schemas.openxmlformats.org/officeDocument/2006/relationships/hyperlink" Target="https://www.stateofglobalair.org/" TargetMode="External"/><Relationship Id="rId681" Type="http://schemas.openxmlformats.org/officeDocument/2006/relationships/hyperlink" Target="https://www.airnow.gov/index.cfm?action=airnow.global_summary" TargetMode="External"/><Relationship Id="rId737" Type="http://schemas.openxmlformats.org/officeDocument/2006/relationships/hyperlink" Target="https://www.airnow.gov/index.cfm?action=airnow.global_summary" TargetMode="External"/><Relationship Id="rId779" Type="http://schemas.openxmlformats.org/officeDocument/2006/relationships/hyperlink" Target="https://www.airnow.gov/index.cfm?action=airnow.global_summary" TargetMode="External"/><Relationship Id="rId902" Type="http://schemas.openxmlformats.org/officeDocument/2006/relationships/hyperlink" Target="https://www.airnow.gov/index.cfm?action=airnow.global_summary" TargetMode="External"/><Relationship Id="rId31" Type="http://schemas.openxmlformats.org/officeDocument/2006/relationships/hyperlink" Target="https://www.stateofglobalair.org/" TargetMode="External"/><Relationship Id="rId73" Type="http://schemas.openxmlformats.org/officeDocument/2006/relationships/hyperlink" Target="https://www.stateofglobalair.org/" TargetMode="External"/><Relationship Id="rId169" Type="http://schemas.openxmlformats.org/officeDocument/2006/relationships/hyperlink" Target="https://www.stateofglobalair.org/" TargetMode="External"/><Relationship Id="rId334" Type="http://schemas.openxmlformats.org/officeDocument/2006/relationships/hyperlink" Target="https://www.stateofglobalair.org/" TargetMode="External"/><Relationship Id="rId376" Type="http://schemas.openxmlformats.org/officeDocument/2006/relationships/hyperlink" Target="https://www.stateofglobalair.org/" TargetMode="External"/><Relationship Id="rId541" Type="http://schemas.openxmlformats.org/officeDocument/2006/relationships/hyperlink" Target="https://www.airnow.gov/index.cfm?action=airnow.global_summary" TargetMode="External"/><Relationship Id="rId583" Type="http://schemas.openxmlformats.org/officeDocument/2006/relationships/hyperlink" Target="https://www.airnow.gov/index.cfm?action=airnow.global_summary" TargetMode="External"/><Relationship Id="rId639" Type="http://schemas.openxmlformats.org/officeDocument/2006/relationships/hyperlink" Target="https://www.airnow.gov/index.cfm?action=airnow.global_summary" TargetMode="External"/><Relationship Id="rId790" Type="http://schemas.openxmlformats.org/officeDocument/2006/relationships/hyperlink" Target="https://www.airnow.gov/index.cfm?action=airnow.global_summary" TargetMode="External"/><Relationship Id="rId804" Type="http://schemas.openxmlformats.org/officeDocument/2006/relationships/hyperlink" Target="https://www.airnow.gov/index.cfm?action=airnow.global_summary" TargetMode="External"/><Relationship Id="rId4" Type="http://schemas.openxmlformats.org/officeDocument/2006/relationships/hyperlink" Target="https://www.stateofglobalair.org/" TargetMode="External"/><Relationship Id="rId180" Type="http://schemas.openxmlformats.org/officeDocument/2006/relationships/hyperlink" Target="https://www.stateofglobalair.org/" TargetMode="External"/><Relationship Id="rId236" Type="http://schemas.openxmlformats.org/officeDocument/2006/relationships/hyperlink" Target="https://www.stateofglobalair.org/" TargetMode="External"/><Relationship Id="rId278" Type="http://schemas.openxmlformats.org/officeDocument/2006/relationships/hyperlink" Target="https://www.stateofglobalair.org/" TargetMode="External"/><Relationship Id="rId401" Type="http://schemas.openxmlformats.org/officeDocument/2006/relationships/hyperlink" Target="https://www.airnow.gov/index.cfm?action=airnow.global_summary" TargetMode="External"/><Relationship Id="rId443" Type="http://schemas.openxmlformats.org/officeDocument/2006/relationships/hyperlink" Target="https://www.airnow.gov/index.cfm?action=airnow.global_summary" TargetMode="External"/><Relationship Id="rId650" Type="http://schemas.openxmlformats.org/officeDocument/2006/relationships/hyperlink" Target="https://www.airnow.gov/index.cfm?action=airnow.global_summary" TargetMode="External"/><Relationship Id="rId846" Type="http://schemas.openxmlformats.org/officeDocument/2006/relationships/hyperlink" Target="https://www.airnow.gov/index.cfm?action=airnow.global_summary" TargetMode="External"/><Relationship Id="rId888" Type="http://schemas.openxmlformats.org/officeDocument/2006/relationships/hyperlink" Target="https://www.airnow.gov/index.cfm?action=airnow.global_summary" TargetMode="External"/><Relationship Id="rId303" Type="http://schemas.openxmlformats.org/officeDocument/2006/relationships/hyperlink" Target="https://www.stateofglobalair.org/" TargetMode="External"/><Relationship Id="rId485" Type="http://schemas.openxmlformats.org/officeDocument/2006/relationships/hyperlink" Target="https://www.airnow.gov/index.cfm?action=airnow.global_summary" TargetMode="External"/><Relationship Id="rId692" Type="http://schemas.openxmlformats.org/officeDocument/2006/relationships/hyperlink" Target="https://www.airnow.gov/index.cfm?action=airnow.global_summary" TargetMode="External"/><Relationship Id="rId706" Type="http://schemas.openxmlformats.org/officeDocument/2006/relationships/hyperlink" Target="https://www.airnow.gov/index.cfm?action=airnow.global_summary" TargetMode="External"/><Relationship Id="rId748" Type="http://schemas.openxmlformats.org/officeDocument/2006/relationships/hyperlink" Target="https://www.airnow.gov/index.cfm?action=airnow.global_summary" TargetMode="External"/><Relationship Id="rId42" Type="http://schemas.openxmlformats.org/officeDocument/2006/relationships/hyperlink" Target="https://www.stateofglobalair.org/" TargetMode="External"/><Relationship Id="rId84" Type="http://schemas.openxmlformats.org/officeDocument/2006/relationships/hyperlink" Target="https://www.stateofglobalair.org/" TargetMode="External"/><Relationship Id="rId138" Type="http://schemas.openxmlformats.org/officeDocument/2006/relationships/hyperlink" Target="https://www.stateofglobalair.org/" TargetMode="External"/><Relationship Id="rId345" Type="http://schemas.openxmlformats.org/officeDocument/2006/relationships/hyperlink" Target="https://www.stateofglobalair.org/" TargetMode="External"/><Relationship Id="rId387" Type="http://schemas.openxmlformats.org/officeDocument/2006/relationships/hyperlink" Target="https://www.stateofglobalair.org/" TargetMode="External"/><Relationship Id="rId510" Type="http://schemas.openxmlformats.org/officeDocument/2006/relationships/hyperlink" Target="https://www.airnow.gov/index.cfm?action=airnow.global_summary" TargetMode="External"/><Relationship Id="rId552" Type="http://schemas.openxmlformats.org/officeDocument/2006/relationships/hyperlink" Target="https://www.airnow.gov/index.cfm?action=airnow.global_summary" TargetMode="External"/><Relationship Id="rId594" Type="http://schemas.openxmlformats.org/officeDocument/2006/relationships/hyperlink" Target="https://www.airnow.gov/index.cfm?action=airnow.global_summary" TargetMode="External"/><Relationship Id="rId608" Type="http://schemas.openxmlformats.org/officeDocument/2006/relationships/hyperlink" Target="https://www.airnow.gov/index.cfm?action=airnow.global_summary" TargetMode="External"/><Relationship Id="rId815" Type="http://schemas.openxmlformats.org/officeDocument/2006/relationships/hyperlink" Target="https://www.airnow.gov/index.cfm?action=airnow.global_summary" TargetMode="External"/><Relationship Id="rId191" Type="http://schemas.openxmlformats.org/officeDocument/2006/relationships/hyperlink" Target="https://www.stateofglobalair.org/" TargetMode="External"/><Relationship Id="rId205" Type="http://schemas.openxmlformats.org/officeDocument/2006/relationships/hyperlink" Target="https://www.stateofglobalair.org/" TargetMode="External"/><Relationship Id="rId247" Type="http://schemas.openxmlformats.org/officeDocument/2006/relationships/hyperlink" Target="https://www.stateofglobalair.org/" TargetMode="External"/><Relationship Id="rId412" Type="http://schemas.openxmlformats.org/officeDocument/2006/relationships/hyperlink" Target="https://www.airnow.gov/index.cfm?action=airnow.global_summary" TargetMode="External"/><Relationship Id="rId857" Type="http://schemas.openxmlformats.org/officeDocument/2006/relationships/hyperlink" Target="https://www.airnow.gov/index.cfm?action=airnow.global_summary" TargetMode="External"/><Relationship Id="rId899" Type="http://schemas.openxmlformats.org/officeDocument/2006/relationships/hyperlink" Target="https://www.airnow.gov/index.cfm?action=airnow.global_summary" TargetMode="External"/><Relationship Id="rId107" Type="http://schemas.openxmlformats.org/officeDocument/2006/relationships/hyperlink" Target="https://www.stateofglobalair.org/" TargetMode="External"/><Relationship Id="rId289" Type="http://schemas.openxmlformats.org/officeDocument/2006/relationships/hyperlink" Target="https://www.stateofglobalair.org/" TargetMode="External"/><Relationship Id="rId454" Type="http://schemas.openxmlformats.org/officeDocument/2006/relationships/hyperlink" Target="https://www.airnow.gov/index.cfm?action=airnow.global_summary" TargetMode="External"/><Relationship Id="rId496" Type="http://schemas.openxmlformats.org/officeDocument/2006/relationships/hyperlink" Target="https://www.airnow.gov/index.cfm?action=airnow.global_summary" TargetMode="External"/><Relationship Id="rId661" Type="http://schemas.openxmlformats.org/officeDocument/2006/relationships/hyperlink" Target="https://www.airnow.gov/index.cfm?action=airnow.global_summary" TargetMode="External"/><Relationship Id="rId717" Type="http://schemas.openxmlformats.org/officeDocument/2006/relationships/hyperlink" Target="https://www.airnow.gov/index.cfm?action=airnow.global_summary" TargetMode="External"/><Relationship Id="rId759" Type="http://schemas.openxmlformats.org/officeDocument/2006/relationships/hyperlink" Target="https://www.airnow.gov/index.cfm?action=airnow.global_summary" TargetMode="External"/><Relationship Id="rId11" Type="http://schemas.openxmlformats.org/officeDocument/2006/relationships/hyperlink" Target="https://www.stateofglobalair.org/" TargetMode="External"/><Relationship Id="rId53" Type="http://schemas.openxmlformats.org/officeDocument/2006/relationships/hyperlink" Target="https://www.stateofglobalair.org/" TargetMode="External"/><Relationship Id="rId149" Type="http://schemas.openxmlformats.org/officeDocument/2006/relationships/hyperlink" Target="https://www.stateofglobalair.org/" TargetMode="External"/><Relationship Id="rId314" Type="http://schemas.openxmlformats.org/officeDocument/2006/relationships/hyperlink" Target="https://www.stateofglobalair.org/" TargetMode="External"/><Relationship Id="rId356" Type="http://schemas.openxmlformats.org/officeDocument/2006/relationships/hyperlink" Target="https://www.stateofglobalair.org/" TargetMode="External"/><Relationship Id="rId398" Type="http://schemas.openxmlformats.org/officeDocument/2006/relationships/hyperlink" Target="https://www.airnow.gov/index.cfm?action=airnow.global_summary" TargetMode="External"/><Relationship Id="rId521" Type="http://schemas.openxmlformats.org/officeDocument/2006/relationships/hyperlink" Target="https://www.airnow.gov/index.cfm?action=airnow.global_summary" TargetMode="External"/><Relationship Id="rId563" Type="http://schemas.openxmlformats.org/officeDocument/2006/relationships/hyperlink" Target="https://www.airnow.gov/index.cfm?action=airnow.global_summary" TargetMode="External"/><Relationship Id="rId619" Type="http://schemas.openxmlformats.org/officeDocument/2006/relationships/hyperlink" Target="https://www.airnow.gov/index.cfm?action=airnow.global_summary" TargetMode="External"/><Relationship Id="rId770" Type="http://schemas.openxmlformats.org/officeDocument/2006/relationships/hyperlink" Target="https://www.airnow.gov/index.cfm?action=airnow.global_summary" TargetMode="External"/><Relationship Id="rId95" Type="http://schemas.openxmlformats.org/officeDocument/2006/relationships/hyperlink" Target="https://www.stateofglobalair.org/" TargetMode="External"/><Relationship Id="rId160" Type="http://schemas.openxmlformats.org/officeDocument/2006/relationships/hyperlink" Target="https://www.stateofglobalair.org/" TargetMode="External"/><Relationship Id="rId216" Type="http://schemas.openxmlformats.org/officeDocument/2006/relationships/hyperlink" Target="https://www.stateofglobalair.org/" TargetMode="External"/><Relationship Id="rId423" Type="http://schemas.openxmlformats.org/officeDocument/2006/relationships/hyperlink" Target="https://www.airnow.gov/index.cfm?action=airnow.global_summary" TargetMode="External"/><Relationship Id="rId826" Type="http://schemas.openxmlformats.org/officeDocument/2006/relationships/hyperlink" Target="https://www.airnow.gov/index.cfm?action=airnow.global_summary" TargetMode="External"/><Relationship Id="rId868" Type="http://schemas.openxmlformats.org/officeDocument/2006/relationships/hyperlink" Target="https://www.airnow.gov/index.cfm?action=airnow.global_summary" TargetMode="External"/><Relationship Id="rId258" Type="http://schemas.openxmlformats.org/officeDocument/2006/relationships/hyperlink" Target="https://www.stateofglobalair.org/" TargetMode="External"/><Relationship Id="rId465" Type="http://schemas.openxmlformats.org/officeDocument/2006/relationships/hyperlink" Target="https://www.airnow.gov/index.cfm?action=airnow.global_summary" TargetMode="External"/><Relationship Id="rId630" Type="http://schemas.openxmlformats.org/officeDocument/2006/relationships/hyperlink" Target="https://www.airnow.gov/index.cfm?action=airnow.global_summary" TargetMode="External"/><Relationship Id="rId672" Type="http://schemas.openxmlformats.org/officeDocument/2006/relationships/hyperlink" Target="https://www.airnow.gov/index.cfm?action=airnow.global_summary" TargetMode="External"/><Relationship Id="rId728" Type="http://schemas.openxmlformats.org/officeDocument/2006/relationships/hyperlink" Target="https://www.airnow.gov/index.cfm?action=airnow.global_summary" TargetMode="External"/><Relationship Id="rId22" Type="http://schemas.openxmlformats.org/officeDocument/2006/relationships/hyperlink" Target="https://www.stateofglobalair.org/" TargetMode="External"/><Relationship Id="rId64" Type="http://schemas.openxmlformats.org/officeDocument/2006/relationships/hyperlink" Target="https://www.stateofglobalair.org/" TargetMode="External"/><Relationship Id="rId118" Type="http://schemas.openxmlformats.org/officeDocument/2006/relationships/hyperlink" Target="https://www.stateofglobalair.org/" TargetMode="External"/><Relationship Id="rId325" Type="http://schemas.openxmlformats.org/officeDocument/2006/relationships/hyperlink" Target="https://www.stateofglobalair.org/" TargetMode="External"/><Relationship Id="rId367" Type="http://schemas.openxmlformats.org/officeDocument/2006/relationships/hyperlink" Target="https://www.stateofglobalair.org/" TargetMode="External"/><Relationship Id="rId532" Type="http://schemas.openxmlformats.org/officeDocument/2006/relationships/hyperlink" Target="https://www.airnow.gov/index.cfm?action=airnow.global_summary" TargetMode="External"/><Relationship Id="rId574" Type="http://schemas.openxmlformats.org/officeDocument/2006/relationships/hyperlink" Target="https://www.airnow.gov/index.cfm?action=airnow.global_summary" TargetMode="External"/><Relationship Id="rId171" Type="http://schemas.openxmlformats.org/officeDocument/2006/relationships/hyperlink" Target="https://www.stateofglobalair.org/" TargetMode="External"/><Relationship Id="rId227" Type="http://schemas.openxmlformats.org/officeDocument/2006/relationships/hyperlink" Target="https://www.stateofglobalair.org/" TargetMode="External"/><Relationship Id="rId781" Type="http://schemas.openxmlformats.org/officeDocument/2006/relationships/hyperlink" Target="https://www.airnow.gov/index.cfm?action=airnow.global_summary" TargetMode="External"/><Relationship Id="rId837" Type="http://schemas.openxmlformats.org/officeDocument/2006/relationships/hyperlink" Target="https://www.airnow.gov/index.cfm?action=airnow.global_summary" TargetMode="External"/><Relationship Id="rId879" Type="http://schemas.openxmlformats.org/officeDocument/2006/relationships/hyperlink" Target="https://www.airnow.gov/index.cfm?action=airnow.global_summary" TargetMode="External"/><Relationship Id="rId269" Type="http://schemas.openxmlformats.org/officeDocument/2006/relationships/hyperlink" Target="https://www.stateofglobalair.org/" TargetMode="External"/><Relationship Id="rId434" Type="http://schemas.openxmlformats.org/officeDocument/2006/relationships/hyperlink" Target="https://www.airnow.gov/index.cfm?action=airnow.global_summary" TargetMode="External"/><Relationship Id="rId476" Type="http://schemas.openxmlformats.org/officeDocument/2006/relationships/hyperlink" Target="https://www.airnow.gov/index.cfm?action=airnow.global_summary" TargetMode="External"/><Relationship Id="rId641" Type="http://schemas.openxmlformats.org/officeDocument/2006/relationships/hyperlink" Target="https://www.airnow.gov/index.cfm?action=airnow.global_summary" TargetMode="External"/><Relationship Id="rId683" Type="http://schemas.openxmlformats.org/officeDocument/2006/relationships/hyperlink" Target="https://www.airnow.gov/index.cfm?action=airnow.global_summary" TargetMode="External"/><Relationship Id="rId739" Type="http://schemas.openxmlformats.org/officeDocument/2006/relationships/hyperlink" Target="https://www.airnow.gov/index.cfm?action=airnow.global_summary" TargetMode="External"/><Relationship Id="rId890" Type="http://schemas.openxmlformats.org/officeDocument/2006/relationships/hyperlink" Target="https://www.airnow.gov/index.cfm?action=airnow.global_summary" TargetMode="External"/><Relationship Id="rId904" Type="http://schemas.openxmlformats.org/officeDocument/2006/relationships/hyperlink" Target="https://www.airnow.gov/index.cfm?action=airnow.global_summary" TargetMode="External"/><Relationship Id="rId33" Type="http://schemas.openxmlformats.org/officeDocument/2006/relationships/hyperlink" Target="https://www.stateofglobalair.org/" TargetMode="External"/><Relationship Id="rId129" Type="http://schemas.openxmlformats.org/officeDocument/2006/relationships/hyperlink" Target="https://www.stateofglobalair.org/" TargetMode="External"/><Relationship Id="rId280" Type="http://schemas.openxmlformats.org/officeDocument/2006/relationships/hyperlink" Target="https://www.stateofglobalair.org/" TargetMode="External"/><Relationship Id="rId336" Type="http://schemas.openxmlformats.org/officeDocument/2006/relationships/hyperlink" Target="https://www.stateofglobalair.org/" TargetMode="External"/><Relationship Id="rId501" Type="http://schemas.openxmlformats.org/officeDocument/2006/relationships/hyperlink" Target="https://www.airnow.gov/index.cfm?action=airnow.global_summary" TargetMode="External"/><Relationship Id="rId543" Type="http://schemas.openxmlformats.org/officeDocument/2006/relationships/hyperlink" Target="https://www.airnow.gov/index.cfm?action=airnow.global_summary" TargetMode="External"/><Relationship Id="rId75" Type="http://schemas.openxmlformats.org/officeDocument/2006/relationships/hyperlink" Target="https://www.stateofglobalair.org/" TargetMode="External"/><Relationship Id="rId140" Type="http://schemas.openxmlformats.org/officeDocument/2006/relationships/hyperlink" Target="https://www.stateofglobalair.org/" TargetMode="External"/><Relationship Id="rId182" Type="http://schemas.openxmlformats.org/officeDocument/2006/relationships/hyperlink" Target="https://www.stateofglobalair.org/" TargetMode="External"/><Relationship Id="rId378" Type="http://schemas.openxmlformats.org/officeDocument/2006/relationships/hyperlink" Target="https://www.stateofglobalair.org/" TargetMode="External"/><Relationship Id="rId403" Type="http://schemas.openxmlformats.org/officeDocument/2006/relationships/hyperlink" Target="https://www.airnow.gov/index.cfm?action=airnow.global_summary" TargetMode="External"/><Relationship Id="rId585" Type="http://schemas.openxmlformats.org/officeDocument/2006/relationships/hyperlink" Target="https://www.airnow.gov/index.cfm?action=airnow.global_summary" TargetMode="External"/><Relationship Id="rId750" Type="http://schemas.openxmlformats.org/officeDocument/2006/relationships/hyperlink" Target="https://www.airnow.gov/index.cfm?action=airnow.global_summary" TargetMode="External"/><Relationship Id="rId792" Type="http://schemas.openxmlformats.org/officeDocument/2006/relationships/hyperlink" Target="https://www.airnow.gov/index.cfm?action=airnow.global_summary" TargetMode="External"/><Relationship Id="rId806" Type="http://schemas.openxmlformats.org/officeDocument/2006/relationships/hyperlink" Target="https://www.airnow.gov/index.cfm?action=airnow.global_summary" TargetMode="External"/><Relationship Id="rId848" Type="http://schemas.openxmlformats.org/officeDocument/2006/relationships/hyperlink" Target="https://www.airnow.gov/index.cfm?action=airnow.global_summary" TargetMode="External"/><Relationship Id="rId6" Type="http://schemas.openxmlformats.org/officeDocument/2006/relationships/hyperlink" Target="https://www.stateofglobalair.org/" TargetMode="External"/><Relationship Id="rId238" Type="http://schemas.openxmlformats.org/officeDocument/2006/relationships/hyperlink" Target="https://www.stateofglobalair.org/" TargetMode="External"/><Relationship Id="rId445" Type="http://schemas.openxmlformats.org/officeDocument/2006/relationships/hyperlink" Target="https://www.airnow.gov/index.cfm?action=airnow.global_summary" TargetMode="External"/><Relationship Id="rId487" Type="http://schemas.openxmlformats.org/officeDocument/2006/relationships/hyperlink" Target="https://www.airnow.gov/index.cfm?action=airnow.global_summary" TargetMode="External"/><Relationship Id="rId610" Type="http://schemas.openxmlformats.org/officeDocument/2006/relationships/hyperlink" Target="https://www.airnow.gov/index.cfm?action=airnow.global_summary" TargetMode="External"/><Relationship Id="rId652" Type="http://schemas.openxmlformats.org/officeDocument/2006/relationships/hyperlink" Target="https://www.airnow.gov/index.cfm?action=airnow.global_summary" TargetMode="External"/><Relationship Id="rId694" Type="http://schemas.openxmlformats.org/officeDocument/2006/relationships/hyperlink" Target="https://www.airnow.gov/index.cfm?action=airnow.global_summary" TargetMode="External"/><Relationship Id="rId708" Type="http://schemas.openxmlformats.org/officeDocument/2006/relationships/hyperlink" Target="https://www.airnow.gov/index.cfm?action=airnow.global_summary" TargetMode="External"/><Relationship Id="rId291" Type="http://schemas.openxmlformats.org/officeDocument/2006/relationships/hyperlink" Target="https://www.stateofglobalair.org/" TargetMode="External"/><Relationship Id="rId305" Type="http://schemas.openxmlformats.org/officeDocument/2006/relationships/hyperlink" Target="https://www.stateofglobalair.org/" TargetMode="External"/><Relationship Id="rId347" Type="http://schemas.openxmlformats.org/officeDocument/2006/relationships/hyperlink" Target="https://www.stateofglobalair.org/" TargetMode="External"/><Relationship Id="rId512" Type="http://schemas.openxmlformats.org/officeDocument/2006/relationships/hyperlink" Target="https://www.airnow.gov/index.cfm?action=airnow.global_summary" TargetMode="External"/><Relationship Id="rId44" Type="http://schemas.openxmlformats.org/officeDocument/2006/relationships/hyperlink" Target="https://www.stateofglobalair.org/" TargetMode="External"/><Relationship Id="rId86" Type="http://schemas.openxmlformats.org/officeDocument/2006/relationships/hyperlink" Target="https://www.stateofglobalair.org/" TargetMode="External"/><Relationship Id="rId151" Type="http://schemas.openxmlformats.org/officeDocument/2006/relationships/hyperlink" Target="https://www.stateofglobalair.org/" TargetMode="External"/><Relationship Id="rId389" Type="http://schemas.openxmlformats.org/officeDocument/2006/relationships/hyperlink" Target="https://www.stateofglobalair.org/" TargetMode="External"/><Relationship Id="rId554" Type="http://schemas.openxmlformats.org/officeDocument/2006/relationships/hyperlink" Target="https://www.airnow.gov/index.cfm?action=airnow.global_summary" TargetMode="External"/><Relationship Id="rId596" Type="http://schemas.openxmlformats.org/officeDocument/2006/relationships/hyperlink" Target="https://www.airnow.gov/index.cfm?action=airnow.global_summary" TargetMode="External"/><Relationship Id="rId761" Type="http://schemas.openxmlformats.org/officeDocument/2006/relationships/hyperlink" Target="https://www.airnow.gov/index.cfm?action=airnow.global_summary" TargetMode="External"/><Relationship Id="rId817" Type="http://schemas.openxmlformats.org/officeDocument/2006/relationships/hyperlink" Target="https://www.airnow.gov/index.cfm?action=airnow.global_summary" TargetMode="External"/><Relationship Id="rId859" Type="http://schemas.openxmlformats.org/officeDocument/2006/relationships/hyperlink" Target="https://www.airnow.gov/index.cfm?action=airnow.global_summary" TargetMode="External"/><Relationship Id="rId193" Type="http://schemas.openxmlformats.org/officeDocument/2006/relationships/hyperlink" Target="https://www.stateofglobalair.org/" TargetMode="External"/><Relationship Id="rId207" Type="http://schemas.openxmlformats.org/officeDocument/2006/relationships/hyperlink" Target="https://www.stateofglobalair.org/" TargetMode="External"/><Relationship Id="rId249" Type="http://schemas.openxmlformats.org/officeDocument/2006/relationships/hyperlink" Target="https://www.stateofglobalair.org/" TargetMode="External"/><Relationship Id="rId414" Type="http://schemas.openxmlformats.org/officeDocument/2006/relationships/hyperlink" Target="https://www.airnow.gov/index.cfm?action=airnow.global_summary" TargetMode="External"/><Relationship Id="rId456" Type="http://schemas.openxmlformats.org/officeDocument/2006/relationships/hyperlink" Target="https://www.airnow.gov/index.cfm?action=airnow.global_summary" TargetMode="External"/><Relationship Id="rId498" Type="http://schemas.openxmlformats.org/officeDocument/2006/relationships/hyperlink" Target="https://www.airnow.gov/index.cfm?action=airnow.global_summary" TargetMode="External"/><Relationship Id="rId621" Type="http://schemas.openxmlformats.org/officeDocument/2006/relationships/hyperlink" Target="https://www.airnow.gov/index.cfm?action=airnow.global_summary" TargetMode="External"/><Relationship Id="rId663" Type="http://schemas.openxmlformats.org/officeDocument/2006/relationships/hyperlink" Target="https://www.airnow.gov/index.cfm?action=airnow.global_summary" TargetMode="External"/><Relationship Id="rId870" Type="http://schemas.openxmlformats.org/officeDocument/2006/relationships/hyperlink" Target="https://www.airnow.gov/index.cfm?action=airnow.global_summary" TargetMode="External"/><Relationship Id="rId13" Type="http://schemas.openxmlformats.org/officeDocument/2006/relationships/hyperlink" Target="https://www.stateofglobalair.org/" TargetMode="External"/><Relationship Id="rId109" Type="http://schemas.openxmlformats.org/officeDocument/2006/relationships/hyperlink" Target="https://www.stateofglobalair.org/" TargetMode="External"/><Relationship Id="rId260" Type="http://schemas.openxmlformats.org/officeDocument/2006/relationships/hyperlink" Target="https://www.stateofglobalair.org/" TargetMode="External"/><Relationship Id="rId316" Type="http://schemas.openxmlformats.org/officeDocument/2006/relationships/hyperlink" Target="https://www.stateofglobalair.org/" TargetMode="External"/><Relationship Id="rId523" Type="http://schemas.openxmlformats.org/officeDocument/2006/relationships/hyperlink" Target="https://www.airnow.gov/index.cfm?action=airnow.global_summary" TargetMode="External"/><Relationship Id="rId719" Type="http://schemas.openxmlformats.org/officeDocument/2006/relationships/hyperlink" Target="https://www.airnow.gov/index.cfm?action=airnow.global_summary" TargetMode="External"/><Relationship Id="rId55" Type="http://schemas.openxmlformats.org/officeDocument/2006/relationships/hyperlink" Target="https://www.stateofglobalair.org/" TargetMode="External"/><Relationship Id="rId97" Type="http://schemas.openxmlformats.org/officeDocument/2006/relationships/hyperlink" Target="https://www.stateofglobalair.org/" TargetMode="External"/><Relationship Id="rId120" Type="http://schemas.openxmlformats.org/officeDocument/2006/relationships/hyperlink" Target="https://www.stateofglobalair.org/" TargetMode="External"/><Relationship Id="rId358" Type="http://schemas.openxmlformats.org/officeDocument/2006/relationships/hyperlink" Target="https://www.stateofglobalair.org/" TargetMode="External"/><Relationship Id="rId565" Type="http://schemas.openxmlformats.org/officeDocument/2006/relationships/hyperlink" Target="https://www.airnow.gov/index.cfm?action=airnow.global_summary" TargetMode="External"/><Relationship Id="rId730" Type="http://schemas.openxmlformats.org/officeDocument/2006/relationships/hyperlink" Target="https://www.airnow.gov/index.cfm?action=airnow.global_summary" TargetMode="External"/><Relationship Id="rId772" Type="http://schemas.openxmlformats.org/officeDocument/2006/relationships/hyperlink" Target="https://www.airnow.gov/index.cfm?action=airnow.global_summary" TargetMode="External"/><Relationship Id="rId828" Type="http://schemas.openxmlformats.org/officeDocument/2006/relationships/hyperlink" Target="https://www.airnow.gov/index.cfm?action=airnow.global_summary" TargetMode="External"/><Relationship Id="rId162" Type="http://schemas.openxmlformats.org/officeDocument/2006/relationships/hyperlink" Target="https://www.stateofglobalair.org/" TargetMode="External"/><Relationship Id="rId218" Type="http://schemas.openxmlformats.org/officeDocument/2006/relationships/hyperlink" Target="https://www.stateofglobalair.org/" TargetMode="External"/><Relationship Id="rId425" Type="http://schemas.openxmlformats.org/officeDocument/2006/relationships/hyperlink" Target="https://www.airnow.gov/index.cfm?action=airnow.global_summary" TargetMode="External"/><Relationship Id="rId467" Type="http://schemas.openxmlformats.org/officeDocument/2006/relationships/hyperlink" Target="https://www.airnow.gov/index.cfm?action=airnow.global_summary" TargetMode="External"/><Relationship Id="rId632" Type="http://schemas.openxmlformats.org/officeDocument/2006/relationships/hyperlink" Target="https://www.airnow.gov/index.cfm?action=airnow.global_summary" TargetMode="External"/><Relationship Id="rId271" Type="http://schemas.openxmlformats.org/officeDocument/2006/relationships/hyperlink" Target="https://www.stateofglobalair.org/" TargetMode="External"/><Relationship Id="rId674" Type="http://schemas.openxmlformats.org/officeDocument/2006/relationships/hyperlink" Target="https://www.airnow.gov/index.cfm?action=airnow.global_summary" TargetMode="External"/><Relationship Id="rId881" Type="http://schemas.openxmlformats.org/officeDocument/2006/relationships/hyperlink" Target="https://www.airnow.gov/index.cfm?action=airnow.global_summary" TargetMode="External"/><Relationship Id="rId24" Type="http://schemas.openxmlformats.org/officeDocument/2006/relationships/hyperlink" Target="https://www.stateofglobalair.org/" TargetMode="External"/><Relationship Id="rId66" Type="http://schemas.openxmlformats.org/officeDocument/2006/relationships/hyperlink" Target="https://www.stateofglobalair.org/" TargetMode="External"/><Relationship Id="rId131" Type="http://schemas.openxmlformats.org/officeDocument/2006/relationships/hyperlink" Target="https://www.stateofglobalair.org/" TargetMode="External"/><Relationship Id="rId327" Type="http://schemas.openxmlformats.org/officeDocument/2006/relationships/hyperlink" Target="https://www.stateofglobalair.org/" TargetMode="External"/><Relationship Id="rId369" Type="http://schemas.openxmlformats.org/officeDocument/2006/relationships/hyperlink" Target="https://www.stateofglobalair.org/" TargetMode="External"/><Relationship Id="rId534" Type="http://schemas.openxmlformats.org/officeDocument/2006/relationships/hyperlink" Target="https://www.airnow.gov/index.cfm?action=airnow.global_summary" TargetMode="External"/><Relationship Id="rId576" Type="http://schemas.openxmlformats.org/officeDocument/2006/relationships/hyperlink" Target="https://www.airnow.gov/index.cfm?action=airnow.global_summary" TargetMode="External"/><Relationship Id="rId741" Type="http://schemas.openxmlformats.org/officeDocument/2006/relationships/hyperlink" Target="https://www.airnow.gov/index.cfm?action=airnow.global_summary" TargetMode="External"/><Relationship Id="rId783" Type="http://schemas.openxmlformats.org/officeDocument/2006/relationships/hyperlink" Target="https://www.airnow.gov/index.cfm?action=airnow.global_summary" TargetMode="External"/><Relationship Id="rId839" Type="http://schemas.openxmlformats.org/officeDocument/2006/relationships/hyperlink" Target="https://www.airnow.gov/index.cfm?action=airnow.global_summary" TargetMode="External"/><Relationship Id="rId173" Type="http://schemas.openxmlformats.org/officeDocument/2006/relationships/hyperlink" Target="https://www.stateofglobalair.org/" TargetMode="External"/><Relationship Id="rId229" Type="http://schemas.openxmlformats.org/officeDocument/2006/relationships/hyperlink" Target="https://www.stateofglobalair.org/" TargetMode="External"/><Relationship Id="rId380" Type="http://schemas.openxmlformats.org/officeDocument/2006/relationships/hyperlink" Target="https://www.stateofglobalair.org/" TargetMode="External"/><Relationship Id="rId436" Type="http://schemas.openxmlformats.org/officeDocument/2006/relationships/hyperlink" Target="https://www.airnow.gov/index.cfm?action=airnow.global_summary" TargetMode="External"/><Relationship Id="rId601" Type="http://schemas.openxmlformats.org/officeDocument/2006/relationships/hyperlink" Target="https://www.airnow.gov/index.cfm?action=airnow.global_summary" TargetMode="External"/><Relationship Id="rId643" Type="http://schemas.openxmlformats.org/officeDocument/2006/relationships/hyperlink" Target="https://www.airnow.gov/index.cfm?action=airnow.global_summary" TargetMode="External"/><Relationship Id="rId240" Type="http://schemas.openxmlformats.org/officeDocument/2006/relationships/hyperlink" Target="https://www.stateofglobalair.org/" TargetMode="External"/><Relationship Id="rId478" Type="http://schemas.openxmlformats.org/officeDocument/2006/relationships/hyperlink" Target="https://www.airnow.gov/index.cfm?action=airnow.global_summary" TargetMode="External"/><Relationship Id="rId685" Type="http://schemas.openxmlformats.org/officeDocument/2006/relationships/hyperlink" Target="https://www.airnow.gov/index.cfm?action=airnow.global_summary" TargetMode="External"/><Relationship Id="rId850" Type="http://schemas.openxmlformats.org/officeDocument/2006/relationships/hyperlink" Target="https://www.airnow.gov/index.cfm?action=airnow.global_summary" TargetMode="External"/><Relationship Id="rId892" Type="http://schemas.openxmlformats.org/officeDocument/2006/relationships/hyperlink" Target="https://www.airnow.gov/index.cfm?action=airnow.global_summary" TargetMode="External"/><Relationship Id="rId906" Type="http://schemas.openxmlformats.org/officeDocument/2006/relationships/hyperlink" Target="https://www.airnow.gov/index.cfm?action=airnow.global_summary" TargetMode="External"/><Relationship Id="rId35" Type="http://schemas.openxmlformats.org/officeDocument/2006/relationships/hyperlink" Target="https://www.stateofglobalair.org/" TargetMode="External"/><Relationship Id="rId77" Type="http://schemas.openxmlformats.org/officeDocument/2006/relationships/hyperlink" Target="https://www.stateofglobalair.org/" TargetMode="External"/><Relationship Id="rId100" Type="http://schemas.openxmlformats.org/officeDocument/2006/relationships/hyperlink" Target="https://www.stateofglobalair.org/" TargetMode="External"/><Relationship Id="rId282" Type="http://schemas.openxmlformats.org/officeDocument/2006/relationships/hyperlink" Target="https://www.stateofglobalair.org/" TargetMode="External"/><Relationship Id="rId338" Type="http://schemas.openxmlformats.org/officeDocument/2006/relationships/hyperlink" Target="https://www.stateofglobalair.org/" TargetMode="External"/><Relationship Id="rId503" Type="http://schemas.openxmlformats.org/officeDocument/2006/relationships/hyperlink" Target="https://www.airnow.gov/index.cfm?action=airnow.global_summary" TargetMode="External"/><Relationship Id="rId545" Type="http://schemas.openxmlformats.org/officeDocument/2006/relationships/hyperlink" Target="https://www.airnow.gov/index.cfm?action=airnow.global_summary" TargetMode="External"/><Relationship Id="rId587" Type="http://schemas.openxmlformats.org/officeDocument/2006/relationships/hyperlink" Target="https://www.airnow.gov/index.cfm?action=airnow.global_summary" TargetMode="External"/><Relationship Id="rId710" Type="http://schemas.openxmlformats.org/officeDocument/2006/relationships/hyperlink" Target="https://www.airnow.gov/index.cfm?action=airnow.global_summary" TargetMode="External"/><Relationship Id="rId752" Type="http://schemas.openxmlformats.org/officeDocument/2006/relationships/hyperlink" Target="https://www.airnow.gov/index.cfm?action=airnow.global_summary" TargetMode="External"/><Relationship Id="rId808" Type="http://schemas.openxmlformats.org/officeDocument/2006/relationships/hyperlink" Target="https://www.airnow.gov/index.cfm?action=airnow.global_summary" TargetMode="External"/><Relationship Id="rId8" Type="http://schemas.openxmlformats.org/officeDocument/2006/relationships/hyperlink" Target="https://www.stateofglobalair.org/" TargetMode="External"/><Relationship Id="rId142" Type="http://schemas.openxmlformats.org/officeDocument/2006/relationships/hyperlink" Target="https://www.stateofglobalair.org/" TargetMode="External"/><Relationship Id="rId184" Type="http://schemas.openxmlformats.org/officeDocument/2006/relationships/hyperlink" Target="https://www.stateofglobalair.org/" TargetMode="External"/><Relationship Id="rId391" Type="http://schemas.openxmlformats.org/officeDocument/2006/relationships/hyperlink" Target="https://www.airnow.gov/index.cfm?action=airnow.global_summary" TargetMode="External"/><Relationship Id="rId405" Type="http://schemas.openxmlformats.org/officeDocument/2006/relationships/hyperlink" Target="https://www.airnow.gov/index.cfm?action=airnow.global_summary" TargetMode="External"/><Relationship Id="rId447" Type="http://schemas.openxmlformats.org/officeDocument/2006/relationships/hyperlink" Target="https://www.airnow.gov/index.cfm?action=airnow.global_summary" TargetMode="External"/><Relationship Id="rId612" Type="http://schemas.openxmlformats.org/officeDocument/2006/relationships/hyperlink" Target="https://www.airnow.gov/index.cfm?action=airnow.global_summary" TargetMode="External"/><Relationship Id="rId794" Type="http://schemas.openxmlformats.org/officeDocument/2006/relationships/hyperlink" Target="https://www.airnow.gov/index.cfm?action=airnow.global_summary" TargetMode="External"/><Relationship Id="rId251" Type="http://schemas.openxmlformats.org/officeDocument/2006/relationships/hyperlink" Target="https://www.stateofglobalair.org/" TargetMode="External"/><Relationship Id="rId489" Type="http://schemas.openxmlformats.org/officeDocument/2006/relationships/hyperlink" Target="https://www.airnow.gov/index.cfm?action=airnow.global_summary" TargetMode="External"/><Relationship Id="rId654" Type="http://schemas.openxmlformats.org/officeDocument/2006/relationships/hyperlink" Target="https://www.airnow.gov/index.cfm?action=airnow.global_summary" TargetMode="External"/><Relationship Id="rId696" Type="http://schemas.openxmlformats.org/officeDocument/2006/relationships/hyperlink" Target="https://www.airnow.gov/index.cfm?action=airnow.global_summary" TargetMode="External"/><Relationship Id="rId861" Type="http://schemas.openxmlformats.org/officeDocument/2006/relationships/hyperlink" Target="https://www.airnow.gov/index.cfm?action=airnow.global_summary" TargetMode="External"/><Relationship Id="rId46" Type="http://schemas.openxmlformats.org/officeDocument/2006/relationships/hyperlink" Target="https://www.stateofglobalair.org/" TargetMode="External"/><Relationship Id="rId293" Type="http://schemas.openxmlformats.org/officeDocument/2006/relationships/hyperlink" Target="https://www.stateofglobalair.org/" TargetMode="External"/><Relationship Id="rId307" Type="http://schemas.openxmlformats.org/officeDocument/2006/relationships/hyperlink" Target="https://www.stateofglobalair.org/" TargetMode="External"/><Relationship Id="rId349" Type="http://schemas.openxmlformats.org/officeDocument/2006/relationships/hyperlink" Target="https://www.stateofglobalair.org/" TargetMode="External"/><Relationship Id="rId514" Type="http://schemas.openxmlformats.org/officeDocument/2006/relationships/hyperlink" Target="https://www.airnow.gov/index.cfm?action=airnow.global_summary" TargetMode="External"/><Relationship Id="rId556" Type="http://schemas.openxmlformats.org/officeDocument/2006/relationships/hyperlink" Target="https://www.airnow.gov/index.cfm?action=airnow.global_summary" TargetMode="External"/><Relationship Id="rId721" Type="http://schemas.openxmlformats.org/officeDocument/2006/relationships/hyperlink" Target="https://www.airnow.gov/index.cfm?action=airnow.global_summary" TargetMode="External"/><Relationship Id="rId763" Type="http://schemas.openxmlformats.org/officeDocument/2006/relationships/hyperlink" Target="https://www.airnow.gov/index.cfm?action=airnow.global_summary" TargetMode="External"/><Relationship Id="rId88" Type="http://schemas.openxmlformats.org/officeDocument/2006/relationships/hyperlink" Target="https://www.stateofglobalair.org/" TargetMode="External"/><Relationship Id="rId111" Type="http://schemas.openxmlformats.org/officeDocument/2006/relationships/hyperlink" Target="https://www.stateofglobalair.org/" TargetMode="External"/><Relationship Id="rId153" Type="http://schemas.openxmlformats.org/officeDocument/2006/relationships/hyperlink" Target="https://www.stateofglobalair.org/" TargetMode="External"/><Relationship Id="rId195" Type="http://schemas.openxmlformats.org/officeDocument/2006/relationships/hyperlink" Target="https://www.stateofglobalair.org/" TargetMode="External"/><Relationship Id="rId209" Type="http://schemas.openxmlformats.org/officeDocument/2006/relationships/hyperlink" Target="https://www.stateofglobalair.org/" TargetMode="External"/><Relationship Id="rId360" Type="http://schemas.openxmlformats.org/officeDocument/2006/relationships/hyperlink" Target="https://www.stateofglobalair.org/" TargetMode="External"/><Relationship Id="rId416" Type="http://schemas.openxmlformats.org/officeDocument/2006/relationships/hyperlink" Target="https://www.airnow.gov/index.cfm?action=airnow.global_summary" TargetMode="External"/><Relationship Id="rId598" Type="http://schemas.openxmlformats.org/officeDocument/2006/relationships/hyperlink" Target="https://www.airnow.gov/index.cfm?action=airnow.global_summary" TargetMode="External"/><Relationship Id="rId819" Type="http://schemas.openxmlformats.org/officeDocument/2006/relationships/hyperlink" Target="https://www.airnow.gov/index.cfm?action=airnow.global_summary" TargetMode="External"/><Relationship Id="rId220" Type="http://schemas.openxmlformats.org/officeDocument/2006/relationships/hyperlink" Target="https://www.stateofglobalair.org/" TargetMode="External"/><Relationship Id="rId458" Type="http://schemas.openxmlformats.org/officeDocument/2006/relationships/hyperlink" Target="https://www.airnow.gov/index.cfm?action=airnow.global_summary" TargetMode="External"/><Relationship Id="rId623" Type="http://schemas.openxmlformats.org/officeDocument/2006/relationships/hyperlink" Target="https://www.airnow.gov/index.cfm?action=airnow.global_summary" TargetMode="External"/><Relationship Id="rId665" Type="http://schemas.openxmlformats.org/officeDocument/2006/relationships/hyperlink" Target="https://www.airnow.gov/index.cfm?action=airnow.global_summary" TargetMode="External"/><Relationship Id="rId830" Type="http://schemas.openxmlformats.org/officeDocument/2006/relationships/hyperlink" Target="https://www.airnow.gov/index.cfm?action=airnow.global_summary" TargetMode="External"/><Relationship Id="rId872" Type="http://schemas.openxmlformats.org/officeDocument/2006/relationships/hyperlink" Target="https://www.airnow.gov/index.cfm?action=airnow.global_summary" TargetMode="External"/><Relationship Id="rId15" Type="http://schemas.openxmlformats.org/officeDocument/2006/relationships/hyperlink" Target="https://www.stateofglobalair.org/" TargetMode="External"/><Relationship Id="rId57" Type="http://schemas.openxmlformats.org/officeDocument/2006/relationships/hyperlink" Target="https://www.stateofglobalair.org/" TargetMode="External"/><Relationship Id="rId262" Type="http://schemas.openxmlformats.org/officeDocument/2006/relationships/hyperlink" Target="https://www.stateofglobalair.org/" TargetMode="External"/><Relationship Id="rId318" Type="http://schemas.openxmlformats.org/officeDocument/2006/relationships/hyperlink" Target="https://www.stateofglobalair.org/" TargetMode="External"/><Relationship Id="rId525" Type="http://schemas.openxmlformats.org/officeDocument/2006/relationships/hyperlink" Target="https://www.airnow.gov/index.cfm?action=airnow.global_summary" TargetMode="External"/><Relationship Id="rId567" Type="http://schemas.openxmlformats.org/officeDocument/2006/relationships/hyperlink" Target="https://www.airnow.gov/index.cfm?action=airnow.global_summary" TargetMode="External"/><Relationship Id="rId732" Type="http://schemas.openxmlformats.org/officeDocument/2006/relationships/hyperlink" Target="https://www.airnow.gov/index.cfm?action=airnow.global_summary" TargetMode="External"/><Relationship Id="rId99" Type="http://schemas.openxmlformats.org/officeDocument/2006/relationships/hyperlink" Target="https://www.stateofglobalair.org/" TargetMode="External"/><Relationship Id="rId122" Type="http://schemas.openxmlformats.org/officeDocument/2006/relationships/hyperlink" Target="https://www.stateofglobalair.org/" TargetMode="External"/><Relationship Id="rId164" Type="http://schemas.openxmlformats.org/officeDocument/2006/relationships/hyperlink" Target="https://www.stateofglobalair.org/" TargetMode="External"/><Relationship Id="rId371" Type="http://schemas.openxmlformats.org/officeDocument/2006/relationships/hyperlink" Target="https://www.stateofglobalair.org/" TargetMode="External"/><Relationship Id="rId774" Type="http://schemas.openxmlformats.org/officeDocument/2006/relationships/hyperlink" Target="https://www.airnow.gov/index.cfm?action=airnow.global_summary" TargetMode="External"/><Relationship Id="rId427" Type="http://schemas.openxmlformats.org/officeDocument/2006/relationships/hyperlink" Target="https://www.airnow.gov/index.cfm?action=airnow.global_summary" TargetMode="External"/><Relationship Id="rId469" Type="http://schemas.openxmlformats.org/officeDocument/2006/relationships/hyperlink" Target="https://www.airnow.gov/index.cfm?action=airnow.global_summary" TargetMode="External"/><Relationship Id="rId634" Type="http://schemas.openxmlformats.org/officeDocument/2006/relationships/hyperlink" Target="https://www.airnow.gov/index.cfm?action=airnow.global_summary" TargetMode="External"/><Relationship Id="rId676" Type="http://schemas.openxmlformats.org/officeDocument/2006/relationships/hyperlink" Target="https://www.airnow.gov/index.cfm?action=airnow.global_summary" TargetMode="External"/><Relationship Id="rId841" Type="http://schemas.openxmlformats.org/officeDocument/2006/relationships/hyperlink" Target="https://www.airnow.gov/index.cfm?action=airnow.global_summary" TargetMode="External"/><Relationship Id="rId883" Type="http://schemas.openxmlformats.org/officeDocument/2006/relationships/hyperlink" Target="https://www.airnow.gov/index.cfm?action=airnow.global_summary" TargetMode="External"/><Relationship Id="rId26" Type="http://schemas.openxmlformats.org/officeDocument/2006/relationships/hyperlink" Target="https://www.stateofglobalair.org/" TargetMode="External"/><Relationship Id="rId231" Type="http://schemas.openxmlformats.org/officeDocument/2006/relationships/hyperlink" Target="https://www.stateofglobalair.org/" TargetMode="External"/><Relationship Id="rId273" Type="http://schemas.openxmlformats.org/officeDocument/2006/relationships/hyperlink" Target="https://www.stateofglobalair.org/" TargetMode="External"/><Relationship Id="rId329" Type="http://schemas.openxmlformats.org/officeDocument/2006/relationships/hyperlink" Target="https://www.stateofglobalair.org/" TargetMode="External"/><Relationship Id="rId480" Type="http://schemas.openxmlformats.org/officeDocument/2006/relationships/hyperlink" Target="https://www.airnow.gov/index.cfm?action=airnow.global_summary" TargetMode="External"/><Relationship Id="rId536" Type="http://schemas.openxmlformats.org/officeDocument/2006/relationships/hyperlink" Target="https://www.airnow.gov/index.cfm?action=airnow.global_summary" TargetMode="External"/><Relationship Id="rId701" Type="http://schemas.openxmlformats.org/officeDocument/2006/relationships/hyperlink" Target="https://www.airnow.gov/index.cfm?action=airnow.global_summary" TargetMode="External"/><Relationship Id="rId68" Type="http://schemas.openxmlformats.org/officeDocument/2006/relationships/hyperlink" Target="https://www.stateofglobalair.org/" TargetMode="External"/><Relationship Id="rId133" Type="http://schemas.openxmlformats.org/officeDocument/2006/relationships/hyperlink" Target="https://www.stateofglobalair.org/" TargetMode="External"/><Relationship Id="rId175" Type="http://schemas.openxmlformats.org/officeDocument/2006/relationships/hyperlink" Target="https://www.stateofglobalair.org/" TargetMode="External"/><Relationship Id="rId340" Type="http://schemas.openxmlformats.org/officeDocument/2006/relationships/hyperlink" Target="https://www.stateofglobalair.org/" TargetMode="External"/><Relationship Id="rId578" Type="http://schemas.openxmlformats.org/officeDocument/2006/relationships/hyperlink" Target="https://www.airnow.gov/index.cfm?action=airnow.global_summary" TargetMode="External"/><Relationship Id="rId743" Type="http://schemas.openxmlformats.org/officeDocument/2006/relationships/hyperlink" Target="https://www.airnow.gov/index.cfm?action=airnow.global_summary" TargetMode="External"/><Relationship Id="rId785" Type="http://schemas.openxmlformats.org/officeDocument/2006/relationships/hyperlink" Target="https://www.airnow.gov/index.cfm?action=airnow.global_summary" TargetMode="External"/><Relationship Id="rId200" Type="http://schemas.openxmlformats.org/officeDocument/2006/relationships/hyperlink" Target="https://www.stateofglobalair.org/" TargetMode="External"/><Relationship Id="rId382" Type="http://schemas.openxmlformats.org/officeDocument/2006/relationships/hyperlink" Target="https://www.stateofglobalair.org/" TargetMode="External"/><Relationship Id="rId438" Type="http://schemas.openxmlformats.org/officeDocument/2006/relationships/hyperlink" Target="https://www.airnow.gov/index.cfm?action=airnow.global_summary" TargetMode="External"/><Relationship Id="rId603" Type="http://schemas.openxmlformats.org/officeDocument/2006/relationships/hyperlink" Target="https://www.airnow.gov/index.cfm?action=airnow.global_summary" TargetMode="External"/><Relationship Id="rId645" Type="http://schemas.openxmlformats.org/officeDocument/2006/relationships/hyperlink" Target="https://www.airnow.gov/index.cfm?action=airnow.global_summary" TargetMode="External"/><Relationship Id="rId687" Type="http://schemas.openxmlformats.org/officeDocument/2006/relationships/hyperlink" Target="https://www.airnow.gov/index.cfm?action=airnow.global_summary" TargetMode="External"/><Relationship Id="rId810" Type="http://schemas.openxmlformats.org/officeDocument/2006/relationships/hyperlink" Target="https://www.airnow.gov/index.cfm?action=airnow.global_summary" TargetMode="External"/><Relationship Id="rId852" Type="http://schemas.openxmlformats.org/officeDocument/2006/relationships/hyperlink" Target="https://www.airnow.gov/index.cfm?action=airnow.global_summary" TargetMode="External"/><Relationship Id="rId242" Type="http://schemas.openxmlformats.org/officeDocument/2006/relationships/hyperlink" Target="https://www.stateofglobalair.org/" TargetMode="External"/><Relationship Id="rId284" Type="http://schemas.openxmlformats.org/officeDocument/2006/relationships/hyperlink" Target="https://www.stateofglobalair.org/" TargetMode="External"/><Relationship Id="rId491" Type="http://schemas.openxmlformats.org/officeDocument/2006/relationships/hyperlink" Target="https://www.airnow.gov/index.cfm?action=airnow.global_summary" TargetMode="External"/><Relationship Id="rId505" Type="http://schemas.openxmlformats.org/officeDocument/2006/relationships/hyperlink" Target="https://www.airnow.gov/index.cfm?action=airnow.global_summary" TargetMode="External"/><Relationship Id="rId712" Type="http://schemas.openxmlformats.org/officeDocument/2006/relationships/hyperlink" Target="https://www.airnow.gov/index.cfm?action=airnow.global_summary" TargetMode="External"/><Relationship Id="rId894" Type="http://schemas.openxmlformats.org/officeDocument/2006/relationships/hyperlink" Target="https://www.airnow.gov/index.cfm?action=airnow.global_summary" TargetMode="External"/><Relationship Id="rId37" Type="http://schemas.openxmlformats.org/officeDocument/2006/relationships/hyperlink" Target="https://www.stateofglobalair.org/" TargetMode="External"/><Relationship Id="rId79" Type="http://schemas.openxmlformats.org/officeDocument/2006/relationships/hyperlink" Target="https://www.stateofglobalair.org/" TargetMode="External"/><Relationship Id="rId102" Type="http://schemas.openxmlformats.org/officeDocument/2006/relationships/hyperlink" Target="https://www.stateofglobalair.org/" TargetMode="External"/><Relationship Id="rId144" Type="http://schemas.openxmlformats.org/officeDocument/2006/relationships/hyperlink" Target="https://www.stateofglobalair.org/" TargetMode="External"/><Relationship Id="rId547" Type="http://schemas.openxmlformats.org/officeDocument/2006/relationships/hyperlink" Target="https://www.airnow.gov/index.cfm?action=airnow.global_summary" TargetMode="External"/><Relationship Id="rId589" Type="http://schemas.openxmlformats.org/officeDocument/2006/relationships/hyperlink" Target="https://www.airnow.gov/index.cfm?action=airnow.global_summary" TargetMode="External"/><Relationship Id="rId754" Type="http://schemas.openxmlformats.org/officeDocument/2006/relationships/hyperlink" Target="https://www.airnow.gov/index.cfm?action=airnow.global_summary" TargetMode="External"/><Relationship Id="rId796" Type="http://schemas.openxmlformats.org/officeDocument/2006/relationships/hyperlink" Target="https://www.airnow.gov/index.cfm?action=airnow.global_summary" TargetMode="External"/><Relationship Id="rId90" Type="http://schemas.openxmlformats.org/officeDocument/2006/relationships/hyperlink" Target="https://www.stateofglobalair.org/" TargetMode="External"/><Relationship Id="rId186" Type="http://schemas.openxmlformats.org/officeDocument/2006/relationships/hyperlink" Target="https://www.stateofglobalair.org/" TargetMode="External"/><Relationship Id="rId351" Type="http://schemas.openxmlformats.org/officeDocument/2006/relationships/hyperlink" Target="https://www.stateofglobalair.org/" TargetMode="External"/><Relationship Id="rId393" Type="http://schemas.openxmlformats.org/officeDocument/2006/relationships/hyperlink" Target="https://www.airnow.gov/index.cfm?action=airnow.global_summary" TargetMode="External"/><Relationship Id="rId407" Type="http://schemas.openxmlformats.org/officeDocument/2006/relationships/hyperlink" Target="https://www.airnow.gov/index.cfm?action=airnow.global_summary" TargetMode="External"/><Relationship Id="rId449" Type="http://schemas.openxmlformats.org/officeDocument/2006/relationships/hyperlink" Target="https://www.airnow.gov/index.cfm?action=airnow.global_summary" TargetMode="External"/><Relationship Id="rId614" Type="http://schemas.openxmlformats.org/officeDocument/2006/relationships/hyperlink" Target="https://www.airnow.gov/index.cfm?action=airnow.global_summary" TargetMode="External"/><Relationship Id="rId656" Type="http://schemas.openxmlformats.org/officeDocument/2006/relationships/hyperlink" Target="https://www.airnow.gov/index.cfm?action=airnow.global_summary" TargetMode="External"/><Relationship Id="rId821" Type="http://schemas.openxmlformats.org/officeDocument/2006/relationships/hyperlink" Target="https://www.airnow.gov/index.cfm?action=airnow.global_summary" TargetMode="External"/><Relationship Id="rId863" Type="http://schemas.openxmlformats.org/officeDocument/2006/relationships/hyperlink" Target="https://www.airnow.gov/index.cfm?action=airnow.global_summary" TargetMode="External"/><Relationship Id="rId211" Type="http://schemas.openxmlformats.org/officeDocument/2006/relationships/hyperlink" Target="https://www.stateofglobalair.org/" TargetMode="External"/><Relationship Id="rId253" Type="http://schemas.openxmlformats.org/officeDocument/2006/relationships/hyperlink" Target="https://www.stateofglobalair.org/" TargetMode="External"/><Relationship Id="rId295" Type="http://schemas.openxmlformats.org/officeDocument/2006/relationships/hyperlink" Target="https://www.stateofglobalair.org/" TargetMode="External"/><Relationship Id="rId309" Type="http://schemas.openxmlformats.org/officeDocument/2006/relationships/hyperlink" Target="https://www.stateofglobalair.org/" TargetMode="External"/><Relationship Id="rId460" Type="http://schemas.openxmlformats.org/officeDocument/2006/relationships/hyperlink" Target="https://www.airnow.gov/index.cfm?action=airnow.global_summary" TargetMode="External"/><Relationship Id="rId516" Type="http://schemas.openxmlformats.org/officeDocument/2006/relationships/hyperlink" Target="https://www.airnow.gov/index.cfm?action=airnow.global_summary" TargetMode="External"/><Relationship Id="rId698" Type="http://schemas.openxmlformats.org/officeDocument/2006/relationships/hyperlink" Target="https://www.airnow.gov/index.cfm?action=airnow.global_summary" TargetMode="External"/><Relationship Id="rId48" Type="http://schemas.openxmlformats.org/officeDocument/2006/relationships/hyperlink" Target="https://www.stateofglobalair.org/" TargetMode="External"/><Relationship Id="rId113" Type="http://schemas.openxmlformats.org/officeDocument/2006/relationships/hyperlink" Target="https://www.stateofglobalair.org/" TargetMode="External"/><Relationship Id="rId320" Type="http://schemas.openxmlformats.org/officeDocument/2006/relationships/hyperlink" Target="https://www.stateofglobalair.org/" TargetMode="External"/><Relationship Id="rId558" Type="http://schemas.openxmlformats.org/officeDocument/2006/relationships/hyperlink" Target="https://www.airnow.gov/index.cfm?action=airnow.global_summary" TargetMode="External"/><Relationship Id="rId723" Type="http://schemas.openxmlformats.org/officeDocument/2006/relationships/hyperlink" Target="https://www.airnow.gov/index.cfm?action=airnow.global_summary" TargetMode="External"/><Relationship Id="rId765" Type="http://schemas.openxmlformats.org/officeDocument/2006/relationships/hyperlink" Target="https://www.airnow.gov/index.cfm?action=airnow.global_summary" TargetMode="External"/><Relationship Id="rId155" Type="http://schemas.openxmlformats.org/officeDocument/2006/relationships/hyperlink" Target="https://www.stateofglobalair.org/" TargetMode="External"/><Relationship Id="rId197" Type="http://schemas.openxmlformats.org/officeDocument/2006/relationships/hyperlink" Target="https://www.stateofglobalair.org/" TargetMode="External"/><Relationship Id="rId362" Type="http://schemas.openxmlformats.org/officeDocument/2006/relationships/hyperlink" Target="https://www.stateofglobalair.org/" TargetMode="External"/><Relationship Id="rId418" Type="http://schemas.openxmlformats.org/officeDocument/2006/relationships/hyperlink" Target="https://www.airnow.gov/index.cfm?action=airnow.global_summary" TargetMode="External"/><Relationship Id="rId625" Type="http://schemas.openxmlformats.org/officeDocument/2006/relationships/hyperlink" Target="https://www.airnow.gov/index.cfm?action=airnow.global_summary" TargetMode="External"/><Relationship Id="rId832" Type="http://schemas.openxmlformats.org/officeDocument/2006/relationships/hyperlink" Target="https://www.airnow.gov/index.cfm?action=airnow.global_summary" TargetMode="External"/><Relationship Id="rId222" Type="http://schemas.openxmlformats.org/officeDocument/2006/relationships/hyperlink" Target="https://www.stateofglobalair.org/" TargetMode="External"/><Relationship Id="rId264" Type="http://schemas.openxmlformats.org/officeDocument/2006/relationships/hyperlink" Target="https://www.stateofglobalair.org/" TargetMode="External"/><Relationship Id="rId471" Type="http://schemas.openxmlformats.org/officeDocument/2006/relationships/hyperlink" Target="https://www.airnow.gov/index.cfm?action=airnow.global_summary" TargetMode="External"/><Relationship Id="rId667" Type="http://schemas.openxmlformats.org/officeDocument/2006/relationships/hyperlink" Target="https://www.airnow.gov/index.cfm?action=airnow.global_summary" TargetMode="External"/><Relationship Id="rId874" Type="http://schemas.openxmlformats.org/officeDocument/2006/relationships/hyperlink" Target="https://www.airnow.gov/index.cfm?action=airnow.global_summary" TargetMode="External"/><Relationship Id="rId17" Type="http://schemas.openxmlformats.org/officeDocument/2006/relationships/hyperlink" Target="https://www.stateofglobalair.org/" TargetMode="External"/><Relationship Id="rId59" Type="http://schemas.openxmlformats.org/officeDocument/2006/relationships/hyperlink" Target="https://www.stateofglobalair.org/" TargetMode="External"/><Relationship Id="rId124" Type="http://schemas.openxmlformats.org/officeDocument/2006/relationships/hyperlink" Target="https://www.stateofglobalair.org/" TargetMode="External"/><Relationship Id="rId527" Type="http://schemas.openxmlformats.org/officeDocument/2006/relationships/hyperlink" Target="https://www.airnow.gov/index.cfm?action=airnow.global_summary" TargetMode="External"/><Relationship Id="rId569" Type="http://schemas.openxmlformats.org/officeDocument/2006/relationships/hyperlink" Target="https://www.airnow.gov/index.cfm?action=airnow.global_summary" TargetMode="External"/><Relationship Id="rId734" Type="http://schemas.openxmlformats.org/officeDocument/2006/relationships/hyperlink" Target="https://www.airnow.gov/index.cfm?action=airnow.global_summary" TargetMode="External"/><Relationship Id="rId776" Type="http://schemas.openxmlformats.org/officeDocument/2006/relationships/hyperlink" Target="https://www.airnow.gov/index.cfm?action=airnow.global_summary" TargetMode="External"/><Relationship Id="rId70" Type="http://schemas.openxmlformats.org/officeDocument/2006/relationships/hyperlink" Target="https://www.stateofglobalair.org/" TargetMode="External"/><Relationship Id="rId166" Type="http://schemas.openxmlformats.org/officeDocument/2006/relationships/hyperlink" Target="https://www.stateofglobalair.org/" TargetMode="External"/><Relationship Id="rId331" Type="http://schemas.openxmlformats.org/officeDocument/2006/relationships/hyperlink" Target="https://www.stateofglobalair.org/" TargetMode="External"/><Relationship Id="rId373" Type="http://schemas.openxmlformats.org/officeDocument/2006/relationships/hyperlink" Target="https://www.stateofglobalair.org/" TargetMode="External"/><Relationship Id="rId429" Type="http://schemas.openxmlformats.org/officeDocument/2006/relationships/hyperlink" Target="https://www.airnow.gov/index.cfm?action=airnow.global_summary" TargetMode="External"/><Relationship Id="rId580" Type="http://schemas.openxmlformats.org/officeDocument/2006/relationships/hyperlink" Target="https://www.airnow.gov/index.cfm?action=airnow.global_summary" TargetMode="External"/><Relationship Id="rId636" Type="http://schemas.openxmlformats.org/officeDocument/2006/relationships/hyperlink" Target="https://www.airnow.gov/index.cfm?action=airnow.global_summary" TargetMode="External"/><Relationship Id="rId801" Type="http://schemas.openxmlformats.org/officeDocument/2006/relationships/hyperlink" Target="https://www.airnow.gov/index.cfm?action=airnow.global_summary" TargetMode="External"/><Relationship Id="rId1" Type="http://schemas.openxmlformats.org/officeDocument/2006/relationships/hyperlink" Target="https://www.stateofglobalair.org/" TargetMode="External"/><Relationship Id="rId233" Type="http://schemas.openxmlformats.org/officeDocument/2006/relationships/hyperlink" Target="https://www.stateofglobalair.org/" TargetMode="External"/><Relationship Id="rId440" Type="http://schemas.openxmlformats.org/officeDocument/2006/relationships/hyperlink" Target="https://www.airnow.gov/index.cfm?action=airnow.global_summary" TargetMode="External"/><Relationship Id="rId678" Type="http://schemas.openxmlformats.org/officeDocument/2006/relationships/hyperlink" Target="https://www.airnow.gov/index.cfm?action=airnow.global_summary" TargetMode="External"/><Relationship Id="rId843" Type="http://schemas.openxmlformats.org/officeDocument/2006/relationships/hyperlink" Target="https://www.airnow.gov/index.cfm?action=airnow.global_summary" TargetMode="External"/><Relationship Id="rId885" Type="http://schemas.openxmlformats.org/officeDocument/2006/relationships/hyperlink" Target="https://www.airnow.gov/index.cfm?action=airnow.global_summary" TargetMode="External"/><Relationship Id="rId28" Type="http://schemas.openxmlformats.org/officeDocument/2006/relationships/hyperlink" Target="https://www.stateofglobalair.org/" TargetMode="External"/><Relationship Id="rId275" Type="http://schemas.openxmlformats.org/officeDocument/2006/relationships/hyperlink" Target="https://www.stateofglobalair.org/" TargetMode="External"/><Relationship Id="rId300" Type="http://schemas.openxmlformats.org/officeDocument/2006/relationships/hyperlink" Target="https://www.stateofglobalair.org/" TargetMode="External"/><Relationship Id="rId482" Type="http://schemas.openxmlformats.org/officeDocument/2006/relationships/hyperlink" Target="https://www.airnow.gov/index.cfm?action=airnow.global_summary" TargetMode="External"/><Relationship Id="rId538" Type="http://schemas.openxmlformats.org/officeDocument/2006/relationships/hyperlink" Target="https://www.airnow.gov/index.cfm?action=airnow.global_summary" TargetMode="External"/><Relationship Id="rId703" Type="http://schemas.openxmlformats.org/officeDocument/2006/relationships/hyperlink" Target="https://www.airnow.gov/index.cfm?action=airnow.global_summary" TargetMode="External"/><Relationship Id="rId745" Type="http://schemas.openxmlformats.org/officeDocument/2006/relationships/hyperlink" Target="https://www.airnow.gov/index.cfm?action=airnow.global_summary" TargetMode="External"/><Relationship Id="rId81" Type="http://schemas.openxmlformats.org/officeDocument/2006/relationships/hyperlink" Target="https://www.stateofglobalair.org/" TargetMode="External"/><Relationship Id="rId135" Type="http://schemas.openxmlformats.org/officeDocument/2006/relationships/hyperlink" Target="https://www.stateofglobalair.org/" TargetMode="External"/><Relationship Id="rId177" Type="http://schemas.openxmlformats.org/officeDocument/2006/relationships/hyperlink" Target="https://www.stateofglobalair.org/" TargetMode="External"/><Relationship Id="rId342" Type="http://schemas.openxmlformats.org/officeDocument/2006/relationships/hyperlink" Target="https://www.stateofglobalair.org/" TargetMode="External"/><Relationship Id="rId384" Type="http://schemas.openxmlformats.org/officeDocument/2006/relationships/hyperlink" Target="https://www.stateofglobalair.org/" TargetMode="External"/><Relationship Id="rId591" Type="http://schemas.openxmlformats.org/officeDocument/2006/relationships/hyperlink" Target="https://www.airnow.gov/index.cfm?action=airnow.global_summary" TargetMode="External"/><Relationship Id="rId605" Type="http://schemas.openxmlformats.org/officeDocument/2006/relationships/hyperlink" Target="https://www.airnow.gov/index.cfm?action=airnow.global_summary" TargetMode="External"/><Relationship Id="rId787" Type="http://schemas.openxmlformats.org/officeDocument/2006/relationships/hyperlink" Target="https://www.airnow.gov/index.cfm?action=airnow.global_summary" TargetMode="External"/><Relationship Id="rId812" Type="http://schemas.openxmlformats.org/officeDocument/2006/relationships/hyperlink" Target="https://www.airnow.gov/index.cfm?action=airnow.global_summary" TargetMode="External"/><Relationship Id="rId202" Type="http://schemas.openxmlformats.org/officeDocument/2006/relationships/hyperlink" Target="https://www.stateofglobalair.org/" TargetMode="External"/><Relationship Id="rId244" Type="http://schemas.openxmlformats.org/officeDocument/2006/relationships/hyperlink" Target="https://www.stateofglobalair.org/" TargetMode="External"/><Relationship Id="rId647" Type="http://schemas.openxmlformats.org/officeDocument/2006/relationships/hyperlink" Target="https://www.airnow.gov/index.cfm?action=airnow.global_summary" TargetMode="External"/><Relationship Id="rId689" Type="http://schemas.openxmlformats.org/officeDocument/2006/relationships/hyperlink" Target="https://www.airnow.gov/index.cfm?action=airnow.global_summary" TargetMode="External"/><Relationship Id="rId854" Type="http://schemas.openxmlformats.org/officeDocument/2006/relationships/hyperlink" Target="https://www.airnow.gov/index.cfm?action=airnow.global_summary" TargetMode="External"/><Relationship Id="rId896" Type="http://schemas.openxmlformats.org/officeDocument/2006/relationships/hyperlink" Target="https://www.airnow.gov/index.cfm?action=airnow.global_summary" TargetMode="External"/><Relationship Id="rId39" Type="http://schemas.openxmlformats.org/officeDocument/2006/relationships/hyperlink" Target="https://www.stateofglobalair.org/" TargetMode="External"/><Relationship Id="rId286" Type="http://schemas.openxmlformats.org/officeDocument/2006/relationships/hyperlink" Target="https://www.stateofglobalair.org/" TargetMode="External"/><Relationship Id="rId451" Type="http://schemas.openxmlformats.org/officeDocument/2006/relationships/hyperlink" Target="https://www.airnow.gov/index.cfm?action=airnow.global_summary" TargetMode="External"/><Relationship Id="rId493" Type="http://schemas.openxmlformats.org/officeDocument/2006/relationships/hyperlink" Target="https://www.airnow.gov/index.cfm?action=airnow.global_summary" TargetMode="External"/><Relationship Id="rId507" Type="http://schemas.openxmlformats.org/officeDocument/2006/relationships/hyperlink" Target="https://www.airnow.gov/index.cfm?action=airnow.global_summary" TargetMode="External"/><Relationship Id="rId549" Type="http://schemas.openxmlformats.org/officeDocument/2006/relationships/hyperlink" Target="https://www.airnow.gov/index.cfm?action=airnow.global_summary" TargetMode="External"/><Relationship Id="rId714" Type="http://schemas.openxmlformats.org/officeDocument/2006/relationships/hyperlink" Target="https://www.airnow.gov/index.cfm?action=airnow.global_summary" TargetMode="External"/><Relationship Id="rId756" Type="http://schemas.openxmlformats.org/officeDocument/2006/relationships/hyperlink" Target="https://www.airnow.gov/index.cfm?action=airnow.global_summary" TargetMode="External"/><Relationship Id="rId50" Type="http://schemas.openxmlformats.org/officeDocument/2006/relationships/hyperlink" Target="https://www.stateofglobalair.org/" TargetMode="External"/><Relationship Id="rId104" Type="http://schemas.openxmlformats.org/officeDocument/2006/relationships/hyperlink" Target="https://www.stateofglobalair.org/" TargetMode="External"/><Relationship Id="rId146" Type="http://schemas.openxmlformats.org/officeDocument/2006/relationships/hyperlink" Target="https://www.stateofglobalair.org/" TargetMode="External"/><Relationship Id="rId188" Type="http://schemas.openxmlformats.org/officeDocument/2006/relationships/hyperlink" Target="https://www.stateofglobalair.org/" TargetMode="External"/><Relationship Id="rId311" Type="http://schemas.openxmlformats.org/officeDocument/2006/relationships/hyperlink" Target="https://www.stateofglobalair.org/" TargetMode="External"/><Relationship Id="rId353" Type="http://schemas.openxmlformats.org/officeDocument/2006/relationships/hyperlink" Target="https://www.stateofglobalair.org/" TargetMode="External"/><Relationship Id="rId395" Type="http://schemas.openxmlformats.org/officeDocument/2006/relationships/hyperlink" Target="https://www.airnow.gov/index.cfm?action=airnow.global_summary" TargetMode="External"/><Relationship Id="rId409" Type="http://schemas.openxmlformats.org/officeDocument/2006/relationships/hyperlink" Target="https://www.airnow.gov/index.cfm?action=airnow.global_summary" TargetMode="External"/><Relationship Id="rId560" Type="http://schemas.openxmlformats.org/officeDocument/2006/relationships/hyperlink" Target="https://www.airnow.gov/index.cfm?action=airnow.global_summary" TargetMode="External"/><Relationship Id="rId798" Type="http://schemas.openxmlformats.org/officeDocument/2006/relationships/hyperlink" Target="https://www.airnow.gov/index.cfm?action=airnow.global_summary" TargetMode="External"/><Relationship Id="rId92" Type="http://schemas.openxmlformats.org/officeDocument/2006/relationships/hyperlink" Target="https://www.stateofglobalair.org/" TargetMode="External"/><Relationship Id="rId213" Type="http://schemas.openxmlformats.org/officeDocument/2006/relationships/hyperlink" Target="https://www.stateofglobalair.org/" TargetMode="External"/><Relationship Id="rId420" Type="http://schemas.openxmlformats.org/officeDocument/2006/relationships/hyperlink" Target="https://www.airnow.gov/index.cfm?action=airnow.global_summary" TargetMode="External"/><Relationship Id="rId616" Type="http://schemas.openxmlformats.org/officeDocument/2006/relationships/hyperlink" Target="https://www.airnow.gov/index.cfm?action=airnow.global_summary" TargetMode="External"/><Relationship Id="rId658" Type="http://schemas.openxmlformats.org/officeDocument/2006/relationships/hyperlink" Target="https://www.airnow.gov/index.cfm?action=airnow.global_summary" TargetMode="External"/><Relationship Id="rId823" Type="http://schemas.openxmlformats.org/officeDocument/2006/relationships/hyperlink" Target="https://www.airnow.gov/index.cfm?action=airnow.global_summary" TargetMode="External"/><Relationship Id="rId865" Type="http://schemas.openxmlformats.org/officeDocument/2006/relationships/hyperlink" Target="https://www.airnow.gov/index.cfm?action=airnow.global_summary" TargetMode="External"/><Relationship Id="rId255" Type="http://schemas.openxmlformats.org/officeDocument/2006/relationships/hyperlink" Target="https://www.stateofglobalair.org/" TargetMode="External"/><Relationship Id="rId297" Type="http://schemas.openxmlformats.org/officeDocument/2006/relationships/hyperlink" Target="https://www.stateofglobalair.org/" TargetMode="External"/><Relationship Id="rId462" Type="http://schemas.openxmlformats.org/officeDocument/2006/relationships/hyperlink" Target="https://www.airnow.gov/index.cfm?action=airnow.global_summary" TargetMode="External"/><Relationship Id="rId518" Type="http://schemas.openxmlformats.org/officeDocument/2006/relationships/hyperlink" Target="https://www.airnow.gov/index.cfm?action=airnow.global_summary" TargetMode="External"/><Relationship Id="rId725" Type="http://schemas.openxmlformats.org/officeDocument/2006/relationships/hyperlink" Target="https://www.airnow.gov/index.cfm?action=airnow.global_summary" TargetMode="External"/><Relationship Id="rId115" Type="http://schemas.openxmlformats.org/officeDocument/2006/relationships/hyperlink" Target="https://www.stateofglobalair.org/" TargetMode="External"/><Relationship Id="rId157" Type="http://schemas.openxmlformats.org/officeDocument/2006/relationships/hyperlink" Target="https://www.stateofglobalair.org/" TargetMode="External"/><Relationship Id="rId322" Type="http://schemas.openxmlformats.org/officeDocument/2006/relationships/hyperlink" Target="https://www.stateofglobalair.org/" TargetMode="External"/><Relationship Id="rId364" Type="http://schemas.openxmlformats.org/officeDocument/2006/relationships/hyperlink" Target="https://www.stateofglobalair.org/" TargetMode="External"/><Relationship Id="rId767" Type="http://schemas.openxmlformats.org/officeDocument/2006/relationships/hyperlink" Target="https://www.airnow.gov/index.cfm?action=airnow.global_summary" TargetMode="External"/><Relationship Id="rId61" Type="http://schemas.openxmlformats.org/officeDocument/2006/relationships/hyperlink" Target="https://www.stateofglobalair.org/" TargetMode="External"/><Relationship Id="rId199" Type="http://schemas.openxmlformats.org/officeDocument/2006/relationships/hyperlink" Target="https://www.stateofglobalair.org/" TargetMode="External"/><Relationship Id="rId571" Type="http://schemas.openxmlformats.org/officeDocument/2006/relationships/hyperlink" Target="https://www.airnow.gov/index.cfm?action=airnow.global_summary" TargetMode="External"/><Relationship Id="rId627" Type="http://schemas.openxmlformats.org/officeDocument/2006/relationships/hyperlink" Target="https://www.airnow.gov/index.cfm?action=airnow.global_summary" TargetMode="External"/><Relationship Id="rId669" Type="http://schemas.openxmlformats.org/officeDocument/2006/relationships/hyperlink" Target="https://www.airnow.gov/index.cfm?action=airnow.global_summary" TargetMode="External"/><Relationship Id="rId834" Type="http://schemas.openxmlformats.org/officeDocument/2006/relationships/hyperlink" Target="https://www.airnow.gov/index.cfm?action=airnow.global_summary" TargetMode="External"/><Relationship Id="rId876" Type="http://schemas.openxmlformats.org/officeDocument/2006/relationships/hyperlink" Target="https://www.airnow.gov/index.cfm?action=airnow.global_summary" TargetMode="External"/><Relationship Id="rId19" Type="http://schemas.openxmlformats.org/officeDocument/2006/relationships/hyperlink" Target="https://www.stateofglobalair.org/" TargetMode="External"/><Relationship Id="rId224" Type="http://schemas.openxmlformats.org/officeDocument/2006/relationships/hyperlink" Target="https://www.stateofglobalair.org/" TargetMode="External"/><Relationship Id="rId266" Type="http://schemas.openxmlformats.org/officeDocument/2006/relationships/hyperlink" Target="https://www.stateofglobalair.org/" TargetMode="External"/><Relationship Id="rId431" Type="http://schemas.openxmlformats.org/officeDocument/2006/relationships/hyperlink" Target="https://www.airnow.gov/index.cfm?action=airnow.global_summary" TargetMode="External"/><Relationship Id="rId473" Type="http://schemas.openxmlformats.org/officeDocument/2006/relationships/hyperlink" Target="https://www.airnow.gov/index.cfm?action=airnow.global_summary" TargetMode="External"/><Relationship Id="rId529" Type="http://schemas.openxmlformats.org/officeDocument/2006/relationships/hyperlink" Target="https://www.airnow.gov/index.cfm?action=airnow.global_summary" TargetMode="External"/><Relationship Id="rId680" Type="http://schemas.openxmlformats.org/officeDocument/2006/relationships/hyperlink" Target="https://www.airnow.gov/index.cfm?action=airnow.global_summary" TargetMode="External"/><Relationship Id="rId736" Type="http://schemas.openxmlformats.org/officeDocument/2006/relationships/hyperlink" Target="https://www.airnow.gov/index.cfm?action=airnow.global_summary" TargetMode="External"/><Relationship Id="rId901" Type="http://schemas.openxmlformats.org/officeDocument/2006/relationships/hyperlink" Target="https://www.airnow.gov/index.cfm?action=airnow.global_summary" TargetMode="External"/><Relationship Id="rId30" Type="http://schemas.openxmlformats.org/officeDocument/2006/relationships/hyperlink" Target="https://www.stateofglobalair.org/" TargetMode="External"/><Relationship Id="rId126" Type="http://schemas.openxmlformats.org/officeDocument/2006/relationships/hyperlink" Target="https://www.stateofglobalair.org/" TargetMode="External"/><Relationship Id="rId168" Type="http://schemas.openxmlformats.org/officeDocument/2006/relationships/hyperlink" Target="https://www.stateofglobalair.org/" TargetMode="External"/><Relationship Id="rId333" Type="http://schemas.openxmlformats.org/officeDocument/2006/relationships/hyperlink" Target="https://www.stateofglobalair.org/" TargetMode="External"/><Relationship Id="rId540" Type="http://schemas.openxmlformats.org/officeDocument/2006/relationships/hyperlink" Target="https://www.airnow.gov/index.cfm?action=airnow.global_summary" TargetMode="External"/><Relationship Id="rId778" Type="http://schemas.openxmlformats.org/officeDocument/2006/relationships/hyperlink" Target="https://www.airnow.gov/index.cfm?action=airnow.global_summary" TargetMode="External"/><Relationship Id="rId72" Type="http://schemas.openxmlformats.org/officeDocument/2006/relationships/hyperlink" Target="https://www.stateofglobalair.org/" TargetMode="External"/><Relationship Id="rId375" Type="http://schemas.openxmlformats.org/officeDocument/2006/relationships/hyperlink" Target="https://www.stateofglobalair.org/" TargetMode="External"/><Relationship Id="rId582" Type="http://schemas.openxmlformats.org/officeDocument/2006/relationships/hyperlink" Target="https://www.airnow.gov/index.cfm?action=airnow.global_summary" TargetMode="External"/><Relationship Id="rId638" Type="http://schemas.openxmlformats.org/officeDocument/2006/relationships/hyperlink" Target="https://www.airnow.gov/index.cfm?action=airnow.global_summary" TargetMode="External"/><Relationship Id="rId803" Type="http://schemas.openxmlformats.org/officeDocument/2006/relationships/hyperlink" Target="https://www.airnow.gov/index.cfm?action=airnow.global_summary" TargetMode="External"/><Relationship Id="rId845" Type="http://schemas.openxmlformats.org/officeDocument/2006/relationships/hyperlink" Target="https://www.airnow.gov/index.cfm?action=airnow.global_summary" TargetMode="External"/><Relationship Id="rId3" Type="http://schemas.openxmlformats.org/officeDocument/2006/relationships/hyperlink" Target="https://www.stateofglobalair.org/" TargetMode="External"/><Relationship Id="rId235" Type="http://schemas.openxmlformats.org/officeDocument/2006/relationships/hyperlink" Target="https://www.stateofglobalair.org/" TargetMode="External"/><Relationship Id="rId277" Type="http://schemas.openxmlformats.org/officeDocument/2006/relationships/hyperlink" Target="https://www.stateofglobalair.org/" TargetMode="External"/><Relationship Id="rId400" Type="http://schemas.openxmlformats.org/officeDocument/2006/relationships/hyperlink" Target="https://www.airnow.gov/index.cfm?action=airnow.global_summary" TargetMode="External"/><Relationship Id="rId442" Type="http://schemas.openxmlformats.org/officeDocument/2006/relationships/hyperlink" Target="https://www.airnow.gov/index.cfm?action=airnow.global_summary" TargetMode="External"/><Relationship Id="rId484" Type="http://schemas.openxmlformats.org/officeDocument/2006/relationships/hyperlink" Target="https://www.airnow.gov/index.cfm?action=airnow.global_summary" TargetMode="External"/><Relationship Id="rId705" Type="http://schemas.openxmlformats.org/officeDocument/2006/relationships/hyperlink" Target="https://www.airnow.gov/index.cfm?action=airnow.global_summary" TargetMode="External"/><Relationship Id="rId887" Type="http://schemas.openxmlformats.org/officeDocument/2006/relationships/hyperlink" Target="https://www.airnow.gov/index.cfm?action=airnow.global_summary" TargetMode="External"/><Relationship Id="rId137" Type="http://schemas.openxmlformats.org/officeDocument/2006/relationships/hyperlink" Target="https://www.stateofglobalair.org/" TargetMode="External"/><Relationship Id="rId302" Type="http://schemas.openxmlformats.org/officeDocument/2006/relationships/hyperlink" Target="https://www.stateofglobalair.org/" TargetMode="External"/><Relationship Id="rId344" Type="http://schemas.openxmlformats.org/officeDocument/2006/relationships/hyperlink" Target="https://www.stateofglobalair.org/" TargetMode="External"/><Relationship Id="rId691" Type="http://schemas.openxmlformats.org/officeDocument/2006/relationships/hyperlink" Target="https://www.airnow.gov/index.cfm?action=airnow.global_summary" TargetMode="External"/><Relationship Id="rId747" Type="http://schemas.openxmlformats.org/officeDocument/2006/relationships/hyperlink" Target="https://www.airnow.gov/index.cfm?action=airnow.global_summary" TargetMode="External"/><Relationship Id="rId789" Type="http://schemas.openxmlformats.org/officeDocument/2006/relationships/hyperlink" Target="https://www.airnow.gov/index.cfm?action=airnow.global_summary" TargetMode="External"/><Relationship Id="rId41" Type="http://schemas.openxmlformats.org/officeDocument/2006/relationships/hyperlink" Target="https://www.stateofglobalair.org/" TargetMode="External"/><Relationship Id="rId83" Type="http://schemas.openxmlformats.org/officeDocument/2006/relationships/hyperlink" Target="https://www.stateofglobalair.org/" TargetMode="External"/><Relationship Id="rId179" Type="http://schemas.openxmlformats.org/officeDocument/2006/relationships/hyperlink" Target="https://www.stateofglobalair.org/" TargetMode="External"/><Relationship Id="rId386" Type="http://schemas.openxmlformats.org/officeDocument/2006/relationships/hyperlink" Target="https://www.stateofglobalair.org/" TargetMode="External"/><Relationship Id="rId551" Type="http://schemas.openxmlformats.org/officeDocument/2006/relationships/hyperlink" Target="https://www.airnow.gov/index.cfm?action=airnow.global_summary" TargetMode="External"/><Relationship Id="rId593" Type="http://schemas.openxmlformats.org/officeDocument/2006/relationships/hyperlink" Target="https://www.airnow.gov/index.cfm?action=airnow.global_summary" TargetMode="External"/><Relationship Id="rId607" Type="http://schemas.openxmlformats.org/officeDocument/2006/relationships/hyperlink" Target="https://www.airnow.gov/index.cfm?action=airnow.global_summary" TargetMode="External"/><Relationship Id="rId649" Type="http://schemas.openxmlformats.org/officeDocument/2006/relationships/hyperlink" Target="https://www.airnow.gov/index.cfm?action=airnow.global_summary" TargetMode="External"/><Relationship Id="rId814" Type="http://schemas.openxmlformats.org/officeDocument/2006/relationships/hyperlink" Target="https://www.airnow.gov/index.cfm?action=airnow.global_summary" TargetMode="External"/><Relationship Id="rId856" Type="http://schemas.openxmlformats.org/officeDocument/2006/relationships/hyperlink" Target="https://www.airnow.gov/index.cfm?action=airnow.global_summary" TargetMode="External"/><Relationship Id="rId190" Type="http://schemas.openxmlformats.org/officeDocument/2006/relationships/hyperlink" Target="https://www.stateofglobalair.org/" TargetMode="External"/><Relationship Id="rId204" Type="http://schemas.openxmlformats.org/officeDocument/2006/relationships/hyperlink" Target="https://www.stateofglobalair.org/" TargetMode="External"/><Relationship Id="rId246" Type="http://schemas.openxmlformats.org/officeDocument/2006/relationships/hyperlink" Target="https://www.stateofglobalair.org/" TargetMode="External"/><Relationship Id="rId288" Type="http://schemas.openxmlformats.org/officeDocument/2006/relationships/hyperlink" Target="https://www.stateofglobalair.org/" TargetMode="External"/><Relationship Id="rId411" Type="http://schemas.openxmlformats.org/officeDocument/2006/relationships/hyperlink" Target="https://www.airnow.gov/index.cfm?action=airnow.global_summary" TargetMode="External"/><Relationship Id="rId453" Type="http://schemas.openxmlformats.org/officeDocument/2006/relationships/hyperlink" Target="https://www.airnow.gov/index.cfm?action=airnow.global_summary" TargetMode="External"/><Relationship Id="rId509" Type="http://schemas.openxmlformats.org/officeDocument/2006/relationships/hyperlink" Target="https://www.airnow.gov/index.cfm?action=airnow.global_summary" TargetMode="External"/><Relationship Id="rId660" Type="http://schemas.openxmlformats.org/officeDocument/2006/relationships/hyperlink" Target="https://www.airnow.gov/index.cfm?action=airnow.global_summary" TargetMode="External"/><Relationship Id="rId898" Type="http://schemas.openxmlformats.org/officeDocument/2006/relationships/hyperlink" Target="https://www.airnow.gov/index.cfm?action=airnow.global_summary" TargetMode="External"/><Relationship Id="rId106" Type="http://schemas.openxmlformats.org/officeDocument/2006/relationships/hyperlink" Target="https://www.stateofglobalair.org/" TargetMode="External"/><Relationship Id="rId313" Type="http://schemas.openxmlformats.org/officeDocument/2006/relationships/hyperlink" Target="https://www.stateofglobalair.org/" TargetMode="External"/><Relationship Id="rId495" Type="http://schemas.openxmlformats.org/officeDocument/2006/relationships/hyperlink" Target="https://www.airnow.gov/index.cfm?action=airnow.global_summary" TargetMode="External"/><Relationship Id="rId716" Type="http://schemas.openxmlformats.org/officeDocument/2006/relationships/hyperlink" Target="https://www.airnow.gov/index.cfm?action=airnow.global_summary" TargetMode="External"/><Relationship Id="rId758" Type="http://schemas.openxmlformats.org/officeDocument/2006/relationships/hyperlink" Target="https://www.airnow.gov/index.cfm?action=airnow.global_summary" TargetMode="External"/><Relationship Id="rId10" Type="http://schemas.openxmlformats.org/officeDocument/2006/relationships/hyperlink" Target="https://www.stateofglobalair.org/" TargetMode="External"/><Relationship Id="rId52" Type="http://schemas.openxmlformats.org/officeDocument/2006/relationships/hyperlink" Target="https://www.stateofglobalair.org/" TargetMode="External"/><Relationship Id="rId94" Type="http://schemas.openxmlformats.org/officeDocument/2006/relationships/hyperlink" Target="https://www.stateofglobalair.org/" TargetMode="External"/><Relationship Id="rId148" Type="http://schemas.openxmlformats.org/officeDocument/2006/relationships/hyperlink" Target="https://www.stateofglobalair.org/" TargetMode="External"/><Relationship Id="rId355" Type="http://schemas.openxmlformats.org/officeDocument/2006/relationships/hyperlink" Target="https://www.stateofglobalair.org/" TargetMode="External"/><Relationship Id="rId397" Type="http://schemas.openxmlformats.org/officeDocument/2006/relationships/hyperlink" Target="https://www.airnow.gov/index.cfm?action=airnow.global_summary" TargetMode="External"/><Relationship Id="rId520" Type="http://schemas.openxmlformats.org/officeDocument/2006/relationships/hyperlink" Target="https://www.airnow.gov/index.cfm?action=airnow.global_summary" TargetMode="External"/><Relationship Id="rId562" Type="http://schemas.openxmlformats.org/officeDocument/2006/relationships/hyperlink" Target="https://www.airnow.gov/index.cfm?action=airnow.global_summary" TargetMode="External"/><Relationship Id="rId618" Type="http://schemas.openxmlformats.org/officeDocument/2006/relationships/hyperlink" Target="https://www.airnow.gov/index.cfm?action=airnow.global_summary" TargetMode="External"/><Relationship Id="rId825" Type="http://schemas.openxmlformats.org/officeDocument/2006/relationships/hyperlink" Target="https://www.airnow.gov/index.cfm?action=airnow.global_summary" TargetMode="External"/><Relationship Id="rId215" Type="http://schemas.openxmlformats.org/officeDocument/2006/relationships/hyperlink" Target="https://www.stateofglobalair.org/" TargetMode="External"/><Relationship Id="rId257" Type="http://schemas.openxmlformats.org/officeDocument/2006/relationships/hyperlink" Target="https://www.stateofglobalair.org/" TargetMode="External"/><Relationship Id="rId422" Type="http://schemas.openxmlformats.org/officeDocument/2006/relationships/hyperlink" Target="https://www.airnow.gov/index.cfm?action=airnow.global_summary" TargetMode="External"/><Relationship Id="rId464" Type="http://schemas.openxmlformats.org/officeDocument/2006/relationships/hyperlink" Target="https://www.airnow.gov/index.cfm?action=airnow.global_summary" TargetMode="External"/><Relationship Id="rId867" Type="http://schemas.openxmlformats.org/officeDocument/2006/relationships/hyperlink" Target="https://www.airnow.gov/index.cfm?action=airnow.global_summary" TargetMode="External"/><Relationship Id="rId299" Type="http://schemas.openxmlformats.org/officeDocument/2006/relationships/hyperlink" Target="https://www.stateofglobalair.org/" TargetMode="External"/><Relationship Id="rId727" Type="http://schemas.openxmlformats.org/officeDocument/2006/relationships/hyperlink" Target="https://www.airnow.gov/index.cfm?action=airnow.global_summary" TargetMode="External"/><Relationship Id="rId63" Type="http://schemas.openxmlformats.org/officeDocument/2006/relationships/hyperlink" Target="https://www.stateofglobalair.org/" TargetMode="External"/><Relationship Id="rId159" Type="http://schemas.openxmlformats.org/officeDocument/2006/relationships/hyperlink" Target="https://www.stateofglobalair.org/" TargetMode="External"/><Relationship Id="rId366" Type="http://schemas.openxmlformats.org/officeDocument/2006/relationships/hyperlink" Target="https://www.stateofglobalair.org/" TargetMode="External"/><Relationship Id="rId573" Type="http://schemas.openxmlformats.org/officeDocument/2006/relationships/hyperlink" Target="https://www.airnow.gov/index.cfm?action=airnow.global_summary" TargetMode="External"/><Relationship Id="rId780" Type="http://schemas.openxmlformats.org/officeDocument/2006/relationships/hyperlink" Target="https://www.airnow.gov/index.cfm?action=airnow.global_summary" TargetMode="External"/><Relationship Id="rId226" Type="http://schemas.openxmlformats.org/officeDocument/2006/relationships/hyperlink" Target="https://www.stateofglobalair.org/" TargetMode="External"/><Relationship Id="rId433" Type="http://schemas.openxmlformats.org/officeDocument/2006/relationships/hyperlink" Target="https://www.airnow.gov/index.cfm?action=airnow.global_summary" TargetMode="External"/><Relationship Id="rId878" Type="http://schemas.openxmlformats.org/officeDocument/2006/relationships/hyperlink" Target="https://www.airnow.gov/index.cfm?action=airnow.global_summary" TargetMode="External"/><Relationship Id="rId640" Type="http://schemas.openxmlformats.org/officeDocument/2006/relationships/hyperlink" Target="https://www.airnow.gov/index.cfm?action=airnow.global_summary" TargetMode="External"/><Relationship Id="rId738" Type="http://schemas.openxmlformats.org/officeDocument/2006/relationships/hyperlink" Target="https://www.airnow.gov/index.cfm?action=airnow.global_summary" TargetMode="External"/><Relationship Id="rId74" Type="http://schemas.openxmlformats.org/officeDocument/2006/relationships/hyperlink" Target="https://www.stateofglobalair.org/" TargetMode="External"/><Relationship Id="rId377" Type="http://schemas.openxmlformats.org/officeDocument/2006/relationships/hyperlink" Target="https://www.stateofglobalair.org/" TargetMode="External"/><Relationship Id="rId500" Type="http://schemas.openxmlformats.org/officeDocument/2006/relationships/hyperlink" Target="https://www.airnow.gov/index.cfm?action=airnow.global_summary" TargetMode="External"/><Relationship Id="rId584" Type="http://schemas.openxmlformats.org/officeDocument/2006/relationships/hyperlink" Target="https://www.airnow.gov/index.cfm?action=airnow.global_summary" TargetMode="External"/><Relationship Id="rId805" Type="http://schemas.openxmlformats.org/officeDocument/2006/relationships/hyperlink" Target="https://www.airnow.gov/index.cfm?action=airnow.global_summary" TargetMode="External"/><Relationship Id="rId5" Type="http://schemas.openxmlformats.org/officeDocument/2006/relationships/hyperlink" Target="https://www.stateofglobalair.org/" TargetMode="External"/><Relationship Id="rId237" Type="http://schemas.openxmlformats.org/officeDocument/2006/relationships/hyperlink" Target="https://www.stateofglobalair.org/" TargetMode="External"/><Relationship Id="rId791" Type="http://schemas.openxmlformats.org/officeDocument/2006/relationships/hyperlink" Target="https://www.airnow.gov/index.cfm?action=airnow.global_summary" TargetMode="External"/><Relationship Id="rId889" Type="http://schemas.openxmlformats.org/officeDocument/2006/relationships/hyperlink" Target="https://www.airnow.gov/index.cfm?action=airnow.global_summary" TargetMode="External"/><Relationship Id="rId444" Type="http://schemas.openxmlformats.org/officeDocument/2006/relationships/hyperlink" Target="https://www.airnow.gov/index.cfm?action=airnow.global_summary" TargetMode="External"/><Relationship Id="rId651" Type="http://schemas.openxmlformats.org/officeDocument/2006/relationships/hyperlink" Target="https://www.airnow.gov/index.cfm?action=airnow.global_summary" TargetMode="External"/><Relationship Id="rId749" Type="http://schemas.openxmlformats.org/officeDocument/2006/relationships/hyperlink" Target="https://www.airnow.gov/index.cfm?action=airnow.global_summary" TargetMode="External"/><Relationship Id="rId290" Type="http://schemas.openxmlformats.org/officeDocument/2006/relationships/hyperlink" Target="https://www.stateofglobalair.org/" TargetMode="External"/><Relationship Id="rId304" Type="http://schemas.openxmlformats.org/officeDocument/2006/relationships/hyperlink" Target="https://www.stateofglobalair.org/" TargetMode="External"/><Relationship Id="rId388" Type="http://schemas.openxmlformats.org/officeDocument/2006/relationships/hyperlink" Target="https://www.stateofglobalair.org/" TargetMode="External"/><Relationship Id="rId511" Type="http://schemas.openxmlformats.org/officeDocument/2006/relationships/hyperlink" Target="https://www.airnow.gov/index.cfm?action=airnow.global_summary" TargetMode="External"/><Relationship Id="rId609" Type="http://schemas.openxmlformats.org/officeDocument/2006/relationships/hyperlink" Target="https://www.airnow.gov/index.cfm?action=airnow.global_summary" TargetMode="External"/><Relationship Id="rId85" Type="http://schemas.openxmlformats.org/officeDocument/2006/relationships/hyperlink" Target="https://www.stateofglobalair.org/" TargetMode="External"/><Relationship Id="rId150" Type="http://schemas.openxmlformats.org/officeDocument/2006/relationships/hyperlink" Target="https://www.stateofglobalair.org/" TargetMode="External"/><Relationship Id="rId595" Type="http://schemas.openxmlformats.org/officeDocument/2006/relationships/hyperlink" Target="https://www.airnow.gov/index.cfm?action=airnow.global_summary" TargetMode="External"/><Relationship Id="rId816" Type="http://schemas.openxmlformats.org/officeDocument/2006/relationships/hyperlink" Target="https://www.airnow.gov/index.cfm?action=airnow.global_summary" TargetMode="External"/><Relationship Id="rId248" Type="http://schemas.openxmlformats.org/officeDocument/2006/relationships/hyperlink" Target="https://www.stateofglobalair.org/" TargetMode="External"/><Relationship Id="rId455" Type="http://schemas.openxmlformats.org/officeDocument/2006/relationships/hyperlink" Target="https://www.airnow.gov/index.cfm?action=airnow.global_summary" TargetMode="External"/><Relationship Id="rId662" Type="http://schemas.openxmlformats.org/officeDocument/2006/relationships/hyperlink" Target="https://www.airnow.gov/index.cfm?action=airnow.global_summary" TargetMode="External"/><Relationship Id="rId12" Type="http://schemas.openxmlformats.org/officeDocument/2006/relationships/hyperlink" Target="https://www.stateofglobalair.org/" TargetMode="External"/><Relationship Id="rId108" Type="http://schemas.openxmlformats.org/officeDocument/2006/relationships/hyperlink" Target="https://www.stateofglobalair.org/" TargetMode="External"/><Relationship Id="rId315" Type="http://schemas.openxmlformats.org/officeDocument/2006/relationships/hyperlink" Target="https://www.stateofglobalair.org/" TargetMode="External"/><Relationship Id="rId522" Type="http://schemas.openxmlformats.org/officeDocument/2006/relationships/hyperlink" Target="https://www.airnow.gov/index.cfm?action=airnow.global_summary" TargetMode="External"/><Relationship Id="rId96" Type="http://schemas.openxmlformats.org/officeDocument/2006/relationships/hyperlink" Target="https://www.stateofglobalair.org/" TargetMode="External"/><Relationship Id="rId161" Type="http://schemas.openxmlformats.org/officeDocument/2006/relationships/hyperlink" Target="https://www.stateofglobalair.org/" TargetMode="External"/><Relationship Id="rId399" Type="http://schemas.openxmlformats.org/officeDocument/2006/relationships/hyperlink" Target="https://www.airnow.gov/index.cfm?action=airnow.global_summary" TargetMode="External"/><Relationship Id="rId827" Type="http://schemas.openxmlformats.org/officeDocument/2006/relationships/hyperlink" Target="https://www.airnow.gov/index.cfm?action=airnow.global_summary" TargetMode="External"/><Relationship Id="rId259" Type="http://schemas.openxmlformats.org/officeDocument/2006/relationships/hyperlink" Target="https://www.stateofglobalair.org/" TargetMode="External"/><Relationship Id="rId466" Type="http://schemas.openxmlformats.org/officeDocument/2006/relationships/hyperlink" Target="https://www.airnow.gov/index.cfm?action=airnow.global_summary" TargetMode="External"/><Relationship Id="rId673" Type="http://schemas.openxmlformats.org/officeDocument/2006/relationships/hyperlink" Target="https://www.airnow.gov/index.cfm?action=airnow.global_summary" TargetMode="External"/><Relationship Id="rId880" Type="http://schemas.openxmlformats.org/officeDocument/2006/relationships/hyperlink" Target="https://www.airnow.gov/index.cfm?action=airnow.global_summary" TargetMode="External"/><Relationship Id="rId23" Type="http://schemas.openxmlformats.org/officeDocument/2006/relationships/hyperlink" Target="https://www.stateofglobalair.org/" TargetMode="External"/><Relationship Id="rId119" Type="http://schemas.openxmlformats.org/officeDocument/2006/relationships/hyperlink" Target="https://www.stateofglobalair.org/" TargetMode="External"/><Relationship Id="rId326" Type="http://schemas.openxmlformats.org/officeDocument/2006/relationships/hyperlink" Target="https://www.stateofglobalair.org/" TargetMode="External"/><Relationship Id="rId533" Type="http://schemas.openxmlformats.org/officeDocument/2006/relationships/hyperlink" Target="https://www.airnow.gov/index.cfm?action=airnow.global_summary" TargetMode="External"/><Relationship Id="rId740" Type="http://schemas.openxmlformats.org/officeDocument/2006/relationships/hyperlink" Target="https://www.airnow.gov/index.cfm?action=airnow.global_summary" TargetMode="External"/><Relationship Id="rId838" Type="http://schemas.openxmlformats.org/officeDocument/2006/relationships/hyperlink" Target="https://www.airnow.gov/index.cfm?action=airnow.global_summary" TargetMode="External"/><Relationship Id="rId172" Type="http://schemas.openxmlformats.org/officeDocument/2006/relationships/hyperlink" Target="https://www.stateofglobalair.org/" TargetMode="External"/><Relationship Id="rId477" Type="http://schemas.openxmlformats.org/officeDocument/2006/relationships/hyperlink" Target="https://www.airnow.gov/index.cfm?action=airnow.global_summary" TargetMode="External"/><Relationship Id="rId600" Type="http://schemas.openxmlformats.org/officeDocument/2006/relationships/hyperlink" Target="https://www.airnow.gov/index.cfm?action=airnow.global_summary" TargetMode="External"/><Relationship Id="rId684" Type="http://schemas.openxmlformats.org/officeDocument/2006/relationships/hyperlink" Target="https://www.airnow.gov/index.cfm?action=airnow.global_summary" TargetMode="External"/><Relationship Id="rId337" Type="http://schemas.openxmlformats.org/officeDocument/2006/relationships/hyperlink" Target="https://www.stateofglobalair.org/" TargetMode="External"/><Relationship Id="rId891" Type="http://schemas.openxmlformats.org/officeDocument/2006/relationships/hyperlink" Target="https://www.airnow.gov/index.cfm?action=airnow.global_summary" TargetMode="External"/><Relationship Id="rId905" Type="http://schemas.openxmlformats.org/officeDocument/2006/relationships/hyperlink" Target="https://www.airnow.gov/index.cfm?action=airnow.global_summary" TargetMode="External"/><Relationship Id="rId34" Type="http://schemas.openxmlformats.org/officeDocument/2006/relationships/hyperlink" Target="https://www.stateofglobalair.org/" TargetMode="External"/><Relationship Id="rId544" Type="http://schemas.openxmlformats.org/officeDocument/2006/relationships/hyperlink" Target="https://www.airnow.gov/index.cfm?action=airnow.global_summary" TargetMode="External"/><Relationship Id="rId751" Type="http://schemas.openxmlformats.org/officeDocument/2006/relationships/hyperlink" Target="https://www.airnow.gov/index.cfm?action=airnow.global_summary" TargetMode="External"/><Relationship Id="rId849" Type="http://schemas.openxmlformats.org/officeDocument/2006/relationships/hyperlink" Target="https://www.airnow.gov/index.cfm?action=airnow.global_summary" TargetMode="External"/><Relationship Id="rId183" Type="http://schemas.openxmlformats.org/officeDocument/2006/relationships/hyperlink" Target="https://www.stateofglobalair.org/" TargetMode="External"/><Relationship Id="rId390" Type="http://schemas.openxmlformats.org/officeDocument/2006/relationships/hyperlink" Target="https://www.stateofglobalair.org/" TargetMode="External"/><Relationship Id="rId404" Type="http://schemas.openxmlformats.org/officeDocument/2006/relationships/hyperlink" Target="https://www.airnow.gov/index.cfm?action=airnow.global_summary" TargetMode="External"/><Relationship Id="rId611" Type="http://schemas.openxmlformats.org/officeDocument/2006/relationships/hyperlink" Target="https://www.airnow.gov/index.cfm?action=airnow.global_summary" TargetMode="External"/><Relationship Id="rId250" Type="http://schemas.openxmlformats.org/officeDocument/2006/relationships/hyperlink" Target="https://www.stateofglobalair.org/" TargetMode="External"/><Relationship Id="rId488" Type="http://schemas.openxmlformats.org/officeDocument/2006/relationships/hyperlink" Target="https://www.airnow.gov/index.cfm?action=airnow.global_summary" TargetMode="External"/><Relationship Id="rId695" Type="http://schemas.openxmlformats.org/officeDocument/2006/relationships/hyperlink" Target="https://www.airnow.gov/index.cfm?action=airnow.global_summary" TargetMode="External"/><Relationship Id="rId709" Type="http://schemas.openxmlformats.org/officeDocument/2006/relationships/hyperlink" Target="https://www.airnow.gov/index.cfm?action=airnow.global_summary" TargetMode="External"/><Relationship Id="rId45" Type="http://schemas.openxmlformats.org/officeDocument/2006/relationships/hyperlink" Target="https://www.stateofglobalair.org/" TargetMode="External"/><Relationship Id="rId110" Type="http://schemas.openxmlformats.org/officeDocument/2006/relationships/hyperlink" Target="https://www.stateofglobalair.org/" TargetMode="External"/><Relationship Id="rId348" Type="http://schemas.openxmlformats.org/officeDocument/2006/relationships/hyperlink" Target="https://www.stateofglobalair.org/" TargetMode="External"/><Relationship Id="rId555" Type="http://schemas.openxmlformats.org/officeDocument/2006/relationships/hyperlink" Target="https://www.airnow.gov/index.cfm?action=airnow.global_summary" TargetMode="External"/><Relationship Id="rId762" Type="http://schemas.openxmlformats.org/officeDocument/2006/relationships/hyperlink" Target="https://www.airnow.gov/index.cfm?action=airnow.global_summary" TargetMode="External"/><Relationship Id="rId194" Type="http://schemas.openxmlformats.org/officeDocument/2006/relationships/hyperlink" Target="https://www.stateofglobalair.org/" TargetMode="External"/><Relationship Id="rId208" Type="http://schemas.openxmlformats.org/officeDocument/2006/relationships/hyperlink" Target="https://www.stateofglobalair.org/" TargetMode="External"/><Relationship Id="rId415" Type="http://schemas.openxmlformats.org/officeDocument/2006/relationships/hyperlink" Target="https://www.airnow.gov/index.cfm?action=airnow.global_summary" TargetMode="External"/><Relationship Id="rId622" Type="http://schemas.openxmlformats.org/officeDocument/2006/relationships/hyperlink" Target="https://www.airnow.gov/index.cfm?action=airnow.global_summary" TargetMode="External"/><Relationship Id="rId261" Type="http://schemas.openxmlformats.org/officeDocument/2006/relationships/hyperlink" Target="https://www.stateofglobalair.org/" TargetMode="External"/><Relationship Id="rId499" Type="http://schemas.openxmlformats.org/officeDocument/2006/relationships/hyperlink" Target="https://www.airnow.gov/index.cfm?action=airnow.global_summary" TargetMode="External"/><Relationship Id="rId56" Type="http://schemas.openxmlformats.org/officeDocument/2006/relationships/hyperlink" Target="https://www.stateofglobalair.org/" TargetMode="External"/><Relationship Id="rId359" Type="http://schemas.openxmlformats.org/officeDocument/2006/relationships/hyperlink" Target="https://www.stateofglobalair.org/" TargetMode="External"/><Relationship Id="rId566" Type="http://schemas.openxmlformats.org/officeDocument/2006/relationships/hyperlink" Target="https://www.airnow.gov/index.cfm?action=airnow.global_summary" TargetMode="External"/><Relationship Id="rId773" Type="http://schemas.openxmlformats.org/officeDocument/2006/relationships/hyperlink" Target="https://www.airnow.gov/index.cfm?action=airnow.global_summary"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cleanairasia.org/wp-content/uploads/portal/files/documents/india_0.pdf" TargetMode="External"/><Relationship Id="rId117" Type="http://schemas.openxmlformats.org/officeDocument/2006/relationships/hyperlink" Target="http://cleanairasia.org/wp-content/uploads/portal/files/documents/philippines.pdf" TargetMode="External"/><Relationship Id="rId21" Type="http://schemas.openxmlformats.org/officeDocument/2006/relationships/hyperlink" Target="http://cleanairasia.org/wp-content/uploads/portal/files/documents/cambodia_0.pdf" TargetMode="External"/><Relationship Id="rId42" Type="http://schemas.openxmlformats.org/officeDocument/2006/relationships/hyperlink" Target="http://cleanairasia.org/wp-content/uploads/portal/files/documents/india_0.pdf" TargetMode="External"/><Relationship Id="rId47" Type="http://schemas.openxmlformats.org/officeDocument/2006/relationships/hyperlink" Target="http://cleanairasia.org/wp-content/uploads/portal/files/documents/india_0.pdf" TargetMode="External"/><Relationship Id="rId63" Type="http://schemas.openxmlformats.org/officeDocument/2006/relationships/hyperlink" Target="http://cleanairasia.org/wp-content/uploads/portal/files/documents/indonesia_0.pdf" TargetMode="External"/><Relationship Id="rId68" Type="http://schemas.openxmlformats.org/officeDocument/2006/relationships/hyperlink" Target="http://cleanairasia.org/wp-content/uploads/portal/files/documents/indonesia_0.pdf" TargetMode="External"/><Relationship Id="rId84" Type="http://schemas.openxmlformats.org/officeDocument/2006/relationships/hyperlink" Target="http://cleanairasia.org/wp-content/uploads/portal/files/documents/indonesia_0.pdf" TargetMode="External"/><Relationship Id="rId89" Type="http://schemas.openxmlformats.org/officeDocument/2006/relationships/hyperlink" Target="http://cleanairasia.org/wp-content/uploads/portal/files/documents/indonesia_0.pdf" TargetMode="External"/><Relationship Id="rId112" Type="http://schemas.openxmlformats.org/officeDocument/2006/relationships/hyperlink" Target="http://cleanairasia.org/wp-content/uploads/portal/files/documents/nepal_0.pdf" TargetMode="External"/><Relationship Id="rId133" Type="http://schemas.openxmlformats.org/officeDocument/2006/relationships/hyperlink" Target="http://cleanairasia.org/wp-content/uploads/portal/files/documents/srilanka_0.pdf" TargetMode="External"/><Relationship Id="rId138" Type="http://schemas.openxmlformats.org/officeDocument/2006/relationships/hyperlink" Target="http://cleanairasia.org/wp-content/uploads/portal/files/documents/srilanka_0.pdf" TargetMode="External"/><Relationship Id="rId154" Type="http://schemas.openxmlformats.org/officeDocument/2006/relationships/hyperlink" Target="https://www.nea.gov.sg/our-services/pollution-control/air-pollution/air-quality" TargetMode="External"/><Relationship Id="rId159" Type="http://schemas.openxmlformats.org/officeDocument/2006/relationships/hyperlink" Target="https://sso.agc.gov.sg/SL/EPMA1999-RG6/" TargetMode="External"/><Relationship Id="rId16" Type="http://schemas.openxmlformats.org/officeDocument/2006/relationships/hyperlink" Target="http://cleanairasia.org/wp-content/uploads/portal/files/documents/cambodia_0.pdf" TargetMode="External"/><Relationship Id="rId107" Type="http://schemas.openxmlformats.org/officeDocument/2006/relationships/hyperlink" Target="http://cleanairasia.org/wp-content/uploads/portal/files/documents/nepal_0.pdf" TargetMode="External"/><Relationship Id="rId11" Type="http://schemas.openxmlformats.org/officeDocument/2006/relationships/hyperlink" Target="http://cleanairasia.org/wp-content/uploads/portal/files/documents/bangladesh_0.pdf" TargetMode="External"/><Relationship Id="rId32" Type="http://schemas.openxmlformats.org/officeDocument/2006/relationships/hyperlink" Target="http://cleanairasia.org/wp-content/uploads/portal/files/documents/india_0.pdf" TargetMode="External"/><Relationship Id="rId37" Type="http://schemas.openxmlformats.org/officeDocument/2006/relationships/hyperlink" Target="http://cleanairasia.org/wp-content/uploads/portal/files/documents/india_0.pdf" TargetMode="External"/><Relationship Id="rId53" Type="http://schemas.openxmlformats.org/officeDocument/2006/relationships/hyperlink" Target="http://cleanairasia.org/wp-content/uploads/portal/files/documents/india_0.pdf" TargetMode="External"/><Relationship Id="rId58" Type="http://schemas.openxmlformats.org/officeDocument/2006/relationships/hyperlink" Target="http://cleanairasia.org/wp-content/uploads/portal/files/documents/india_0.pdf" TargetMode="External"/><Relationship Id="rId74" Type="http://schemas.openxmlformats.org/officeDocument/2006/relationships/hyperlink" Target="http://cleanairasia.org/wp-content/uploads/portal/files/documents/indonesia_0.pdf" TargetMode="External"/><Relationship Id="rId79" Type="http://schemas.openxmlformats.org/officeDocument/2006/relationships/hyperlink" Target="http://cleanairasia.org/wp-content/uploads/portal/files/documents/indonesia_0.pdf" TargetMode="External"/><Relationship Id="rId102" Type="http://schemas.openxmlformats.org/officeDocument/2006/relationships/hyperlink" Target="http://cleanairasia.org/wp-content/uploads/portal/files/documents/malaysia_0.pdf" TargetMode="External"/><Relationship Id="rId123" Type="http://schemas.openxmlformats.org/officeDocument/2006/relationships/hyperlink" Target="http://cleanairasia.org/wp-content/uploads/portal/files/documents/philippines.pdf" TargetMode="External"/><Relationship Id="rId128" Type="http://schemas.openxmlformats.org/officeDocument/2006/relationships/hyperlink" Target="http://cleanairasia.org/wp-content/uploads/portal/files/documents/philippines.pdf" TargetMode="External"/><Relationship Id="rId144" Type="http://schemas.openxmlformats.org/officeDocument/2006/relationships/hyperlink" Target="http://cleanairasia.org/wp-content/uploads/portal/files/documents/srilanka_0.pdf" TargetMode="External"/><Relationship Id="rId149" Type="http://schemas.openxmlformats.org/officeDocument/2006/relationships/hyperlink" Target="https://www.nea.gov.sg/our-services/pollution-control/air-pollution/air-quality" TargetMode="External"/><Relationship Id="rId5" Type="http://schemas.openxmlformats.org/officeDocument/2006/relationships/hyperlink" Target="http://cleanairasia.org/wp-content/uploads/portal/files/documents/bangladesh_0.pdf" TargetMode="External"/><Relationship Id="rId90" Type="http://schemas.openxmlformats.org/officeDocument/2006/relationships/hyperlink" Target="http://cleanairasia.org/wp-content/uploads/portal/files/documents/indonesia_0.pdf" TargetMode="External"/><Relationship Id="rId95" Type="http://schemas.openxmlformats.org/officeDocument/2006/relationships/hyperlink" Target="http://cleanairasia.org/wp-content/uploads/portal/files/documents/malaysia_0.pdf" TargetMode="External"/><Relationship Id="rId160" Type="http://schemas.openxmlformats.org/officeDocument/2006/relationships/hyperlink" Target="http://www.myanmar-responsiblebusiness.org/pdf/2015-12-29-National-Environmental-Quality_Emission_Guidelines_en.pdf" TargetMode="External"/><Relationship Id="rId22" Type="http://schemas.openxmlformats.org/officeDocument/2006/relationships/hyperlink" Target="http://cleanairasia.org/wp-content/uploads/portal/files/documents/cambodia_0.pdf" TargetMode="External"/><Relationship Id="rId27" Type="http://schemas.openxmlformats.org/officeDocument/2006/relationships/hyperlink" Target="http://cleanairasia.org/wp-content/uploads/portal/files/documents/india_0.pdf" TargetMode="External"/><Relationship Id="rId43" Type="http://schemas.openxmlformats.org/officeDocument/2006/relationships/hyperlink" Target="http://cleanairasia.org/wp-content/uploads/portal/files/documents/india_0.pdf" TargetMode="External"/><Relationship Id="rId48" Type="http://schemas.openxmlformats.org/officeDocument/2006/relationships/hyperlink" Target="http://cleanairasia.org/wp-content/uploads/portal/files/documents/india_0.pdf" TargetMode="External"/><Relationship Id="rId64" Type="http://schemas.openxmlformats.org/officeDocument/2006/relationships/hyperlink" Target="http://cleanairasia.org/wp-content/uploads/portal/files/documents/indonesia_0.pdf" TargetMode="External"/><Relationship Id="rId69" Type="http://schemas.openxmlformats.org/officeDocument/2006/relationships/hyperlink" Target="http://cleanairasia.org/wp-content/uploads/portal/files/documents/indonesia_0.pdf" TargetMode="External"/><Relationship Id="rId113" Type="http://schemas.openxmlformats.org/officeDocument/2006/relationships/hyperlink" Target="http://cleanairasia.org/wp-content/uploads/portal/files/documents/nepal_0.pdf" TargetMode="External"/><Relationship Id="rId118" Type="http://schemas.openxmlformats.org/officeDocument/2006/relationships/hyperlink" Target="http://cleanairasia.org/wp-content/uploads/portal/files/documents/philippines.pdf" TargetMode="External"/><Relationship Id="rId134" Type="http://schemas.openxmlformats.org/officeDocument/2006/relationships/hyperlink" Target="http://cleanairasia.org/wp-content/uploads/portal/files/documents/srilanka_0.pdf" TargetMode="External"/><Relationship Id="rId139" Type="http://schemas.openxmlformats.org/officeDocument/2006/relationships/hyperlink" Target="http://cleanairasia.org/wp-content/uploads/portal/files/documents/srilanka_0.pdf" TargetMode="External"/><Relationship Id="rId80" Type="http://schemas.openxmlformats.org/officeDocument/2006/relationships/hyperlink" Target="http://cleanairasia.org/wp-content/uploads/portal/files/documents/indonesia_0.pdf" TargetMode="External"/><Relationship Id="rId85" Type="http://schemas.openxmlformats.org/officeDocument/2006/relationships/hyperlink" Target="http://cleanairasia.org/wp-content/uploads/portal/files/documents/indonesia_0.pdf" TargetMode="External"/><Relationship Id="rId150" Type="http://schemas.openxmlformats.org/officeDocument/2006/relationships/hyperlink" Target="https://www.nea.gov.sg/our-services/pollution-control/air-pollution/air-quality" TargetMode="External"/><Relationship Id="rId155" Type="http://schemas.openxmlformats.org/officeDocument/2006/relationships/hyperlink" Target="https://www.nea.gov.sg/our-services/pollution-control/air-pollution/air-quality" TargetMode="External"/><Relationship Id="rId12" Type="http://schemas.openxmlformats.org/officeDocument/2006/relationships/hyperlink" Target="http://cleanairasia.org/wp-content/uploads/portal/files/documents/bangladesh_0.pdf" TargetMode="External"/><Relationship Id="rId17" Type="http://schemas.openxmlformats.org/officeDocument/2006/relationships/hyperlink" Target="http://cleanairasia.org/wp-content/uploads/portal/files/documents/cambodia_0.pdf" TargetMode="External"/><Relationship Id="rId33" Type="http://schemas.openxmlformats.org/officeDocument/2006/relationships/hyperlink" Target="http://cleanairasia.org/wp-content/uploads/portal/files/documents/india_0.pdf" TargetMode="External"/><Relationship Id="rId38" Type="http://schemas.openxmlformats.org/officeDocument/2006/relationships/hyperlink" Target="http://cleanairasia.org/wp-content/uploads/portal/files/documents/india_0.pdf" TargetMode="External"/><Relationship Id="rId59" Type="http://schemas.openxmlformats.org/officeDocument/2006/relationships/hyperlink" Target="http://cleanairasia.org/wp-content/uploads/portal/files/documents/india_0.pdf" TargetMode="External"/><Relationship Id="rId103" Type="http://schemas.openxmlformats.org/officeDocument/2006/relationships/hyperlink" Target="http://cleanairasia.org/wp-content/uploads/portal/files/documents/malaysia_0.pdf" TargetMode="External"/><Relationship Id="rId108" Type="http://schemas.openxmlformats.org/officeDocument/2006/relationships/hyperlink" Target="http://cleanairasia.org/wp-content/uploads/portal/files/documents/nepal_0.pdf" TargetMode="External"/><Relationship Id="rId124" Type="http://schemas.openxmlformats.org/officeDocument/2006/relationships/hyperlink" Target="http://cleanairasia.org/wp-content/uploads/portal/files/documents/philippines.pdf" TargetMode="External"/><Relationship Id="rId129" Type="http://schemas.openxmlformats.org/officeDocument/2006/relationships/hyperlink" Target="http://cleanairasia.org/wp-content/uploads/portal/files/documents/philippines.pdf" TargetMode="External"/><Relationship Id="rId20" Type="http://schemas.openxmlformats.org/officeDocument/2006/relationships/hyperlink" Target="http://cleanairasia.org/wp-content/uploads/portal/files/documents/cambodia_0.pdf" TargetMode="External"/><Relationship Id="rId41" Type="http://schemas.openxmlformats.org/officeDocument/2006/relationships/hyperlink" Target="http://cleanairasia.org/wp-content/uploads/portal/files/documents/india_0.pdf" TargetMode="External"/><Relationship Id="rId54" Type="http://schemas.openxmlformats.org/officeDocument/2006/relationships/hyperlink" Target="http://cleanairasia.org/wp-content/uploads/portal/files/documents/india_0.pdf" TargetMode="External"/><Relationship Id="rId62" Type="http://schemas.openxmlformats.org/officeDocument/2006/relationships/hyperlink" Target="http://cleanairasia.org/wp-content/uploads/portal/files/documents/india_0.pdf" TargetMode="External"/><Relationship Id="rId70" Type="http://schemas.openxmlformats.org/officeDocument/2006/relationships/hyperlink" Target="http://cleanairasia.org/wp-content/uploads/portal/files/documents/indonesia_0.pdf" TargetMode="External"/><Relationship Id="rId75" Type="http://schemas.openxmlformats.org/officeDocument/2006/relationships/hyperlink" Target="http://cleanairasia.org/wp-content/uploads/portal/files/documents/indonesia_0.pdf" TargetMode="External"/><Relationship Id="rId83" Type="http://schemas.openxmlformats.org/officeDocument/2006/relationships/hyperlink" Target="http://cleanairasia.org/wp-content/uploads/portal/files/documents/indonesia_0.pdf" TargetMode="External"/><Relationship Id="rId88" Type="http://schemas.openxmlformats.org/officeDocument/2006/relationships/hyperlink" Target="http://cleanairasia.org/wp-content/uploads/portal/files/documents/indonesia_0.pdf" TargetMode="External"/><Relationship Id="rId91" Type="http://schemas.openxmlformats.org/officeDocument/2006/relationships/hyperlink" Target="http://cleanairasia.org/wp-content/uploads/portal/files/documents/malaysia_0.pdf" TargetMode="External"/><Relationship Id="rId96" Type="http://schemas.openxmlformats.org/officeDocument/2006/relationships/hyperlink" Target="http://cleanairasia.org/wp-content/uploads/portal/files/documents/malaysia_0.pdf" TargetMode="External"/><Relationship Id="rId111" Type="http://schemas.openxmlformats.org/officeDocument/2006/relationships/hyperlink" Target="http://cleanairasia.org/wp-content/uploads/portal/files/documents/nepal_0.pdf" TargetMode="External"/><Relationship Id="rId132" Type="http://schemas.openxmlformats.org/officeDocument/2006/relationships/hyperlink" Target="http://cleanairasia.org/wp-content/uploads/portal/files/documents/srilanka_0.pdf" TargetMode="External"/><Relationship Id="rId140" Type="http://schemas.openxmlformats.org/officeDocument/2006/relationships/hyperlink" Target="http://cleanairasia.org/wp-content/uploads/portal/files/documents/srilanka_0.pdf" TargetMode="External"/><Relationship Id="rId145" Type="http://schemas.openxmlformats.org/officeDocument/2006/relationships/hyperlink" Target="http://cleanairasia.org/wp-content/uploads/portal/files/documents/srilanka_0.pdf" TargetMode="External"/><Relationship Id="rId153" Type="http://schemas.openxmlformats.org/officeDocument/2006/relationships/hyperlink" Target="https://www.nea.gov.sg/our-services/pollution-control/air-pollution/air-quality" TargetMode="External"/><Relationship Id="rId161" Type="http://schemas.openxmlformats.org/officeDocument/2006/relationships/table" Target="../tables/table2.xml"/><Relationship Id="rId1" Type="http://schemas.openxmlformats.org/officeDocument/2006/relationships/hyperlink" Target="http://cleanairasia.org/wp-content/uploads/portal/files/documents/bangladesh_0.pdf" TargetMode="External"/><Relationship Id="rId6" Type="http://schemas.openxmlformats.org/officeDocument/2006/relationships/hyperlink" Target="http://cleanairasia.org/wp-content/uploads/portal/files/documents/bangladesh_0.pdf" TargetMode="External"/><Relationship Id="rId15" Type="http://schemas.openxmlformats.org/officeDocument/2006/relationships/hyperlink" Target="http://cleanairasia.org/wp-content/uploads/portal/files/documents/cambodia_0.pdf" TargetMode="External"/><Relationship Id="rId23" Type="http://schemas.openxmlformats.org/officeDocument/2006/relationships/hyperlink" Target="http://cleanairasia.org/wp-content/uploads/portal/files/documents/cambodia_0.pdf" TargetMode="External"/><Relationship Id="rId28" Type="http://schemas.openxmlformats.org/officeDocument/2006/relationships/hyperlink" Target="http://cleanairasia.org/wp-content/uploads/portal/files/documents/india_0.pdf" TargetMode="External"/><Relationship Id="rId36" Type="http://schemas.openxmlformats.org/officeDocument/2006/relationships/hyperlink" Target="http://cleanairasia.org/wp-content/uploads/portal/files/documents/india_0.pdf" TargetMode="External"/><Relationship Id="rId49" Type="http://schemas.openxmlformats.org/officeDocument/2006/relationships/hyperlink" Target="http://cleanairasia.org/wp-content/uploads/portal/files/documents/india_0.pdf" TargetMode="External"/><Relationship Id="rId57" Type="http://schemas.openxmlformats.org/officeDocument/2006/relationships/hyperlink" Target="http://cleanairasia.org/wp-content/uploads/portal/files/documents/india_0.pdf" TargetMode="External"/><Relationship Id="rId106" Type="http://schemas.openxmlformats.org/officeDocument/2006/relationships/hyperlink" Target="http://cleanairasia.org/wp-content/uploads/portal/files/documents/nepal_0.pdf" TargetMode="External"/><Relationship Id="rId114" Type="http://schemas.openxmlformats.org/officeDocument/2006/relationships/hyperlink" Target="http://cleanairasia.org/wp-content/uploads/portal/files/documents/philippines.pdf" TargetMode="External"/><Relationship Id="rId119" Type="http://schemas.openxmlformats.org/officeDocument/2006/relationships/hyperlink" Target="http://cleanairasia.org/wp-content/uploads/portal/files/documents/philippines.pdf" TargetMode="External"/><Relationship Id="rId127" Type="http://schemas.openxmlformats.org/officeDocument/2006/relationships/hyperlink" Target="http://cleanairasia.org/wp-content/uploads/portal/files/documents/philippines.pdf" TargetMode="External"/><Relationship Id="rId10" Type="http://schemas.openxmlformats.org/officeDocument/2006/relationships/hyperlink" Target="http://cleanairasia.org/wp-content/uploads/portal/files/documents/bangladesh_0.pdf" TargetMode="External"/><Relationship Id="rId31" Type="http://schemas.openxmlformats.org/officeDocument/2006/relationships/hyperlink" Target="http://cleanairasia.org/wp-content/uploads/portal/files/documents/india_0.pdf" TargetMode="External"/><Relationship Id="rId44" Type="http://schemas.openxmlformats.org/officeDocument/2006/relationships/hyperlink" Target="http://cleanairasia.org/wp-content/uploads/portal/files/documents/india_0.pdf" TargetMode="External"/><Relationship Id="rId52" Type="http://schemas.openxmlformats.org/officeDocument/2006/relationships/hyperlink" Target="http://cleanairasia.org/wp-content/uploads/portal/files/documents/india_0.pdf" TargetMode="External"/><Relationship Id="rId60" Type="http://schemas.openxmlformats.org/officeDocument/2006/relationships/hyperlink" Target="http://cleanairasia.org/wp-content/uploads/portal/files/documents/india_0.pdf" TargetMode="External"/><Relationship Id="rId65" Type="http://schemas.openxmlformats.org/officeDocument/2006/relationships/hyperlink" Target="http://cleanairasia.org/wp-content/uploads/portal/files/documents/indonesia_0.pdf" TargetMode="External"/><Relationship Id="rId73" Type="http://schemas.openxmlformats.org/officeDocument/2006/relationships/hyperlink" Target="http://cleanairasia.org/wp-content/uploads/portal/files/documents/indonesia_0.pdf" TargetMode="External"/><Relationship Id="rId78" Type="http://schemas.openxmlformats.org/officeDocument/2006/relationships/hyperlink" Target="http://cleanairasia.org/wp-content/uploads/portal/files/documents/indonesia_0.pdf" TargetMode="External"/><Relationship Id="rId81" Type="http://schemas.openxmlformats.org/officeDocument/2006/relationships/hyperlink" Target="http://cleanairasia.org/wp-content/uploads/portal/files/documents/indonesia_0.pdf" TargetMode="External"/><Relationship Id="rId86" Type="http://schemas.openxmlformats.org/officeDocument/2006/relationships/hyperlink" Target="http://cleanairasia.org/wp-content/uploads/portal/files/documents/indonesia_0.pdf" TargetMode="External"/><Relationship Id="rId94" Type="http://schemas.openxmlformats.org/officeDocument/2006/relationships/hyperlink" Target="http://cleanairasia.org/wp-content/uploads/portal/files/documents/malaysia_0.pdf" TargetMode="External"/><Relationship Id="rId99" Type="http://schemas.openxmlformats.org/officeDocument/2006/relationships/hyperlink" Target="http://cleanairasia.org/wp-content/uploads/portal/files/documents/malaysia_0.pdf" TargetMode="External"/><Relationship Id="rId101" Type="http://schemas.openxmlformats.org/officeDocument/2006/relationships/hyperlink" Target="http://cleanairasia.org/wp-content/uploads/portal/files/documents/malaysia_0.pdf" TargetMode="External"/><Relationship Id="rId122" Type="http://schemas.openxmlformats.org/officeDocument/2006/relationships/hyperlink" Target="http://cleanairasia.org/wp-content/uploads/portal/files/documents/philippines.pdf" TargetMode="External"/><Relationship Id="rId130" Type="http://schemas.openxmlformats.org/officeDocument/2006/relationships/hyperlink" Target="http://cleanairasia.org/wp-content/uploads/portal/files/documents/srilanka_0.pdf" TargetMode="External"/><Relationship Id="rId135" Type="http://schemas.openxmlformats.org/officeDocument/2006/relationships/hyperlink" Target="http://cleanairasia.org/wp-content/uploads/portal/files/documents/srilanka_0.pdf" TargetMode="External"/><Relationship Id="rId143" Type="http://schemas.openxmlformats.org/officeDocument/2006/relationships/hyperlink" Target="http://cleanairasia.org/wp-content/uploads/portal/files/documents/srilanka_0.pdf" TargetMode="External"/><Relationship Id="rId148" Type="http://schemas.openxmlformats.org/officeDocument/2006/relationships/hyperlink" Target="https://www.nea.gov.sg/our-services/pollution-control/air-pollution/air-quality" TargetMode="External"/><Relationship Id="rId151" Type="http://schemas.openxmlformats.org/officeDocument/2006/relationships/hyperlink" Target="https://www.nea.gov.sg/our-services/pollution-control/air-pollution/air-quality" TargetMode="External"/><Relationship Id="rId156" Type="http://schemas.openxmlformats.org/officeDocument/2006/relationships/hyperlink" Target="https://www.nea.gov.sg/our-services/pollution-control/air-pollution/air-quality" TargetMode="External"/><Relationship Id="rId4" Type="http://schemas.openxmlformats.org/officeDocument/2006/relationships/hyperlink" Target="http://cleanairasia.org/wp-content/uploads/portal/files/documents/bangladesh_0.pdf" TargetMode="External"/><Relationship Id="rId9" Type="http://schemas.openxmlformats.org/officeDocument/2006/relationships/hyperlink" Target="http://cleanairasia.org/wp-content/uploads/portal/files/documents/bangladesh_0.pdf" TargetMode="External"/><Relationship Id="rId13" Type="http://schemas.openxmlformats.org/officeDocument/2006/relationships/hyperlink" Target="http://cleanairasia.org/wp-content/uploads/portal/files/documents/bangladesh_0.pdf" TargetMode="External"/><Relationship Id="rId18" Type="http://schemas.openxmlformats.org/officeDocument/2006/relationships/hyperlink" Target="http://cleanairasia.org/wp-content/uploads/portal/files/documents/cambodia_0.pdf" TargetMode="External"/><Relationship Id="rId39" Type="http://schemas.openxmlformats.org/officeDocument/2006/relationships/hyperlink" Target="http://cleanairasia.org/wp-content/uploads/portal/files/documents/india_0.pdf" TargetMode="External"/><Relationship Id="rId109" Type="http://schemas.openxmlformats.org/officeDocument/2006/relationships/hyperlink" Target="http://cleanairasia.org/wp-content/uploads/portal/files/documents/nepal_0.pdf" TargetMode="External"/><Relationship Id="rId34" Type="http://schemas.openxmlformats.org/officeDocument/2006/relationships/hyperlink" Target="http://cleanairasia.org/wp-content/uploads/portal/files/documents/india_0.pdf" TargetMode="External"/><Relationship Id="rId50" Type="http://schemas.openxmlformats.org/officeDocument/2006/relationships/hyperlink" Target="http://cleanairasia.org/wp-content/uploads/portal/files/documents/india_0.pdf" TargetMode="External"/><Relationship Id="rId55" Type="http://schemas.openxmlformats.org/officeDocument/2006/relationships/hyperlink" Target="http://cleanairasia.org/wp-content/uploads/portal/files/documents/india_0.pdf" TargetMode="External"/><Relationship Id="rId76" Type="http://schemas.openxmlformats.org/officeDocument/2006/relationships/hyperlink" Target="http://cleanairasia.org/wp-content/uploads/portal/files/documents/indonesia_0.pdf" TargetMode="External"/><Relationship Id="rId97" Type="http://schemas.openxmlformats.org/officeDocument/2006/relationships/hyperlink" Target="http://cleanairasia.org/wp-content/uploads/portal/files/documents/malaysia_0.pdf" TargetMode="External"/><Relationship Id="rId104" Type="http://schemas.openxmlformats.org/officeDocument/2006/relationships/hyperlink" Target="http://cleanairasia.org/wp-content/uploads/portal/files/documents/malaysia_0.pdf" TargetMode="External"/><Relationship Id="rId120" Type="http://schemas.openxmlformats.org/officeDocument/2006/relationships/hyperlink" Target="http://cleanairasia.org/wp-content/uploads/portal/files/documents/philippines.pdf" TargetMode="External"/><Relationship Id="rId125" Type="http://schemas.openxmlformats.org/officeDocument/2006/relationships/hyperlink" Target="http://cleanairasia.org/wp-content/uploads/portal/files/documents/philippines.pdf" TargetMode="External"/><Relationship Id="rId141" Type="http://schemas.openxmlformats.org/officeDocument/2006/relationships/hyperlink" Target="http://cleanairasia.org/wp-content/uploads/portal/files/documents/srilanka_0.pdf" TargetMode="External"/><Relationship Id="rId146" Type="http://schemas.openxmlformats.org/officeDocument/2006/relationships/hyperlink" Target="http://cleanairasia.org/wp-content/uploads/portal/files/documents/srilanka_0.pdf" TargetMode="External"/><Relationship Id="rId7" Type="http://schemas.openxmlformats.org/officeDocument/2006/relationships/hyperlink" Target="http://cleanairasia.org/wp-content/uploads/portal/files/documents/bangladesh_0.pdf" TargetMode="External"/><Relationship Id="rId71" Type="http://schemas.openxmlformats.org/officeDocument/2006/relationships/hyperlink" Target="http://cleanairasia.org/wp-content/uploads/portal/files/documents/indonesia_0.pdf" TargetMode="External"/><Relationship Id="rId92" Type="http://schemas.openxmlformats.org/officeDocument/2006/relationships/hyperlink" Target="http://cleanairasia.org/wp-content/uploads/portal/files/documents/malaysia_0.pdf" TargetMode="External"/><Relationship Id="rId2" Type="http://schemas.openxmlformats.org/officeDocument/2006/relationships/hyperlink" Target="http://cleanairasia.org/wp-content/uploads/portal/files/documents/bangladesh_0.pdf" TargetMode="External"/><Relationship Id="rId29" Type="http://schemas.openxmlformats.org/officeDocument/2006/relationships/hyperlink" Target="http://cleanairasia.org/wp-content/uploads/portal/files/documents/india_0.pdf" TargetMode="External"/><Relationship Id="rId24" Type="http://schemas.openxmlformats.org/officeDocument/2006/relationships/hyperlink" Target="http://cleanairasia.org/wp-content/uploads/portal/files/documents/india_0.pdf" TargetMode="External"/><Relationship Id="rId40" Type="http://schemas.openxmlformats.org/officeDocument/2006/relationships/hyperlink" Target="http://cleanairasia.org/wp-content/uploads/portal/files/documents/india_0.pdf" TargetMode="External"/><Relationship Id="rId45" Type="http://schemas.openxmlformats.org/officeDocument/2006/relationships/hyperlink" Target="http://cleanairasia.org/wp-content/uploads/portal/files/documents/india_0.pdf" TargetMode="External"/><Relationship Id="rId66" Type="http://schemas.openxmlformats.org/officeDocument/2006/relationships/hyperlink" Target="http://cleanairasia.org/wp-content/uploads/portal/files/documents/indonesia_0.pdf" TargetMode="External"/><Relationship Id="rId87" Type="http://schemas.openxmlformats.org/officeDocument/2006/relationships/hyperlink" Target="http://cleanairasia.org/wp-content/uploads/portal/files/documents/indonesia_0.pdf" TargetMode="External"/><Relationship Id="rId110" Type="http://schemas.openxmlformats.org/officeDocument/2006/relationships/hyperlink" Target="http://cleanairasia.org/wp-content/uploads/portal/files/documents/nepal_0.pdf" TargetMode="External"/><Relationship Id="rId115" Type="http://schemas.openxmlformats.org/officeDocument/2006/relationships/hyperlink" Target="http://cleanairasia.org/wp-content/uploads/portal/files/documents/philippines.pdf" TargetMode="External"/><Relationship Id="rId131" Type="http://schemas.openxmlformats.org/officeDocument/2006/relationships/hyperlink" Target="http://cleanairasia.org/wp-content/uploads/portal/files/documents/srilanka_0.pdf" TargetMode="External"/><Relationship Id="rId136" Type="http://schemas.openxmlformats.org/officeDocument/2006/relationships/hyperlink" Target="http://cleanairasia.org/wp-content/uploads/portal/files/documents/srilanka_0.pdf" TargetMode="External"/><Relationship Id="rId157" Type="http://schemas.openxmlformats.org/officeDocument/2006/relationships/hyperlink" Target="https://www.nea.gov.sg/our-services/pollution-control/air-pollution/air-quality" TargetMode="External"/><Relationship Id="rId61" Type="http://schemas.openxmlformats.org/officeDocument/2006/relationships/hyperlink" Target="http://cleanairasia.org/wp-content/uploads/portal/files/documents/india_0.pdf" TargetMode="External"/><Relationship Id="rId82" Type="http://schemas.openxmlformats.org/officeDocument/2006/relationships/hyperlink" Target="http://cleanairasia.org/wp-content/uploads/portal/files/documents/indonesia_0.pdf" TargetMode="External"/><Relationship Id="rId152" Type="http://schemas.openxmlformats.org/officeDocument/2006/relationships/hyperlink" Target="https://www.nea.gov.sg/our-services/pollution-control/air-pollution/air-quality" TargetMode="External"/><Relationship Id="rId19" Type="http://schemas.openxmlformats.org/officeDocument/2006/relationships/hyperlink" Target="http://cleanairasia.org/wp-content/uploads/portal/files/documents/cambodia_0.pdf" TargetMode="External"/><Relationship Id="rId14" Type="http://schemas.openxmlformats.org/officeDocument/2006/relationships/hyperlink" Target="http://cleanairasia.org/wp-content/uploads/portal/files/documents/cambodia_0.pdf" TargetMode="External"/><Relationship Id="rId30" Type="http://schemas.openxmlformats.org/officeDocument/2006/relationships/hyperlink" Target="http://cleanairasia.org/wp-content/uploads/portal/files/documents/india_0.pdf" TargetMode="External"/><Relationship Id="rId35" Type="http://schemas.openxmlformats.org/officeDocument/2006/relationships/hyperlink" Target="http://cleanairasia.org/wp-content/uploads/portal/files/documents/india_0.pdf" TargetMode="External"/><Relationship Id="rId56" Type="http://schemas.openxmlformats.org/officeDocument/2006/relationships/hyperlink" Target="http://cleanairasia.org/wp-content/uploads/portal/files/documents/india_0.pdf" TargetMode="External"/><Relationship Id="rId77" Type="http://schemas.openxmlformats.org/officeDocument/2006/relationships/hyperlink" Target="http://cleanairasia.org/wp-content/uploads/portal/files/documents/indonesia_0.pdf" TargetMode="External"/><Relationship Id="rId100" Type="http://schemas.openxmlformats.org/officeDocument/2006/relationships/hyperlink" Target="http://cleanairasia.org/wp-content/uploads/portal/files/documents/malaysia_0.pdf" TargetMode="External"/><Relationship Id="rId105" Type="http://schemas.openxmlformats.org/officeDocument/2006/relationships/hyperlink" Target="http://cleanairasia.org/wp-content/uploads/portal/files/documents/nepal_0.pdf" TargetMode="External"/><Relationship Id="rId126" Type="http://schemas.openxmlformats.org/officeDocument/2006/relationships/hyperlink" Target="http://cleanairasia.org/wp-content/uploads/portal/files/documents/philippines.pdf" TargetMode="External"/><Relationship Id="rId147" Type="http://schemas.openxmlformats.org/officeDocument/2006/relationships/hyperlink" Target="http://cleanairasia.org/wp-content/uploads/portal/files/documents/singapore_0.pdf" TargetMode="External"/><Relationship Id="rId8" Type="http://schemas.openxmlformats.org/officeDocument/2006/relationships/hyperlink" Target="http://cleanairasia.org/wp-content/uploads/portal/files/documents/bangladesh_0.pdf" TargetMode="External"/><Relationship Id="rId51" Type="http://schemas.openxmlformats.org/officeDocument/2006/relationships/hyperlink" Target="http://cleanairasia.org/wp-content/uploads/portal/files/documents/india_0.pdf" TargetMode="External"/><Relationship Id="rId72" Type="http://schemas.openxmlformats.org/officeDocument/2006/relationships/hyperlink" Target="http://cleanairasia.org/wp-content/uploads/portal/files/documents/indonesia_0.pdf" TargetMode="External"/><Relationship Id="rId93" Type="http://schemas.openxmlformats.org/officeDocument/2006/relationships/hyperlink" Target="http://cleanairasia.org/wp-content/uploads/portal/files/documents/malaysia_0.pdf" TargetMode="External"/><Relationship Id="rId98" Type="http://schemas.openxmlformats.org/officeDocument/2006/relationships/hyperlink" Target="http://cleanairasia.org/wp-content/uploads/portal/files/documents/malaysia_0.pdf" TargetMode="External"/><Relationship Id="rId121" Type="http://schemas.openxmlformats.org/officeDocument/2006/relationships/hyperlink" Target="http://cleanairasia.org/wp-content/uploads/portal/files/documents/philippines.pdf" TargetMode="External"/><Relationship Id="rId142" Type="http://schemas.openxmlformats.org/officeDocument/2006/relationships/hyperlink" Target="http://cleanairasia.org/wp-content/uploads/portal/files/documents/srilanka_0.pdf" TargetMode="External"/><Relationship Id="rId3" Type="http://schemas.openxmlformats.org/officeDocument/2006/relationships/hyperlink" Target="http://cleanairasia.org/wp-content/uploads/portal/files/documents/bangladesh_0.pdf" TargetMode="External"/><Relationship Id="rId25" Type="http://schemas.openxmlformats.org/officeDocument/2006/relationships/hyperlink" Target="http://cleanairasia.org/wp-content/uploads/portal/files/documents/india_0.pdf" TargetMode="External"/><Relationship Id="rId46" Type="http://schemas.openxmlformats.org/officeDocument/2006/relationships/hyperlink" Target="http://cleanairasia.org/wp-content/uploads/portal/files/documents/india_0.pdf" TargetMode="External"/><Relationship Id="rId67" Type="http://schemas.openxmlformats.org/officeDocument/2006/relationships/hyperlink" Target="http://cleanairasia.org/wp-content/uploads/portal/files/documents/indonesia_0.pdf" TargetMode="External"/><Relationship Id="rId116" Type="http://schemas.openxmlformats.org/officeDocument/2006/relationships/hyperlink" Target="http://cleanairasia.org/wp-content/uploads/portal/files/documents/philippines.pdf" TargetMode="External"/><Relationship Id="rId137" Type="http://schemas.openxmlformats.org/officeDocument/2006/relationships/hyperlink" Target="http://cleanairasia.org/wp-content/uploads/portal/files/documents/srilanka_0.pdf" TargetMode="External"/><Relationship Id="rId158" Type="http://schemas.openxmlformats.org/officeDocument/2006/relationships/hyperlink" Target="https://www.nea.gov.sg/our-services/pollution-control/air-pollution/air-qualit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asialeds.org/sites/default/files/resource/file/Myanmar_country_profile.pdf" TargetMode="External"/><Relationship Id="rId13" Type="http://schemas.openxmlformats.org/officeDocument/2006/relationships/hyperlink" Target="http://asialeds.org/sites/default/files/resource/file/Myanmar_country_profile.pdf" TargetMode="External"/><Relationship Id="rId3" Type="http://schemas.openxmlformats.org/officeDocument/2006/relationships/hyperlink" Target="http://asialeds.org/sites/default/files/resource/file/Myanmar_country_profile.pdf" TargetMode="External"/><Relationship Id="rId7" Type="http://schemas.openxmlformats.org/officeDocument/2006/relationships/hyperlink" Target="http://asialeds.org/sites/default/files/resource/file/Myanmar_country_profile.pdf" TargetMode="External"/><Relationship Id="rId12" Type="http://schemas.openxmlformats.org/officeDocument/2006/relationships/hyperlink" Target="http://asialeds.org/sites/default/files/resource/file/Myanmar_country_profile.pdf" TargetMode="External"/><Relationship Id="rId2" Type="http://schemas.openxmlformats.org/officeDocument/2006/relationships/hyperlink" Target="http://asialeds.org/sites/default/files/resource/file/Myanmar_country_profile.pdf" TargetMode="External"/><Relationship Id="rId16" Type="http://schemas.openxmlformats.org/officeDocument/2006/relationships/table" Target="../tables/table3.xml"/><Relationship Id="rId1" Type="http://schemas.openxmlformats.org/officeDocument/2006/relationships/hyperlink" Target="http://spartan-network.org/" TargetMode="External"/><Relationship Id="rId6" Type="http://schemas.openxmlformats.org/officeDocument/2006/relationships/hyperlink" Target="http://asialeds.org/sites/default/files/resource/file/Myanmar_country_profile.pdf" TargetMode="External"/><Relationship Id="rId11" Type="http://schemas.openxmlformats.org/officeDocument/2006/relationships/hyperlink" Target="http://asialeds.org/sites/default/files/resource/file/Myanmar_country_profile.pdf" TargetMode="External"/><Relationship Id="rId5" Type="http://schemas.openxmlformats.org/officeDocument/2006/relationships/hyperlink" Target="http://asialeds.org/sites/default/files/resource/file/Myanmar_country_profile.pdf" TargetMode="External"/><Relationship Id="rId15" Type="http://schemas.openxmlformats.org/officeDocument/2006/relationships/hyperlink" Target="http://asialeds.org/sites/default/files/resource/file/Myanmar_country_profile.pdf" TargetMode="External"/><Relationship Id="rId10" Type="http://schemas.openxmlformats.org/officeDocument/2006/relationships/hyperlink" Target="http://asialeds.org/sites/default/files/resource/file/Myanmar_country_profile.pdf" TargetMode="External"/><Relationship Id="rId4" Type="http://schemas.openxmlformats.org/officeDocument/2006/relationships/hyperlink" Target="http://asialeds.org/sites/default/files/resource/file/Myanmar_country_profile.pdf" TargetMode="External"/><Relationship Id="rId9" Type="http://schemas.openxmlformats.org/officeDocument/2006/relationships/hyperlink" Target="http://asialeds.org/sites/default/files/resource/file/Myanmar_country_profile.pdf" TargetMode="External"/><Relationship Id="rId14" Type="http://schemas.openxmlformats.org/officeDocument/2006/relationships/hyperlink" Target="http://asialeds.org/sites/default/files/resource/file/Myanmar_country_profile.pdf"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67"/>
  <sheetViews>
    <sheetView workbookViewId="0">
      <pane ySplit="1" topLeftCell="A893" activePane="bottomLeft" state="frozen"/>
      <selection pane="bottomLeft"/>
    </sheetView>
  </sheetViews>
  <sheetFormatPr defaultColWidth="14.44140625" defaultRowHeight="15.75" customHeight="1"/>
  <cols>
    <col min="2" max="2" width="27.5546875" customWidth="1"/>
    <col min="5" max="5" width="20.44140625" customWidth="1"/>
    <col min="7" max="7" width="15.33203125" customWidth="1"/>
    <col min="9" max="9" width="23.77734375" customWidth="1"/>
    <col min="10" max="10" width="19.21875" customWidth="1"/>
  </cols>
  <sheetData>
    <row r="1" spans="1:29" ht="15.75" customHeight="1">
      <c r="A1" s="1" t="s">
        <v>0</v>
      </c>
      <c r="B1" s="1" t="s">
        <v>2</v>
      </c>
      <c r="C1" s="1" t="s">
        <v>4</v>
      </c>
      <c r="D1" s="1" t="s">
        <v>3</v>
      </c>
      <c r="E1" s="1" t="s">
        <v>10</v>
      </c>
      <c r="F1" s="1" t="s">
        <v>13</v>
      </c>
      <c r="G1" s="1" t="s">
        <v>16</v>
      </c>
      <c r="H1" s="1" t="s">
        <v>19</v>
      </c>
      <c r="I1" s="1" t="s">
        <v>21</v>
      </c>
      <c r="J1" s="1" t="s">
        <v>24</v>
      </c>
      <c r="K1" s="1" t="s">
        <v>25</v>
      </c>
      <c r="L1" s="1"/>
      <c r="M1" s="1"/>
      <c r="N1" s="1"/>
      <c r="O1" s="1"/>
      <c r="P1" s="1"/>
      <c r="Q1" s="1"/>
      <c r="R1" s="1"/>
      <c r="S1" s="1"/>
      <c r="T1" s="1"/>
      <c r="U1" s="1"/>
      <c r="V1" s="1"/>
      <c r="W1" s="1"/>
      <c r="X1" s="1"/>
      <c r="Y1" s="1"/>
      <c r="Z1" s="1"/>
      <c r="AA1" s="1"/>
      <c r="AB1" s="1"/>
      <c r="AC1" s="1"/>
    </row>
    <row r="2" spans="1:29" ht="15.75" customHeight="1">
      <c r="A2" s="2" t="s">
        <v>29</v>
      </c>
      <c r="B2" s="2" t="s">
        <v>33</v>
      </c>
      <c r="C2" s="2" t="s">
        <v>34</v>
      </c>
      <c r="D2" s="2">
        <v>1990</v>
      </c>
      <c r="E2" s="2" t="s">
        <v>33</v>
      </c>
      <c r="F2" s="2" t="s">
        <v>35</v>
      </c>
      <c r="G2" s="2">
        <v>64</v>
      </c>
      <c r="H2" s="2" t="s">
        <v>36</v>
      </c>
      <c r="I2" s="2" t="s">
        <v>37</v>
      </c>
      <c r="J2" s="6" t="s">
        <v>39</v>
      </c>
      <c r="K2" s="2" t="s">
        <v>53</v>
      </c>
    </row>
    <row r="3" spans="1:29" ht="15.75" customHeight="1">
      <c r="A3" s="2" t="s">
        <v>29</v>
      </c>
      <c r="B3" s="2" t="s">
        <v>33</v>
      </c>
      <c r="C3" s="2" t="s">
        <v>34</v>
      </c>
      <c r="D3" s="2">
        <v>1995</v>
      </c>
      <c r="E3" s="2" t="s">
        <v>33</v>
      </c>
      <c r="F3" s="2" t="s">
        <v>35</v>
      </c>
      <c r="G3" s="2">
        <v>65</v>
      </c>
      <c r="H3" s="2" t="s">
        <v>36</v>
      </c>
      <c r="I3" s="2" t="s">
        <v>37</v>
      </c>
      <c r="J3" s="6" t="s">
        <v>39</v>
      </c>
      <c r="K3" s="2" t="s">
        <v>53</v>
      </c>
    </row>
    <row r="4" spans="1:29" ht="15.75" customHeight="1">
      <c r="A4" s="2" t="s">
        <v>29</v>
      </c>
      <c r="B4" s="2" t="s">
        <v>33</v>
      </c>
      <c r="C4" s="2" t="s">
        <v>34</v>
      </c>
      <c r="D4" s="2">
        <v>2000</v>
      </c>
      <c r="E4" s="2" t="s">
        <v>33</v>
      </c>
      <c r="F4" s="2" t="s">
        <v>35</v>
      </c>
      <c r="G4" s="2">
        <v>65</v>
      </c>
      <c r="H4" s="2" t="s">
        <v>36</v>
      </c>
      <c r="I4" s="2" t="s">
        <v>37</v>
      </c>
      <c r="J4" s="6" t="s">
        <v>39</v>
      </c>
      <c r="K4" s="2" t="s">
        <v>53</v>
      </c>
    </row>
    <row r="5" spans="1:29" ht="15.75" customHeight="1">
      <c r="A5" s="2" t="s">
        <v>29</v>
      </c>
      <c r="B5" s="2" t="s">
        <v>33</v>
      </c>
      <c r="C5" s="2" t="s">
        <v>34</v>
      </c>
      <c r="D5" s="2">
        <v>2005</v>
      </c>
      <c r="E5" s="2" t="s">
        <v>33</v>
      </c>
      <c r="F5" s="2" t="s">
        <v>35</v>
      </c>
      <c r="G5" s="2">
        <v>80</v>
      </c>
      <c r="H5" s="2" t="s">
        <v>36</v>
      </c>
      <c r="I5" s="2" t="s">
        <v>37</v>
      </c>
      <c r="J5" s="6" t="s">
        <v>39</v>
      </c>
      <c r="K5" s="2" t="s">
        <v>53</v>
      </c>
    </row>
    <row r="6" spans="1:29" ht="15.75" customHeight="1">
      <c r="A6" s="2" t="s">
        <v>29</v>
      </c>
      <c r="B6" s="2" t="s">
        <v>33</v>
      </c>
      <c r="C6" s="2" t="s">
        <v>34</v>
      </c>
      <c r="D6" s="2">
        <v>2010</v>
      </c>
      <c r="E6" s="2" t="s">
        <v>33</v>
      </c>
      <c r="F6" s="2" t="s">
        <v>35</v>
      </c>
      <c r="G6" s="2">
        <v>82</v>
      </c>
      <c r="H6" s="2" t="s">
        <v>36</v>
      </c>
      <c r="I6" s="2" t="s">
        <v>37</v>
      </c>
      <c r="J6" s="6" t="s">
        <v>39</v>
      </c>
      <c r="K6" s="2" t="s">
        <v>53</v>
      </c>
    </row>
    <row r="7" spans="1:29" ht="15.75" customHeight="1">
      <c r="A7" s="2" t="s">
        <v>29</v>
      </c>
      <c r="B7" s="2" t="s">
        <v>33</v>
      </c>
      <c r="C7" s="2" t="s">
        <v>34</v>
      </c>
      <c r="D7" s="2">
        <v>2011</v>
      </c>
      <c r="E7" s="2" t="s">
        <v>33</v>
      </c>
      <c r="F7" s="2" t="s">
        <v>35</v>
      </c>
      <c r="G7" s="2">
        <v>83</v>
      </c>
      <c r="H7" s="2" t="s">
        <v>36</v>
      </c>
      <c r="I7" s="2" t="s">
        <v>37</v>
      </c>
      <c r="J7" s="6" t="s">
        <v>39</v>
      </c>
      <c r="K7" s="2" t="s">
        <v>53</v>
      </c>
    </row>
    <row r="8" spans="1:29" ht="15.75" customHeight="1">
      <c r="A8" s="2" t="s">
        <v>29</v>
      </c>
      <c r="B8" s="2" t="s">
        <v>33</v>
      </c>
      <c r="C8" s="2" t="s">
        <v>34</v>
      </c>
      <c r="D8" s="2">
        <v>2012</v>
      </c>
      <c r="E8" s="2" t="s">
        <v>33</v>
      </c>
      <c r="F8" s="2" t="s">
        <v>35</v>
      </c>
      <c r="G8" s="2">
        <v>83</v>
      </c>
      <c r="H8" s="2" t="s">
        <v>36</v>
      </c>
      <c r="I8" s="2" t="s">
        <v>37</v>
      </c>
      <c r="J8" s="6" t="s">
        <v>39</v>
      </c>
      <c r="K8" s="2" t="s">
        <v>53</v>
      </c>
    </row>
    <row r="9" spans="1:29" ht="15.75" customHeight="1">
      <c r="A9" s="2" t="s">
        <v>29</v>
      </c>
      <c r="B9" s="2" t="s">
        <v>33</v>
      </c>
      <c r="C9" s="2" t="s">
        <v>34</v>
      </c>
      <c r="D9" s="2">
        <v>2013</v>
      </c>
      <c r="E9" s="2" t="s">
        <v>33</v>
      </c>
      <c r="F9" s="2" t="s">
        <v>35</v>
      </c>
      <c r="G9" s="2">
        <v>89</v>
      </c>
      <c r="H9" s="2" t="s">
        <v>36</v>
      </c>
      <c r="I9" s="2" t="s">
        <v>37</v>
      </c>
      <c r="J9" s="6" t="s">
        <v>39</v>
      </c>
      <c r="K9" s="2" t="s">
        <v>53</v>
      </c>
    </row>
    <row r="10" spans="1:29" ht="15.75" customHeight="1">
      <c r="A10" s="2" t="s">
        <v>29</v>
      </c>
      <c r="B10" s="2" t="s">
        <v>33</v>
      </c>
      <c r="C10" s="2" t="s">
        <v>34</v>
      </c>
      <c r="D10" s="2">
        <v>2014</v>
      </c>
      <c r="E10" s="2" t="s">
        <v>33</v>
      </c>
      <c r="F10" s="2" t="s">
        <v>35</v>
      </c>
      <c r="G10" s="2">
        <v>87</v>
      </c>
      <c r="H10" s="2" t="s">
        <v>36</v>
      </c>
      <c r="I10" s="2" t="s">
        <v>37</v>
      </c>
      <c r="J10" s="6" t="s">
        <v>39</v>
      </c>
      <c r="K10" s="2" t="s">
        <v>53</v>
      </c>
    </row>
    <row r="11" spans="1:29" ht="15.75" customHeight="1">
      <c r="A11" s="2" t="s">
        <v>29</v>
      </c>
      <c r="B11" s="2" t="s">
        <v>33</v>
      </c>
      <c r="C11" s="2" t="s">
        <v>34</v>
      </c>
      <c r="D11" s="2">
        <v>2015</v>
      </c>
      <c r="E11" s="2" t="s">
        <v>33</v>
      </c>
      <c r="F11" s="2" t="s">
        <v>35</v>
      </c>
      <c r="G11" s="2">
        <v>100</v>
      </c>
      <c r="H11" s="2" t="s">
        <v>36</v>
      </c>
      <c r="I11" s="2" t="s">
        <v>37</v>
      </c>
      <c r="J11" s="6" t="s">
        <v>39</v>
      </c>
      <c r="K11" s="2" t="s">
        <v>53</v>
      </c>
    </row>
    <row r="12" spans="1:29" ht="15.75" customHeight="1">
      <c r="A12" s="2" t="s">
        <v>29</v>
      </c>
      <c r="B12" s="2" t="s">
        <v>33</v>
      </c>
      <c r="C12" s="2" t="s">
        <v>34</v>
      </c>
      <c r="D12" s="2">
        <v>2016</v>
      </c>
      <c r="E12" s="2" t="s">
        <v>33</v>
      </c>
      <c r="F12" s="2" t="s">
        <v>35</v>
      </c>
      <c r="G12" s="2">
        <v>101</v>
      </c>
      <c r="H12" s="2" t="s">
        <v>36</v>
      </c>
      <c r="I12" s="2" t="s">
        <v>37</v>
      </c>
      <c r="J12" s="6" t="s">
        <v>39</v>
      </c>
      <c r="K12" s="2" t="s">
        <v>53</v>
      </c>
    </row>
    <row r="13" spans="1:29" ht="15.75" customHeight="1">
      <c r="A13" s="2" t="s">
        <v>29</v>
      </c>
      <c r="B13" s="2" t="s">
        <v>33</v>
      </c>
      <c r="C13" s="2" t="s">
        <v>34</v>
      </c>
      <c r="D13" s="2">
        <v>1990</v>
      </c>
      <c r="E13" s="2" t="s">
        <v>33</v>
      </c>
      <c r="F13" s="2" t="s">
        <v>104</v>
      </c>
      <c r="G13" s="2">
        <v>59</v>
      </c>
      <c r="H13" s="2" t="s">
        <v>105</v>
      </c>
      <c r="J13" s="6" t="s">
        <v>39</v>
      </c>
    </row>
    <row r="14" spans="1:29" ht="15.75" customHeight="1">
      <c r="A14" s="2" t="s">
        <v>29</v>
      </c>
      <c r="B14" s="2" t="s">
        <v>33</v>
      </c>
      <c r="C14" s="2" t="s">
        <v>34</v>
      </c>
      <c r="D14" s="2">
        <v>1995</v>
      </c>
      <c r="E14" s="2" t="s">
        <v>33</v>
      </c>
      <c r="F14" s="2" t="s">
        <v>104</v>
      </c>
      <c r="G14" s="2">
        <v>61</v>
      </c>
      <c r="H14" s="2" t="s">
        <v>105</v>
      </c>
      <c r="J14" s="6" t="s">
        <v>39</v>
      </c>
    </row>
    <row r="15" spans="1:29" ht="15.75" customHeight="1">
      <c r="A15" s="2" t="s">
        <v>29</v>
      </c>
      <c r="B15" s="2" t="s">
        <v>33</v>
      </c>
      <c r="C15" s="2" t="s">
        <v>34</v>
      </c>
      <c r="D15" s="2">
        <v>2000</v>
      </c>
      <c r="E15" s="2" t="s">
        <v>33</v>
      </c>
      <c r="F15" s="2" t="s">
        <v>104</v>
      </c>
      <c r="G15" s="2">
        <v>63</v>
      </c>
      <c r="H15" s="2" t="s">
        <v>105</v>
      </c>
      <c r="J15" s="6" t="s">
        <v>39</v>
      </c>
    </row>
    <row r="16" spans="1:29" ht="15.75" customHeight="1">
      <c r="A16" s="2" t="s">
        <v>29</v>
      </c>
      <c r="B16" s="2" t="s">
        <v>33</v>
      </c>
      <c r="C16" s="2" t="s">
        <v>34</v>
      </c>
      <c r="D16" s="2">
        <v>2005</v>
      </c>
      <c r="E16" s="2" t="s">
        <v>33</v>
      </c>
      <c r="F16" s="2" t="s">
        <v>104</v>
      </c>
      <c r="G16" s="2">
        <v>66</v>
      </c>
      <c r="H16" s="2" t="s">
        <v>105</v>
      </c>
      <c r="J16" s="6" t="s">
        <v>39</v>
      </c>
    </row>
    <row r="17" spans="1:10" ht="15.75" customHeight="1">
      <c r="A17" s="2" t="s">
        <v>29</v>
      </c>
      <c r="B17" s="2" t="s">
        <v>33</v>
      </c>
      <c r="C17" s="2" t="s">
        <v>34</v>
      </c>
      <c r="D17" s="2">
        <v>2010</v>
      </c>
      <c r="E17" s="2" t="s">
        <v>33</v>
      </c>
      <c r="F17" s="2" t="s">
        <v>104</v>
      </c>
      <c r="G17" s="2">
        <v>70</v>
      </c>
      <c r="H17" s="2" t="s">
        <v>105</v>
      </c>
      <c r="J17" s="6" t="s">
        <v>39</v>
      </c>
    </row>
    <row r="18" spans="1:10" ht="15.75" customHeight="1">
      <c r="A18" s="2" t="s">
        <v>29</v>
      </c>
      <c r="B18" s="2" t="s">
        <v>33</v>
      </c>
      <c r="C18" s="2" t="s">
        <v>34</v>
      </c>
      <c r="D18" s="2">
        <v>2013</v>
      </c>
      <c r="E18" s="2" t="s">
        <v>33</v>
      </c>
      <c r="F18" s="2" t="s">
        <v>104</v>
      </c>
      <c r="G18" s="2">
        <v>72</v>
      </c>
      <c r="H18" s="2" t="s">
        <v>105</v>
      </c>
      <c r="J18" s="6" t="s">
        <v>39</v>
      </c>
    </row>
    <row r="19" spans="1:10" ht="15.75" customHeight="1">
      <c r="A19" s="2" t="s">
        <v>29</v>
      </c>
      <c r="B19" s="2" t="s">
        <v>33</v>
      </c>
      <c r="C19" s="2" t="s">
        <v>34</v>
      </c>
      <c r="D19" s="2">
        <v>2015</v>
      </c>
      <c r="E19" s="2" t="s">
        <v>33</v>
      </c>
      <c r="F19" s="2" t="s">
        <v>104</v>
      </c>
      <c r="G19" s="2">
        <v>74</v>
      </c>
      <c r="H19" s="2" t="s">
        <v>105</v>
      </c>
      <c r="J19" s="6" t="s">
        <v>39</v>
      </c>
    </row>
    <row r="20" spans="1:10" ht="15.75" customHeight="1">
      <c r="A20" s="2" t="s">
        <v>29</v>
      </c>
      <c r="B20" s="2" t="s">
        <v>33</v>
      </c>
      <c r="C20" s="2" t="s">
        <v>34</v>
      </c>
      <c r="D20" s="2">
        <v>2016</v>
      </c>
      <c r="E20" s="2" t="s">
        <v>33</v>
      </c>
      <c r="F20" s="2" t="s">
        <v>104</v>
      </c>
      <c r="G20" s="2">
        <v>75</v>
      </c>
      <c r="H20" s="2" t="s">
        <v>105</v>
      </c>
      <c r="J20" s="6" t="s">
        <v>39</v>
      </c>
    </row>
    <row r="21" spans="1:10" ht="15.75" customHeight="1">
      <c r="A21" s="2" t="s">
        <v>29</v>
      </c>
      <c r="B21" s="2" t="s">
        <v>33</v>
      </c>
      <c r="C21" s="2" t="s">
        <v>34</v>
      </c>
      <c r="D21" s="2">
        <v>1990</v>
      </c>
      <c r="E21" s="2" t="s">
        <v>33</v>
      </c>
      <c r="F21" s="2" t="s">
        <v>161</v>
      </c>
      <c r="G21" s="2">
        <v>0.94899999999999995</v>
      </c>
      <c r="H21" s="2" t="s">
        <v>162</v>
      </c>
      <c r="J21" s="6" t="s">
        <v>39</v>
      </c>
    </row>
    <row r="22" spans="1:10" ht="15.75" customHeight="1">
      <c r="A22" s="2" t="s">
        <v>29</v>
      </c>
      <c r="B22" s="2" t="s">
        <v>33</v>
      </c>
      <c r="C22" s="2" t="s">
        <v>34</v>
      </c>
      <c r="D22" s="2">
        <v>1995</v>
      </c>
      <c r="E22" s="2" t="s">
        <v>33</v>
      </c>
      <c r="F22" s="2" t="s">
        <v>161</v>
      </c>
      <c r="G22" s="2">
        <v>0.94</v>
      </c>
      <c r="H22" s="2" t="s">
        <v>162</v>
      </c>
      <c r="J22" s="6" t="s">
        <v>39</v>
      </c>
    </row>
    <row r="23" spans="1:10" ht="15.75" customHeight="1">
      <c r="A23" s="2" t="s">
        <v>29</v>
      </c>
      <c r="B23" s="2" t="s">
        <v>33</v>
      </c>
      <c r="C23" s="2" t="s">
        <v>34</v>
      </c>
      <c r="D23" s="2">
        <v>2000</v>
      </c>
      <c r="E23" s="2" t="s">
        <v>33</v>
      </c>
      <c r="F23" s="2" t="s">
        <v>161</v>
      </c>
      <c r="G23" s="2">
        <v>0.93300000000000005</v>
      </c>
      <c r="H23" s="2" t="s">
        <v>162</v>
      </c>
      <c r="J23" s="6" t="s">
        <v>39</v>
      </c>
    </row>
    <row r="24" spans="1:10" ht="15.75" customHeight="1">
      <c r="A24" s="2" t="s">
        <v>29</v>
      </c>
      <c r="B24" s="2" t="s">
        <v>33</v>
      </c>
      <c r="C24" s="2" t="s">
        <v>34</v>
      </c>
      <c r="D24" s="2">
        <v>2005</v>
      </c>
      <c r="E24" s="2" t="s">
        <v>33</v>
      </c>
      <c r="F24" s="2" t="s">
        <v>161</v>
      </c>
      <c r="G24" s="2">
        <v>0.91900000000000004</v>
      </c>
      <c r="H24" s="2" t="s">
        <v>162</v>
      </c>
      <c r="J24" s="6" t="s">
        <v>39</v>
      </c>
    </row>
    <row r="25" spans="1:10" ht="15.75" customHeight="1">
      <c r="A25" s="2" t="s">
        <v>29</v>
      </c>
      <c r="B25" s="2" t="s">
        <v>33</v>
      </c>
      <c r="C25" s="2" t="s">
        <v>34</v>
      </c>
      <c r="D25" s="2">
        <v>2010</v>
      </c>
      <c r="E25" s="2" t="s">
        <v>33</v>
      </c>
      <c r="F25" s="2" t="s">
        <v>161</v>
      </c>
      <c r="G25" s="2">
        <v>0.89300000000000002</v>
      </c>
      <c r="H25" s="2" t="s">
        <v>162</v>
      </c>
      <c r="J25" s="6" t="s">
        <v>39</v>
      </c>
    </row>
    <row r="26" spans="1:10" ht="15.75" customHeight="1">
      <c r="A26" s="2" t="s">
        <v>29</v>
      </c>
      <c r="B26" s="2" t="s">
        <v>33</v>
      </c>
      <c r="C26" s="2" t="s">
        <v>34</v>
      </c>
      <c r="D26" s="2">
        <v>2011</v>
      </c>
      <c r="E26" s="2" t="s">
        <v>33</v>
      </c>
      <c r="F26" s="2" t="s">
        <v>161</v>
      </c>
      <c r="G26" s="2">
        <v>0.88600000000000001</v>
      </c>
      <c r="H26" s="2" t="s">
        <v>162</v>
      </c>
      <c r="J26" s="6" t="s">
        <v>39</v>
      </c>
    </row>
    <row r="27" spans="1:10" ht="15.75" customHeight="1">
      <c r="A27" s="2" t="s">
        <v>29</v>
      </c>
      <c r="B27" s="2" t="s">
        <v>33</v>
      </c>
      <c r="C27" s="2" t="s">
        <v>34</v>
      </c>
      <c r="D27" s="2">
        <v>2012</v>
      </c>
      <c r="E27" s="2" t="s">
        <v>33</v>
      </c>
      <c r="F27" s="2" t="s">
        <v>161</v>
      </c>
      <c r="G27" s="2">
        <v>0.877</v>
      </c>
      <c r="H27" s="2" t="s">
        <v>162</v>
      </c>
      <c r="J27" s="6" t="s">
        <v>39</v>
      </c>
    </row>
    <row r="28" spans="1:10" ht="15.75" customHeight="1">
      <c r="A28" s="2" t="s">
        <v>29</v>
      </c>
      <c r="B28" s="2" t="s">
        <v>33</v>
      </c>
      <c r="C28" s="2" t="s">
        <v>34</v>
      </c>
      <c r="D28" s="2">
        <v>2013</v>
      </c>
      <c r="E28" s="2" t="s">
        <v>33</v>
      </c>
      <c r="F28" s="2" t="s">
        <v>161</v>
      </c>
      <c r="G28" s="2">
        <v>0.86399999999999999</v>
      </c>
      <c r="H28" s="2" t="s">
        <v>162</v>
      </c>
      <c r="J28" s="6" t="s">
        <v>39</v>
      </c>
    </row>
    <row r="29" spans="1:10" ht="15.75" customHeight="1">
      <c r="A29" s="2" t="s">
        <v>29</v>
      </c>
      <c r="B29" s="2" t="s">
        <v>33</v>
      </c>
      <c r="C29" s="2" t="s">
        <v>34</v>
      </c>
      <c r="D29" s="2">
        <v>2014</v>
      </c>
      <c r="E29" s="2" t="s">
        <v>33</v>
      </c>
      <c r="F29" s="2" t="s">
        <v>161</v>
      </c>
      <c r="G29" s="2">
        <v>0.84899999999999998</v>
      </c>
      <c r="H29" s="2" t="s">
        <v>162</v>
      </c>
      <c r="J29" s="6" t="s">
        <v>39</v>
      </c>
    </row>
    <row r="30" spans="1:10" ht="13.2">
      <c r="A30" s="2" t="s">
        <v>29</v>
      </c>
      <c r="B30" s="2" t="s">
        <v>33</v>
      </c>
      <c r="C30" s="2" t="s">
        <v>34</v>
      </c>
      <c r="D30" s="2">
        <v>2015</v>
      </c>
      <c r="E30" s="2" t="s">
        <v>33</v>
      </c>
      <c r="F30" s="2" t="s">
        <v>161</v>
      </c>
      <c r="G30" s="2">
        <v>0.83299999999999996</v>
      </c>
      <c r="H30" s="2" t="s">
        <v>162</v>
      </c>
      <c r="J30" s="6" t="s">
        <v>39</v>
      </c>
    </row>
    <row r="31" spans="1:10" ht="13.2">
      <c r="A31" s="2" t="s">
        <v>29</v>
      </c>
      <c r="B31" s="2" t="s">
        <v>33</v>
      </c>
      <c r="C31" s="2" t="s">
        <v>34</v>
      </c>
      <c r="D31" s="2">
        <v>2016</v>
      </c>
      <c r="E31" s="2" t="s">
        <v>33</v>
      </c>
      <c r="F31" s="2" t="s">
        <v>161</v>
      </c>
      <c r="G31" s="2">
        <v>0.81399999999999995</v>
      </c>
      <c r="H31" s="2" t="s">
        <v>162</v>
      </c>
      <c r="J31" s="6" t="s">
        <v>39</v>
      </c>
    </row>
    <row r="32" spans="1:10" ht="13.2">
      <c r="A32" s="2" t="s">
        <v>139</v>
      </c>
      <c r="B32" s="2" t="s">
        <v>33</v>
      </c>
      <c r="C32" s="2" t="s">
        <v>34</v>
      </c>
      <c r="D32" s="2">
        <v>1990</v>
      </c>
      <c r="E32" s="2" t="s">
        <v>33</v>
      </c>
      <c r="F32" s="2" t="s">
        <v>35</v>
      </c>
      <c r="G32" s="2">
        <v>25</v>
      </c>
      <c r="H32" s="2" t="s">
        <v>36</v>
      </c>
      <c r="I32" s="2" t="s">
        <v>37</v>
      </c>
      <c r="J32" s="6" t="s">
        <v>39</v>
      </c>
    </row>
    <row r="33" spans="1:10" ht="13.2">
      <c r="A33" s="2" t="s">
        <v>139</v>
      </c>
      <c r="B33" s="2" t="s">
        <v>33</v>
      </c>
      <c r="C33" s="2" t="s">
        <v>34</v>
      </c>
      <c r="D33" s="2">
        <v>1995</v>
      </c>
      <c r="E33" s="2" t="s">
        <v>33</v>
      </c>
      <c r="F33" s="2" t="s">
        <v>35</v>
      </c>
      <c r="G33" s="2">
        <v>25</v>
      </c>
      <c r="H33" s="2" t="s">
        <v>36</v>
      </c>
      <c r="I33" s="2" t="s">
        <v>37</v>
      </c>
      <c r="J33" s="6" t="s">
        <v>39</v>
      </c>
    </row>
    <row r="34" spans="1:10" ht="13.2">
      <c r="A34" s="2" t="s">
        <v>139</v>
      </c>
      <c r="B34" s="2" t="s">
        <v>33</v>
      </c>
      <c r="C34" s="2" t="s">
        <v>34</v>
      </c>
      <c r="D34" s="2">
        <v>2000</v>
      </c>
      <c r="E34" s="2" t="s">
        <v>33</v>
      </c>
      <c r="F34" s="2" t="s">
        <v>35</v>
      </c>
      <c r="G34" s="2">
        <v>25</v>
      </c>
      <c r="H34" s="2" t="s">
        <v>36</v>
      </c>
      <c r="I34" s="2" t="s">
        <v>37</v>
      </c>
      <c r="J34" s="6" t="s">
        <v>39</v>
      </c>
    </row>
    <row r="35" spans="1:10" ht="13.2">
      <c r="A35" s="2" t="s">
        <v>139</v>
      </c>
      <c r="B35" s="2" t="s">
        <v>33</v>
      </c>
      <c r="C35" s="2" t="s">
        <v>34</v>
      </c>
      <c r="D35" s="2">
        <v>2005</v>
      </c>
      <c r="E35" s="2" t="s">
        <v>33</v>
      </c>
      <c r="F35" s="2" t="s">
        <v>35</v>
      </c>
      <c r="G35" s="2">
        <v>28</v>
      </c>
      <c r="H35" s="2" t="s">
        <v>36</v>
      </c>
      <c r="I35" s="2" t="s">
        <v>37</v>
      </c>
      <c r="J35" s="6" t="s">
        <v>39</v>
      </c>
    </row>
    <row r="36" spans="1:10" ht="13.2">
      <c r="A36" s="2" t="s">
        <v>139</v>
      </c>
      <c r="B36" s="2" t="s">
        <v>33</v>
      </c>
      <c r="C36" s="2" t="s">
        <v>34</v>
      </c>
      <c r="D36" s="2">
        <v>2010</v>
      </c>
      <c r="E36" s="2" t="s">
        <v>33</v>
      </c>
      <c r="F36" s="2" t="s">
        <v>35</v>
      </c>
      <c r="G36" s="2">
        <v>25</v>
      </c>
      <c r="H36" s="2" t="s">
        <v>36</v>
      </c>
      <c r="I36" s="2" t="s">
        <v>37</v>
      </c>
      <c r="J36" s="6" t="s">
        <v>39</v>
      </c>
    </row>
    <row r="37" spans="1:10" ht="13.2">
      <c r="A37" s="2" t="s">
        <v>139</v>
      </c>
      <c r="B37" s="2" t="s">
        <v>33</v>
      </c>
      <c r="C37" s="2" t="s">
        <v>34</v>
      </c>
      <c r="D37" s="2">
        <v>2011</v>
      </c>
      <c r="E37" s="2" t="s">
        <v>33</v>
      </c>
      <c r="F37" s="2" t="s">
        <v>35</v>
      </c>
      <c r="G37" s="2">
        <v>25</v>
      </c>
      <c r="H37" s="2" t="s">
        <v>36</v>
      </c>
      <c r="I37" s="2" t="s">
        <v>37</v>
      </c>
      <c r="J37" s="6" t="s">
        <v>39</v>
      </c>
    </row>
    <row r="38" spans="1:10" ht="13.2">
      <c r="A38" s="2" t="s">
        <v>139</v>
      </c>
      <c r="B38" s="2" t="s">
        <v>33</v>
      </c>
      <c r="C38" s="2" t="s">
        <v>34</v>
      </c>
      <c r="D38" s="2">
        <v>2012</v>
      </c>
      <c r="E38" s="2" t="s">
        <v>33</v>
      </c>
      <c r="F38" s="2" t="s">
        <v>35</v>
      </c>
      <c r="G38" s="2">
        <v>26</v>
      </c>
      <c r="H38" s="2" t="s">
        <v>36</v>
      </c>
      <c r="I38" s="2" t="s">
        <v>37</v>
      </c>
      <c r="J38" s="6" t="s">
        <v>39</v>
      </c>
    </row>
    <row r="39" spans="1:10" ht="13.2">
      <c r="A39" s="2" t="s">
        <v>139</v>
      </c>
      <c r="B39" s="2" t="s">
        <v>33</v>
      </c>
      <c r="C39" s="2" t="s">
        <v>34</v>
      </c>
      <c r="D39" s="2">
        <v>2013</v>
      </c>
      <c r="E39" s="2" t="s">
        <v>33</v>
      </c>
      <c r="F39" s="2" t="s">
        <v>35</v>
      </c>
      <c r="G39" s="2">
        <v>27</v>
      </c>
      <c r="H39" s="2" t="s">
        <v>36</v>
      </c>
      <c r="I39" s="2" t="s">
        <v>37</v>
      </c>
      <c r="J39" s="6" t="s">
        <v>39</v>
      </c>
    </row>
    <row r="40" spans="1:10" ht="13.2">
      <c r="A40" s="2" t="s">
        <v>139</v>
      </c>
      <c r="B40" s="2" t="s">
        <v>33</v>
      </c>
      <c r="C40" s="2" t="s">
        <v>34</v>
      </c>
      <c r="D40" s="2">
        <v>2014</v>
      </c>
      <c r="E40" s="2" t="s">
        <v>33</v>
      </c>
      <c r="F40" s="2" t="s">
        <v>35</v>
      </c>
      <c r="G40" s="2">
        <v>28</v>
      </c>
      <c r="H40" s="2" t="s">
        <v>36</v>
      </c>
      <c r="I40" s="2" t="s">
        <v>37</v>
      </c>
      <c r="J40" s="6" t="s">
        <v>39</v>
      </c>
    </row>
    <row r="41" spans="1:10" ht="13.2">
      <c r="A41" s="2" t="s">
        <v>139</v>
      </c>
      <c r="B41" s="2" t="s">
        <v>33</v>
      </c>
      <c r="C41" s="2" t="s">
        <v>34</v>
      </c>
      <c r="D41" s="2">
        <v>2015</v>
      </c>
      <c r="E41" s="2" t="s">
        <v>33</v>
      </c>
      <c r="F41" s="2" t="s">
        <v>35</v>
      </c>
      <c r="G41" s="2">
        <v>26</v>
      </c>
      <c r="H41" s="2" t="s">
        <v>36</v>
      </c>
      <c r="I41" s="2" t="s">
        <v>37</v>
      </c>
      <c r="J41" s="6" t="s">
        <v>39</v>
      </c>
    </row>
    <row r="42" spans="1:10" ht="13.2">
      <c r="A42" s="2" t="s">
        <v>139</v>
      </c>
      <c r="B42" s="2" t="s">
        <v>33</v>
      </c>
      <c r="C42" s="2" t="s">
        <v>34</v>
      </c>
      <c r="D42" s="2">
        <v>2016</v>
      </c>
      <c r="E42" s="2" t="s">
        <v>33</v>
      </c>
      <c r="F42" s="2" t="s">
        <v>35</v>
      </c>
      <c r="G42" s="2">
        <v>26</v>
      </c>
      <c r="H42" s="2" t="s">
        <v>36</v>
      </c>
      <c r="I42" s="2" t="s">
        <v>37</v>
      </c>
      <c r="J42" s="6" t="s">
        <v>39</v>
      </c>
    </row>
    <row r="43" spans="1:10" ht="13.2">
      <c r="A43" s="2" t="s">
        <v>139</v>
      </c>
      <c r="B43" s="2" t="s">
        <v>33</v>
      </c>
      <c r="C43" s="2" t="s">
        <v>34</v>
      </c>
      <c r="D43" s="2">
        <v>1990</v>
      </c>
      <c r="E43" s="2" t="s">
        <v>33</v>
      </c>
      <c r="F43" s="2" t="s">
        <v>104</v>
      </c>
      <c r="G43" s="2">
        <v>40</v>
      </c>
      <c r="H43" s="2" t="s">
        <v>105</v>
      </c>
      <c r="J43" s="6" t="s">
        <v>39</v>
      </c>
    </row>
    <row r="44" spans="1:10" ht="13.2">
      <c r="A44" s="2" t="s">
        <v>139</v>
      </c>
      <c r="B44" s="2" t="s">
        <v>33</v>
      </c>
      <c r="C44" s="2" t="s">
        <v>34</v>
      </c>
      <c r="D44" s="2">
        <v>1995</v>
      </c>
      <c r="E44" s="2" t="s">
        <v>33</v>
      </c>
      <c r="F44" s="2" t="s">
        <v>104</v>
      </c>
      <c r="G44" s="2">
        <v>41</v>
      </c>
      <c r="H44" s="2" t="s">
        <v>105</v>
      </c>
      <c r="J44" s="6" t="s">
        <v>39</v>
      </c>
    </row>
    <row r="45" spans="1:10" ht="13.2">
      <c r="A45" s="2" t="s">
        <v>139</v>
      </c>
      <c r="B45" s="2" t="s">
        <v>33</v>
      </c>
      <c r="C45" s="2" t="s">
        <v>34</v>
      </c>
      <c r="D45" s="2">
        <v>2000</v>
      </c>
      <c r="E45" s="2" t="s">
        <v>33</v>
      </c>
      <c r="F45" s="2" t="s">
        <v>104</v>
      </c>
      <c r="G45" s="2">
        <v>42</v>
      </c>
      <c r="H45" s="2" t="s">
        <v>105</v>
      </c>
      <c r="J45" s="6" t="s">
        <v>39</v>
      </c>
    </row>
    <row r="46" spans="1:10" ht="13.2">
      <c r="A46" s="2" t="s">
        <v>139</v>
      </c>
      <c r="B46" s="2" t="s">
        <v>33</v>
      </c>
      <c r="C46" s="2" t="s">
        <v>34</v>
      </c>
      <c r="D46" s="2">
        <v>2005</v>
      </c>
      <c r="E46" s="2" t="s">
        <v>33</v>
      </c>
      <c r="F46" s="2" t="s">
        <v>104</v>
      </c>
      <c r="G46" s="2">
        <v>45</v>
      </c>
      <c r="H46" s="2" t="s">
        <v>105</v>
      </c>
      <c r="J46" s="6" t="s">
        <v>39</v>
      </c>
    </row>
    <row r="47" spans="1:10" ht="13.2">
      <c r="A47" s="2" t="s">
        <v>139</v>
      </c>
      <c r="B47" s="2" t="s">
        <v>33</v>
      </c>
      <c r="C47" s="2" t="s">
        <v>34</v>
      </c>
      <c r="D47" s="2">
        <v>2010</v>
      </c>
      <c r="E47" s="2" t="s">
        <v>33</v>
      </c>
      <c r="F47" s="2" t="s">
        <v>104</v>
      </c>
      <c r="G47" s="2">
        <v>47</v>
      </c>
      <c r="H47" s="2" t="s">
        <v>105</v>
      </c>
      <c r="J47" s="6" t="s">
        <v>39</v>
      </c>
    </row>
    <row r="48" spans="1:10" ht="13.2">
      <c r="A48" s="2" t="s">
        <v>139</v>
      </c>
      <c r="B48" s="2" t="s">
        <v>33</v>
      </c>
      <c r="C48" s="2" t="s">
        <v>34</v>
      </c>
      <c r="D48" s="2">
        <v>2013</v>
      </c>
      <c r="E48" s="2" t="s">
        <v>33</v>
      </c>
      <c r="F48" s="2" t="s">
        <v>104</v>
      </c>
      <c r="G48" s="2">
        <v>49</v>
      </c>
      <c r="H48" s="2" t="s">
        <v>105</v>
      </c>
      <c r="J48" s="6" t="s">
        <v>39</v>
      </c>
    </row>
    <row r="49" spans="1:10" ht="13.2">
      <c r="A49" s="2" t="s">
        <v>139</v>
      </c>
      <c r="B49" s="2" t="s">
        <v>33</v>
      </c>
      <c r="C49" s="2" t="s">
        <v>34</v>
      </c>
      <c r="D49" s="2">
        <v>2015</v>
      </c>
      <c r="E49" s="2" t="s">
        <v>33</v>
      </c>
      <c r="F49" s="2" t="s">
        <v>104</v>
      </c>
      <c r="G49" s="2">
        <v>50</v>
      </c>
      <c r="H49" s="2" t="s">
        <v>105</v>
      </c>
      <c r="J49" s="6" t="s">
        <v>39</v>
      </c>
    </row>
    <row r="50" spans="1:10" ht="13.2">
      <c r="A50" s="2" t="s">
        <v>139</v>
      </c>
      <c r="B50" s="2" t="s">
        <v>33</v>
      </c>
      <c r="C50" s="2" t="s">
        <v>34</v>
      </c>
      <c r="D50" s="2">
        <v>2016</v>
      </c>
      <c r="E50" s="2" t="s">
        <v>33</v>
      </c>
      <c r="F50" s="2" t="s">
        <v>104</v>
      </c>
      <c r="G50" s="2">
        <v>51</v>
      </c>
      <c r="H50" s="2" t="s">
        <v>105</v>
      </c>
      <c r="J50" s="6" t="s">
        <v>39</v>
      </c>
    </row>
    <row r="51" spans="1:10" ht="13.2">
      <c r="A51" s="2" t="s">
        <v>139</v>
      </c>
      <c r="B51" s="2" t="s">
        <v>33</v>
      </c>
      <c r="C51" s="2" t="s">
        <v>34</v>
      </c>
      <c r="D51" s="2">
        <v>1990</v>
      </c>
      <c r="E51" s="2" t="s">
        <v>33</v>
      </c>
      <c r="F51" s="2" t="s">
        <v>161</v>
      </c>
      <c r="G51" s="2">
        <v>0.98099999999999998</v>
      </c>
      <c r="H51" s="2" t="s">
        <v>162</v>
      </c>
      <c r="J51" s="6" t="s">
        <v>39</v>
      </c>
    </row>
    <row r="52" spans="1:10" ht="13.2">
      <c r="A52" s="2" t="s">
        <v>139</v>
      </c>
      <c r="B52" s="2" t="s">
        <v>33</v>
      </c>
      <c r="C52" s="2" t="s">
        <v>34</v>
      </c>
      <c r="D52" s="2">
        <v>1995</v>
      </c>
      <c r="E52" s="2" t="s">
        <v>33</v>
      </c>
      <c r="F52" s="2" t="s">
        <v>161</v>
      </c>
      <c r="G52" s="2">
        <v>0.97399999999999998</v>
      </c>
      <c r="H52" s="2" t="s">
        <v>162</v>
      </c>
      <c r="J52" s="6" t="s">
        <v>39</v>
      </c>
    </row>
    <row r="53" spans="1:10" ht="13.2">
      <c r="A53" s="2" t="s">
        <v>139</v>
      </c>
      <c r="B53" s="2" t="s">
        <v>33</v>
      </c>
      <c r="C53" s="2" t="s">
        <v>34</v>
      </c>
      <c r="D53" s="2">
        <v>2000</v>
      </c>
      <c r="E53" s="2" t="s">
        <v>33</v>
      </c>
      <c r="F53" s="2" t="s">
        <v>161</v>
      </c>
      <c r="G53" s="2">
        <v>0.96</v>
      </c>
      <c r="H53" s="2" t="s">
        <v>162</v>
      </c>
      <c r="J53" s="6" t="s">
        <v>39</v>
      </c>
    </row>
    <row r="54" spans="1:10" ht="13.2">
      <c r="A54" s="2" t="s">
        <v>139</v>
      </c>
      <c r="B54" s="2" t="s">
        <v>33</v>
      </c>
      <c r="C54" s="2" t="s">
        <v>34</v>
      </c>
      <c r="D54" s="2">
        <v>2005</v>
      </c>
      <c r="E54" s="2" t="s">
        <v>33</v>
      </c>
      <c r="F54" s="2" t="s">
        <v>161</v>
      </c>
      <c r="G54" s="2">
        <v>0.93100000000000005</v>
      </c>
      <c r="H54" s="2" t="s">
        <v>162</v>
      </c>
      <c r="J54" s="6" t="s">
        <v>39</v>
      </c>
    </row>
    <row r="55" spans="1:10" ht="13.2">
      <c r="A55" s="2" t="s">
        <v>139</v>
      </c>
      <c r="B55" s="2" t="s">
        <v>33</v>
      </c>
      <c r="C55" s="2" t="s">
        <v>34</v>
      </c>
      <c r="D55" s="2">
        <v>2010</v>
      </c>
      <c r="E55" s="2" t="s">
        <v>33</v>
      </c>
      <c r="F55" s="2" t="s">
        <v>161</v>
      </c>
      <c r="G55" s="2">
        <v>0.88900000000000001</v>
      </c>
      <c r="H55" s="2" t="s">
        <v>162</v>
      </c>
      <c r="J55" s="6" t="s">
        <v>39</v>
      </c>
    </row>
    <row r="56" spans="1:10" ht="13.2">
      <c r="A56" s="2" t="s">
        <v>139</v>
      </c>
      <c r="B56" s="2" t="s">
        <v>33</v>
      </c>
      <c r="C56" s="2" t="s">
        <v>34</v>
      </c>
      <c r="D56" s="2">
        <v>2011</v>
      </c>
      <c r="E56" s="2" t="s">
        <v>33</v>
      </c>
      <c r="F56" s="2" t="s">
        <v>161</v>
      </c>
      <c r="G56" s="2">
        <v>0.874</v>
      </c>
      <c r="H56" s="2" t="s">
        <v>162</v>
      </c>
      <c r="J56" s="6" t="s">
        <v>39</v>
      </c>
    </row>
    <row r="57" spans="1:10" ht="13.2">
      <c r="A57" s="2" t="s">
        <v>139</v>
      </c>
      <c r="B57" s="2" t="s">
        <v>33</v>
      </c>
      <c r="C57" s="2" t="s">
        <v>34</v>
      </c>
      <c r="D57" s="2">
        <v>2012</v>
      </c>
      <c r="E57" s="2" t="s">
        <v>33</v>
      </c>
      <c r="F57" s="2" t="s">
        <v>161</v>
      </c>
      <c r="G57" s="2">
        <v>0.86</v>
      </c>
      <c r="H57" s="2" t="s">
        <v>162</v>
      </c>
      <c r="J57" s="6" t="s">
        <v>39</v>
      </c>
    </row>
    <row r="58" spans="1:10" ht="13.2">
      <c r="A58" s="2" t="s">
        <v>139</v>
      </c>
      <c r="B58" s="2" t="s">
        <v>33</v>
      </c>
      <c r="C58" s="2" t="s">
        <v>34</v>
      </c>
      <c r="D58" s="2">
        <v>2013</v>
      </c>
      <c r="E58" s="2" t="s">
        <v>33</v>
      </c>
      <c r="F58" s="2" t="s">
        <v>161</v>
      </c>
      <c r="G58" s="2">
        <v>0.84699999999999998</v>
      </c>
      <c r="H58" s="2" t="s">
        <v>162</v>
      </c>
      <c r="J58" s="6" t="s">
        <v>39</v>
      </c>
    </row>
    <row r="59" spans="1:10" ht="13.2">
      <c r="A59" s="2" t="s">
        <v>139</v>
      </c>
      <c r="B59" s="2" t="s">
        <v>33</v>
      </c>
      <c r="C59" s="2" t="s">
        <v>34</v>
      </c>
      <c r="D59" s="2">
        <v>2014</v>
      </c>
      <c r="E59" s="2" t="s">
        <v>33</v>
      </c>
      <c r="F59" s="2" t="s">
        <v>161</v>
      </c>
      <c r="G59" s="2">
        <v>0.83299999999999996</v>
      </c>
      <c r="H59" s="2" t="s">
        <v>162</v>
      </c>
      <c r="J59" s="6" t="s">
        <v>39</v>
      </c>
    </row>
    <row r="60" spans="1:10" ht="13.2">
      <c r="A60" s="2" t="s">
        <v>139</v>
      </c>
      <c r="B60" s="2" t="s">
        <v>33</v>
      </c>
      <c r="C60" s="2" t="s">
        <v>34</v>
      </c>
      <c r="D60" s="2">
        <v>2015</v>
      </c>
      <c r="E60" s="2" t="s">
        <v>33</v>
      </c>
      <c r="F60" s="2" t="s">
        <v>161</v>
      </c>
      <c r="G60" s="2">
        <v>0.82099999999999995</v>
      </c>
      <c r="H60" s="2" t="s">
        <v>162</v>
      </c>
      <c r="J60" s="6" t="s">
        <v>39</v>
      </c>
    </row>
    <row r="61" spans="1:10" ht="13.2">
      <c r="A61" s="2" t="s">
        <v>139</v>
      </c>
      <c r="B61" s="2" t="s">
        <v>33</v>
      </c>
      <c r="C61" s="2" t="s">
        <v>34</v>
      </c>
      <c r="D61" s="2">
        <v>2016</v>
      </c>
      <c r="E61" s="2" t="s">
        <v>33</v>
      </c>
      <c r="F61" s="2" t="s">
        <v>161</v>
      </c>
      <c r="G61" s="2">
        <v>0.80600000000000005</v>
      </c>
      <c r="H61" s="2" t="s">
        <v>162</v>
      </c>
      <c r="J61" s="6" t="s">
        <v>39</v>
      </c>
    </row>
    <row r="62" spans="1:10" ht="13.2">
      <c r="A62" s="2" t="s">
        <v>69</v>
      </c>
      <c r="B62" s="2" t="s">
        <v>33</v>
      </c>
      <c r="C62" s="2" t="s">
        <v>34</v>
      </c>
      <c r="D62" s="2">
        <v>1990</v>
      </c>
      <c r="E62" s="2" t="s">
        <v>33</v>
      </c>
      <c r="F62" s="2" t="s">
        <v>35</v>
      </c>
      <c r="G62" s="2">
        <v>60</v>
      </c>
      <c r="H62" s="2" t="s">
        <v>36</v>
      </c>
      <c r="I62" s="2" t="s">
        <v>37</v>
      </c>
      <c r="J62" s="6" t="s">
        <v>39</v>
      </c>
    </row>
    <row r="63" spans="1:10" ht="13.2">
      <c r="A63" s="2" t="s">
        <v>69</v>
      </c>
      <c r="B63" s="2" t="s">
        <v>33</v>
      </c>
      <c r="C63" s="2" t="s">
        <v>34</v>
      </c>
      <c r="D63" s="2">
        <v>1995</v>
      </c>
      <c r="E63" s="2" t="s">
        <v>33</v>
      </c>
      <c r="F63" s="2" t="s">
        <v>35</v>
      </c>
      <c r="G63" s="2">
        <v>61</v>
      </c>
      <c r="H63" s="2" t="s">
        <v>36</v>
      </c>
      <c r="I63" s="2" t="s">
        <v>37</v>
      </c>
      <c r="J63" s="6" t="s">
        <v>39</v>
      </c>
    </row>
    <row r="64" spans="1:10" ht="13.2">
      <c r="A64" s="2" t="s">
        <v>69</v>
      </c>
      <c r="B64" s="2" t="s">
        <v>33</v>
      </c>
      <c r="C64" s="2" t="s">
        <v>34</v>
      </c>
      <c r="D64" s="2">
        <v>2000</v>
      </c>
      <c r="E64" s="2" t="s">
        <v>33</v>
      </c>
      <c r="F64" s="2" t="s">
        <v>35</v>
      </c>
      <c r="G64" s="2">
        <v>61</v>
      </c>
      <c r="H64" s="2" t="s">
        <v>36</v>
      </c>
      <c r="I64" s="2" t="s">
        <v>37</v>
      </c>
      <c r="J64" s="6" t="s">
        <v>39</v>
      </c>
    </row>
    <row r="65" spans="1:10" ht="13.2">
      <c r="A65" s="2" t="s">
        <v>69</v>
      </c>
      <c r="B65" s="2" t="s">
        <v>33</v>
      </c>
      <c r="C65" s="2" t="s">
        <v>34</v>
      </c>
      <c r="D65" s="2">
        <v>2005</v>
      </c>
      <c r="E65" s="2" t="s">
        <v>33</v>
      </c>
      <c r="F65" s="2" t="s">
        <v>35</v>
      </c>
      <c r="G65" s="2">
        <v>66</v>
      </c>
      <c r="H65" s="2" t="s">
        <v>36</v>
      </c>
      <c r="I65" s="2" t="s">
        <v>37</v>
      </c>
      <c r="J65" s="6" t="s">
        <v>39</v>
      </c>
    </row>
    <row r="66" spans="1:10" ht="13.2">
      <c r="A66" s="2" t="s">
        <v>69</v>
      </c>
      <c r="B66" s="2" t="s">
        <v>33</v>
      </c>
      <c r="C66" s="2" t="s">
        <v>34</v>
      </c>
      <c r="D66" s="2">
        <v>2010</v>
      </c>
      <c r="E66" s="2" t="s">
        <v>33</v>
      </c>
      <c r="F66" s="2" t="s">
        <v>35</v>
      </c>
      <c r="G66" s="2">
        <v>65</v>
      </c>
      <c r="H66" s="2" t="s">
        <v>36</v>
      </c>
      <c r="I66" s="2" t="s">
        <v>37</v>
      </c>
      <c r="J66" s="6" t="s">
        <v>39</v>
      </c>
    </row>
    <row r="67" spans="1:10" ht="13.2">
      <c r="A67" s="2" t="s">
        <v>69</v>
      </c>
      <c r="B67" s="2" t="s">
        <v>33</v>
      </c>
      <c r="C67" s="2" t="s">
        <v>34</v>
      </c>
      <c r="D67" s="2">
        <v>2011</v>
      </c>
      <c r="E67" s="2" t="s">
        <v>33</v>
      </c>
      <c r="F67" s="2" t="s">
        <v>35</v>
      </c>
      <c r="G67" s="2">
        <v>64</v>
      </c>
      <c r="H67" s="2" t="s">
        <v>36</v>
      </c>
      <c r="I67" s="2" t="s">
        <v>37</v>
      </c>
      <c r="J67" s="6" t="s">
        <v>39</v>
      </c>
    </row>
    <row r="68" spans="1:10" ht="13.2">
      <c r="A68" s="2" t="s">
        <v>69</v>
      </c>
      <c r="B68" s="2" t="s">
        <v>33</v>
      </c>
      <c r="C68" s="2" t="s">
        <v>34</v>
      </c>
      <c r="D68" s="2">
        <v>2012</v>
      </c>
      <c r="E68" s="2" t="s">
        <v>33</v>
      </c>
      <c r="F68" s="2" t="s">
        <v>35</v>
      </c>
      <c r="G68" s="2">
        <v>66</v>
      </c>
      <c r="H68" s="2" t="s">
        <v>36</v>
      </c>
      <c r="I68" s="2" t="s">
        <v>37</v>
      </c>
      <c r="J68" s="6" t="s">
        <v>39</v>
      </c>
    </row>
    <row r="69" spans="1:10" ht="13.2">
      <c r="A69" s="2" t="s">
        <v>69</v>
      </c>
      <c r="B69" s="2" t="s">
        <v>33</v>
      </c>
      <c r="C69" s="2" t="s">
        <v>34</v>
      </c>
      <c r="D69" s="2">
        <v>2013</v>
      </c>
      <c r="E69" s="2" t="s">
        <v>33</v>
      </c>
      <c r="F69" s="2" t="s">
        <v>35</v>
      </c>
      <c r="G69" s="2">
        <v>69</v>
      </c>
      <c r="H69" s="2" t="s">
        <v>36</v>
      </c>
      <c r="I69" s="2" t="s">
        <v>37</v>
      </c>
      <c r="J69" s="6" t="s">
        <v>39</v>
      </c>
    </row>
    <row r="70" spans="1:10" ht="13.2">
      <c r="A70" s="2" t="s">
        <v>69</v>
      </c>
      <c r="B70" s="2" t="s">
        <v>33</v>
      </c>
      <c r="C70" s="2" t="s">
        <v>34</v>
      </c>
      <c r="D70" s="2">
        <v>2014</v>
      </c>
      <c r="E70" s="2" t="s">
        <v>33</v>
      </c>
      <c r="F70" s="2" t="s">
        <v>35</v>
      </c>
      <c r="G70" s="2">
        <v>72</v>
      </c>
      <c r="H70" s="2" t="s">
        <v>36</v>
      </c>
      <c r="I70" s="2" t="s">
        <v>37</v>
      </c>
      <c r="J70" s="6" t="s">
        <v>39</v>
      </c>
    </row>
    <row r="71" spans="1:10" ht="13.2">
      <c r="A71" s="2" t="s">
        <v>69</v>
      </c>
      <c r="B71" s="2" t="s">
        <v>33</v>
      </c>
      <c r="C71" s="2" t="s">
        <v>34</v>
      </c>
      <c r="D71" s="2">
        <v>2015</v>
      </c>
      <c r="E71" s="2" t="s">
        <v>33</v>
      </c>
      <c r="F71" s="2" t="s">
        <v>35</v>
      </c>
      <c r="G71" s="2">
        <v>76</v>
      </c>
      <c r="H71" s="2" t="s">
        <v>36</v>
      </c>
      <c r="I71" s="2" t="s">
        <v>37</v>
      </c>
      <c r="J71" s="6" t="s">
        <v>39</v>
      </c>
    </row>
    <row r="72" spans="1:10" ht="13.2">
      <c r="A72" s="2" t="s">
        <v>69</v>
      </c>
      <c r="B72" s="2" t="s">
        <v>33</v>
      </c>
      <c r="C72" s="2" t="s">
        <v>34</v>
      </c>
      <c r="D72" s="2">
        <v>2016</v>
      </c>
      <c r="E72" s="2" t="s">
        <v>33</v>
      </c>
      <c r="F72" s="2" t="s">
        <v>35</v>
      </c>
      <c r="G72" s="2">
        <v>76</v>
      </c>
      <c r="H72" s="2" t="s">
        <v>36</v>
      </c>
      <c r="I72" s="2" t="s">
        <v>37</v>
      </c>
      <c r="J72" s="6" t="s">
        <v>39</v>
      </c>
    </row>
    <row r="73" spans="1:10" ht="13.2">
      <c r="A73" s="2" t="s">
        <v>69</v>
      </c>
      <c r="B73" s="2" t="s">
        <v>33</v>
      </c>
      <c r="C73" s="2" t="s">
        <v>34</v>
      </c>
      <c r="D73" s="2">
        <v>1990</v>
      </c>
      <c r="E73" s="2" t="s">
        <v>33</v>
      </c>
      <c r="F73" s="2" t="s">
        <v>104</v>
      </c>
      <c r="G73" s="2">
        <v>62</v>
      </c>
      <c r="H73" s="2" t="s">
        <v>105</v>
      </c>
      <c r="J73" s="6" t="s">
        <v>39</v>
      </c>
    </row>
    <row r="74" spans="1:10" ht="13.2">
      <c r="A74" s="2" t="s">
        <v>69</v>
      </c>
      <c r="B74" s="2" t="s">
        <v>33</v>
      </c>
      <c r="C74" s="2" t="s">
        <v>34</v>
      </c>
      <c r="D74" s="2">
        <v>1995</v>
      </c>
      <c r="E74" s="2" t="s">
        <v>33</v>
      </c>
      <c r="F74" s="2" t="s">
        <v>104</v>
      </c>
      <c r="G74" s="2">
        <v>63</v>
      </c>
      <c r="H74" s="2" t="s">
        <v>105</v>
      </c>
      <c r="J74" s="6" t="s">
        <v>39</v>
      </c>
    </row>
    <row r="75" spans="1:10" ht="13.2">
      <c r="A75" s="2" t="s">
        <v>69</v>
      </c>
      <c r="B75" s="2" t="s">
        <v>33</v>
      </c>
      <c r="C75" s="2" t="s">
        <v>34</v>
      </c>
      <c r="D75" s="2">
        <v>2000</v>
      </c>
      <c r="E75" s="2" t="s">
        <v>33</v>
      </c>
      <c r="F75" s="2" t="s">
        <v>104</v>
      </c>
      <c r="G75" s="2">
        <v>65</v>
      </c>
      <c r="H75" s="2" t="s">
        <v>105</v>
      </c>
      <c r="J75" s="6" t="s">
        <v>39</v>
      </c>
    </row>
    <row r="76" spans="1:10" ht="13.2">
      <c r="A76" s="2" t="s">
        <v>69</v>
      </c>
      <c r="B76" s="2" t="s">
        <v>33</v>
      </c>
      <c r="C76" s="2" t="s">
        <v>34</v>
      </c>
      <c r="D76" s="2">
        <v>2005</v>
      </c>
      <c r="E76" s="2" t="s">
        <v>33</v>
      </c>
      <c r="F76" s="2" t="s">
        <v>104</v>
      </c>
      <c r="G76" s="2">
        <v>68</v>
      </c>
      <c r="H76" s="2" t="s">
        <v>105</v>
      </c>
      <c r="J76" s="6" t="s">
        <v>39</v>
      </c>
    </row>
    <row r="77" spans="1:10" ht="13.2">
      <c r="A77" s="2" t="s">
        <v>69</v>
      </c>
      <c r="B77" s="2" t="s">
        <v>33</v>
      </c>
      <c r="C77" s="2" t="s">
        <v>34</v>
      </c>
      <c r="D77" s="2">
        <v>2010</v>
      </c>
      <c r="E77" s="2" t="s">
        <v>33</v>
      </c>
      <c r="F77" s="2" t="s">
        <v>104</v>
      </c>
      <c r="G77" s="2">
        <v>72</v>
      </c>
      <c r="H77" s="2" t="s">
        <v>105</v>
      </c>
      <c r="J77" s="6" t="s">
        <v>39</v>
      </c>
    </row>
    <row r="78" spans="1:10" ht="13.2">
      <c r="A78" s="2" t="s">
        <v>69</v>
      </c>
      <c r="B78" s="2" t="s">
        <v>33</v>
      </c>
      <c r="C78" s="2" t="s">
        <v>34</v>
      </c>
      <c r="D78" s="2">
        <v>2013</v>
      </c>
      <c r="E78" s="2" t="s">
        <v>33</v>
      </c>
      <c r="F78" s="2" t="s">
        <v>104</v>
      </c>
      <c r="G78" s="2">
        <v>74</v>
      </c>
      <c r="H78" s="2" t="s">
        <v>105</v>
      </c>
      <c r="J78" s="6" t="s">
        <v>39</v>
      </c>
    </row>
    <row r="79" spans="1:10" ht="13.2">
      <c r="A79" s="2" t="s">
        <v>69</v>
      </c>
      <c r="B79" s="2" t="s">
        <v>33</v>
      </c>
      <c r="C79" s="2" t="s">
        <v>34</v>
      </c>
      <c r="D79" s="2">
        <v>2015</v>
      </c>
      <c r="E79" s="2" t="s">
        <v>33</v>
      </c>
      <c r="F79" s="2" t="s">
        <v>104</v>
      </c>
      <c r="G79" s="2">
        <v>76</v>
      </c>
      <c r="H79" s="2" t="s">
        <v>105</v>
      </c>
      <c r="J79" s="6" t="s">
        <v>39</v>
      </c>
    </row>
    <row r="80" spans="1:10" ht="13.2">
      <c r="A80" s="2" t="s">
        <v>69</v>
      </c>
      <c r="B80" s="2" t="s">
        <v>33</v>
      </c>
      <c r="C80" s="2" t="s">
        <v>34</v>
      </c>
      <c r="D80" s="2">
        <v>2016</v>
      </c>
      <c r="E80" s="2" t="s">
        <v>33</v>
      </c>
      <c r="F80" s="2" t="s">
        <v>104</v>
      </c>
      <c r="G80" s="2">
        <v>77</v>
      </c>
      <c r="H80" s="2" t="s">
        <v>105</v>
      </c>
      <c r="J80" s="6" t="s">
        <v>39</v>
      </c>
    </row>
    <row r="81" spans="1:10" ht="13.2">
      <c r="A81" s="2" t="s">
        <v>69</v>
      </c>
      <c r="B81" s="2" t="s">
        <v>33</v>
      </c>
      <c r="C81" s="2" t="s">
        <v>34</v>
      </c>
      <c r="D81" s="2">
        <v>1990</v>
      </c>
      <c r="E81" s="2" t="s">
        <v>33</v>
      </c>
      <c r="F81" s="2" t="s">
        <v>161</v>
      </c>
      <c r="G81" s="2">
        <v>0.85399999999999998</v>
      </c>
      <c r="H81" s="2" t="s">
        <v>162</v>
      </c>
      <c r="J81" s="6" t="s">
        <v>39</v>
      </c>
    </row>
    <row r="82" spans="1:10" ht="13.2">
      <c r="A82" s="2" t="s">
        <v>69</v>
      </c>
      <c r="B82" s="2" t="s">
        <v>33</v>
      </c>
      <c r="C82" s="2" t="s">
        <v>34</v>
      </c>
      <c r="D82" s="2">
        <v>1995</v>
      </c>
      <c r="E82" s="2" t="s">
        <v>33</v>
      </c>
      <c r="F82" s="2" t="s">
        <v>161</v>
      </c>
      <c r="G82" s="2">
        <v>0.80100000000000005</v>
      </c>
      <c r="H82" s="2" t="s">
        <v>162</v>
      </c>
      <c r="J82" s="6" t="s">
        <v>39</v>
      </c>
    </row>
    <row r="83" spans="1:10" ht="13.2">
      <c r="A83" s="2" t="s">
        <v>69</v>
      </c>
      <c r="B83" s="2" t="s">
        <v>33</v>
      </c>
      <c r="C83" s="2" t="s">
        <v>34</v>
      </c>
      <c r="D83" s="2">
        <v>2000</v>
      </c>
      <c r="E83" s="2" t="s">
        <v>33</v>
      </c>
      <c r="F83" s="2" t="s">
        <v>161</v>
      </c>
      <c r="G83" s="2">
        <v>0.755</v>
      </c>
      <c r="H83" s="2" t="s">
        <v>162</v>
      </c>
      <c r="J83" s="6" t="s">
        <v>39</v>
      </c>
    </row>
    <row r="84" spans="1:10" ht="13.2">
      <c r="A84" s="2" t="s">
        <v>69</v>
      </c>
      <c r="B84" s="2" t="s">
        <v>33</v>
      </c>
      <c r="C84" s="2" t="s">
        <v>34</v>
      </c>
      <c r="D84" s="2">
        <v>2005</v>
      </c>
      <c r="E84" s="2" t="s">
        <v>33</v>
      </c>
      <c r="F84" s="2" t="s">
        <v>161</v>
      </c>
      <c r="G84" s="2">
        <v>0.72199999999999998</v>
      </c>
      <c r="H84" s="2" t="s">
        <v>162</v>
      </c>
      <c r="J84" s="6" t="s">
        <v>39</v>
      </c>
    </row>
    <row r="85" spans="1:10" ht="13.2">
      <c r="A85" s="2" t="s">
        <v>69</v>
      </c>
      <c r="B85" s="2" t="s">
        <v>33</v>
      </c>
      <c r="C85" s="2" t="s">
        <v>34</v>
      </c>
      <c r="D85" s="2">
        <v>2010</v>
      </c>
      <c r="E85" s="2" t="s">
        <v>33</v>
      </c>
      <c r="F85" s="2" t="s">
        <v>161</v>
      </c>
      <c r="G85" s="2">
        <v>0.628</v>
      </c>
      <c r="H85" s="2" t="s">
        <v>162</v>
      </c>
      <c r="J85" s="6" t="s">
        <v>39</v>
      </c>
    </row>
    <row r="86" spans="1:10" ht="13.2">
      <c r="A86" s="2" t="s">
        <v>69</v>
      </c>
      <c r="B86" s="2" t="s">
        <v>33</v>
      </c>
      <c r="C86" s="2" t="s">
        <v>34</v>
      </c>
      <c r="D86" s="2">
        <v>2011</v>
      </c>
      <c r="E86" s="2" t="s">
        <v>33</v>
      </c>
      <c r="F86" s="2" t="s">
        <v>161</v>
      </c>
      <c r="G86" s="2">
        <v>0.59899999999999998</v>
      </c>
      <c r="H86" s="2" t="s">
        <v>162</v>
      </c>
      <c r="J86" s="6" t="s">
        <v>39</v>
      </c>
    </row>
    <row r="87" spans="1:10" ht="13.2">
      <c r="A87" s="2" t="s">
        <v>69</v>
      </c>
      <c r="B87" s="2" t="s">
        <v>33</v>
      </c>
      <c r="C87" s="2" t="s">
        <v>34</v>
      </c>
      <c r="D87" s="2">
        <v>2012</v>
      </c>
      <c r="E87" s="2" t="s">
        <v>33</v>
      </c>
      <c r="F87" s="2" t="s">
        <v>161</v>
      </c>
      <c r="G87" s="2">
        <v>0.56899999999999995</v>
      </c>
      <c r="H87" s="2" t="s">
        <v>162</v>
      </c>
      <c r="J87" s="6" t="s">
        <v>39</v>
      </c>
    </row>
    <row r="88" spans="1:10" ht="13.2">
      <c r="A88" s="2" t="s">
        <v>69</v>
      </c>
      <c r="B88" s="2" t="s">
        <v>33</v>
      </c>
      <c r="C88" s="2" t="s">
        <v>34</v>
      </c>
      <c r="D88" s="2">
        <v>2013</v>
      </c>
      <c r="E88" s="2" t="s">
        <v>33</v>
      </c>
      <c r="F88" s="2" t="s">
        <v>161</v>
      </c>
      <c r="G88" s="2">
        <v>0.53500000000000003</v>
      </c>
      <c r="H88" s="2" t="s">
        <v>162</v>
      </c>
      <c r="J88" s="6" t="s">
        <v>39</v>
      </c>
    </row>
    <row r="89" spans="1:10" ht="13.2">
      <c r="A89" s="2" t="s">
        <v>69</v>
      </c>
      <c r="B89" s="2" t="s">
        <v>33</v>
      </c>
      <c r="C89" s="2" t="s">
        <v>34</v>
      </c>
      <c r="D89" s="2">
        <v>2014</v>
      </c>
      <c r="E89" s="2" t="s">
        <v>33</v>
      </c>
      <c r="F89" s="2" t="s">
        <v>161</v>
      </c>
      <c r="G89" s="2">
        <v>0.499</v>
      </c>
      <c r="H89" s="2" t="s">
        <v>162</v>
      </c>
      <c r="J89" s="6" t="s">
        <v>39</v>
      </c>
    </row>
    <row r="90" spans="1:10" ht="13.2">
      <c r="A90" s="2" t="s">
        <v>69</v>
      </c>
      <c r="B90" s="2" t="s">
        <v>33</v>
      </c>
      <c r="C90" s="2" t="s">
        <v>34</v>
      </c>
      <c r="D90" s="2">
        <v>2015</v>
      </c>
      <c r="E90" s="2" t="s">
        <v>33</v>
      </c>
      <c r="F90" s="2" t="s">
        <v>161</v>
      </c>
      <c r="G90" s="2">
        <v>0.46300000000000002</v>
      </c>
      <c r="H90" s="2" t="s">
        <v>162</v>
      </c>
      <c r="J90" s="6" t="s">
        <v>39</v>
      </c>
    </row>
    <row r="91" spans="1:10" ht="13.2">
      <c r="A91" s="2" t="s">
        <v>69</v>
      </c>
      <c r="B91" s="2" t="s">
        <v>33</v>
      </c>
      <c r="C91" s="2" t="s">
        <v>34</v>
      </c>
      <c r="D91" s="2">
        <v>2016</v>
      </c>
      <c r="E91" s="2" t="s">
        <v>33</v>
      </c>
      <c r="F91" s="2" t="s">
        <v>161</v>
      </c>
      <c r="G91" s="2">
        <v>0.42599999999999999</v>
      </c>
      <c r="H91" s="2" t="s">
        <v>162</v>
      </c>
      <c r="J91" s="6" t="s">
        <v>39</v>
      </c>
    </row>
    <row r="92" spans="1:10" ht="13.2">
      <c r="A92" s="2" t="s">
        <v>273</v>
      </c>
      <c r="B92" s="2" t="s">
        <v>33</v>
      </c>
      <c r="C92" s="2" t="s">
        <v>34</v>
      </c>
      <c r="D92" s="2">
        <v>1990</v>
      </c>
      <c r="E92" s="2" t="s">
        <v>33</v>
      </c>
      <c r="F92" s="2" t="s">
        <v>35</v>
      </c>
      <c r="G92" s="2">
        <v>17</v>
      </c>
      <c r="H92" s="2" t="s">
        <v>36</v>
      </c>
      <c r="I92" s="2" t="s">
        <v>37</v>
      </c>
      <c r="J92" s="6" t="s">
        <v>39</v>
      </c>
    </row>
    <row r="93" spans="1:10" ht="13.2">
      <c r="A93" s="2" t="s">
        <v>273</v>
      </c>
      <c r="B93" s="2" t="s">
        <v>33</v>
      </c>
      <c r="C93" s="2" t="s">
        <v>34</v>
      </c>
      <c r="D93" s="2">
        <v>1995</v>
      </c>
      <c r="E93" s="2" t="s">
        <v>33</v>
      </c>
      <c r="F93" s="2" t="s">
        <v>35</v>
      </c>
      <c r="G93" s="2">
        <v>17</v>
      </c>
      <c r="H93" s="2" t="s">
        <v>36</v>
      </c>
      <c r="I93" s="2" t="s">
        <v>37</v>
      </c>
      <c r="J93" s="6" t="s">
        <v>39</v>
      </c>
    </row>
    <row r="94" spans="1:10" ht="13.2">
      <c r="A94" s="2" t="s">
        <v>273</v>
      </c>
      <c r="B94" s="2" t="s">
        <v>33</v>
      </c>
      <c r="C94" s="2" t="s">
        <v>34</v>
      </c>
      <c r="D94" s="2">
        <v>2000</v>
      </c>
      <c r="E94" s="2" t="s">
        <v>33</v>
      </c>
      <c r="F94" s="2" t="s">
        <v>35</v>
      </c>
      <c r="G94" s="2">
        <v>16</v>
      </c>
      <c r="H94" s="2" t="s">
        <v>36</v>
      </c>
      <c r="I94" s="2" t="s">
        <v>37</v>
      </c>
      <c r="J94" s="6" t="s">
        <v>39</v>
      </c>
    </row>
    <row r="95" spans="1:10" ht="13.2">
      <c r="A95" s="2" t="s">
        <v>273</v>
      </c>
      <c r="B95" s="2" t="s">
        <v>33</v>
      </c>
      <c r="C95" s="2" t="s">
        <v>34</v>
      </c>
      <c r="D95" s="2">
        <v>2005</v>
      </c>
      <c r="E95" s="2" t="s">
        <v>33</v>
      </c>
      <c r="F95" s="2" t="s">
        <v>35</v>
      </c>
      <c r="G95" s="2">
        <v>17</v>
      </c>
      <c r="H95" s="2" t="s">
        <v>36</v>
      </c>
      <c r="I95" s="2" t="s">
        <v>37</v>
      </c>
      <c r="J95" s="6" t="s">
        <v>39</v>
      </c>
    </row>
    <row r="96" spans="1:10" ht="13.2">
      <c r="A96" s="2" t="s">
        <v>273</v>
      </c>
      <c r="B96" s="2" t="s">
        <v>33</v>
      </c>
      <c r="C96" s="2" t="s">
        <v>34</v>
      </c>
      <c r="D96" s="2">
        <v>2010</v>
      </c>
      <c r="E96" s="2" t="s">
        <v>33</v>
      </c>
      <c r="F96" s="2" t="s">
        <v>35</v>
      </c>
      <c r="G96" s="2">
        <v>14</v>
      </c>
      <c r="H96" s="2" t="s">
        <v>36</v>
      </c>
      <c r="I96" s="2" t="s">
        <v>37</v>
      </c>
      <c r="J96" s="6" t="s">
        <v>39</v>
      </c>
    </row>
    <row r="97" spans="1:10" ht="13.2">
      <c r="A97" s="2" t="s">
        <v>273</v>
      </c>
      <c r="B97" s="2" t="s">
        <v>33</v>
      </c>
      <c r="C97" s="2" t="s">
        <v>34</v>
      </c>
      <c r="D97" s="2">
        <v>2011</v>
      </c>
      <c r="E97" s="2" t="s">
        <v>33</v>
      </c>
      <c r="F97" s="2" t="s">
        <v>35</v>
      </c>
      <c r="G97" s="2">
        <v>15</v>
      </c>
      <c r="H97" s="2" t="s">
        <v>36</v>
      </c>
      <c r="I97" s="2" t="s">
        <v>37</v>
      </c>
      <c r="J97" s="6" t="s">
        <v>39</v>
      </c>
    </row>
    <row r="98" spans="1:10" ht="13.2">
      <c r="A98" s="2" t="s">
        <v>273</v>
      </c>
      <c r="B98" s="2" t="s">
        <v>33</v>
      </c>
      <c r="C98" s="2" t="s">
        <v>34</v>
      </c>
      <c r="D98" s="2">
        <v>2012</v>
      </c>
      <c r="E98" s="2" t="s">
        <v>33</v>
      </c>
      <c r="F98" s="2" t="s">
        <v>35</v>
      </c>
      <c r="G98" s="2">
        <v>15</v>
      </c>
      <c r="H98" s="2" t="s">
        <v>36</v>
      </c>
      <c r="I98" s="2" t="s">
        <v>37</v>
      </c>
      <c r="J98" s="6" t="s">
        <v>39</v>
      </c>
    </row>
    <row r="99" spans="1:10" ht="13.2">
      <c r="A99" s="2" t="s">
        <v>273</v>
      </c>
      <c r="B99" s="2" t="s">
        <v>33</v>
      </c>
      <c r="C99" s="2" t="s">
        <v>34</v>
      </c>
      <c r="D99" s="2">
        <v>2013</v>
      </c>
      <c r="E99" s="2" t="s">
        <v>33</v>
      </c>
      <c r="F99" s="2" t="s">
        <v>35</v>
      </c>
      <c r="G99" s="2">
        <v>16</v>
      </c>
      <c r="H99" s="2" t="s">
        <v>36</v>
      </c>
      <c r="I99" s="2" t="s">
        <v>37</v>
      </c>
      <c r="J99" s="6" t="s">
        <v>39</v>
      </c>
    </row>
    <row r="100" spans="1:10" ht="13.2">
      <c r="A100" s="2" t="s">
        <v>273</v>
      </c>
      <c r="B100" s="2" t="s">
        <v>33</v>
      </c>
      <c r="C100" s="2" t="s">
        <v>34</v>
      </c>
      <c r="D100" s="2">
        <v>2014</v>
      </c>
      <c r="E100" s="2" t="s">
        <v>33</v>
      </c>
      <c r="F100" s="2" t="s">
        <v>35</v>
      </c>
      <c r="G100" s="2">
        <v>15</v>
      </c>
      <c r="H100" s="2" t="s">
        <v>36</v>
      </c>
      <c r="I100" s="2" t="s">
        <v>37</v>
      </c>
      <c r="J100" s="6" t="s">
        <v>39</v>
      </c>
    </row>
    <row r="101" spans="1:10" ht="13.2">
      <c r="A101" s="2" t="s">
        <v>273</v>
      </c>
      <c r="B101" s="2" t="s">
        <v>33</v>
      </c>
      <c r="C101" s="2" t="s">
        <v>34</v>
      </c>
      <c r="D101" s="2">
        <v>2015</v>
      </c>
      <c r="E101" s="2" t="s">
        <v>33</v>
      </c>
      <c r="F101" s="2" t="s">
        <v>35</v>
      </c>
      <c r="G101" s="2">
        <v>17</v>
      </c>
      <c r="H101" s="2" t="s">
        <v>36</v>
      </c>
      <c r="I101" s="2" t="s">
        <v>37</v>
      </c>
      <c r="J101" s="6" t="s">
        <v>39</v>
      </c>
    </row>
    <row r="102" spans="1:10" ht="13.2">
      <c r="A102" s="2" t="s">
        <v>273</v>
      </c>
      <c r="B102" s="2" t="s">
        <v>33</v>
      </c>
      <c r="C102" s="2" t="s">
        <v>34</v>
      </c>
      <c r="D102" s="2">
        <v>2016</v>
      </c>
      <c r="E102" s="2" t="s">
        <v>33</v>
      </c>
      <c r="F102" s="2" t="s">
        <v>35</v>
      </c>
      <c r="G102" s="2">
        <v>17</v>
      </c>
      <c r="H102" s="2" t="s">
        <v>36</v>
      </c>
      <c r="I102" s="2" t="s">
        <v>37</v>
      </c>
      <c r="J102" s="6" t="s">
        <v>39</v>
      </c>
    </row>
    <row r="103" spans="1:10" ht="13.2">
      <c r="A103" s="2" t="s">
        <v>273</v>
      </c>
      <c r="B103" s="2" t="s">
        <v>33</v>
      </c>
      <c r="C103" s="2" t="s">
        <v>34</v>
      </c>
      <c r="D103" s="2">
        <v>1990</v>
      </c>
      <c r="E103" s="2" t="s">
        <v>33</v>
      </c>
      <c r="F103" s="2" t="s">
        <v>104</v>
      </c>
      <c r="G103" s="2">
        <v>50</v>
      </c>
      <c r="H103" s="2" t="s">
        <v>105</v>
      </c>
      <c r="J103" s="6" t="s">
        <v>39</v>
      </c>
    </row>
    <row r="104" spans="1:10" ht="13.2">
      <c r="A104" s="2" t="s">
        <v>273</v>
      </c>
      <c r="B104" s="2" t="s">
        <v>33</v>
      </c>
      <c r="C104" s="2" t="s">
        <v>34</v>
      </c>
      <c r="D104" s="2">
        <v>1995</v>
      </c>
      <c r="E104" s="2" t="s">
        <v>33</v>
      </c>
      <c r="F104" s="2" t="s">
        <v>104</v>
      </c>
      <c r="G104" s="2">
        <v>45</v>
      </c>
      <c r="H104" s="2" t="s">
        <v>105</v>
      </c>
      <c r="J104" s="6" t="s">
        <v>39</v>
      </c>
    </row>
    <row r="105" spans="1:10" ht="13.2">
      <c r="A105" s="2" t="s">
        <v>273</v>
      </c>
      <c r="B105" s="2" t="s">
        <v>33</v>
      </c>
      <c r="C105" s="2" t="s">
        <v>34</v>
      </c>
      <c r="D105" s="2">
        <v>2000</v>
      </c>
      <c r="E105" s="2" t="s">
        <v>33</v>
      </c>
      <c r="F105" s="2" t="s">
        <v>104</v>
      </c>
      <c r="G105" s="2">
        <v>42</v>
      </c>
      <c r="H105" s="2" t="s">
        <v>105</v>
      </c>
      <c r="J105" s="6" t="s">
        <v>39</v>
      </c>
    </row>
    <row r="106" spans="1:10" ht="13.2">
      <c r="A106" s="2" t="s">
        <v>273</v>
      </c>
      <c r="B106" s="2" t="s">
        <v>33</v>
      </c>
      <c r="C106" s="2" t="s">
        <v>34</v>
      </c>
      <c r="D106" s="2">
        <v>2005</v>
      </c>
      <c r="E106" s="2" t="s">
        <v>33</v>
      </c>
      <c r="F106" s="2" t="s">
        <v>104</v>
      </c>
      <c r="G106" s="2">
        <v>41</v>
      </c>
      <c r="H106" s="2" t="s">
        <v>105</v>
      </c>
      <c r="J106" s="6" t="s">
        <v>39</v>
      </c>
    </row>
    <row r="107" spans="1:10" ht="13.2">
      <c r="A107" s="2" t="s">
        <v>273</v>
      </c>
      <c r="B107" s="2" t="s">
        <v>33</v>
      </c>
      <c r="C107" s="2" t="s">
        <v>34</v>
      </c>
      <c r="D107" s="2">
        <v>2010</v>
      </c>
      <c r="E107" s="2" t="s">
        <v>33</v>
      </c>
      <c r="F107" s="2" t="s">
        <v>104</v>
      </c>
      <c r="G107" s="2">
        <v>42</v>
      </c>
      <c r="H107" s="2" t="s">
        <v>105</v>
      </c>
      <c r="J107" s="6" t="s">
        <v>39</v>
      </c>
    </row>
    <row r="108" spans="1:10" ht="13.2">
      <c r="A108" s="2" t="s">
        <v>273</v>
      </c>
      <c r="B108" s="2" t="s">
        <v>33</v>
      </c>
      <c r="C108" s="2" t="s">
        <v>34</v>
      </c>
      <c r="D108" s="2">
        <v>2013</v>
      </c>
      <c r="E108" s="2" t="s">
        <v>33</v>
      </c>
      <c r="F108" s="2" t="s">
        <v>104</v>
      </c>
      <c r="G108" s="2">
        <v>43</v>
      </c>
      <c r="H108" s="2" t="s">
        <v>105</v>
      </c>
      <c r="J108" s="6" t="s">
        <v>39</v>
      </c>
    </row>
    <row r="109" spans="1:10" ht="13.2">
      <c r="A109" s="2" t="s">
        <v>273</v>
      </c>
      <c r="B109" s="2" t="s">
        <v>33</v>
      </c>
      <c r="C109" s="2" t="s">
        <v>34</v>
      </c>
      <c r="D109" s="2">
        <v>2015</v>
      </c>
      <c r="E109" s="2" t="s">
        <v>33</v>
      </c>
      <c r="F109" s="2" t="s">
        <v>104</v>
      </c>
      <c r="G109" s="2">
        <v>44</v>
      </c>
      <c r="H109" s="2" t="s">
        <v>105</v>
      </c>
      <c r="J109" s="6" t="s">
        <v>39</v>
      </c>
    </row>
    <row r="110" spans="1:10" ht="13.2">
      <c r="A110" s="2" t="s">
        <v>273</v>
      </c>
      <c r="B110" s="2" t="s">
        <v>33</v>
      </c>
      <c r="C110" s="2" t="s">
        <v>34</v>
      </c>
      <c r="D110" s="2">
        <v>2016</v>
      </c>
      <c r="E110" s="2" t="s">
        <v>33</v>
      </c>
      <c r="F110" s="2" t="s">
        <v>104</v>
      </c>
      <c r="G110" s="2">
        <v>44</v>
      </c>
      <c r="H110" s="2" t="s">
        <v>105</v>
      </c>
      <c r="J110" s="6" t="s">
        <v>39</v>
      </c>
    </row>
    <row r="111" spans="1:10" ht="13.2">
      <c r="A111" s="2" t="s">
        <v>273</v>
      </c>
      <c r="B111" s="2" t="s">
        <v>33</v>
      </c>
      <c r="C111" s="2" t="s">
        <v>34</v>
      </c>
      <c r="D111" s="2">
        <v>1990</v>
      </c>
      <c r="E111" s="2" t="s">
        <v>33</v>
      </c>
      <c r="F111" s="2" t="s">
        <v>161</v>
      </c>
      <c r="G111" s="2">
        <v>0.78300000000000003</v>
      </c>
      <c r="H111" s="2" t="s">
        <v>162</v>
      </c>
      <c r="J111" s="6" t="s">
        <v>39</v>
      </c>
    </row>
    <row r="112" spans="1:10" ht="13.2">
      <c r="A112" s="2" t="s">
        <v>273</v>
      </c>
      <c r="B112" s="2" t="s">
        <v>33</v>
      </c>
      <c r="C112" s="2" t="s">
        <v>34</v>
      </c>
      <c r="D112" s="2">
        <v>1995</v>
      </c>
      <c r="E112" s="2" t="s">
        <v>33</v>
      </c>
      <c r="F112" s="2" t="s">
        <v>161</v>
      </c>
      <c r="G112" s="2">
        <v>0.63100000000000001</v>
      </c>
      <c r="H112" s="2" t="s">
        <v>162</v>
      </c>
      <c r="J112" s="6" t="s">
        <v>39</v>
      </c>
    </row>
    <row r="113" spans="1:10" ht="13.2">
      <c r="A113" s="2" t="s">
        <v>273</v>
      </c>
      <c r="B113" s="2" t="s">
        <v>33</v>
      </c>
      <c r="C113" s="2" t="s">
        <v>34</v>
      </c>
      <c r="D113" s="2">
        <v>2000</v>
      </c>
      <c r="E113" s="2" t="s">
        <v>33</v>
      </c>
      <c r="F113" s="2" t="s">
        <v>161</v>
      </c>
      <c r="G113" s="2">
        <v>0.50900000000000001</v>
      </c>
      <c r="H113" s="2" t="s">
        <v>162</v>
      </c>
      <c r="J113" s="6" t="s">
        <v>39</v>
      </c>
    </row>
    <row r="114" spans="1:10" ht="13.2">
      <c r="A114" s="2" t="s">
        <v>273</v>
      </c>
      <c r="B114" s="2" t="s">
        <v>33</v>
      </c>
      <c r="C114" s="2" t="s">
        <v>34</v>
      </c>
      <c r="D114" s="2">
        <v>2005</v>
      </c>
      <c r="E114" s="2" t="s">
        <v>33</v>
      </c>
      <c r="F114" s="2" t="s">
        <v>161</v>
      </c>
      <c r="G114" s="2">
        <v>0.53400000000000003</v>
      </c>
      <c r="H114" s="2" t="s">
        <v>162</v>
      </c>
      <c r="J114" s="6" t="s">
        <v>39</v>
      </c>
    </row>
    <row r="115" spans="1:10" ht="13.2">
      <c r="A115" s="2" t="s">
        <v>273</v>
      </c>
      <c r="B115" s="2" t="s">
        <v>33</v>
      </c>
      <c r="C115" s="2" t="s">
        <v>34</v>
      </c>
      <c r="D115" s="2">
        <v>2010</v>
      </c>
      <c r="E115" s="2" t="s">
        <v>33</v>
      </c>
      <c r="F115" s="2" t="s">
        <v>161</v>
      </c>
      <c r="G115" s="2">
        <v>0.49399999999999999</v>
      </c>
      <c r="H115" s="2" t="s">
        <v>162</v>
      </c>
      <c r="J115" s="6" t="s">
        <v>39</v>
      </c>
    </row>
    <row r="116" spans="1:10" ht="13.2">
      <c r="A116" s="2" t="s">
        <v>273</v>
      </c>
      <c r="B116" s="2" t="s">
        <v>33</v>
      </c>
      <c r="C116" s="2" t="s">
        <v>34</v>
      </c>
      <c r="D116" s="2">
        <v>2011</v>
      </c>
      <c r="E116" s="2" t="s">
        <v>33</v>
      </c>
      <c r="F116" s="2" t="s">
        <v>161</v>
      </c>
      <c r="G116" s="2">
        <v>0.46300000000000002</v>
      </c>
      <c r="H116" s="2" t="s">
        <v>162</v>
      </c>
      <c r="J116" s="6" t="s">
        <v>39</v>
      </c>
    </row>
    <row r="117" spans="1:10" ht="13.2">
      <c r="A117" s="2" t="s">
        <v>273</v>
      </c>
      <c r="B117" s="2" t="s">
        <v>33</v>
      </c>
      <c r="C117" s="2" t="s">
        <v>34</v>
      </c>
      <c r="D117" s="2">
        <v>2012</v>
      </c>
      <c r="E117" s="2" t="s">
        <v>33</v>
      </c>
      <c r="F117" s="2" t="s">
        <v>161</v>
      </c>
      <c r="G117" s="2">
        <v>0.41599999999999998</v>
      </c>
      <c r="H117" s="2" t="s">
        <v>162</v>
      </c>
      <c r="J117" s="6" t="s">
        <v>39</v>
      </c>
    </row>
    <row r="118" spans="1:10" ht="13.2">
      <c r="A118" s="2" t="s">
        <v>273</v>
      </c>
      <c r="B118" s="2" t="s">
        <v>33</v>
      </c>
      <c r="C118" s="2" t="s">
        <v>34</v>
      </c>
      <c r="D118" s="2">
        <v>2013</v>
      </c>
      <c r="E118" s="2" t="s">
        <v>33</v>
      </c>
      <c r="F118" s="2" t="s">
        <v>161</v>
      </c>
      <c r="G118" s="2">
        <v>0.375</v>
      </c>
      <c r="H118" s="2" t="s">
        <v>162</v>
      </c>
      <c r="J118" s="6" t="s">
        <v>39</v>
      </c>
    </row>
    <row r="119" spans="1:10" ht="13.2">
      <c r="A119" s="2" t="s">
        <v>273</v>
      </c>
      <c r="B119" s="2" t="s">
        <v>33</v>
      </c>
      <c r="C119" s="2" t="s">
        <v>34</v>
      </c>
      <c r="D119" s="2">
        <v>2014</v>
      </c>
      <c r="E119" s="2" t="s">
        <v>33</v>
      </c>
      <c r="F119" s="2" t="s">
        <v>161</v>
      </c>
      <c r="G119" s="2">
        <v>0.33900000000000002</v>
      </c>
      <c r="H119" s="2" t="s">
        <v>162</v>
      </c>
      <c r="J119" s="6" t="s">
        <v>39</v>
      </c>
    </row>
    <row r="120" spans="1:10" ht="13.2">
      <c r="A120" s="2" t="s">
        <v>273</v>
      </c>
      <c r="B120" s="2" t="s">
        <v>33</v>
      </c>
      <c r="C120" s="2" t="s">
        <v>34</v>
      </c>
      <c r="D120" s="2">
        <v>2015</v>
      </c>
      <c r="E120" s="2" t="s">
        <v>33</v>
      </c>
      <c r="F120" s="2" t="s">
        <v>161</v>
      </c>
      <c r="G120" s="2">
        <v>0.307</v>
      </c>
      <c r="H120" s="2" t="s">
        <v>162</v>
      </c>
      <c r="J120" s="6" t="s">
        <v>39</v>
      </c>
    </row>
    <row r="121" spans="1:10" ht="13.2">
      <c r="A121" s="2" t="s">
        <v>273</v>
      </c>
      <c r="B121" s="2" t="s">
        <v>33</v>
      </c>
      <c r="C121" s="2" t="s">
        <v>34</v>
      </c>
      <c r="D121" s="2">
        <v>2016</v>
      </c>
      <c r="E121" s="2" t="s">
        <v>33</v>
      </c>
      <c r="F121" s="2" t="s">
        <v>161</v>
      </c>
      <c r="G121" s="2">
        <v>0.27900000000000003</v>
      </c>
      <c r="H121" s="2" t="s">
        <v>162</v>
      </c>
      <c r="J121" s="6" t="s">
        <v>39</v>
      </c>
    </row>
    <row r="122" spans="1:10" ht="13.2">
      <c r="A122" s="2" t="s">
        <v>278</v>
      </c>
      <c r="B122" s="2" t="s">
        <v>33</v>
      </c>
      <c r="C122" s="2" t="s">
        <v>34</v>
      </c>
      <c r="D122" s="2">
        <v>1990</v>
      </c>
      <c r="E122" s="2" t="s">
        <v>33</v>
      </c>
      <c r="F122" s="2" t="s">
        <v>35</v>
      </c>
      <c r="G122" s="2">
        <v>16</v>
      </c>
      <c r="H122" s="2" t="s">
        <v>36</v>
      </c>
      <c r="I122" s="2" t="s">
        <v>37</v>
      </c>
      <c r="J122" s="6" t="s">
        <v>39</v>
      </c>
    </row>
    <row r="123" spans="1:10" ht="13.2">
      <c r="A123" s="2" t="s">
        <v>278</v>
      </c>
      <c r="B123" s="2" t="s">
        <v>33</v>
      </c>
      <c r="C123" s="2" t="s">
        <v>34</v>
      </c>
      <c r="D123" s="2">
        <v>1995</v>
      </c>
      <c r="E123" s="2" t="s">
        <v>33</v>
      </c>
      <c r="F123" s="2" t="s">
        <v>35</v>
      </c>
      <c r="G123" s="2">
        <v>16</v>
      </c>
      <c r="H123" s="2" t="s">
        <v>36</v>
      </c>
      <c r="I123" s="2" t="s">
        <v>37</v>
      </c>
      <c r="J123" s="6" t="s">
        <v>39</v>
      </c>
    </row>
    <row r="124" spans="1:10" ht="13.2">
      <c r="A124" s="2" t="s">
        <v>278</v>
      </c>
      <c r="B124" s="2" t="s">
        <v>33</v>
      </c>
      <c r="C124" s="2" t="s">
        <v>34</v>
      </c>
      <c r="D124" s="2">
        <v>2000</v>
      </c>
      <c r="E124" s="2" t="s">
        <v>33</v>
      </c>
      <c r="F124" s="2" t="s">
        <v>35</v>
      </c>
      <c r="G124" s="2">
        <v>16</v>
      </c>
      <c r="H124" s="2" t="s">
        <v>36</v>
      </c>
      <c r="I124" s="2" t="s">
        <v>37</v>
      </c>
      <c r="J124" s="6" t="s">
        <v>39</v>
      </c>
    </row>
    <row r="125" spans="1:10" ht="13.2">
      <c r="A125" s="2" t="s">
        <v>278</v>
      </c>
      <c r="B125" s="2" t="s">
        <v>33</v>
      </c>
      <c r="C125" s="2" t="s">
        <v>34</v>
      </c>
      <c r="D125" s="2">
        <v>2005</v>
      </c>
      <c r="E125" s="2" t="s">
        <v>33</v>
      </c>
      <c r="F125" s="2" t="s">
        <v>35</v>
      </c>
      <c r="G125" s="2">
        <v>20</v>
      </c>
      <c r="H125" s="2" t="s">
        <v>36</v>
      </c>
      <c r="I125" s="2" t="s">
        <v>37</v>
      </c>
      <c r="J125" s="6" t="s">
        <v>39</v>
      </c>
    </row>
    <row r="126" spans="1:10" ht="13.2">
      <c r="A126" s="2" t="s">
        <v>278</v>
      </c>
      <c r="B126" s="2" t="s">
        <v>33</v>
      </c>
      <c r="C126" s="2" t="s">
        <v>34</v>
      </c>
      <c r="D126" s="2">
        <v>2010</v>
      </c>
      <c r="E126" s="2" t="s">
        <v>33</v>
      </c>
      <c r="F126" s="2" t="s">
        <v>35</v>
      </c>
      <c r="G126" s="2">
        <v>15</v>
      </c>
      <c r="H126" s="2" t="s">
        <v>36</v>
      </c>
      <c r="I126" s="2" t="s">
        <v>37</v>
      </c>
      <c r="J126" s="6" t="s">
        <v>39</v>
      </c>
    </row>
    <row r="127" spans="1:10" ht="13.2">
      <c r="A127" s="2" t="s">
        <v>278</v>
      </c>
      <c r="B127" s="2" t="s">
        <v>33</v>
      </c>
      <c r="C127" s="2" t="s">
        <v>34</v>
      </c>
      <c r="D127" s="2">
        <v>2011</v>
      </c>
      <c r="E127" s="2" t="s">
        <v>33</v>
      </c>
      <c r="F127" s="2" t="s">
        <v>35</v>
      </c>
      <c r="G127" s="2">
        <v>15</v>
      </c>
      <c r="H127" s="2" t="s">
        <v>36</v>
      </c>
      <c r="I127" s="2" t="s">
        <v>37</v>
      </c>
      <c r="J127" s="6" t="s">
        <v>39</v>
      </c>
    </row>
    <row r="128" spans="1:10" ht="13.2">
      <c r="A128" s="2" t="s">
        <v>278</v>
      </c>
      <c r="B128" s="2" t="s">
        <v>33</v>
      </c>
      <c r="C128" s="2" t="s">
        <v>34</v>
      </c>
      <c r="D128" s="2">
        <v>2012</v>
      </c>
      <c r="E128" s="2" t="s">
        <v>33</v>
      </c>
      <c r="F128" s="2" t="s">
        <v>35</v>
      </c>
      <c r="G128" s="2">
        <v>16</v>
      </c>
      <c r="H128" s="2" t="s">
        <v>36</v>
      </c>
      <c r="I128" s="2" t="s">
        <v>37</v>
      </c>
      <c r="J128" s="6" t="s">
        <v>39</v>
      </c>
    </row>
    <row r="129" spans="1:10" ht="13.2">
      <c r="A129" s="2" t="s">
        <v>278</v>
      </c>
      <c r="B129" s="2" t="s">
        <v>33</v>
      </c>
      <c r="C129" s="2" t="s">
        <v>34</v>
      </c>
      <c r="D129" s="2">
        <v>2013</v>
      </c>
      <c r="E129" s="2" t="s">
        <v>33</v>
      </c>
      <c r="F129" s="2" t="s">
        <v>35</v>
      </c>
      <c r="G129" s="2">
        <v>16</v>
      </c>
      <c r="H129" s="2" t="s">
        <v>36</v>
      </c>
      <c r="I129" s="2" t="s">
        <v>37</v>
      </c>
      <c r="J129" s="6" t="s">
        <v>39</v>
      </c>
    </row>
    <row r="130" spans="1:10" ht="13.2">
      <c r="A130" s="2" t="s">
        <v>278</v>
      </c>
      <c r="B130" s="2" t="s">
        <v>33</v>
      </c>
      <c r="C130" s="2" t="s">
        <v>34</v>
      </c>
      <c r="D130" s="2">
        <v>2014</v>
      </c>
      <c r="E130" s="2" t="s">
        <v>33</v>
      </c>
      <c r="F130" s="2" t="s">
        <v>35</v>
      </c>
      <c r="G130" s="2">
        <v>16</v>
      </c>
      <c r="H130" s="2" t="s">
        <v>36</v>
      </c>
      <c r="I130" s="2" t="s">
        <v>37</v>
      </c>
      <c r="J130" s="6" t="s">
        <v>39</v>
      </c>
    </row>
    <row r="131" spans="1:10" ht="13.2">
      <c r="A131" s="2" t="s">
        <v>278</v>
      </c>
      <c r="B131" s="2" t="s">
        <v>33</v>
      </c>
      <c r="C131" s="2" t="s">
        <v>34</v>
      </c>
      <c r="D131" s="2">
        <v>2015</v>
      </c>
      <c r="E131" s="2" t="s">
        <v>33</v>
      </c>
      <c r="F131" s="2" t="s">
        <v>35</v>
      </c>
      <c r="G131" s="2">
        <v>17</v>
      </c>
      <c r="H131" s="2" t="s">
        <v>36</v>
      </c>
      <c r="I131" s="2" t="s">
        <v>37</v>
      </c>
      <c r="J131" s="6" t="s">
        <v>39</v>
      </c>
    </row>
    <row r="132" spans="1:10" ht="13.2">
      <c r="A132" s="2" t="s">
        <v>278</v>
      </c>
      <c r="B132" s="2" t="s">
        <v>33</v>
      </c>
      <c r="C132" s="2" t="s">
        <v>34</v>
      </c>
      <c r="D132" s="2">
        <v>2016</v>
      </c>
      <c r="E132" s="2" t="s">
        <v>33</v>
      </c>
      <c r="F132" s="2" t="s">
        <v>35</v>
      </c>
      <c r="G132" s="2">
        <v>18</v>
      </c>
      <c r="H132" s="2" t="s">
        <v>36</v>
      </c>
      <c r="I132" s="2" t="s">
        <v>37</v>
      </c>
      <c r="J132" s="6" t="s">
        <v>39</v>
      </c>
    </row>
    <row r="133" spans="1:10" ht="13.2">
      <c r="A133" s="2" t="s">
        <v>278</v>
      </c>
      <c r="B133" s="2" t="s">
        <v>33</v>
      </c>
      <c r="C133" s="2" t="s">
        <v>34</v>
      </c>
      <c r="D133" s="2">
        <v>1990</v>
      </c>
      <c r="E133" s="2" t="s">
        <v>33</v>
      </c>
      <c r="F133" s="2" t="s">
        <v>104</v>
      </c>
      <c r="G133" s="2">
        <v>49</v>
      </c>
      <c r="H133" s="2" t="s">
        <v>105</v>
      </c>
      <c r="J133" s="6" t="s">
        <v>39</v>
      </c>
    </row>
    <row r="134" spans="1:10" ht="13.2">
      <c r="A134" s="2" t="s">
        <v>278</v>
      </c>
      <c r="B134" s="2" t="s">
        <v>33</v>
      </c>
      <c r="C134" s="2" t="s">
        <v>34</v>
      </c>
      <c r="D134" s="2">
        <v>1995</v>
      </c>
      <c r="E134" s="2" t="s">
        <v>33</v>
      </c>
      <c r="F134" s="2" t="s">
        <v>104</v>
      </c>
      <c r="G134" s="2">
        <v>46</v>
      </c>
      <c r="H134" s="2" t="s">
        <v>105</v>
      </c>
      <c r="J134" s="6" t="s">
        <v>39</v>
      </c>
    </row>
    <row r="135" spans="1:10" ht="13.2">
      <c r="A135" s="2" t="s">
        <v>278</v>
      </c>
      <c r="B135" s="2" t="s">
        <v>33</v>
      </c>
      <c r="C135" s="2" t="s">
        <v>34</v>
      </c>
      <c r="D135" s="2">
        <v>2000</v>
      </c>
      <c r="E135" s="2" t="s">
        <v>33</v>
      </c>
      <c r="F135" s="2" t="s">
        <v>104</v>
      </c>
      <c r="G135" s="2">
        <v>45</v>
      </c>
      <c r="H135" s="2" t="s">
        <v>105</v>
      </c>
      <c r="J135" s="6" t="s">
        <v>39</v>
      </c>
    </row>
    <row r="136" spans="1:10" ht="13.2">
      <c r="A136" s="2" t="s">
        <v>278</v>
      </c>
      <c r="B136" s="2" t="s">
        <v>33</v>
      </c>
      <c r="C136" s="2" t="s">
        <v>34</v>
      </c>
      <c r="D136" s="2">
        <v>2005</v>
      </c>
      <c r="E136" s="2" t="s">
        <v>33</v>
      </c>
      <c r="F136" s="2" t="s">
        <v>104</v>
      </c>
      <c r="G136" s="2">
        <v>45</v>
      </c>
      <c r="H136" s="2" t="s">
        <v>105</v>
      </c>
      <c r="J136" s="6" t="s">
        <v>39</v>
      </c>
    </row>
    <row r="137" spans="1:10" ht="13.2">
      <c r="A137" s="2" t="s">
        <v>278</v>
      </c>
      <c r="B137" s="2" t="s">
        <v>33</v>
      </c>
      <c r="C137" s="2" t="s">
        <v>34</v>
      </c>
      <c r="D137" s="2">
        <v>2010</v>
      </c>
      <c r="E137" s="2" t="s">
        <v>33</v>
      </c>
      <c r="F137" s="2" t="s">
        <v>104</v>
      </c>
      <c r="G137" s="2">
        <v>47</v>
      </c>
      <c r="H137" s="2" t="s">
        <v>105</v>
      </c>
      <c r="J137" s="6" t="s">
        <v>39</v>
      </c>
    </row>
    <row r="138" spans="1:10" ht="13.2">
      <c r="A138" s="2" t="s">
        <v>278</v>
      </c>
      <c r="B138" s="2" t="s">
        <v>33</v>
      </c>
      <c r="C138" s="2" t="s">
        <v>34</v>
      </c>
      <c r="D138" s="2">
        <v>2013</v>
      </c>
      <c r="E138" s="2" t="s">
        <v>33</v>
      </c>
      <c r="F138" s="2" t="s">
        <v>104</v>
      </c>
      <c r="G138" s="2">
        <v>48</v>
      </c>
      <c r="H138" s="2" t="s">
        <v>105</v>
      </c>
      <c r="J138" s="6" t="s">
        <v>39</v>
      </c>
    </row>
    <row r="139" spans="1:10" ht="13.2">
      <c r="A139" s="2" t="s">
        <v>278</v>
      </c>
      <c r="B139" s="2" t="s">
        <v>33</v>
      </c>
      <c r="C139" s="2" t="s">
        <v>34</v>
      </c>
      <c r="D139" s="2">
        <v>2015</v>
      </c>
      <c r="E139" s="2" t="s">
        <v>33</v>
      </c>
      <c r="F139" s="2" t="s">
        <v>104</v>
      </c>
      <c r="G139" s="2">
        <v>48</v>
      </c>
      <c r="H139" s="2" t="s">
        <v>105</v>
      </c>
      <c r="J139" s="6" t="s">
        <v>39</v>
      </c>
    </row>
    <row r="140" spans="1:10" ht="13.2">
      <c r="A140" s="2" t="s">
        <v>278</v>
      </c>
      <c r="B140" s="2" t="s">
        <v>33</v>
      </c>
      <c r="C140" s="2" t="s">
        <v>34</v>
      </c>
      <c r="D140" s="2">
        <v>2016</v>
      </c>
      <c r="E140" s="2" t="s">
        <v>33</v>
      </c>
      <c r="F140" s="2" t="s">
        <v>104</v>
      </c>
      <c r="G140" s="2">
        <v>49</v>
      </c>
      <c r="H140" s="2" t="s">
        <v>105</v>
      </c>
      <c r="J140" s="6" t="s">
        <v>39</v>
      </c>
    </row>
    <row r="141" spans="1:10" ht="13.2">
      <c r="A141" s="2" t="s">
        <v>278</v>
      </c>
      <c r="B141" s="2" t="s">
        <v>33</v>
      </c>
      <c r="C141" s="2" t="s">
        <v>34</v>
      </c>
      <c r="D141" s="2">
        <v>1990</v>
      </c>
      <c r="E141" s="2" t="s">
        <v>33</v>
      </c>
      <c r="F141" s="2" t="s">
        <v>161</v>
      </c>
      <c r="G141" s="2">
        <v>8.4000000000000005E-2</v>
      </c>
      <c r="H141" s="2" t="s">
        <v>162</v>
      </c>
      <c r="J141" s="6" t="s">
        <v>39</v>
      </c>
    </row>
    <row r="142" spans="1:10" ht="13.2">
      <c r="A142" s="2" t="s">
        <v>278</v>
      </c>
      <c r="B142" s="2" t="s">
        <v>33</v>
      </c>
      <c r="C142" s="2" t="s">
        <v>34</v>
      </c>
      <c r="D142" s="2">
        <v>1995</v>
      </c>
      <c r="E142" s="2" t="s">
        <v>33</v>
      </c>
      <c r="F142" s="2" t="s">
        <v>161</v>
      </c>
      <c r="G142" s="2">
        <v>4.9000000000000002E-2</v>
      </c>
      <c r="H142" s="2" t="s">
        <v>162</v>
      </c>
      <c r="J142" s="6" t="s">
        <v>39</v>
      </c>
    </row>
    <row r="143" spans="1:10" ht="13.2">
      <c r="A143" s="2" t="s">
        <v>278</v>
      </c>
      <c r="B143" s="2" t="s">
        <v>33</v>
      </c>
      <c r="C143" s="2" t="s">
        <v>34</v>
      </c>
      <c r="D143" s="2">
        <v>2000</v>
      </c>
      <c r="E143" s="2" t="s">
        <v>33</v>
      </c>
      <c r="F143" s="2" t="s">
        <v>161</v>
      </c>
      <c r="G143" s="2">
        <v>2.8000000000000001E-2</v>
      </c>
      <c r="H143" s="2" t="s">
        <v>162</v>
      </c>
      <c r="J143" s="6" t="s">
        <v>39</v>
      </c>
    </row>
    <row r="144" spans="1:10" ht="13.2">
      <c r="A144" s="2" t="s">
        <v>278</v>
      </c>
      <c r="B144" s="2" t="s">
        <v>33</v>
      </c>
      <c r="C144" s="2" t="s">
        <v>34</v>
      </c>
      <c r="D144" s="2">
        <v>2005</v>
      </c>
      <c r="E144" s="2" t="s">
        <v>33</v>
      </c>
      <c r="F144" s="2" t="s">
        <v>161</v>
      </c>
      <c r="G144" s="2">
        <v>1.7000000000000001E-2</v>
      </c>
      <c r="H144" s="2" t="s">
        <v>162</v>
      </c>
      <c r="J144" s="6" t="s">
        <v>39</v>
      </c>
    </row>
    <row r="145" spans="1:10" ht="13.2">
      <c r="A145" s="2" t="s">
        <v>278</v>
      </c>
      <c r="B145" s="2" t="s">
        <v>33</v>
      </c>
      <c r="C145" s="2" t="s">
        <v>34</v>
      </c>
      <c r="D145" s="2">
        <v>2010</v>
      </c>
      <c r="E145" s="2" t="s">
        <v>33</v>
      </c>
      <c r="F145" s="2" t="s">
        <v>161</v>
      </c>
      <c r="G145" s="2">
        <v>1.0999999999999999E-2</v>
      </c>
      <c r="H145" s="2" t="s">
        <v>162</v>
      </c>
      <c r="J145" s="6" t="s">
        <v>39</v>
      </c>
    </row>
    <row r="146" spans="1:10" ht="13.2">
      <c r="A146" s="2" t="s">
        <v>278</v>
      </c>
      <c r="B146" s="2" t="s">
        <v>33</v>
      </c>
      <c r="C146" s="2" t="s">
        <v>34</v>
      </c>
      <c r="D146" s="2">
        <v>2011</v>
      </c>
      <c r="E146" s="2" t="s">
        <v>33</v>
      </c>
      <c r="F146" s="2" t="s">
        <v>161</v>
      </c>
      <c r="G146" s="2">
        <v>8.9999999999999993E-3</v>
      </c>
      <c r="H146" s="2" t="s">
        <v>162</v>
      </c>
      <c r="J146" s="6" t="s">
        <v>39</v>
      </c>
    </row>
    <row r="147" spans="1:10" ht="13.2">
      <c r="A147" s="2" t="s">
        <v>278</v>
      </c>
      <c r="B147" s="2" t="s">
        <v>33</v>
      </c>
      <c r="C147" s="2" t="s">
        <v>34</v>
      </c>
      <c r="D147" s="2">
        <v>2012</v>
      </c>
      <c r="E147" s="2" t="s">
        <v>33</v>
      </c>
      <c r="F147" s="2" t="s">
        <v>161</v>
      </c>
      <c r="G147" s="2">
        <v>8.0000000000000002E-3</v>
      </c>
      <c r="H147" s="2" t="s">
        <v>162</v>
      </c>
      <c r="J147" s="6" t="s">
        <v>39</v>
      </c>
    </row>
    <row r="148" spans="1:10" ht="13.2">
      <c r="A148" s="2" t="s">
        <v>278</v>
      </c>
      <c r="B148" s="2" t="s">
        <v>33</v>
      </c>
      <c r="C148" s="2" t="s">
        <v>34</v>
      </c>
      <c r="D148" s="2">
        <v>2013</v>
      </c>
      <c r="E148" s="2" t="s">
        <v>33</v>
      </c>
      <c r="F148" s="2" t="s">
        <v>161</v>
      </c>
      <c r="G148" s="2">
        <v>8.0000000000000002E-3</v>
      </c>
      <c r="H148" s="2" t="s">
        <v>162</v>
      </c>
      <c r="J148" s="6" t="s">
        <v>39</v>
      </c>
    </row>
    <row r="149" spans="1:10" ht="13.2">
      <c r="A149" s="2" t="s">
        <v>278</v>
      </c>
      <c r="B149" s="2" t="s">
        <v>33</v>
      </c>
      <c r="C149" s="2" t="s">
        <v>34</v>
      </c>
      <c r="D149" s="2">
        <v>2014</v>
      </c>
      <c r="E149" s="2" t="s">
        <v>33</v>
      </c>
      <c r="F149" s="2" t="s">
        <v>161</v>
      </c>
      <c r="G149" s="2">
        <v>7.0000000000000001E-3</v>
      </c>
      <c r="H149" s="2" t="s">
        <v>162</v>
      </c>
      <c r="J149" s="6" t="s">
        <v>39</v>
      </c>
    </row>
    <row r="150" spans="1:10" ht="13.2">
      <c r="A150" s="2" t="s">
        <v>278</v>
      </c>
      <c r="B150" s="2" t="s">
        <v>33</v>
      </c>
      <c r="C150" s="2" t="s">
        <v>34</v>
      </c>
      <c r="D150" s="2">
        <v>2015</v>
      </c>
      <c r="E150" s="2" t="s">
        <v>33</v>
      </c>
      <c r="F150" s="2" t="s">
        <v>161</v>
      </c>
      <c r="G150" s="2">
        <v>6.0000000000000001E-3</v>
      </c>
      <c r="H150" s="2" t="s">
        <v>162</v>
      </c>
      <c r="J150" s="6" t="s">
        <v>39</v>
      </c>
    </row>
    <row r="151" spans="1:10" ht="13.2">
      <c r="A151" s="2" t="s">
        <v>278</v>
      </c>
      <c r="B151" s="2" t="s">
        <v>33</v>
      </c>
      <c r="C151" s="2" t="s">
        <v>34</v>
      </c>
      <c r="D151" s="2">
        <v>2016</v>
      </c>
      <c r="E151" s="2" t="s">
        <v>33</v>
      </c>
      <c r="F151" s="2" t="s">
        <v>161</v>
      </c>
      <c r="G151" s="2">
        <v>5.0000000000000001E-3</v>
      </c>
      <c r="H151" s="2" t="s">
        <v>162</v>
      </c>
      <c r="J151" s="6" t="s">
        <v>39</v>
      </c>
    </row>
    <row r="152" spans="1:10" ht="13.2">
      <c r="A152" s="2" t="s">
        <v>286</v>
      </c>
      <c r="B152" s="2" t="s">
        <v>33</v>
      </c>
      <c r="C152" s="2" t="s">
        <v>34</v>
      </c>
      <c r="D152" s="2">
        <v>1990</v>
      </c>
      <c r="E152" s="2" t="s">
        <v>33</v>
      </c>
      <c r="F152" s="2" t="s">
        <v>35</v>
      </c>
      <c r="G152" s="2">
        <v>44</v>
      </c>
      <c r="H152" s="2" t="s">
        <v>36</v>
      </c>
      <c r="I152" s="2" t="s">
        <v>37</v>
      </c>
      <c r="J152" s="6" t="s">
        <v>39</v>
      </c>
    </row>
    <row r="153" spans="1:10" ht="13.2">
      <c r="A153" s="2" t="s">
        <v>286</v>
      </c>
      <c r="B153" s="2" t="s">
        <v>33</v>
      </c>
      <c r="C153" s="2" t="s">
        <v>34</v>
      </c>
      <c r="D153" s="2">
        <v>1995</v>
      </c>
      <c r="E153" s="2" t="s">
        <v>33</v>
      </c>
      <c r="F153" s="2" t="s">
        <v>35</v>
      </c>
      <c r="G153" s="2">
        <v>44</v>
      </c>
      <c r="H153" s="2" t="s">
        <v>36</v>
      </c>
      <c r="I153" s="2" t="s">
        <v>37</v>
      </c>
      <c r="J153" s="6" t="s">
        <v>39</v>
      </c>
    </row>
    <row r="154" spans="1:10" ht="13.2">
      <c r="A154" s="2" t="s">
        <v>286</v>
      </c>
      <c r="B154" s="2" t="s">
        <v>33</v>
      </c>
      <c r="C154" s="2" t="s">
        <v>34</v>
      </c>
      <c r="D154" s="2">
        <v>2000</v>
      </c>
      <c r="E154" s="2" t="s">
        <v>33</v>
      </c>
      <c r="F154" s="2" t="s">
        <v>35</v>
      </c>
      <c r="G154" s="2">
        <v>44</v>
      </c>
      <c r="H154" s="2" t="s">
        <v>36</v>
      </c>
      <c r="I154" s="2" t="s">
        <v>37</v>
      </c>
      <c r="J154" s="6" t="s">
        <v>39</v>
      </c>
    </row>
    <row r="155" spans="1:10" ht="13.2">
      <c r="A155" s="2" t="s">
        <v>286</v>
      </c>
      <c r="B155" s="2" t="s">
        <v>33</v>
      </c>
      <c r="C155" s="2" t="s">
        <v>34</v>
      </c>
      <c r="D155" s="2">
        <v>2005</v>
      </c>
      <c r="E155" s="2" t="s">
        <v>33</v>
      </c>
      <c r="F155" s="2" t="s">
        <v>35</v>
      </c>
      <c r="G155" s="2">
        <v>48</v>
      </c>
      <c r="H155" s="2" t="s">
        <v>36</v>
      </c>
      <c r="I155" s="2" t="s">
        <v>37</v>
      </c>
      <c r="J155" s="6" t="s">
        <v>39</v>
      </c>
    </row>
    <row r="156" spans="1:10" ht="13.2">
      <c r="A156" s="2" t="s">
        <v>286</v>
      </c>
      <c r="B156" s="2" t="s">
        <v>33</v>
      </c>
      <c r="C156" s="2" t="s">
        <v>34</v>
      </c>
      <c r="D156" s="2">
        <v>2010</v>
      </c>
      <c r="E156" s="2" t="s">
        <v>33</v>
      </c>
      <c r="F156" s="2" t="s">
        <v>35</v>
      </c>
      <c r="G156" s="2">
        <v>46</v>
      </c>
      <c r="H156" s="2" t="s">
        <v>36</v>
      </c>
      <c r="I156" s="2" t="s">
        <v>37</v>
      </c>
      <c r="J156" s="6" t="s">
        <v>39</v>
      </c>
    </row>
    <row r="157" spans="1:10" ht="13.2">
      <c r="A157" s="2" t="s">
        <v>286</v>
      </c>
      <c r="B157" s="2" t="s">
        <v>33</v>
      </c>
      <c r="C157" s="2" t="s">
        <v>34</v>
      </c>
      <c r="D157" s="2">
        <v>2011</v>
      </c>
      <c r="E157" s="2" t="s">
        <v>33</v>
      </c>
      <c r="F157" s="2" t="s">
        <v>35</v>
      </c>
      <c r="G157" s="2">
        <v>46</v>
      </c>
      <c r="H157" s="2" t="s">
        <v>36</v>
      </c>
      <c r="I157" s="2" t="s">
        <v>37</v>
      </c>
      <c r="J157" s="6" t="s">
        <v>39</v>
      </c>
    </row>
    <row r="158" spans="1:10" ht="13.2">
      <c r="A158" s="2" t="s">
        <v>286</v>
      </c>
      <c r="B158" s="2" t="s">
        <v>33</v>
      </c>
      <c r="C158" s="2" t="s">
        <v>34</v>
      </c>
      <c r="D158" s="2">
        <v>2012</v>
      </c>
      <c r="E158" s="2" t="s">
        <v>33</v>
      </c>
      <c r="F158" s="2" t="s">
        <v>35</v>
      </c>
      <c r="G158" s="2">
        <v>48</v>
      </c>
      <c r="H158" s="2" t="s">
        <v>36</v>
      </c>
      <c r="I158" s="2" t="s">
        <v>37</v>
      </c>
      <c r="J158" s="6" t="s">
        <v>39</v>
      </c>
    </row>
    <row r="159" spans="1:10" ht="13.2">
      <c r="A159" s="2" t="s">
        <v>286</v>
      </c>
      <c r="B159" s="2" t="s">
        <v>33</v>
      </c>
      <c r="C159" s="2" t="s">
        <v>34</v>
      </c>
      <c r="D159" s="2">
        <v>2013</v>
      </c>
      <c r="E159" s="2" t="s">
        <v>33</v>
      </c>
      <c r="F159" s="2" t="s">
        <v>35</v>
      </c>
      <c r="G159" s="2">
        <v>51</v>
      </c>
      <c r="H159" s="2" t="s">
        <v>36</v>
      </c>
      <c r="I159" s="2" t="s">
        <v>37</v>
      </c>
      <c r="J159" s="6" t="s">
        <v>39</v>
      </c>
    </row>
    <row r="160" spans="1:10" ht="13.2">
      <c r="A160" s="2" t="s">
        <v>286</v>
      </c>
      <c r="B160" s="2" t="s">
        <v>33</v>
      </c>
      <c r="C160" s="2" t="s">
        <v>34</v>
      </c>
      <c r="D160" s="2">
        <v>2014</v>
      </c>
      <c r="E160" s="2" t="s">
        <v>33</v>
      </c>
      <c r="F160" s="2" t="s">
        <v>35</v>
      </c>
      <c r="G160" s="2">
        <v>52</v>
      </c>
      <c r="H160" s="2" t="s">
        <v>36</v>
      </c>
      <c r="I160" s="2" t="s">
        <v>37</v>
      </c>
      <c r="J160" s="6" t="s">
        <v>39</v>
      </c>
    </row>
    <row r="161" spans="1:10" ht="13.2">
      <c r="A161" s="2" t="s">
        <v>286</v>
      </c>
      <c r="B161" s="2" t="s">
        <v>33</v>
      </c>
      <c r="C161" s="2" t="s">
        <v>34</v>
      </c>
      <c r="D161" s="2">
        <v>2015</v>
      </c>
      <c r="E161" s="2" t="s">
        <v>33</v>
      </c>
      <c r="F161" s="2" t="s">
        <v>35</v>
      </c>
      <c r="G161" s="2">
        <v>49</v>
      </c>
      <c r="H161" s="2" t="s">
        <v>36</v>
      </c>
      <c r="I161" s="2" t="s">
        <v>37</v>
      </c>
      <c r="J161" s="6" t="s">
        <v>39</v>
      </c>
    </row>
    <row r="162" spans="1:10" ht="13.2">
      <c r="A162" s="2" t="s">
        <v>286</v>
      </c>
      <c r="B162" s="2" t="s">
        <v>33</v>
      </c>
      <c r="C162" s="2" t="s">
        <v>34</v>
      </c>
      <c r="D162" s="2">
        <v>2016</v>
      </c>
      <c r="E162" s="2" t="s">
        <v>33</v>
      </c>
      <c r="F162" s="2" t="s">
        <v>35</v>
      </c>
      <c r="G162" s="2">
        <v>49</v>
      </c>
      <c r="H162" s="2" t="s">
        <v>36</v>
      </c>
      <c r="I162" s="2" t="s">
        <v>37</v>
      </c>
      <c r="J162" s="6" t="s">
        <v>39</v>
      </c>
    </row>
    <row r="163" spans="1:10" ht="13.2">
      <c r="A163" s="2" t="s">
        <v>286</v>
      </c>
      <c r="B163" s="2" t="s">
        <v>33</v>
      </c>
      <c r="C163" s="2" t="s">
        <v>34</v>
      </c>
      <c r="D163" s="2">
        <v>1990</v>
      </c>
      <c r="E163" s="2" t="s">
        <v>33</v>
      </c>
      <c r="F163" s="2" t="s">
        <v>104</v>
      </c>
      <c r="G163" s="2">
        <v>65</v>
      </c>
      <c r="H163" s="2" t="s">
        <v>105</v>
      </c>
      <c r="J163" s="6" t="s">
        <v>39</v>
      </c>
    </row>
    <row r="164" spans="1:10" ht="13.2">
      <c r="A164" s="2" t="s">
        <v>286</v>
      </c>
      <c r="B164" s="2" t="s">
        <v>33</v>
      </c>
      <c r="C164" s="2" t="s">
        <v>34</v>
      </c>
      <c r="D164" s="2">
        <v>1995</v>
      </c>
      <c r="E164" s="2" t="s">
        <v>33</v>
      </c>
      <c r="F164" s="2" t="s">
        <v>104</v>
      </c>
      <c r="G164" s="2">
        <v>65</v>
      </c>
      <c r="H164" s="2" t="s">
        <v>105</v>
      </c>
      <c r="J164" s="6" t="s">
        <v>39</v>
      </c>
    </row>
    <row r="165" spans="1:10" ht="13.2">
      <c r="A165" s="2" t="s">
        <v>286</v>
      </c>
      <c r="B165" s="2" t="s">
        <v>33</v>
      </c>
      <c r="C165" s="2" t="s">
        <v>34</v>
      </c>
      <c r="D165" s="2">
        <v>2000</v>
      </c>
      <c r="E165" s="2" t="s">
        <v>33</v>
      </c>
      <c r="F165" s="2" t="s">
        <v>104</v>
      </c>
      <c r="G165" s="2">
        <v>67</v>
      </c>
      <c r="H165" s="2" t="s">
        <v>105</v>
      </c>
      <c r="J165" s="6" t="s">
        <v>39</v>
      </c>
    </row>
    <row r="166" spans="1:10" ht="13.2">
      <c r="A166" s="2" t="s">
        <v>286</v>
      </c>
      <c r="B166" s="2" t="s">
        <v>33</v>
      </c>
      <c r="C166" s="2" t="s">
        <v>34</v>
      </c>
      <c r="D166" s="2">
        <v>2005</v>
      </c>
      <c r="E166" s="2" t="s">
        <v>33</v>
      </c>
      <c r="F166" s="2" t="s">
        <v>104</v>
      </c>
      <c r="G166" s="2">
        <v>70</v>
      </c>
      <c r="H166" s="2" t="s">
        <v>105</v>
      </c>
      <c r="J166" s="6" t="s">
        <v>39</v>
      </c>
    </row>
    <row r="167" spans="1:10" ht="13.2">
      <c r="A167" s="2" t="s">
        <v>286</v>
      </c>
      <c r="B167" s="2" t="s">
        <v>33</v>
      </c>
      <c r="C167" s="2" t="s">
        <v>34</v>
      </c>
      <c r="D167" s="2">
        <v>2010</v>
      </c>
      <c r="E167" s="2" t="s">
        <v>33</v>
      </c>
      <c r="F167" s="2" t="s">
        <v>104</v>
      </c>
      <c r="G167" s="2">
        <v>75</v>
      </c>
      <c r="H167" s="2" t="s">
        <v>105</v>
      </c>
      <c r="J167" s="6" t="s">
        <v>39</v>
      </c>
    </row>
    <row r="168" spans="1:10" ht="13.2">
      <c r="A168" s="2" t="s">
        <v>286</v>
      </c>
      <c r="B168" s="2" t="s">
        <v>33</v>
      </c>
      <c r="C168" s="2" t="s">
        <v>34</v>
      </c>
      <c r="D168" s="2">
        <v>2013</v>
      </c>
      <c r="E168" s="2" t="s">
        <v>33</v>
      </c>
      <c r="F168" s="2" t="s">
        <v>104</v>
      </c>
      <c r="G168" s="2">
        <v>78</v>
      </c>
      <c r="H168" s="2" t="s">
        <v>105</v>
      </c>
      <c r="J168" s="6" t="s">
        <v>39</v>
      </c>
    </row>
    <row r="169" spans="1:10" ht="13.2">
      <c r="A169" s="2" t="s">
        <v>286</v>
      </c>
      <c r="B169" s="2" t="s">
        <v>33</v>
      </c>
      <c r="C169" s="2" t="s">
        <v>34</v>
      </c>
      <c r="D169" s="2">
        <v>2015</v>
      </c>
      <c r="E169" s="2" t="s">
        <v>33</v>
      </c>
      <c r="F169" s="2" t="s">
        <v>104</v>
      </c>
      <c r="G169" s="2">
        <v>81</v>
      </c>
      <c r="H169" s="2" t="s">
        <v>105</v>
      </c>
      <c r="J169" s="6" t="s">
        <v>39</v>
      </c>
    </row>
    <row r="170" spans="1:10" ht="13.2">
      <c r="A170" s="2" t="s">
        <v>286</v>
      </c>
      <c r="B170" s="2" t="s">
        <v>33</v>
      </c>
      <c r="C170" s="2" t="s">
        <v>34</v>
      </c>
      <c r="D170" s="2">
        <v>2016</v>
      </c>
      <c r="E170" s="2" t="s">
        <v>33</v>
      </c>
      <c r="F170" s="2" t="s">
        <v>104</v>
      </c>
      <c r="G170" s="2">
        <v>82</v>
      </c>
      <c r="H170" s="2" t="s">
        <v>105</v>
      </c>
      <c r="J170" s="6" t="s">
        <v>39</v>
      </c>
    </row>
    <row r="171" spans="1:10" ht="13.2">
      <c r="A171" s="2" t="s">
        <v>286</v>
      </c>
      <c r="B171" s="2" t="s">
        <v>33</v>
      </c>
      <c r="C171" s="2" t="s">
        <v>34</v>
      </c>
      <c r="D171" s="2">
        <v>1990</v>
      </c>
      <c r="E171" s="2" t="s">
        <v>33</v>
      </c>
      <c r="F171" s="2" t="s">
        <v>161</v>
      </c>
      <c r="G171" s="2">
        <v>0.98599999999999999</v>
      </c>
      <c r="H171" s="2" t="s">
        <v>162</v>
      </c>
      <c r="J171" s="6" t="s">
        <v>39</v>
      </c>
    </row>
    <row r="172" spans="1:10" ht="13.2">
      <c r="A172" s="2" t="s">
        <v>286</v>
      </c>
      <c r="B172" s="2" t="s">
        <v>33</v>
      </c>
      <c r="C172" s="2" t="s">
        <v>34</v>
      </c>
      <c r="D172" s="2">
        <v>1995</v>
      </c>
      <c r="E172" s="2" t="s">
        <v>33</v>
      </c>
      <c r="F172" s="2" t="s">
        <v>161</v>
      </c>
      <c r="G172" s="2">
        <v>0.97899999999999998</v>
      </c>
      <c r="H172" s="2" t="s">
        <v>162</v>
      </c>
      <c r="J172" s="6" t="s">
        <v>39</v>
      </c>
    </row>
    <row r="173" spans="1:10" ht="13.2">
      <c r="A173" s="2" t="s">
        <v>286</v>
      </c>
      <c r="B173" s="2" t="s">
        <v>33</v>
      </c>
      <c r="C173" s="2" t="s">
        <v>34</v>
      </c>
      <c r="D173" s="2">
        <v>2000</v>
      </c>
      <c r="E173" s="2" t="s">
        <v>33</v>
      </c>
      <c r="F173" s="2" t="s">
        <v>161</v>
      </c>
      <c r="G173" s="2">
        <v>0.96699999999999997</v>
      </c>
      <c r="H173" s="2" t="s">
        <v>162</v>
      </c>
      <c r="J173" s="6" t="s">
        <v>39</v>
      </c>
    </row>
    <row r="174" spans="1:10" ht="13.2">
      <c r="A174" s="2" t="s">
        <v>286</v>
      </c>
      <c r="B174" s="2" t="s">
        <v>33</v>
      </c>
      <c r="C174" s="2" t="s">
        <v>34</v>
      </c>
      <c r="D174" s="2">
        <v>2005</v>
      </c>
      <c r="E174" s="2" t="s">
        <v>33</v>
      </c>
      <c r="F174" s="2" t="s">
        <v>161</v>
      </c>
      <c r="G174" s="2">
        <v>0.94799999999999995</v>
      </c>
      <c r="H174" s="2" t="s">
        <v>162</v>
      </c>
      <c r="J174" s="6" t="s">
        <v>39</v>
      </c>
    </row>
    <row r="175" spans="1:10" ht="13.2">
      <c r="A175" s="2" t="s">
        <v>286</v>
      </c>
      <c r="B175" s="2" t="s">
        <v>33</v>
      </c>
      <c r="C175" s="2" t="s">
        <v>34</v>
      </c>
      <c r="D175" s="2">
        <v>2010</v>
      </c>
      <c r="E175" s="2" t="s">
        <v>33</v>
      </c>
      <c r="F175" s="2" t="s">
        <v>161</v>
      </c>
      <c r="G175" s="2">
        <v>0.90900000000000003</v>
      </c>
      <c r="H175" s="2" t="s">
        <v>162</v>
      </c>
      <c r="J175" s="6" t="s">
        <v>39</v>
      </c>
    </row>
    <row r="176" spans="1:10" ht="13.2">
      <c r="A176" s="2" t="s">
        <v>286</v>
      </c>
      <c r="B176" s="2" t="s">
        <v>33</v>
      </c>
      <c r="C176" s="2" t="s">
        <v>34</v>
      </c>
      <c r="D176" s="2">
        <v>2011</v>
      </c>
      <c r="E176" s="2" t="s">
        <v>33</v>
      </c>
      <c r="F176" s="2" t="s">
        <v>161</v>
      </c>
      <c r="G176" s="2">
        <v>0.89800000000000002</v>
      </c>
      <c r="H176" s="2" t="s">
        <v>162</v>
      </c>
      <c r="J176" s="6" t="s">
        <v>39</v>
      </c>
    </row>
    <row r="177" spans="1:10" ht="13.2">
      <c r="A177" s="2" t="s">
        <v>286</v>
      </c>
      <c r="B177" s="2" t="s">
        <v>33</v>
      </c>
      <c r="C177" s="2" t="s">
        <v>34</v>
      </c>
      <c r="D177" s="2">
        <v>2012</v>
      </c>
      <c r="E177" s="2" t="s">
        <v>33</v>
      </c>
      <c r="F177" s="2" t="s">
        <v>161</v>
      </c>
      <c r="G177" s="2">
        <v>0.88400000000000001</v>
      </c>
      <c r="H177" s="2" t="s">
        <v>162</v>
      </c>
      <c r="J177" s="6" t="s">
        <v>39</v>
      </c>
    </row>
    <row r="178" spans="1:10" ht="13.2">
      <c r="A178" s="2" t="s">
        <v>286</v>
      </c>
      <c r="B178" s="2" t="s">
        <v>33</v>
      </c>
      <c r="C178" s="2" t="s">
        <v>34</v>
      </c>
      <c r="D178" s="2">
        <v>2013</v>
      </c>
      <c r="E178" s="2" t="s">
        <v>33</v>
      </c>
      <c r="F178" s="2" t="s">
        <v>161</v>
      </c>
      <c r="G178" s="2">
        <v>0.86699999999999999</v>
      </c>
      <c r="H178" s="2" t="s">
        <v>162</v>
      </c>
      <c r="J178" s="6" t="s">
        <v>39</v>
      </c>
    </row>
    <row r="179" spans="1:10" ht="13.2">
      <c r="A179" s="2" t="s">
        <v>286</v>
      </c>
      <c r="B179" s="2" t="s">
        <v>33</v>
      </c>
      <c r="C179" s="2" t="s">
        <v>34</v>
      </c>
      <c r="D179" s="2">
        <v>2014</v>
      </c>
      <c r="E179" s="2" t="s">
        <v>33</v>
      </c>
      <c r="F179" s="2" t="s">
        <v>161</v>
      </c>
      <c r="G179" s="2">
        <v>0.85299999999999998</v>
      </c>
      <c r="H179" s="2" t="s">
        <v>162</v>
      </c>
      <c r="J179" s="6" t="s">
        <v>39</v>
      </c>
    </row>
    <row r="180" spans="1:10" ht="13.2">
      <c r="A180" s="2" t="s">
        <v>286</v>
      </c>
      <c r="B180" s="2" t="s">
        <v>33</v>
      </c>
      <c r="C180" s="2" t="s">
        <v>34</v>
      </c>
      <c r="D180" s="2">
        <v>2015</v>
      </c>
      <c r="E180" s="2" t="s">
        <v>33</v>
      </c>
      <c r="F180" s="2" t="s">
        <v>161</v>
      </c>
      <c r="G180" s="2">
        <v>0.83399999999999996</v>
      </c>
      <c r="H180" s="2" t="s">
        <v>162</v>
      </c>
      <c r="J180" s="6" t="s">
        <v>39</v>
      </c>
    </row>
    <row r="181" spans="1:10" ht="13.2">
      <c r="A181" s="2" t="s">
        <v>286</v>
      </c>
      <c r="B181" s="2" t="s">
        <v>33</v>
      </c>
      <c r="C181" s="2" t="s">
        <v>34</v>
      </c>
      <c r="D181" s="2">
        <v>2016</v>
      </c>
      <c r="E181" s="2" t="s">
        <v>33</v>
      </c>
      <c r="F181" s="2" t="s">
        <v>161</v>
      </c>
      <c r="G181" s="2">
        <v>0.81299999999999994</v>
      </c>
      <c r="H181" s="2" t="s">
        <v>162</v>
      </c>
      <c r="J181" s="6" t="s">
        <v>39</v>
      </c>
    </row>
    <row r="182" spans="1:10" ht="13.2">
      <c r="A182" s="2" t="s">
        <v>305</v>
      </c>
      <c r="B182" s="2" t="s">
        <v>33</v>
      </c>
      <c r="C182" s="2" t="s">
        <v>34</v>
      </c>
      <c r="D182" s="2">
        <v>1990</v>
      </c>
      <c r="E182" s="2" t="s">
        <v>33</v>
      </c>
      <c r="F182" s="2" t="s">
        <v>35</v>
      </c>
      <c r="G182" s="2">
        <v>56</v>
      </c>
      <c r="H182" s="2" t="s">
        <v>36</v>
      </c>
      <c r="I182" s="2" t="s">
        <v>37</v>
      </c>
      <c r="J182" s="6" t="s">
        <v>39</v>
      </c>
    </row>
    <row r="183" spans="1:10" ht="13.2">
      <c r="A183" s="2" t="s">
        <v>305</v>
      </c>
      <c r="B183" s="2" t="s">
        <v>33</v>
      </c>
      <c r="C183" s="2" t="s">
        <v>34</v>
      </c>
      <c r="D183" s="2">
        <v>1995</v>
      </c>
      <c r="E183" s="2" t="s">
        <v>33</v>
      </c>
      <c r="F183" s="2" t="s">
        <v>35</v>
      </c>
      <c r="G183" s="2">
        <v>57</v>
      </c>
      <c r="H183" s="2" t="s">
        <v>36</v>
      </c>
      <c r="I183" s="2" t="s">
        <v>37</v>
      </c>
      <c r="J183" s="6" t="s">
        <v>39</v>
      </c>
    </row>
    <row r="184" spans="1:10" ht="13.2">
      <c r="A184" s="2" t="s">
        <v>305</v>
      </c>
      <c r="B184" s="2" t="s">
        <v>33</v>
      </c>
      <c r="C184" s="2" t="s">
        <v>34</v>
      </c>
      <c r="D184" s="2">
        <v>2000</v>
      </c>
      <c r="E184" s="2" t="s">
        <v>33</v>
      </c>
      <c r="F184" s="2" t="s">
        <v>35</v>
      </c>
      <c r="G184" s="2">
        <v>56</v>
      </c>
      <c r="H184" s="2" t="s">
        <v>36</v>
      </c>
      <c r="I184" s="2" t="s">
        <v>37</v>
      </c>
      <c r="J184" s="6" t="s">
        <v>39</v>
      </c>
    </row>
    <row r="185" spans="1:10" ht="13.2">
      <c r="A185" s="2" t="s">
        <v>305</v>
      </c>
      <c r="B185" s="2" t="s">
        <v>33</v>
      </c>
      <c r="C185" s="2" t="s">
        <v>34</v>
      </c>
      <c r="D185" s="2">
        <v>2005</v>
      </c>
      <c r="E185" s="2" t="s">
        <v>33</v>
      </c>
      <c r="F185" s="2" t="s">
        <v>35</v>
      </c>
      <c r="G185" s="2">
        <v>60</v>
      </c>
      <c r="H185" s="2" t="s">
        <v>36</v>
      </c>
      <c r="I185" s="2" t="s">
        <v>37</v>
      </c>
      <c r="J185" s="6" t="s">
        <v>39</v>
      </c>
    </row>
    <row r="186" spans="1:10" ht="13.2">
      <c r="A186" s="2" t="s">
        <v>305</v>
      </c>
      <c r="B186" s="2" t="s">
        <v>33</v>
      </c>
      <c r="C186" s="2" t="s">
        <v>34</v>
      </c>
      <c r="D186" s="2">
        <v>2010</v>
      </c>
      <c r="E186" s="2" t="s">
        <v>33</v>
      </c>
      <c r="F186" s="2" t="s">
        <v>35</v>
      </c>
      <c r="G186" s="2">
        <v>63</v>
      </c>
      <c r="H186" s="2" t="s">
        <v>36</v>
      </c>
      <c r="I186" s="2" t="s">
        <v>37</v>
      </c>
      <c r="J186" s="6" t="s">
        <v>39</v>
      </c>
    </row>
    <row r="187" spans="1:10" ht="13.2">
      <c r="A187" s="2" t="s">
        <v>305</v>
      </c>
      <c r="B187" s="2" t="s">
        <v>33</v>
      </c>
      <c r="C187" s="2" t="s">
        <v>34</v>
      </c>
      <c r="D187" s="2">
        <v>2011</v>
      </c>
      <c r="E187" s="2" t="s">
        <v>33</v>
      </c>
      <c r="F187" s="2" t="s">
        <v>35</v>
      </c>
      <c r="G187" s="2">
        <v>63</v>
      </c>
      <c r="H187" s="2" t="s">
        <v>36</v>
      </c>
      <c r="I187" s="2" t="s">
        <v>37</v>
      </c>
      <c r="J187" s="6" t="s">
        <v>39</v>
      </c>
    </row>
    <row r="188" spans="1:10" ht="13.2">
      <c r="A188" s="2" t="s">
        <v>305</v>
      </c>
      <c r="B188" s="2" t="s">
        <v>33</v>
      </c>
      <c r="C188" s="2" t="s">
        <v>34</v>
      </c>
      <c r="D188" s="2">
        <v>2012</v>
      </c>
      <c r="E188" s="2" t="s">
        <v>33</v>
      </c>
      <c r="F188" s="2" t="s">
        <v>35</v>
      </c>
      <c r="G188" s="2">
        <v>65</v>
      </c>
      <c r="H188" s="2" t="s">
        <v>36</v>
      </c>
      <c r="I188" s="2" t="s">
        <v>37</v>
      </c>
      <c r="J188" s="6" t="s">
        <v>39</v>
      </c>
    </row>
    <row r="189" spans="1:10" ht="13.2">
      <c r="A189" s="2" t="s">
        <v>305</v>
      </c>
      <c r="B189" s="2" t="s">
        <v>33</v>
      </c>
      <c r="C189" s="2" t="s">
        <v>34</v>
      </c>
      <c r="D189" s="2">
        <v>2013</v>
      </c>
      <c r="E189" s="2" t="s">
        <v>33</v>
      </c>
      <c r="F189" s="2" t="s">
        <v>35</v>
      </c>
      <c r="G189" s="2">
        <v>70</v>
      </c>
      <c r="H189" s="2" t="s">
        <v>36</v>
      </c>
      <c r="I189" s="2" t="s">
        <v>37</v>
      </c>
      <c r="J189" s="6" t="s">
        <v>39</v>
      </c>
    </row>
    <row r="190" spans="1:10" ht="13.2">
      <c r="A190" s="2" t="s">
        <v>305</v>
      </c>
      <c r="B190" s="2" t="s">
        <v>33</v>
      </c>
      <c r="C190" s="2" t="s">
        <v>34</v>
      </c>
      <c r="D190" s="2">
        <v>2014</v>
      </c>
      <c r="E190" s="2" t="s">
        <v>33</v>
      </c>
      <c r="F190" s="2" t="s">
        <v>35</v>
      </c>
      <c r="G190" s="2">
        <v>72</v>
      </c>
      <c r="H190" s="2" t="s">
        <v>36</v>
      </c>
      <c r="I190" s="2" t="s">
        <v>37</v>
      </c>
      <c r="J190" s="6" t="s">
        <v>39</v>
      </c>
    </row>
    <row r="191" spans="1:10" ht="13.2">
      <c r="A191" s="2" t="s">
        <v>305</v>
      </c>
      <c r="B191" s="2" t="s">
        <v>33</v>
      </c>
      <c r="C191" s="2" t="s">
        <v>34</v>
      </c>
      <c r="D191" s="2">
        <v>2015</v>
      </c>
      <c r="E191" s="2" t="s">
        <v>33</v>
      </c>
      <c r="F191" s="2" t="s">
        <v>35</v>
      </c>
      <c r="G191" s="2">
        <v>78</v>
      </c>
      <c r="H191" s="2" t="s">
        <v>36</v>
      </c>
      <c r="I191" s="2" t="s">
        <v>37</v>
      </c>
      <c r="J191" s="6" t="s">
        <v>39</v>
      </c>
    </row>
    <row r="192" spans="1:10" ht="13.2">
      <c r="A192" s="2" t="s">
        <v>305</v>
      </c>
      <c r="B192" s="2" t="s">
        <v>33</v>
      </c>
      <c r="C192" s="2" t="s">
        <v>34</v>
      </c>
      <c r="D192" s="2">
        <v>2016</v>
      </c>
      <c r="E192" s="2" t="s">
        <v>33</v>
      </c>
      <c r="F192" s="2" t="s">
        <v>35</v>
      </c>
      <c r="G192" s="2">
        <v>78</v>
      </c>
      <c r="H192" s="2" t="s">
        <v>36</v>
      </c>
      <c r="I192" s="2" t="s">
        <v>37</v>
      </c>
      <c r="J192" s="6" t="s">
        <v>39</v>
      </c>
    </row>
    <row r="193" spans="1:10" ht="13.2">
      <c r="A193" s="2" t="s">
        <v>305</v>
      </c>
      <c r="B193" s="2" t="s">
        <v>33</v>
      </c>
      <c r="C193" s="2" t="s">
        <v>34</v>
      </c>
      <c r="D193" s="2">
        <v>1990</v>
      </c>
      <c r="E193" s="2" t="s">
        <v>33</v>
      </c>
      <c r="F193" s="2" t="s">
        <v>104</v>
      </c>
      <c r="G193" s="2">
        <v>62</v>
      </c>
      <c r="H193" s="2" t="s">
        <v>105</v>
      </c>
      <c r="J193" s="6" t="s">
        <v>39</v>
      </c>
    </row>
    <row r="194" spans="1:10" ht="13.2">
      <c r="A194" s="2" t="s">
        <v>305</v>
      </c>
      <c r="B194" s="2" t="s">
        <v>33</v>
      </c>
      <c r="C194" s="2" t="s">
        <v>34</v>
      </c>
      <c r="D194" s="2">
        <v>1995</v>
      </c>
      <c r="E194" s="2" t="s">
        <v>33</v>
      </c>
      <c r="F194" s="2" t="s">
        <v>104</v>
      </c>
      <c r="G194" s="2">
        <v>63</v>
      </c>
      <c r="H194" s="2" t="s">
        <v>105</v>
      </c>
      <c r="J194" s="6" t="s">
        <v>39</v>
      </c>
    </row>
    <row r="195" spans="1:10" ht="13.2">
      <c r="A195" s="2" t="s">
        <v>305</v>
      </c>
      <c r="B195" s="2" t="s">
        <v>33</v>
      </c>
      <c r="C195" s="2" t="s">
        <v>34</v>
      </c>
      <c r="D195" s="2">
        <v>2000</v>
      </c>
      <c r="E195" s="2" t="s">
        <v>33</v>
      </c>
      <c r="F195" s="2" t="s">
        <v>104</v>
      </c>
      <c r="G195" s="2">
        <v>66</v>
      </c>
      <c r="H195" s="2" t="s">
        <v>105</v>
      </c>
      <c r="J195" s="6" t="s">
        <v>39</v>
      </c>
    </row>
    <row r="196" spans="1:10" ht="13.2">
      <c r="A196" s="2" t="s">
        <v>305</v>
      </c>
      <c r="B196" s="2" t="s">
        <v>33</v>
      </c>
      <c r="C196" s="2" t="s">
        <v>34</v>
      </c>
      <c r="D196" s="2">
        <v>2005</v>
      </c>
      <c r="E196" s="2" t="s">
        <v>33</v>
      </c>
      <c r="F196" s="2" t="s">
        <v>104</v>
      </c>
      <c r="G196" s="2">
        <v>69</v>
      </c>
      <c r="H196" s="2" t="s">
        <v>105</v>
      </c>
      <c r="J196" s="6" t="s">
        <v>39</v>
      </c>
    </row>
    <row r="197" spans="1:10" ht="13.2">
      <c r="A197" s="2" t="s">
        <v>305</v>
      </c>
      <c r="B197" s="2" t="s">
        <v>33</v>
      </c>
      <c r="C197" s="2" t="s">
        <v>34</v>
      </c>
      <c r="D197" s="2">
        <v>2010</v>
      </c>
      <c r="E197" s="2" t="s">
        <v>33</v>
      </c>
      <c r="F197" s="2" t="s">
        <v>104</v>
      </c>
      <c r="G197" s="2">
        <v>73</v>
      </c>
      <c r="H197" s="2" t="s">
        <v>105</v>
      </c>
      <c r="J197" s="6" t="s">
        <v>39</v>
      </c>
    </row>
    <row r="198" spans="1:10" ht="13.2">
      <c r="A198" s="2" t="s">
        <v>305</v>
      </c>
      <c r="B198" s="2" t="s">
        <v>33</v>
      </c>
      <c r="C198" s="2" t="s">
        <v>34</v>
      </c>
      <c r="D198" s="2">
        <v>2013</v>
      </c>
      <c r="E198" s="2" t="s">
        <v>33</v>
      </c>
      <c r="F198" s="2" t="s">
        <v>104</v>
      </c>
      <c r="G198" s="2">
        <v>76</v>
      </c>
      <c r="H198" s="2" t="s">
        <v>105</v>
      </c>
      <c r="J198" s="6" t="s">
        <v>39</v>
      </c>
    </row>
    <row r="199" spans="1:10" ht="13.2">
      <c r="A199" s="2" t="s">
        <v>305</v>
      </c>
      <c r="B199" s="2" t="s">
        <v>33</v>
      </c>
      <c r="C199" s="2" t="s">
        <v>34</v>
      </c>
      <c r="D199" s="2">
        <v>2015</v>
      </c>
      <c r="E199" s="2" t="s">
        <v>33</v>
      </c>
      <c r="F199" s="2" t="s">
        <v>104</v>
      </c>
      <c r="G199" s="2">
        <v>78</v>
      </c>
      <c r="H199" s="2" t="s">
        <v>105</v>
      </c>
      <c r="J199" s="6" t="s">
        <v>39</v>
      </c>
    </row>
    <row r="200" spans="1:10" ht="13.2">
      <c r="A200" s="2" t="s">
        <v>305</v>
      </c>
      <c r="B200" s="2" t="s">
        <v>33</v>
      </c>
      <c r="C200" s="2" t="s">
        <v>34</v>
      </c>
      <c r="D200" s="2">
        <v>2016</v>
      </c>
      <c r="E200" s="2" t="s">
        <v>33</v>
      </c>
      <c r="F200" s="2" t="s">
        <v>104</v>
      </c>
      <c r="G200" s="2">
        <v>79</v>
      </c>
      <c r="H200" s="2" t="s">
        <v>105</v>
      </c>
      <c r="J200" s="6" t="s">
        <v>39</v>
      </c>
    </row>
    <row r="201" spans="1:10" ht="13.2">
      <c r="A201" s="2" t="s">
        <v>305</v>
      </c>
      <c r="B201" s="2" t="s">
        <v>33</v>
      </c>
      <c r="C201" s="2" t="s">
        <v>34</v>
      </c>
      <c r="D201" s="2">
        <v>1990</v>
      </c>
      <c r="E201" s="2" t="s">
        <v>33</v>
      </c>
      <c r="F201" s="2" t="s">
        <v>161</v>
      </c>
      <c r="G201" s="2">
        <v>0.81</v>
      </c>
      <c r="H201" s="2" t="s">
        <v>162</v>
      </c>
      <c r="J201" s="6" t="s">
        <v>39</v>
      </c>
    </row>
    <row r="202" spans="1:10" ht="13.2">
      <c r="A202" s="2" t="s">
        <v>305</v>
      </c>
      <c r="B202" s="2" t="s">
        <v>33</v>
      </c>
      <c r="C202" s="2" t="s">
        <v>34</v>
      </c>
      <c r="D202" s="2">
        <v>1995</v>
      </c>
      <c r="E202" s="2" t="s">
        <v>33</v>
      </c>
      <c r="F202" s="2" t="s">
        <v>161</v>
      </c>
      <c r="G202" s="2">
        <v>0.77900000000000003</v>
      </c>
      <c r="H202" s="2" t="s">
        <v>162</v>
      </c>
      <c r="J202" s="6" t="s">
        <v>39</v>
      </c>
    </row>
    <row r="203" spans="1:10" ht="13.2">
      <c r="A203" s="2" t="s">
        <v>305</v>
      </c>
      <c r="B203" s="2" t="s">
        <v>33</v>
      </c>
      <c r="C203" s="2" t="s">
        <v>34</v>
      </c>
      <c r="D203" s="2">
        <v>2000</v>
      </c>
      <c r="E203" s="2" t="s">
        <v>33</v>
      </c>
      <c r="F203" s="2" t="s">
        <v>161</v>
      </c>
      <c r="G203" s="2">
        <v>0.80700000000000005</v>
      </c>
      <c r="H203" s="2" t="s">
        <v>162</v>
      </c>
      <c r="J203" s="6" t="s">
        <v>39</v>
      </c>
    </row>
    <row r="204" spans="1:10" ht="13.2">
      <c r="A204" s="2" t="s">
        <v>305</v>
      </c>
      <c r="B204" s="2" t="s">
        <v>33</v>
      </c>
      <c r="C204" s="2" t="s">
        <v>34</v>
      </c>
      <c r="D204" s="2">
        <v>2005</v>
      </c>
      <c r="E204" s="2" t="s">
        <v>33</v>
      </c>
      <c r="F204" s="2" t="s">
        <v>161</v>
      </c>
      <c r="G204" s="2">
        <v>0.84399999999999997</v>
      </c>
      <c r="H204" s="2" t="s">
        <v>162</v>
      </c>
      <c r="J204" s="6" t="s">
        <v>39</v>
      </c>
    </row>
    <row r="205" spans="1:10" ht="13.2">
      <c r="A205" s="2" t="s">
        <v>305</v>
      </c>
      <c r="B205" s="2" t="s">
        <v>33</v>
      </c>
      <c r="C205" s="2" t="s">
        <v>34</v>
      </c>
      <c r="D205" s="2">
        <v>2010</v>
      </c>
      <c r="E205" s="2" t="s">
        <v>33</v>
      </c>
      <c r="F205" s="2" t="s">
        <v>161</v>
      </c>
      <c r="G205" s="2">
        <v>0.83299999999999996</v>
      </c>
      <c r="H205" s="2" t="s">
        <v>162</v>
      </c>
      <c r="J205" s="6" t="s">
        <v>39</v>
      </c>
    </row>
    <row r="206" spans="1:10" ht="13.2">
      <c r="A206" s="2" t="s">
        <v>305</v>
      </c>
      <c r="B206" s="2" t="s">
        <v>33</v>
      </c>
      <c r="C206" s="2" t="s">
        <v>34</v>
      </c>
      <c r="D206" s="2">
        <v>2011</v>
      </c>
      <c r="E206" s="2" t="s">
        <v>33</v>
      </c>
      <c r="F206" s="2" t="s">
        <v>161</v>
      </c>
      <c r="G206" s="2">
        <v>0.81599999999999995</v>
      </c>
      <c r="H206" s="2" t="s">
        <v>162</v>
      </c>
      <c r="J206" s="6" t="s">
        <v>39</v>
      </c>
    </row>
    <row r="207" spans="1:10" ht="13.2">
      <c r="A207" s="2" t="s">
        <v>305</v>
      </c>
      <c r="B207" s="2" t="s">
        <v>33</v>
      </c>
      <c r="C207" s="2" t="s">
        <v>34</v>
      </c>
      <c r="D207" s="2">
        <v>2012</v>
      </c>
      <c r="E207" s="2" t="s">
        <v>33</v>
      </c>
      <c r="F207" s="2" t="s">
        <v>161</v>
      </c>
      <c r="G207" s="2">
        <v>0.79600000000000004</v>
      </c>
      <c r="H207" s="2" t="s">
        <v>162</v>
      </c>
      <c r="J207" s="6" t="s">
        <v>39</v>
      </c>
    </row>
    <row r="208" spans="1:10" ht="13.2">
      <c r="A208" s="2" t="s">
        <v>305</v>
      </c>
      <c r="B208" s="2" t="s">
        <v>33</v>
      </c>
      <c r="C208" s="2" t="s">
        <v>34</v>
      </c>
      <c r="D208" s="2">
        <v>2013</v>
      </c>
      <c r="E208" s="2" t="s">
        <v>33</v>
      </c>
      <c r="F208" s="2" t="s">
        <v>161</v>
      </c>
      <c r="G208" s="2">
        <v>0.77300000000000002</v>
      </c>
      <c r="H208" s="2" t="s">
        <v>162</v>
      </c>
      <c r="J208" s="6" t="s">
        <v>39</v>
      </c>
    </row>
    <row r="209" spans="1:10" ht="13.2">
      <c r="A209" s="2" t="s">
        <v>305</v>
      </c>
      <c r="B209" s="2" t="s">
        <v>33</v>
      </c>
      <c r="C209" s="2" t="s">
        <v>34</v>
      </c>
      <c r="D209" s="2">
        <v>2014</v>
      </c>
      <c r="E209" s="2" t="s">
        <v>33</v>
      </c>
      <c r="F209" s="2" t="s">
        <v>161</v>
      </c>
      <c r="G209" s="2">
        <v>0.748</v>
      </c>
      <c r="H209" s="2" t="s">
        <v>162</v>
      </c>
      <c r="J209" s="6" t="s">
        <v>39</v>
      </c>
    </row>
    <row r="210" spans="1:10" ht="13.2">
      <c r="A210" s="2" t="s">
        <v>305</v>
      </c>
      <c r="B210" s="2" t="s">
        <v>33</v>
      </c>
      <c r="C210" s="2" t="s">
        <v>34</v>
      </c>
      <c r="D210" s="2">
        <v>2015</v>
      </c>
      <c r="E210" s="2" t="s">
        <v>33</v>
      </c>
      <c r="F210" s="2" t="s">
        <v>161</v>
      </c>
      <c r="G210" s="2">
        <v>0.72</v>
      </c>
      <c r="H210" s="2" t="s">
        <v>162</v>
      </c>
      <c r="J210" s="6" t="s">
        <v>39</v>
      </c>
    </row>
    <row r="211" spans="1:10" ht="13.2">
      <c r="A211" s="2" t="s">
        <v>305</v>
      </c>
      <c r="B211" s="2" t="s">
        <v>33</v>
      </c>
      <c r="C211" s="2" t="s">
        <v>34</v>
      </c>
      <c r="D211" s="2">
        <v>2016</v>
      </c>
      <c r="E211" s="2" t="s">
        <v>33</v>
      </c>
      <c r="F211" s="2" t="s">
        <v>161</v>
      </c>
      <c r="G211" s="2">
        <v>0.69099999999999995</v>
      </c>
      <c r="H211" s="2" t="s">
        <v>162</v>
      </c>
      <c r="J211" s="6" t="s">
        <v>39</v>
      </c>
    </row>
    <row r="212" spans="1:10" ht="13.2">
      <c r="A212" s="2" t="s">
        <v>308</v>
      </c>
      <c r="B212" s="2" t="s">
        <v>33</v>
      </c>
      <c r="C212" s="2" t="s">
        <v>34</v>
      </c>
      <c r="D212" s="2">
        <v>1990</v>
      </c>
      <c r="E212" s="2" t="s">
        <v>33</v>
      </c>
      <c r="F212" s="2" t="s">
        <v>35</v>
      </c>
      <c r="G212" s="2">
        <v>68</v>
      </c>
      <c r="H212" s="2" t="s">
        <v>36</v>
      </c>
      <c r="I212" s="2" t="s">
        <v>37</v>
      </c>
      <c r="J212" s="6" t="s">
        <v>39</v>
      </c>
    </row>
    <row r="213" spans="1:10" ht="13.2">
      <c r="A213" s="2" t="s">
        <v>308</v>
      </c>
      <c r="B213" s="2" t="s">
        <v>33</v>
      </c>
      <c r="C213" s="2" t="s">
        <v>34</v>
      </c>
      <c r="D213" s="2">
        <v>1995</v>
      </c>
      <c r="E213" s="2" t="s">
        <v>33</v>
      </c>
      <c r="F213" s="2" t="s">
        <v>35</v>
      </c>
      <c r="G213" s="2">
        <v>67</v>
      </c>
      <c r="H213" s="2" t="s">
        <v>36</v>
      </c>
      <c r="I213" s="2" t="s">
        <v>37</v>
      </c>
      <c r="J213" s="6" t="s">
        <v>39</v>
      </c>
    </row>
    <row r="214" spans="1:10" ht="13.2">
      <c r="A214" s="2" t="s">
        <v>308</v>
      </c>
      <c r="B214" s="2" t="s">
        <v>33</v>
      </c>
      <c r="C214" s="2" t="s">
        <v>34</v>
      </c>
      <c r="D214" s="2">
        <v>2000</v>
      </c>
      <c r="E214" s="2" t="s">
        <v>33</v>
      </c>
      <c r="F214" s="2" t="s">
        <v>35</v>
      </c>
      <c r="G214" s="2">
        <v>70</v>
      </c>
      <c r="H214" s="2" t="s">
        <v>36</v>
      </c>
      <c r="I214" s="2" t="s">
        <v>37</v>
      </c>
      <c r="J214" s="6" t="s">
        <v>39</v>
      </c>
    </row>
    <row r="215" spans="1:10" ht="13.2">
      <c r="A215" s="2" t="s">
        <v>308</v>
      </c>
      <c r="B215" s="2" t="s">
        <v>33</v>
      </c>
      <c r="C215" s="2" t="s">
        <v>34</v>
      </c>
      <c r="D215" s="2">
        <v>2005</v>
      </c>
      <c r="E215" s="2" t="s">
        <v>33</v>
      </c>
      <c r="F215" s="2" t="s">
        <v>35</v>
      </c>
      <c r="G215" s="2">
        <v>64</v>
      </c>
      <c r="H215" s="2" t="s">
        <v>36</v>
      </c>
      <c r="I215" s="2" t="s">
        <v>37</v>
      </c>
      <c r="J215" s="6" t="s">
        <v>39</v>
      </c>
    </row>
    <row r="216" spans="1:10" ht="13.2">
      <c r="A216" s="2" t="s">
        <v>308</v>
      </c>
      <c r="B216" s="2" t="s">
        <v>33</v>
      </c>
      <c r="C216" s="2" t="s">
        <v>34</v>
      </c>
      <c r="D216" s="2">
        <v>2010</v>
      </c>
      <c r="E216" s="2" t="s">
        <v>33</v>
      </c>
      <c r="F216" s="2" t="s">
        <v>35</v>
      </c>
      <c r="G216" s="2">
        <v>61</v>
      </c>
      <c r="H216" s="2" t="s">
        <v>36</v>
      </c>
      <c r="I216" s="2" t="s">
        <v>37</v>
      </c>
      <c r="J216" s="6" t="s">
        <v>39</v>
      </c>
    </row>
    <row r="217" spans="1:10" ht="13.2">
      <c r="A217" s="2" t="s">
        <v>308</v>
      </c>
      <c r="B217" s="2" t="s">
        <v>33</v>
      </c>
      <c r="C217" s="2" t="s">
        <v>34</v>
      </c>
      <c r="D217" s="2">
        <v>2011</v>
      </c>
      <c r="E217" s="2" t="s">
        <v>33</v>
      </c>
      <c r="F217" s="2" t="s">
        <v>35</v>
      </c>
      <c r="G217" s="2">
        <v>64</v>
      </c>
      <c r="H217" s="2" t="s">
        <v>36</v>
      </c>
      <c r="I217" s="2" t="s">
        <v>37</v>
      </c>
      <c r="J217" s="6" t="s">
        <v>39</v>
      </c>
    </row>
    <row r="218" spans="1:10" ht="13.2">
      <c r="A218" s="2" t="s">
        <v>308</v>
      </c>
      <c r="B218" s="2" t="s">
        <v>33</v>
      </c>
      <c r="C218" s="2" t="s">
        <v>34</v>
      </c>
      <c r="D218" s="2">
        <v>2012</v>
      </c>
      <c r="E218" s="2" t="s">
        <v>33</v>
      </c>
      <c r="F218" s="2" t="s">
        <v>35</v>
      </c>
      <c r="G218" s="2">
        <v>63</v>
      </c>
      <c r="H218" s="2" t="s">
        <v>36</v>
      </c>
      <c r="I218" s="2" t="s">
        <v>37</v>
      </c>
      <c r="J218" s="6" t="s">
        <v>39</v>
      </c>
    </row>
    <row r="219" spans="1:10" ht="13.2">
      <c r="A219" s="2" t="s">
        <v>308</v>
      </c>
      <c r="B219" s="2" t="s">
        <v>33</v>
      </c>
      <c r="C219" s="2" t="s">
        <v>34</v>
      </c>
      <c r="D219" s="2">
        <v>2013</v>
      </c>
      <c r="E219" s="2" t="s">
        <v>33</v>
      </c>
      <c r="F219" s="2" t="s">
        <v>35</v>
      </c>
      <c r="G219" s="2">
        <v>64</v>
      </c>
      <c r="H219" s="2" t="s">
        <v>36</v>
      </c>
      <c r="I219" s="2" t="s">
        <v>37</v>
      </c>
      <c r="J219" s="6" t="s">
        <v>39</v>
      </c>
    </row>
    <row r="220" spans="1:10" ht="13.2">
      <c r="A220" s="2" t="s">
        <v>308</v>
      </c>
      <c r="B220" s="2" t="s">
        <v>33</v>
      </c>
      <c r="C220" s="2" t="s">
        <v>34</v>
      </c>
      <c r="D220" s="2">
        <v>2014</v>
      </c>
      <c r="E220" s="2" t="s">
        <v>33</v>
      </c>
      <c r="F220" s="2" t="s">
        <v>35</v>
      </c>
      <c r="G220" s="2">
        <v>64</v>
      </c>
      <c r="H220" s="2" t="s">
        <v>36</v>
      </c>
      <c r="I220" s="2" t="s">
        <v>37</v>
      </c>
      <c r="J220" s="6" t="s">
        <v>39</v>
      </c>
    </row>
    <row r="221" spans="1:10" ht="13.2">
      <c r="A221" s="2" t="s">
        <v>308</v>
      </c>
      <c r="B221" s="2" t="s">
        <v>33</v>
      </c>
      <c r="C221" s="2" t="s">
        <v>34</v>
      </c>
      <c r="D221" s="2">
        <v>2015</v>
      </c>
      <c r="E221" s="2" t="s">
        <v>33</v>
      </c>
      <c r="F221" s="2" t="s">
        <v>35</v>
      </c>
      <c r="G221" s="2">
        <v>75</v>
      </c>
      <c r="H221" s="2" t="s">
        <v>36</v>
      </c>
      <c r="I221" s="2" t="s">
        <v>37</v>
      </c>
      <c r="J221" s="6" t="s">
        <v>39</v>
      </c>
    </row>
    <row r="222" spans="1:10" ht="13.2">
      <c r="A222" s="2" t="s">
        <v>308</v>
      </c>
      <c r="B222" s="2" t="s">
        <v>33</v>
      </c>
      <c r="C222" s="2" t="s">
        <v>34</v>
      </c>
      <c r="D222" s="2">
        <v>2016</v>
      </c>
      <c r="E222" s="2" t="s">
        <v>33</v>
      </c>
      <c r="F222" s="2" t="s">
        <v>35</v>
      </c>
      <c r="G222" s="2">
        <v>76</v>
      </c>
      <c r="H222" s="2" t="s">
        <v>36</v>
      </c>
      <c r="I222" s="2" t="s">
        <v>37</v>
      </c>
      <c r="J222" s="6" t="s">
        <v>39</v>
      </c>
    </row>
    <row r="223" spans="1:10" ht="13.2">
      <c r="A223" s="2" t="s">
        <v>308</v>
      </c>
      <c r="B223" s="2" t="s">
        <v>33</v>
      </c>
      <c r="C223" s="2" t="s">
        <v>34</v>
      </c>
      <c r="D223" s="2">
        <v>1990</v>
      </c>
      <c r="E223" s="2" t="s">
        <v>33</v>
      </c>
      <c r="F223" s="2" t="s">
        <v>104</v>
      </c>
      <c r="G223" s="2">
        <v>59</v>
      </c>
      <c r="H223" s="2" t="s">
        <v>105</v>
      </c>
      <c r="J223" s="6" t="s">
        <v>39</v>
      </c>
    </row>
    <row r="224" spans="1:10" ht="13.2">
      <c r="A224" s="2" t="s">
        <v>308</v>
      </c>
      <c r="B224" s="2" t="s">
        <v>33</v>
      </c>
      <c r="C224" s="2" t="s">
        <v>34</v>
      </c>
      <c r="D224" s="2">
        <v>1995</v>
      </c>
      <c r="E224" s="2" t="s">
        <v>33</v>
      </c>
      <c r="F224" s="2" t="s">
        <v>104</v>
      </c>
      <c r="G224" s="2">
        <v>61</v>
      </c>
      <c r="H224" s="2" t="s">
        <v>105</v>
      </c>
      <c r="J224" s="6" t="s">
        <v>39</v>
      </c>
    </row>
    <row r="225" spans="1:10" ht="13.2">
      <c r="A225" s="2" t="s">
        <v>308</v>
      </c>
      <c r="B225" s="2" t="s">
        <v>33</v>
      </c>
      <c r="C225" s="2" t="s">
        <v>34</v>
      </c>
      <c r="D225" s="2">
        <v>2000</v>
      </c>
      <c r="E225" s="2" t="s">
        <v>33</v>
      </c>
      <c r="F225" s="2" t="s">
        <v>104</v>
      </c>
      <c r="G225" s="2">
        <v>63</v>
      </c>
      <c r="H225" s="2" t="s">
        <v>105</v>
      </c>
      <c r="J225" s="6" t="s">
        <v>39</v>
      </c>
    </row>
    <row r="226" spans="1:10" ht="13.2">
      <c r="A226" s="2" t="s">
        <v>308</v>
      </c>
      <c r="B226" s="2" t="s">
        <v>33</v>
      </c>
      <c r="C226" s="2" t="s">
        <v>34</v>
      </c>
      <c r="D226" s="2">
        <v>2005</v>
      </c>
      <c r="E226" s="2" t="s">
        <v>33</v>
      </c>
      <c r="F226" s="2" t="s">
        <v>104</v>
      </c>
      <c r="G226" s="2">
        <v>65</v>
      </c>
      <c r="H226" s="2" t="s">
        <v>105</v>
      </c>
      <c r="J226" s="6" t="s">
        <v>39</v>
      </c>
    </row>
    <row r="227" spans="1:10" ht="13.2">
      <c r="A227" s="2" t="s">
        <v>308</v>
      </c>
      <c r="B227" s="2" t="s">
        <v>33</v>
      </c>
      <c r="C227" s="2" t="s">
        <v>34</v>
      </c>
      <c r="D227" s="2">
        <v>2010</v>
      </c>
      <c r="E227" s="2" t="s">
        <v>33</v>
      </c>
      <c r="F227" s="2" t="s">
        <v>104</v>
      </c>
      <c r="G227" s="2">
        <v>67</v>
      </c>
      <c r="H227" s="2" t="s">
        <v>105</v>
      </c>
      <c r="J227" s="6" t="s">
        <v>39</v>
      </c>
    </row>
    <row r="228" spans="1:10" ht="13.2">
      <c r="A228" s="2" t="s">
        <v>308</v>
      </c>
      <c r="B228" s="2" t="s">
        <v>33</v>
      </c>
      <c r="C228" s="2" t="s">
        <v>34</v>
      </c>
      <c r="D228" s="2">
        <v>2013</v>
      </c>
      <c r="E228" s="2" t="s">
        <v>33</v>
      </c>
      <c r="F228" s="2" t="s">
        <v>104</v>
      </c>
      <c r="G228" s="2">
        <v>68</v>
      </c>
      <c r="H228" s="2" t="s">
        <v>105</v>
      </c>
      <c r="J228" s="6" t="s">
        <v>39</v>
      </c>
    </row>
    <row r="229" spans="1:10" ht="13.2">
      <c r="A229" s="2" t="s">
        <v>308</v>
      </c>
      <c r="B229" s="2" t="s">
        <v>33</v>
      </c>
      <c r="C229" s="2" t="s">
        <v>34</v>
      </c>
      <c r="D229" s="2">
        <v>2015</v>
      </c>
      <c r="E229" s="2" t="s">
        <v>33</v>
      </c>
      <c r="F229" s="2" t="s">
        <v>104</v>
      </c>
      <c r="G229" s="2">
        <v>69</v>
      </c>
      <c r="H229" s="2" t="s">
        <v>105</v>
      </c>
      <c r="J229" s="6" t="s">
        <v>39</v>
      </c>
    </row>
    <row r="230" spans="1:10" ht="13.2">
      <c r="A230" s="2" t="s">
        <v>308</v>
      </c>
      <c r="B230" s="2" t="s">
        <v>33</v>
      </c>
      <c r="C230" s="2" t="s">
        <v>34</v>
      </c>
      <c r="D230" s="2">
        <v>2016</v>
      </c>
      <c r="E230" s="2" t="s">
        <v>33</v>
      </c>
      <c r="F230" s="2" t="s">
        <v>104</v>
      </c>
      <c r="G230" s="2">
        <v>70</v>
      </c>
      <c r="H230" s="2" t="s">
        <v>105</v>
      </c>
      <c r="J230" s="6" t="s">
        <v>39</v>
      </c>
    </row>
    <row r="231" spans="1:10" ht="13.2">
      <c r="A231" s="2" t="s">
        <v>308</v>
      </c>
      <c r="B231" s="2" t="s">
        <v>33</v>
      </c>
      <c r="C231" s="2" t="s">
        <v>34</v>
      </c>
      <c r="D231" s="2">
        <v>1990</v>
      </c>
      <c r="E231" s="2" t="s">
        <v>33</v>
      </c>
      <c r="F231" s="2" t="s">
        <v>161</v>
      </c>
      <c r="G231" s="2">
        <v>0.84899999999999998</v>
      </c>
      <c r="H231" s="2" t="s">
        <v>162</v>
      </c>
      <c r="J231" s="6" t="s">
        <v>39</v>
      </c>
    </row>
    <row r="232" spans="1:10" ht="13.2">
      <c r="A232" s="2" t="s">
        <v>308</v>
      </c>
      <c r="B232" s="2" t="s">
        <v>33</v>
      </c>
      <c r="C232" s="2" t="s">
        <v>34</v>
      </c>
      <c r="D232" s="2">
        <v>1995</v>
      </c>
      <c r="E232" s="2" t="s">
        <v>33</v>
      </c>
      <c r="F232" s="2" t="s">
        <v>161</v>
      </c>
      <c r="G232" s="2">
        <v>0.80100000000000005</v>
      </c>
      <c r="H232" s="2" t="s">
        <v>162</v>
      </c>
      <c r="J232" s="6" t="s">
        <v>39</v>
      </c>
    </row>
    <row r="233" spans="1:10" ht="13.2">
      <c r="A233" s="2" t="s">
        <v>308</v>
      </c>
      <c r="B233" s="2" t="s">
        <v>33</v>
      </c>
      <c r="C233" s="2" t="s">
        <v>34</v>
      </c>
      <c r="D233" s="2">
        <v>2000</v>
      </c>
      <c r="E233" s="2" t="s">
        <v>33</v>
      </c>
      <c r="F233" s="2" t="s">
        <v>161</v>
      </c>
      <c r="G233" s="2">
        <v>0.76500000000000001</v>
      </c>
      <c r="H233" s="2" t="s">
        <v>162</v>
      </c>
      <c r="J233" s="6" t="s">
        <v>39</v>
      </c>
    </row>
    <row r="234" spans="1:10" ht="13.2">
      <c r="A234" s="2" t="s">
        <v>308</v>
      </c>
      <c r="B234" s="2" t="s">
        <v>33</v>
      </c>
      <c r="C234" s="2" t="s">
        <v>34</v>
      </c>
      <c r="D234" s="2">
        <v>2005</v>
      </c>
      <c r="E234" s="2" t="s">
        <v>33</v>
      </c>
      <c r="F234" s="2" t="s">
        <v>161</v>
      </c>
      <c r="G234" s="2">
        <v>0.72199999999999998</v>
      </c>
      <c r="H234" s="2" t="s">
        <v>162</v>
      </c>
      <c r="J234" s="6" t="s">
        <v>39</v>
      </c>
    </row>
    <row r="235" spans="1:10" ht="13.2">
      <c r="A235" s="2" t="s">
        <v>308</v>
      </c>
      <c r="B235" s="2" t="s">
        <v>33</v>
      </c>
      <c r="C235" s="2" t="s">
        <v>34</v>
      </c>
      <c r="D235" s="2">
        <v>2010</v>
      </c>
      <c r="E235" s="2" t="s">
        <v>33</v>
      </c>
      <c r="F235" s="2" t="s">
        <v>161</v>
      </c>
      <c r="G235" s="2">
        <v>0.71599999999999997</v>
      </c>
      <c r="H235" s="2" t="s">
        <v>162</v>
      </c>
      <c r="J235" s="6" t="s">
        <v>39</v>
      </c>
    </row>
    <row r="236" spans="1:10" ht="13.2">
      <c r="A236" s="2" t="s">
        <v>308</v>
      </c>
      <c r="B236" s="2" t="s">
        <v>33</v>
      </c>
      <c r="C236" s="2" t="s">
        <v>34</v>
      </c>
      <c r="D236" s="2">
        <v>2011</v>
      </c>
      <c r="E236" s="2" t="s">
        <v>33</v>
      </c>
      <c r="F236" s="2" t="s">
        <v>161</v>
      </c>
      <c r="G236" s="2">
        <v>0.70399999999999996</v>
      </c>
      <c r="H236" s="2" t="s">
        <v>162</v>
      </c>
      <c r="J236" s="6" t="s">
        <v>39</v>
      </c>
    </row>
    <row r="237" spans="1:10" ht="13.2">
      <c r="A237" s="2" t="s">
        <v>308</v>
      </c>
      <c r="B237" s="2" t="s">
        <v>33</v>
      </c>
      <c r="C237" s="2" t="s">
        <v>34</v>
      </c>
      <c r="D237" s="2">
        <v>2012</v>
      </c>
      <c r="E237" s="2" t="s">
        <v>33</v>
      </c>
      <c r="F237" s="2" t="s">
        <v>161</v>
      </c>
      <c r="G237" s="2">
        <v>0.68600000000000005</v>
      </c>
      <c r="H237" s="2" t="s">
        <v>162</v>
      </c>
      <c r="J237" s="6" t="s">
        <v>39</v>
      </c>
    </row>
    <row r="238" spans="1:10" ht="13.2">
      <c r="A238" s="2" t="s">
        <v>308</v>
      </c>
      <c r="B238" s="2" t="s">
        <v>33</v>
      </c>
      <c r="C238" s="2" t="s">
        <v>34</v>
      </c>
      <c r="D238" s="2">
        <v>2013</v>
      </c>
      <c r="E238" s="2" t="s">
        <v>33</v>
      </c>
      <c r="F238" s="2" t="s">
        <v>161</v>
      </c>
      <c r="G238" s="2">
        <v>0.66700000000000004</v>
      </c>
      <c r="H238" s="2" t="s">
        <v>162</v>
      </c>
      <c r="J238" s="6" t="s">
        <v>39</v>
      </c>
    </row>
    <row r="239" spans="1:10" ht="13.2">
      <c r="A239" s="2" t="s">
        <v>308</v>
      </c>
      <c r="B239" s="2" t="s">
        <v>33</v>
      </c>
      <c r="C239" s="2" t="s">
        <v>34</v>
      </c>
      <c r="D239" s="2">
        <v>2014</v>
      </c>
      <c r="E239" s="2" t="s">
        <v>33</v>
      </c>
      <c r="F239" s="2" t="s">
        <v>161</v>
      </c>
      <c r="G239" s="2">
        <v>0.64600000000000002</v>
      </c>
      <c r="H239" s="2" t="s">
        <v>162</v>
      </c>
      <c r="J239" s="6" t="s">
        <v>39</v>
      </c>
    </row>
    <row r="240" spans="1:10" ht="13.2">
      <c r="A240" s="2" t="s">
        <v>308</v>
      </c>
      <c r="B240" s="2" t="s">
        <v>33</v>
      </c>
      <c r="C240" s="2" t="s">
        <v>34</v>
      </c>
      <c r="D240" s="2">
        <v>2015</v>
      </c>
      <c r="E240" s="2" t="s">
        <v>33</v>
      </c>
      <c r="F240" s="2" t="s">
        <v>161</v>
      </c>
      <c r="G240" s="2">
        <v>0.621</v>
      </c>
      <c r="H240" s="2" t="s">
        <v>162</v>
      </c>
      <c r="J240" s="6" t="s">
        <v>39</v>
      </c>
    </row>
    <row r="241" spans="1:10" ht="13.2">
      <c r="A241" s="2" t="s">
        <v>308</v>
      </c>
      <c r="B241" s="2" t="s">
        <v>33</v>
      </c>
      <c r="C241" s="2" t="s">
        <v>34</v>
      </c>
      <c r="D241" s="2">
        <v>2016</v>
      </c>
      <c r="E241" s="2" t="s">
        <v>33</v>
      </c>
      <c r="F241" s="2" t="s">
        <v>161</v>
      </c>
      <c r="G241" s="2">
        <v>0.59099999999999997</v>
      </c>
      <c r="H241" s="2" t="s">
        <v>162</v>
      </c>
      <c r="J241" s="6" t="s">
        <v>39</v>
      </c>
    </row>
    <row r="242" spans="1:10" ht="13.2">
      <c r="A242" s="2" t="s">
        <v>321</v>
      </c>
      <c r="B242" s="2" t="s">
        <v>33</v>
      </c>
      <c r="C242" s="2" t="s">
        <v>34</v>
      </c>
      <c r="D242" s="2">
        <v>1990</v>
      </c>
      <c r="E242" s="2" t="s">
        <v>33</v>
      </c>
      <c r="F242" s="2" t="s">
        <v>35</v>
      </c>
      <c r="G242" s="2">
        <v>24</v>
      </c>
      <c r="H242" s="2" t="s">
        <v>36</v>
      </c>
      <c r="I242" s="2" t="s">
        <v>37</v>
      </c>
      <c r="J242" s="6" t="s">
        <v>39</v>
      </c>
    </row>
    <row r="243" spans="1:10" ht="13.2">
      <c r="A243" s="2" t="s">
        <v>321</v>
      </c>
      <c r="B243" s="2" t="s">
        <v>33</v>
      </c>
      <c r="C243" s="2" t="s">
        <v>34</v>
      </c>
      <c r="D243" s="2">
        <v>1995</v>
      </c>
      <c r="E243" s="2" t="s">
        <v>33</v>
      </c>
      <c r="F243" s="2" t="s">
        <v>35</v>
      </c>
      <c r="G243" s="2">
        <v>25</v>
      </c>
      <c r="H243" s="2" t="s">
        <v>36</v>
      </c>
      <c r="I243" s="2" t="s">
        <v>37</v>
      </c>
      <c r="J243" s="6" t="s">
        <v>39</v>
      </c>
    </row>
    <row r="244" spans="1:10" ht="13.2">
      <c r="A244" s="2" t="s">
        <v>321</v>
      </c>
      <c r="B244" s="2" t="s">
        <v>33</v>
      </c>
      <c r="C244" s="2" t="s">
        <v>34</v>
      </c>
      <c r="D244" s="2">
        <v>2000</v>
      </c>
      <c r="E244" s="2" t="s">
        <v>33</v>
      </c>
      <c r="F244" s="2" t="s">
        <v>35</v>
      </c>
      <c r="G244" s="2">
        <v>25</v>
      </c>
      <c r="H244" s="2" t="s">
        <v>36</v>
      </c>
      <c r="I244" s="2" t="s">
        <v>37</v>
      </c>
      <c r="J244" s="6" t="s">
        <v>39</v>
      </c>
    </row>
    <row r="245" spans="1:10" ht="13.2">
      <c r="A245" s="2" t="s">
        <v>321</v>
      </c>
      <c r="B245" s="2" t="s">
        <v>33</v>
      </c>
      <c r="C245" s="2" t="s">
        <v>34</v>
      </c>
      <c r="D245" s="2">
        <v>2005</v>
      </c>
      <c r="E245" s="2" t="s">
        <v>33</v>
      </c>
      <c r="F245" s="2" t="s">
        <v>35</v>
      </c>
      <c r="G245" s="2">
        <v>28</v>
      </c>
      <c r="H245" s="2" t="s">
        <v>36</v>
      </c>
      <c r="I245" s="2" t="s">
        <v>37</v>
      </c>
      <c r="J245" s="6" t="s">
        <v>39</v>
      </c>
    </row>
    <row r="246" spans="1:10" ht="13.2">
      <c r="A246" s="2" t="s">
        <v>321</v>
      </c>
      <c r="B246" s="2" t="s">
        <v>33</v>
      </c>
      <c r="C246" s="2" t="s">
        <v>34</v>
      </c>
      <c r="D246" s="2">
        <v>2010</v>
      </c>
      <c r="E246" s="2" t="s">
        <v>33</v>
      </c>
      <c r="F246" s="2" t="s">
        <v>35</v>
      </c>
      <c r="G246" s="2">
        <v>24</v>
      </c>
      <c r="H246" s="2" t="s">
        <v>36</v>
      </c>
      <c r="I246" s="2" t="s">
        <v>37</v>
      </c>
      <c r="J246" s="6" t="s">
        <v>39</v>
      </c>
    </row>
    <row r="247" spans="1:10" ht="13.2">
      <c r="A247" s="2" t="s">
        <v>321</v>
      </c>
      <c r="B247" s="2" t="s">
        <v>33</v>
      </c>
      <c r="C247" s="2" t="s">
        <v>34</v>
      </c>
      <c r="D247" s="2">
        <v>2011</v>
      </c>
      <c r="E247" s="2" t="s">
        <v>33</v>
      </c>
      <c r="F247" s="2" t="s">
        <v>35</v>
      </c>
      <c r="G247" s="2">
        <v>24</v>
      </c>
      <c r="H247" s="2" t="s">
        <v>36</v>
      </c>
      <c r="I247" s="2" t="s">
        <v>37</v>
      </c>
      <c r="J247" s="6" t="s">
        <v>39</v>
      </c>
    </row>
    <row r="248" spans="1:10" ht="13.2">
      <c r="A248" s="2" t="s">
        <v>321</v>
      </c>
      <c r="B248" s="2" t="s">
        <v>33</v>
      </c>
      <c r="C248" s="2" t="s">
        <v>34</v>
      </c>
      <c r="D248" s="2">
        <v>2012</v>
      </c>
      <c r="E248" s="2" t="s">
        <v>33</v>
      </c>
      <c r="F248" s="2" t="s">
        <v>35</v>
      </c>
      <c r="G248" s="2">
        <v>23</v>
      </c>
      <c r="H248" s="2" t="s">
        <v>36</v>
      </c>
      <c r="I248" s="2" t="s">
        <v>37</v>
      </c>
      <c r="J248" s="6" t="s">
        <v>39</v>
      </c>
    </row>
    <row r="249" spans="1:10" ht="13.2">
      <c r="A249" s="2" t="s">
        <v>321</v>
      </c>
      <c r="B249" s="2" t="s">
        <v>33</v>
      </c>
      <c r="C249" s="2" t="s">
        <v>34</v>
      </c>
      <c r="D249" s="2">
        <v>2013</v>
      </c>
      <c r="E249" s="2" t="s">
        <v>33</v>
      </c>
      <c r="F249" s="2" t="s">
        <v>35</v>
      </c>
      <c r="G249" s="2">
        <v>24</v>
      </c>
      <c r="H249" s="2" t="s">
        <v>36</v>
      </c>
      <c r="I249" s="2" t="s">
        <v>37</v>
      </c>
      <c r="J249" s="6" t="s">
        <v>39</v>
      </c>
    </row>
    <row r="250" spans="1:10" ht="13.2">
      <c r="A250" s="2" t="s">
        <v>321</v>
      </c>
      <c r="B250" s="2" t="s">
        <v>33</v>
      </c>
      <c r="C250" s="2" t="s">
        <v>34</v>
      </c>
      <c r="D250" s="2">
        <v>2014</v>
      </c>
      <c r="E250" s="2" t="s">
        <v>33</v>
      </c>
      <c r="F250" s="2" t="s">
        <v>35</v>
      </c>
      <c r="G250" s="2">
        <v>24</v>
      </c>
      <c r="H250" s="2" t="s">
        <v>36</v>
      </c>
      <c r="I250" s="2" t="s">
        <v>37</v>
      </c>
      <c r="J250" s="6" t="s">
        <v>39</v>
      </c>
    </row>
    <row r="251" spans="1:10" ht="13.2">
      <c r="A251" s="2" t="s">
        <v>321</v>
      </c>
      <c r="B251" s="2" t="s">
        <v>33</v>
      </c>
      <c r="C251" s="2" t="s">
        <v>34</v>
      </c>
      <c r="D251" s="2">
        <v>2015</v>
      </c>
      <c r="E251" s="2" t="s">
        <v>33</v>
      </c>
      <c r="F251" s="2" t="s">
        <v>35</v>
      </c>
      <c r="G251" s="2">
        <v>23</v>
      </c>
      <c r="H251" s="2" t="s">
        <v>36</v>
      </c>
      <c r="I251" s="2" t="s">
        <v>37</v>
      </c>
      <c r="J251" s="6" t="s">
        <v>39</v>
      </c>
    </row>
    <row r="252" spans="1:10" ht="13.2">
      <c r="A252" s="2" t="s">
        <v>321</v>
      </c>
      <c r="B252" s="2" t="s">
        <v>33</v>
      </c>
      <c r="C252" s="2" t="s">
        <v>34</v>
      </c>
      <c r="D252" s="2">
        <v>2016</v>
      </c>
      <c r="E252" s="2" t="s">
        <v>33</v>
      </c>
      <c r="F252" s="2" t="s">
        <v>35</v>
      </c>
      <c r="G252" s="2">
        <v>23</v>
      </c>
      <c r="H252" s="2" t="s">
        <v>36</v>
      </c>
      <c r="I252" s="2" t="s">
        <v>37</v>
      </c>
      <c r="J252" s="6" t="s">
        <v>39</v>
      </c>
    </row>
    <row r="253" spans="1:10" ht="13.2">
      <c r="A253" s="2" t="s">
        <v>321</v>
      </c>
      <c r="B253" s="2" t="s">
        <v>33</v>
      </c>
      <c r="C253" s="2" t="s">
        <v>34</v>
      </c>
      <c r="D253" s="2">
        <v>1990</v>
      </c>
      <c r="E253" s="2" t="s">
        <v>33</v>
      </c>
      <c r="F253" s="2" t="s">
        <v>104</v>
      </c>
      <c r="G253" s="2">
        <v>39</v>
      </c>
      <c r="H253" s="2" t="s">
        <v>105</v>
      </c>
      <c r="J253" s="6" t="s">
        <v>39</v>
      </c>
    </row>
    <row r="254" spans="1:10" ht="13.2">
      <c r="A254" s="2" t="s">
        <v>321</v>
      </c>
      <c r="B254" s="2" t="s">
        <v>33</v>
      </c>
      <c r="C254" s="2" t="s">
        <v>34</v>
      </c>
      <c r="D254" s="2">
        <v>1995</v>
      </c>
      <c r="E254" s="2" t="s">
        <v>33</v>
      </c>
      <c r="F254" s="2" t="s">
        <v>104</v>
      </c>
      <c r="G254" s="2">
        <v>39</v>
      </c>
      <c r="H254" s="2" t="s">
        <v>105</v>
      </c>
      <c r="J254" s="6" t="s">
        <v>39</v>
      </c>
    </row>
    <row r="255" spans="1:10" ht="13.2">
      <c r="A255" s="2" t="s">
        <v>321</v>
      </c>
      <c r="B255" s="2" t="s">
        <v>33</v>
      </c>
      <c r="C255" s="2" t="s">
        <v>34</v>
      </c>
      <c r="D255" s="2">
        <v>2000</v>
      </c>
      <c r="E255" s="2" t="s">
        <v>33</v>
      </c>
      <c r="F255" s="2" t="s">
        <v>104</v>
      </c>
      <c r="G255" s="2">
        <v>39</v>
      </c>
      <c r="H255" s="2" t="s">
        <v>105</v>
      </c>
      <c r="J255" s="6" t="s">
        <v>39</v>
      </c>
    </row>
    <row r="256" spans="1:10" ht="13.2">
      <c r="A256" s="2" t="s">
        <v>321</v>
      </c>
      <c r="B256" s="2" t="s">
        <v>33</v>
      </c>
      <c r="C256" s="2" t="s">
        <v>34</v>
      </c>
      <c r="D256" s="2">
        <v>2005</v>
      </c>
      <c r="E256" s="2" t="s">
        <v>33</v>
      </c>
      <c r="F256" s="2" t="s">
        <v>104</v>
      </c>
      <c r="G256" s="2">
        <v>39</v>
      </c>
      <c r="H256" s="2" t="s">
        <v>105</v>
      </c>
      <c r="J256" s="6" t="s">
        <v>39</v>
      </c>
    </row>
    <row r="257" spans="1:10" ht="13.2">
      <c r="A257" s="2" t="s">
        <v>321</v>
      </c>
      <c r="B257" s="2" t="s">
        <v>33</v>
      </c>
      <c r="C257" s="2" t="s">
        <v>34</v>
      </c>
      <c r="D257" s="2">
        <v>2010</v>
      </c>
      <c r="E257" s="2" t="s">
        <v>33</v>
      </c>
      <c r="F257" s="2" t="s">
        <v>104</v>
      </c>
      <c r="G257" s="2">
        <v>40</v>
      </c>
      <c r="H257" s="2" t="s">
        <v>105</v>
      </c>
      <c r="J257" s="6" t="s">
        <v>39</v>
      </c>
    </row>
    <row r="258" spans="1:10" ht="13.2">
      <c r="A258" s="2" t="s">
        <v>321</v>
      </c>
      <c r="B258" s="2" t="s">
        <v>33</v>
      </c>
      <c r="C258" s="2" t="s">
        <v>34</v>
      </c>
      <c r="D258" s="2">
        <v>2013</v>
      </c>
      <c r="E258" s="2" t="s">
        <v>33</v>
      </c>
      <c r="F258" s="2" t="s">
        <v>104</v>
      </c>
      <c r="G258" s="2">
        <v>40</v>
      </c>
      <c r="H258" s="2" t="s">
        <v>105</v>
      </c>
      <c r="J258" s="6" t="s">
        <v>39</v>
      </c>
    </row>
    <row r="259" spans="1:10" ht="13.2">
      <c r="A259" s="2" t="s">
        <v>321</v>
      </c>
      <c r="B259" s="2" t="s">
        <v>33</v>
      </c>
      <c r="C259" s="2" t="s">
        <v>34</v>
      </c>
      <c r="D259" s="2">
        <v>2015</v>
      </c>
      <c r="E259" s="2" t="s">
        <v>33</v>
      </c>
      <c r="F259" s="2" t="s">
        <v>104</v>
      </c>
      <c r="G259" s="2">
        <v>40</v>
      </c>
      <c r="H259" s="2" t="s">
        <v>105</v>
      </c>
      <c r="J259" s="6" t="s">
        <v>39</v>
      </c>
    </row>
    <row r="260" spans="1:10" ht="13.2">
      <c r="A260" s="2" t="s">
        <v>321</v>
      </c>
      <c r="B260" s="2" t="s">
        <v>33</v>
      </c>
      <c r="C260" s="2" t="s">
        <v>34</v>
      </c>
      <c r="D260" s="2">
        <v>2016</v>
      </c>
      <c r="E260" s="2" t="s">
        <v>33</v>
      </c>
      <c r="F260" s="2" t="s">
        <v>104</v>
      </c>
      <c r="G260" s="2">
        <v>40</v>
      </c>
      <c r="H260" s="2" t="s">
        <v>105</v>
      </c>
      <c r="J260" s="6" t="s">
        <v>39</v>
      </c>
    </row>
    <row r="261" spans="1:10" ht="13.2">
      <c r="A261" s="2" t="s">
        <v>321</v>
      </c>
      <c r="B261" s="2" t="s">
        <v>33</v>
      </c>
      <c r="C261" s="2" t="s">
        <v>34</v>
      </c>
      <c r="D261" s="2">
        <v>1990</v>
      </c>
      <c r="E261" s="2" t="s">
        <v>33</v>
      </c>
      <c r="F261" s="2" t="s">
        <v>161</v>
      </c>
      <c r="G261" s="2">
        <v>0.67500000000000004</v>
      </c>
      <c r="H261" s="2" t="s">
        <v>162</v>
      </c>
      <c r="J261" s="6" t="s">
        <v>39</v>
      </c>
    </row>
    <row r="262" spans="1:10" ht="13.2">
      <c r="A262" s="2" t="s">
        <v>321</v>
      </c>
      <c r="B262" s="2" t="s">
        <v>33</v>
      </c>
      <c r="C262" s="2" t="s">
        <v>34</v>
      </c>
      <c r="D262" s="2">
        <v>1995</v>
      </c>
      <c r="E262" s="2" t="s">
        <v>33</v>
      </c>
      <c r="F262" s="2" t="s">
        <v>161</v>
      </c>
      <c r="G262" s="2">
        <v>0.54600000000000004</v>
      </c>
      <c r="H262" s="2" t="s">
        <v>162</v>
      </c>
      <c r="J262" s="6" t="s">
        <v>39</v>
      </c>
    </row>
    <row r="263" spans="1:10" ht="13.2">
      <c r="A263" s="2" t="s">
        <v>321</v>
      </c>
      <c r="B263" s="2" t="s">
        <v>33</v>
      </c>
      <c r="C263" s="2" t="s">
        <v>34</v>
      </c>
      <c r="D263" s="2">
        <v>2000</v>
      </c>
      <c r="E263" s="2" t="s">
        <v>33</v>
      </c>
      <c r="F263" s="2" t="s">
        <v>161</v>
      </c>
      <c r="G263" s="2">
        <v>0.47399999999999998</v>
      </c>
      <c r="H263" s="2" t="s">
        <v>162</v>
      </c>
      <c r="J263" s="6" t="s">
        <v>39</v>
      </c>
    </row>
    <row r="264" spans="1:10" ht="13.2">
      <c r="A264" s="2" t="s">
        <v>321</v>
      </c>
      <c r="B264" s="2" t="s">
        <v>33</v>
      </c>
      <c r="C264" s="2" t="s">
        <v>34</v>
      </c>
      <c r="D264" s="2">
        <v>2005</v>
      </c>
      <c r="E264" s="2" t="s">
        <v>33</v>
      </c>
      <c r="F264" s="2" t="s">
        <v>161</v>
      </c>
      <c r="G264" s="2">
        <v>0.57399999999999995</v>
      </c>
      <c r="H264" s="2" t="s">
        <v>162</v>
      </c>
      <c r="J264" s="6" t="s">
        <v>39</v>
      </c>
    </row>
    <row r="265" spans="1:10" ht="13.2">
      <c r="A265" s="2" t="s">
        <v>321</v>
      </c>
      <c r="B265" s="2" t="s">
        <v>33</v>
      </c>
      <c r="C265" s="2" t="s">
        <v>34</v>
      </c>
      <c r="D265" s="2">
        <v>2010</v>
      </c>
      <c r="E265" s="2" t="s">
        <v>33</v>
      </c>
      <c r="F265" s="2" t="s">
        <v>161</v>
      </c>
      <c r="G265" s="2">
        <v>0.64200000000000002</v>
      </c>
      <c r="H265" s="2" t="s">
        <v>162</v>
      </c>
      <c r="J265" s="6" t="s">
        <v>39</v>
      </c>
    </row>
    <row r="266" spans="1:10" ht="13.2">
      <c r="A266" s="2" t="s">
        <v>321</v>
      </c>
      <c r="B266" s="2" t="s">
        <v>33</v>
      </c>
      <c r="C266" s="2" t="s">
        <v>34</v>
      </c>
      <c r="D266" s="2">
        <v>2011</v>
      </c>
      <c r="E266" s="2" t="s">
        <v>33</v>
      </c>
      <c r="F266" s="2" t="s">
        <v>161</v>
      </c>
      <c r="G266" s="2">
        <v>0.64200000000000002</v>
      </c>
      <c r="H266" s="2" t="s">
        <v>162</v>
      </c>
      <c r="J266" s="6" t="s">
        <v>39</v>
      </c>
    </row>
    <row r="267" spans="1:10" ht="13.2">
      <c r="A267" s="2" t="s">
        <v>321</v>
      </c>
      <c r="B267" s="2" t="s">
        <v>33</v>
      </c>
      <c r="C267" s="2" t="s">
        <v>34</v>
      </c>
      <c r="D267" s="2">
        <v>2012</v>
      </c>
      <c r="E267" s="2" t="s">
        <v>33</v>
      </c>
      <c r="F267" s="2" t="s">
        <v>161</v>
      </c>
      <c r="G267" s="2">
        <v>0.63800000000000001</v>
      </c>
      <c r="H267" s="2" t="s">
        <v>162</v>
      </c>
      <c r="J267" s="6" t="s">
        <v>39</v>
      </c>
    </row>
    <row r="268" spans="1:10" ht="13.2">
      <c r="A268" s="2" t="s">
        <v>321</v>
      </c>
      <c r="B268" s="2" t="s">
        <v>33</v>
      </c>
      <c r="C268" s="2" t="s">
        <v>34</v>
      </c>
      <c r="D268" s="2">
        <v>2013</v>
      </c>
      <c r="E268" s="2" t="s">
        <v>33</v>
      </c>
      <c r="F268" s="2" t="s">
        <v>161</v>
      </c>
      <c r="G268" s="2">
        <v>0.63</v>
      </c>
      <c r="H268" s="2" t="s">
        <v>162</v>
      </c>
      <c r="J268" s="6" t="s">
        <v>39</v>
      </c>
    </row>
    <row r="269" spans="1:10" ht="13.2">
      <c r="A269" s="2" t="s">
        <v>321</v>
      </c>
      <c r="B269" s="2" t="s">
        <v>33</v>
      </c>
      <c r="C269" s="2" t="s">
        <v>34</v>
      </c>
      <c r="D269" s="2">
        <v>2014</v>
      </c>
      <c r="E269" s="2" t="s">
        <v>33</v>
      </c>
      <c r="F269" s="2" t="s">
        <v>161</v>
      </c>
      <c r="G269" s="2">
        <v>0.61299999999999999</v>
      </c>
      <c r="H269" s="2" t="s">
        <v>162</v>
      </c>
      <c r="J269" s="6" t="s">
        <v>39</v>
      </c>
    </row>
    <row r="270" spans="1:10" ht="13.2">
      <c r="A270" s="2" t="s">
        <v>321</v>
      </c>
      <c r="B270" s="2" t="s">
        <v>33</v>
      </c>
      <c r="C270" s="2" t="s">
        <v>34</v>
      </c>
      <c r="D270" s="2">
        <v>2015</v>
      </c>
      <c r="E270" s="2" t="s">
        <v>33</v>
      </c>
      <c r="F270" s="2" t="s">
        <v>161</v>
      </c>
      <c r="G270" s="2">
        <v>0.59099999999999997</v>
      </c>
      <c r="H270" s="2" t="s">
        <v>162</v>
      </c>
      <c r="J270" s="6" t="s">
        <v>39</v>
      </c>
    </row>
    <row r="271" spans="1:10" ht="13.2">
      <c r="A271" s="2" t="s">
        <v>321</v>
      </c>
      <c r="B271" s="2" t="s">
        <v>33</v>
      </c>
      <c r="C271" s="2" t="s">
        <v>34</v>
      </c>
      <c r="D271" s="2">
        <v>2016</v>
      </c>
      <c r="E271" s="2" t="s">
        <v>33</v>
      </c>
      <c r="F271" s="2" t="s">
        <v>161</v>
      </c>
      <c r="G271" s="2">
        <v>0.57199999999999995</v>
      </c>
      <c r="H271" s="2" t="s">
        <v>162</v>
      </c>
      <c r="J271" s="6" t="s">
        <v>39</v>
      </c>
    </row>
    <row r="272" spans="1:10" ht="13.2">
      <c r="A272" s="2" t="s">
        <v>347</v>
      </c>
      <c r="B272" s="2" t="s">
        <v>33</v>
      </c>
      <c r="C272" s="2" t="s">
        <v>34</v>
      </c>
      <c r="D272" s="2">
        <v>1990</v>
      </c>
      <c r="E272" s="2" t="s">
        <v>33</v>
      </c>
      <c r="F272" s="2" t="s">
        <v>35</v>
      </c>
      <c r="G272" s="2">
        <v>19</v>
      </c>
      <c r="H272" s="2" t="s">
        <v>36</v>
      </c>
      <c r="I272" s="2" t="s">
        <v>37</v>
      </c>
      <c r="J272" s="6" t="s">
        <v>39</v>
      </c>
    </row>
    <row r="273" spans="1:10" ht="13.2">
      <c r="A273" s="2" t="s">
        <v>347</v>
      </c>
      <c r="B273" s="2" t="s">
        <v>33</v>
      </c>
      <c r="C273" s="2" t="s">
        <v>34</v>
      </c>
      <c r="D273" s="2">
        <v>1995</v>
      </c>
      <c r="E273" s="2" t="s">
        <v>33</v>
      </c>
      <c r="F273" s="2" t="s">
        <v>35</v>
      </c>
      <c r="G273" s="2">
        <v>19</v>
      </c>
      <c r="H273" s="2" t="s">
        <v>36</v>
      </c>
      <c r="I273" s="2" t="s">
        <v>37</v>
      </c>
      <c r="J273" s="6" t="s">
        <v>39</v>
      </c>
    </row>
    <row r="274" spans="1:10" ht="13.2">
      <c r="A274" s="2" t="s">
        <v>347</v>
      </c>
      <c r="B274" s="2" t="s">
        <v>33</v>
      </c>
      <c r="C274" s="2" t="s">
        <v>34</v>
      </c>
      <c r="D274" s="2">
        <v>2000</v>
      </c>
      <c r="E274" s="2" t="s">
        <v>33</v>
      </c>
      <c r="F274" s="2" t="s">
        <v>35</v>
      </c>
      <c r="G274" s="2">
        <v>19</v>
      </c>
      <c r="H274" s="2" t="s">
        <v>36</v>
      </c>
      <c r="I274" s="2" t="s">
        <v>37</v>
      </c>
      <c r="J274" s="6" t="s">
        <v>39</v>
      </c>
    </row>
    <row r="275" spans="1:10" ht="13.2">
      <c r="A275" s="2" t="s">
        <v>347</v>
      </c>
      <c r="B275" s="2" t="s">
        <v>33</v>
      </c>
      <c r="C275" s="2" t="s">
        <v>34</v>
      </c>
      <c r="D275" s="2">
        <v>2005</v>
      </c>
      <c r="E275" s="2" t="s">
        <v>33</v>
      </c>
      <c r="F275" s="2" t="s">
        <v>35</v>
      </c>
      <c r="G275" s="2">
        <v>27</v>
      </c>
      <c r="H275" s="2" t="s">
        <v>36</v>
      </c>
      <c r="I275" s="2" t="s">
        <v>37</v>
      </c>
      <c r="J275" s="6" t="s">
        <v>39</v>
      </c>
    </row>
    <row r="276" spans="1:10" ht="13.2">
      <c r="A276" s="2" t="s">
        <v>347</v>
      </c>
      <c r="B276" s="2" t="s">
        <v>33</v>
      </c>
      <c r="C276" s="2" t="s">
        <v>34</v>
      </c>
      <c r="D276" s="2">
        <v>2010</v>
      </c>
      <c r="E276" s="2" t="s">
        <v>33</v>
      </c>
      <c r="F276" s="2" t="s">
        <v>35</v>
      </c>
      <c r="G276" s="2">
        <v>18</v>
      </c>
      <c r="H276" s="2" t="s">
        <v>36</v>
      </c>
      <c r="I276" s="2" t="s">
        <v>37</v>
      </c>
      <c r="J276" s="6" t="s">
        <v>39</v>
      </c>
    </row>
    <row r="277" spans="1:10" ht="13.2">
      <c r="A277" s="2" t="s">
        <v>347</v>
      </c>
      <c r="B277" s="2" t="s">
        <v>33</v>
      </c>
      <c r="C277" s="2" t="s">
        <v>34</v>
      </c>
      <c r="D277" s="2">
        <v>2011</v>
      </c>
      <c r="E277" s="2" t="s">
        <v>33</v>
      </c>
      <c r="F277" s="2" t="s">
        <v>35</v>
      </c>
      <c r="G277" s="2">
        <v>18</v>
      </c>
      <c r="H277" s="2" t="s">
        <v>36</v>
      </c>
      <c r="I277" s="2" t="s">
        <v>37</v>
      </c>
      <c r="J277" s="6" t="s">
        <v>39</v>
      </c>
    </row>
    <row r="278" spans="1:10" ht="13.2">
      <c r="A278" s="2" t="s">
        <v>347</v>
      </c>
      <c r="B278" s="2" t="s">
        <v>33</v>
      </c>
      <c r="C278" s="2" t="s">
        <v>34</v>
      </c>
      <c r="D278" s="2">
        <v>2012</v>
      </c>
      <c r="E278" s="2" t="s">
        <v>33</v>
      </c>
      <c r="F278" s="2" t="s">
        <v>35</v>
      </c>
      <c r="G278" s="2">
        <v>18</v>
      </c>
      <c r="H278" s="2" t="s">
        <v>36</v>
      </c>
      <c r="I278" s="2" t="s">
        <v>37</v>
      </c>
      <c r="J278" s="6" t="s">
        <v>39</v>
      </c>
    </row>
    <row r="279" spans="1:10" ht="13.2">
      <c r="A279" s="2" t="s">
        <v>347</v>
      </c>
      <c r="B279" s="2" t="s">
        <v>33</v>
      </c>
      <c r="C279" s="2" t="s">
        <v>34</v>
      </c>
      <c r="D279" s="2">
        <v>2013</v>
      </c>
      <c r="E279" s="2" t="s">
        <v>33</v>
      </c>
      <c r="F279" s="2" t="s">
        <v>35</v>
      </c>
      <c r="G279" s="2">
        <v>19</v>
      </c>
      <c r="H279" s="2" t="s">
        <v>36</v>
      </c>
      <c r="I279" s="2" t="s">
        <v>37</v>
      </c>
      <c r="J279" s="6" t="s">
        <v>39</v>
      </c>
    </row>
    <row r="280" spans="1:10" ht="13.2">
      <c r="A280" s="2" t="s">
        <v>347</v>
      </c>
      <c r="B280" s="2" t="s">
        <v>33</v>
      </c>
      <c r="C280" s="2" t="s">
        <v>34</v>
      </c>
      <c r="D280" s="2">
        <v>2014</v>
      </c>
      <c r="E280" s="2" t="s">
        <v>33</v>
      </c>
      <c r="F280" s="2" t="s">
        <v>35</v>
      </c>
      <c r="G280" s="2">
        <v>18</v>
      </c>
      <c r="H280" s="2" t="s">
        <v>36</v>
      </c>
      <c r="I280" s="2" t="s">
        <v>37</v>
      </c>
      <c r="J280" s="6" t="s">
        <v>39</v>
      </c>
    </row>
    <row r="281" spans="1:10" ht="13.2">
      <c r="A281" s="2" t="s">
        <v>347</v>
      </c>
      <c r="B281" s="2" t="s">
        <v>33</v>
      </c>
      <c r="C281" s="2" t="s">
        <v>34</v>
      </c>
      <c r="D281" s="2">
        <v>2015</v>
      </c>
      <c r="E281" s="2" t="s">
        <v>33</v>
      </c>
      <c r="F281" s="2" t="s">
        <v>35</v>
      </c>
      <c r="G281" s="2">
        <v>25</v>
      </c>
      <c r="H281" s="2" t="s">
        <v>36</v>
      </c>
      <c r="I281" s="2" t="s">
        <v>37</v>
      </c>
      <c r="J281" s="6" t="s">
        <v>39</v>
      </c>
    </row>
    <row r="282" spans="1:10" ht="13.2">
      <c r="A282" s="2" t="s">
        <v>347</v>
      </c>
      <c r="B282" s="2" t="s">
        <v>33</v>
      </c>
      <c r="C282" s="2" t="s">
        <v>34</v>
      </c>
      <c r="D282" s="2">
        <v>2016</v>
      </c>
      <c r="E282" s="2" t="s">
        <v>33</v>
      </c>
      <c r="F282" s="2" t="s">
        <v>35</v>
      </c>
      <c r="G282" s="2">
        <v>25</v>
      </c>
      <c r="H282" s="2" t="s">
        <v>36</v>
      </c>
      <c r="I282" s="2" t="s">
        <v>37</v>
      </c>
      <c r="J282" s="6" t="s">
        <v>39</v>
      </c>
    </row>
    <row r="283" spans="1:10" ht="13.2">
      <c r="A283" s="2" t="s">
        <v>347</v>
      </c>
      <c r="B283" s="2" t="s">
        <v>33</v>
      </c>
      <c r="C283" s="2" t="s">
        <v>34</v>
      </c>
      <c r="D283" s="2">
        <v>1990</v>
      </c>
      <c r="E283" s="2" t="s">
        <v>33</v>
      </c>
      <c r="F283" s="2" t="s">
        <v>104</v>
      </c>
      <c r="G283" s="2">
        <v>67</v>
      </c>
      <c r="H283" s="2" t="s">
        <v>105</v>
      </c>
      <c r="J283" s="6" t="s">
        <v>39</v>
      </c>
    </row>
    <row r="284" spans="1:10" ht="13.2">
      <c r="A284" s="2" t="s">
        <v>347</v>
      </c>
      <c r="B284" s="2" t="s">
        <v>33</v>
      </c>
      <c r="C284" s="2" t="s">
        <v>34</v>
      </c>
      <c r="D284" s="2">
        <v>1995</v>
      </c>
      <c r="E284" s="2" t="s">
        <v>33</v>
      </c>
      <c r="F284" s="2" t="s">
        <v>104</v>
      </c>
      <c r="G284" s="2">
        <v>57</v>
      </c>
      <c r="H284" s="2" t="s">
        <v>105</v>
      </c>
      <c r="J284" s="6" t="s">
        <v>39</v>
      </c>
    </row>
    <row r="285" spans="1:10" ht="13.2">
      <c r="A285" s="2" t="s">
        <v>347</v>
      </c>
      <c r="B285" s="2" t="s">
        <v>33</v>
      </c>
      <c r="C285" s="2" t="s">
        <v>34</v>
      </c>
      <c r="D285" s="2">
        <v>2000</v>
      </c>
      <c r="E285" s="2" t="s">
        <v>33</v>
      </c>
      <c r="F285" s="2" t="s">
        <v>104</v>
      </c>
      <c r="G285" s="2">
        <v>50</v>
      </c>
      <c r="H285" s="2" t="s">
        <v>105</v>
      </c>
      <c r="J285" s="6" t="s">
        <v>39</v>
      </c>
    </row>
    <row r="286" spans="1:10" ht="13.2">
      <c r="A286" s="2" t="s">
        <v>347</v>
      </c>
      <c r="B286" s="2" t="s">
        <v>33</v>
      </c>
      <c r="C286" s="2" t="s">
        <v>34</v>
      </c>
      <c r="D286" s="2">
        <v>2005</v>
      </c>
      <c r="E286" s="2" t="s">
        <v>33</v>
      </c>
      <c r="F286" s="2" t="s">
        <v>104</v>
      </c>
      <c r="G286" s="2">
        <v>50</v>
      </c>
      <c r="H286" s="2" t="s">
        <v>105</v>
      </c>
      <c r="J286" s="6" t="s">
        <v>39</v>
      </c>
    </row>
    <row r="287" spans="1:10" ht="13.2">
      <c r="A287" s="2" t="s">
        <v>347</v>
      </c>
      <c r="B287" s="2" t="s">
        <v>33</v>
      </c>
      <c r="C287" s="2" t="s">
        <v>34</v>
      </c>
      <c r="D287" s="2">
        <v>2010</v>
      </c>
      <c r="E287" s="2" t="s">
        <v>33</v>
      </c>
      <c r="F287" s="2" t="s">
        <v>104</v>
      </c>
      <c r="G287" s="2">
        <v>52</v>
      </c>
      <c r="H287" s="2" t="s">
        <v>105</v>
      </c>
      <c r="J287" s="6" t="s">
        <v>39</v>
      </c>
    </row>
    <row r="288" spans="1:10" ht="13.2">
      <c r="A288" s="2" t="s">
        <v>347</v>
      </c>
      <c r="B288" s="2" t="s">
        <v>33</v>
      </c>
      <c r="C288" s="2" t="s">
        <v>34</v>
      </c>
      <c r="D288" s="2">
        <v>2013</v>
      </c>
      <c r="E288" s="2" t="s">
        <v>33</v>
      </c>
      <c r="F288" s="2" t="s">
        <v>104</v>
      </c>
      <c r="G288" s="2">
        <v>54</v>
      </c>
      <c r="H288" s="2" t="s">
        <v>105</v>
      </c>
      <c r="J288" s="6" t="s">
        <v>39</v>
      </c>
    </row>
    <row r="289" spans="1:10" ht="13.2">
      <c r="A289" s="2" t="s">
        <v>347</v>
      </c>
      <c r="B289" s="2" t="s">
        <v>33</v>
      </c>
      <c r="C289" s="2" t="s">
        <v>34</v>
      </c>
      <c r="D289" s="2">
        <v>2015</v>
      </c>
      <c r="E289" s="2" t="s">
        <v>33</v>
      </c>
      <c r="F289" s="2" t="s">
        <v>104</v>
      </c>
      <c r="G289" s="2">
        <v>56</v>
      </c>
      <c r="H289" s="2" t="s">
        <v>105</v>
      </c>
      <c r="J289" s="6" t="s">
        <v>39</v>
      </c>
    </row>
    <row r="290" spans="1:10" ht="13.2">
      <c r="A290" s="2" t="s">
        <v>347</v>
      </c>
      <c r="B290" s="2" t="s">
        <v>33</v>
      </c>
      <c r="C290" s="2" t="s">
        <v>34</v>
      </c>
      <c r="D290" s="2">
        <v>2016</v>
      </c>
      <c r="E290" s="2" t="s">
        <v>33</v>
      </c>
      <c r="F290" s="2" t="s">
        <v>104</v>
      </c>
      <c r="G290" s="2">
        <v>56</v>
      </c>
      <c r="H290" s="2" t="s">
        <v>105</v>
      </c>
      <c r="J290" s="6" t="s">
        <v>39</v>
      </c>
    </row>
    <row r="291" spans="1:10" ht="13.2">
      <c r="A291" s="2" t="s">
        <v>347</v>
      </c>
      <c r="B291" s="2" t="s">
        <v>33</v>
      </c>
      <c r="C291" s="2" t="s">
        <v>34</v>
      </c>
      <c r="D291" s="2">
        <v>1990</v>
      </c>
      <c r="E291" s="2" t="s">
        <v>33</v>
      </c>
      <c r="F291" s="2" t="s">
        <v>161</v>
      </c>
      <c r="G291" s="2">
        <v>4.5999999999999999E-2</v>
      </c>
      <c r="H291" s="2" t="s">
        <v>162</v>
      </c>
      <c r="J291" s="6" t="s">
        <v>39</v>
      </c>
    </row>
    <row r="292" spans="1:10" ht="13.2">
      <c r="A292" s="2" t="s">
        <v>347</v>
      </c>
      <c r="B292" s="2" t="s">
        <v>33</v>
      </c>
      <c r="C292" s="2" t="s">
        <v>34</v>
      </c>
      <c r="D292" s="2">
        <v>1995</v>
      </c>
      <c r="E292" s="2" t="s">
        <v>33</v>
      </c>
      <c r="F292" s="2" t="s">
        <v>161</v>
      </c>
      <c r="G292" s="2">
        <v>7.0000000000000001E-3</v>
      </c>
      <c r="H292" s="2" t="s">
        <v>162</v>
      </c>
      <c r="J292" s="6" t="s">
        <v>39</v>
      </c>
    </row>
    <row r="293" spans="1:10" ht="13.2">
      <c r="A293" s="2" t="s">
        <v>347</v>
      </c>
      <c r="B293" s="2" t="s">
        <v>33</v>
      </c>
      <c r="C293" s="2" t="s">
        <v>34</v>
      </c>
      <c r="D293" s="2">
        <v>2000</v>
      </c>
      <c r="E293" s="2" t="s">
        <v>33</v>
      </c>
      <c r="F293" s="2" t="s">
        <v>161</v>
      </c>
      <c r="G293" s="2">
        <v>2E-3</v>
      </c>
      <c r="H293" s="2" t="s">
        <v>162</v>
      </c>
      <c r="J293" s="6" t="s">
        <v>39</v>
      </c>
    </row>
    <row r="294" spans="1:10" ht="13.2">
      <c r="A294" s="2" t="s">
        <v>347</v>
      </c>
      <c r="B294" s="2" t="s">
        <v>33</v>
      </c>
      <c r="C294" s="2" t="s">
        <v>34</v>
      </c>
      <c r="D294" s="2">
        <v>2005</v>
      </c>
      <c r="E294" s="2" t="s">
        <v>33</v>
      </c>
      <c r="F294" s="2" t="s">
        <v>161</v>
      </c>
      <c r="G294" s="2">
        <v>1E-3</v>
      </c>
      <c r="H294" s="2" t="s">
        <v>162</v>
      </c>
      <c r="J294" s="6" t="s">
        <v>39</v>
      </c>
    </row>
    <row r="295" spans="1:10" ht="13.2">
      <c r="A295" s="2" t="s">
        <v>347</v>
      </c>
      <c r="B295" s="2" t="s">
        <v>33</v>
      </c>
      <c r="C295" s="2" t="s">
        <v>34</v>
      </c>
      <c r="D295" s="2">
        <v>2010</v>
      </c>
      <c r="E295" s="2" t="s">
        <v>33</v>
      </c>
      <c r="F295" s="2" t="s">
        <v>161</v>
      </c>
      <c r="G295" s="2">
        <v>1E-3</v>
      </c>
      <c r="H295" s="2" t="s">
        <v>162</v>
      </c>
      <c r="J295" s="6" t="s">
        <v>39</v>
      </c>
    </row>
    <row r="296" spans="1:10" ht="13.2">
      <c r="A296" s="2" t="s">
        <v>347</v>
      </c>
      <c r="B296" s="2" t="s">
        <v>33</v>
      </c>
      <c r="C296" s="2" t="s">
        <v>34</v>
      </c>
      <c r="D296" s="2">
        <v>2011</v>
      </c>
      <c r="E296" s="2" t="s">
        <v>33</v>
      </c>
      <c r="F296" s="2" t="s">
        <v>161</v>
      </c>
      <c r="G296" s="2">
        <v>1E-3</v>
      </c>
      <c r="H296" s="2" t="s">
        <v>162</v>
      </c>
      <c r="J296" s="6" t="s">
        <v>39</v>
      </c>
    </row>
    <row r="297" spans="1:10" ht="13.2">
      <c r="A297" s="2" t="s">
        <v>347</v>
      </c>
      <c r="B297" s="2" t="s">
        <v>33</v>
      </c>
      <c r="C297" s="2" t="s">
        <v>34</v>
      </c>
      <c r="D297" s="2">
        <v>2012</v>
      </c>
      <c r="E297" s="2" t="s">
        <v>33</v>
      </c>
      <c r="F297" s="2" t="s">
        <v>161</v>
      </c>
      <c r="G297" s="2">
        <v>0</v>
      </c>
      <c r="H297" s="2" t="s">
        <v>162</v>
      </c>
      <c r="J297" s="6" t="s">
        <v>39</v>
      </c>
    </row>
    <row r="298" spans="1:10" ht="13.2">
      <c r="A298" s="2" t="s">
        <v>347</v>
      </c>
      <c r="B298" s="2" t="s">
        <v>33</v>
      </c>
      <c r="C298" s="2" t="s">
        <v>34</v>
      </c>
      <c r="D298" s="2">
        <v>2013</v>
      </c>
      <c r="E298" s="2" t="s">
        <v>33</v>
      </c>
      <c r="F298" s="2" t="s">
        <v>161</v>
      </c>
      <c r="G298" s="2">
        <v>0</v>
      </c>
      <c r="H298" s="2" t="s">
        <v>162</v>
      </c>
      <c r="J298" s="6" t="s">
        <v>39</v>
      </c>
    </row>
    <row r="299" spans="1:10" ht="13.2">
      <c r="A299" s="2" t="s">
        <v>347</v>
      </c>
      <c r="B299" s="2" t="s">
        <v>33</v>
      </c>
      <c r="C299" s="2" t="s">
        <v>34</v>
      </c>
      <c r="D299" s="2">
        <v>2014</v>
      </c>
      <c r="E299" s="2" t="s">
        <v>33</v>
      </c>
      <c r="F299" s="2" t="s">
        <v>161</v>
      </c>
      <c r="G299" s="2">
        <v>0</v>
      </c>
      <c r="H299" s="2" t="s">
        <v>162</v>
      </c>
      <c r="J299" s="6" t="s">
        <v>39</v>
      </c>
    </row>
    <row r="300" spans="1:10" ht="13.2">
      <c r="A300" s="2" t="s">
        <v>347</v>
      </c>
      <c r="B300" s="2" t="s">
        <v>33</v>
      </c>
      <c r="C300" s="2" t="s">
        <v>34</v>
      </c>
      <c r="D300" s="2">
        <v>2015</v>
      </c>
      <c r="E300" s="2" t="s">
        <v>33</v>
      </c>
      <c r="F300" s="2" t="s">
        <v>161</v>
      </c>
      <c r="G300" s="2">
        <v>0</v>
      </c>
      <c r="H300" s="2" t="s">
        <v>162</v>
      </c>
      <c r="J300" s="6" t="s">
        <v>39</v>
      </c>
    </row>
    <row r="301" spans="1:10" ht="13.2">
      <c r="A301" s="2" t="s">
        <v>347</v>
      </c>
      <c r="B301" s="2" t="s">
        <v>33</v>
      </c>
      <c r="C301" s="2" t="s">
        <v>34</v>
      </c>
      <c r="D301" s="2">
        <v>2016</v>
      </c>
      <c r="E301" s="2" t="s">
        <v>33</v>
      </c>
      <c r="F301" s="2" t="s">
        <v>161</v>
      </c>
      <c r="G301" s="2">
        <v>0</v>
      </c>
      <c r="H301" s="2" t="s">
        <v>162</v>
      </c>
      <c r="J301" s="6" t="s">
        <v>39</v>
      </c>
    </row>
    <row r="302" spans="1:10" ht="13.2">
      <c r="A302" s="2" t="s">
        <v>350</v>
      </c>
      <c r="B302" s="2" t="s">
        <v>33</v>
      </c>
      <c r="C302" s="2" t="s">
        <v>34</v>
      </c>
      <c r="D302" s="2">
        <v>1990</v>
      </c>
      <c r="E302" s="2" t="s">
        <v>33</v>
      </c>
      <c r="F302" s="2" t="s">
        <v>35</v>
      </c>
      <c r="G302" s="2">
        <v>30</v>
      </c>
      <c r="H302" s="2" t="s">
        <v>36</v>
      </c>
      <c r="I302" s="2" t="s">
        <v>37</v>
      </c>
      <c r="J302" s="6" t="s">
        <v>39</v>
      </c>
    </row>
    <row r="303" spans="1:10" ht="13.2">
      <c r="A303" s="2" t="s">
        <v>350</v>
      </c>
      <c r="B303" s="2" t="s">
        <v>33</v>
      </c>
      <c r="C303" s="2" t="s">
        <v>34</v>
      </c>
      <c r="D303" s="2">
        <v>1995</v>
      </c>
      <c r="E303" s="2" t="s">
        <v>33</v>
      </c>
      <c r="F303" s="2" t="s">
        <v>35</v>
      </c>
      <c r="G303" s="2">
        <v>30</v>
      </c>
      <c r="H303" s="2" t="s">
        <v>36</v>
      </c>
      <c r="I303" s="2" t="s">
        <v>37</v>
      </c>
      <c r="J303" s="6" t="s">
        <v>39</v>
      </c>
    </row>
    <row r="304" spans="1:10" ht="13.2">
      <c r="A304" s="2" t="s">
        <v>350</v>
      </c>
      <c r="B304" s="2" t="s">
        <v>33</v>
      </c>
      <c r="C304" s="2" t="s">
        <v>34</v>
      </c>
      <c r="D304" s="2">
        <v>2000</v>
      </c>
      <c r="E304" s="2" t="s">
        <v>33</v>
      </c>
      <c r="F304" s="2" t="s">
        <v>35</v>
      </c>
      <c r="G304" s="2">
        <v>31</v>
      </c>
      <c r="H304" s="2" t="s">
        <v>36</v>
      </c>
      <c r="I304" s="2" t="s">
        <v>37</v>
      </c>
      <c r="J304" s="6" t="s">
        <v>39</v>
      </c>
    </row>
    <row r="305" spans="1:10" ht="13.2">
      <c r="A305" s="2" t="s">
        <v>350</v>
      </c>
      <c r="B305" s="2" t="s">
        <v>33</v>
      </c>
      <c r="C305" s="2" t="s">
        <v>34</v>
      </c>
      <c r="D305" s="2">
        <v>2005</v>
      </c>
      <c r="E305" s="2" t="s">
        <v>33</v>
      </c>
      <c r="F305" s="2" t="s">
        <v>35</v>
      </c>
      <c r="G305" s="2">
        <v>30</v>
      </c>
      <c r="H305" s="2" t="s">
        <v>36</v>
      </c>
      <c r="I305" s="2" t="s">
        <v>37</v>
      </c>
      <c r="J305" s="6" t="s">
        <v>39</v>
      </c>
    </row>
    <row r="306" spans="1:10" ht="13.2">
      <c r="A306" s="2" t="s">
        <v>350</v>
      </c>
      <c r="B306" s="2" t="s">
        <v>33</v>
      </c>
      <c r="C306" s="2" t="s">
        <v>34</v>
      </c>
      <c r="D306" s="2">
        <v>2010</v>
      </c>
      <c r="E306" s="2" t="s">
        <v>33</v>
      </c>
      <c r="F306" s="2" t="s">
        <v>35</v>
      </c>
      <c r="G306" s="2">
        <v>27</v>
      </c>
      <c r="H306" s="2" t="s">
        <v>36</v>
      </c>
      <c r="I306" s="2" t="s">
        <v>37</v>
      </c>
      <c r="J306" s="6" t="s">
        <v>39</v>
      </c>
    </row>
    <row r="307" spans="1:10" ht="13.2">
      <c r="A307" s="2" t="s">
        <v>350</v>
      </c>
      <c r="B307" s="2" t="s">
        <v>33</v>
      </c>
      <c r="C307" s="2" t="s">
        <v>34</v>
      </c>
      <c r="D307" s="2">
        <v>2011</v>
      </c>
      <c r="E307" s="2" t="s">
        <v>33</v>
      </c>
      <c r="F307" s="2" t="s">
        <v>35</v>
      </c>
      <c r="G307" s="2">
        <v>27</v>
      </c>
      <c r="H307" s="2" t="s">
        <v>36</v>
      </c>
      <c r="I307" s="2" t="s">
        <v>37</v>
      </c>
      <c r="J307" s="6" t="s">
        <v>39</v>
      </c>
    </row>
    <row r="308" spans="1:10" ht="13.2">
      <c r="A308" s="2" t="s">
        <v>350</v>
      </c>
      <c r="B308" s="2" t="s">
        <v>33</v>
      </c>
      <c r="C308" s="2" t="s">
        <v>34</v>
      </c>
      <c r="D308" s="2">
        <v>2012</v>
      </c>
      <c r="E308" s="2" t="s">
        <v>33</v>
      </c>
      <c r="F308" s="2" t="s">
        <v>35</v>
      </c>
      <c r="G308" s="2">
        <v>28</v>
      </c>
      <c r="H308" s="2" t="s">
        <v>36</v>
      </c>
      <c r="I308" s="2" t="s">
        <v>37</v>
      </c>
      <c r="J308" s="6" t="s">
        <v>39</v>
      </c>
    </row>
    <row r="309" spans="1:10" ht="13.2">
      <c r="A309" s="2" t="s">
        <v>350</v>
      </c>
      <c r="B309" s="2" t="s">
        <v>33</v>
      </c>
      <c r="C309" s="2" t="s">
        <v>34</v>
      </c>
      <c r="D309" s="2">
        <v>2013</v>
      </c>
      <c r="E309" s="2" t="s">
        <v>33</v>
      </c>
      <c r="F309" s="2" t="s">
        <v>35</v>
      </c>
      <c r="G309" s="2">
        <v>28</v>
      </c>
      <c r="H309" s="2" t="s">
        <v>36</v>
      </c>
      <c r="I309" s="2" t="s">
        <v>37</v>
      </c>
      <c r="J309" s="6" t="s">
        <v>39</v>
      </c>
    </row>
    <row r="310" spans="1:10" ht="13.2">
      <c r="A310" s="2" t="s">
        <v>350</v>
      </c>
      <c r="B310" s="2" t="s">
        <v>33</v>
      </c>
      <c r="C310" s="2" t="s">
        <v>34</v>
      </c>
      <c r="D310" s="2">
        <v>2014</v>
      </c>
      <c r="E310" s="2" t="s">
        <v>33</v>
      </c>
      <c r="F310" s="2" t="s">
        <v>35</v>
      </c>
      <c r="G310" s="2">
        <v>28</v>
      </c>
      <c r="H310" s="2" t="s">
        <v>36</v>
      </c>
      <c r="I310" s="2" t="s">
        <v>37</v>
      </c>
      <c r="J310" s="6" t="s">
        <v>39</v>
      </c>
    </row>
    <row r="311" spans="1:10" ht="13.2">
      <c r="A311" s="2" t="s">
        <v>350</v>
      </c>
      <c r="B311" s="2" t="s">
        <v>33</v>
      </c>
      <c r="C311" s="2" t="s">
        <v>34</v>
      </c>
      <c r="D311" s="2">
        <v>2015</v>
      </c>
      <c r="E311" s="2" t="s">
        <v>33</v>
      </c>
      <c r="F311" s="2" t="s">
        <v>35</v>
      </c>
      <c r="G311" s="2">
        <v>26</v>
      </c>
      <c r="H311" s="2" t="s">
        <v>36</v>
      </c>
      <c r="I311" s="2" t="s">
        <v>37</v>
      </c>
      <c r="J311" s="6" t="s">
        <v>39</v>
      </c>
    </row>
    <row r="312" spans="1:10" ht="13.2">
      <c r="A312" s="2" t="s">
        <v>350</v>
      </c>
      <c r="B312" s="2" t="s">
        <v>33</v>
      </c>
      <c r="C312" s="2" t="s">
        <v>34</v>
      </c>
      <c r="D312" s="2">
        <v>2016</v>
      </c>
      <c r="E312" s="2" t="s">
        <v>33</v>
      </c>
      <c r="F312" s="2" t="s">
        <v>35</v>
      </c>
      <c r="G312" s="2">
        <v>26</v>
      </c>
      <c r="H312" s="2" t="s">
        <v>36</v>
      </c>
      <c r="I312" s="2" t="s">
        <v>37</v>
      </c>
      <c r="J312" s="6" t="s">
        <v>39</v>
      </c>
    </row>
    <row r="313" spans="1:10" ht="13.2">
      <c r="A313" s="2" t="s">
        <v>350</v>
      </c>
      <c r="B313" s="2" t="s">
        <v>33</v>
      </c>
      <c r="C313" s="2" t="s">
        <v>34</v>
      </c>
      <c r="D313" s="2">
        <v>1990</v>
      </c>
      <c r="E313" s="2" t="s">
        <v>33</v>
      </c>
      <c r="F313" s="2" t="s">
        <v>104</v>
      </c>
      <c r="G313" s="2">
        <v>46</v>
      </c>
      <c r="H313" s="2" t="s">
        <v>105</v>
      </c>
      <c r="J313" s="6" t="s">
        <v>39</v>
      </c>
    </row>
    <row r="314" spans="1:10" ht="13.2">
      <c r="A314" s="2" t="s">
        <v>350</v>
      </c>
      <c r="B314" s="2" t="s">
        <v>33</v>
      </c>
      <c r="C314" s="2" t="s">
        <v>34</v>
      </c>
      <c r="D314" s="2">
        <v>1995</v>
      </c>
      <c r="E314" s="2" t="s">
        <v>33</v>
      </c>
      <c r="F314" s="2" t="s">
        <v>104</v>
      </c>
      <c r="G314" s="2">
        <v>46</v>
      </c>
      <c r="H314" s="2" t="s">
        <v>105</v>
      </c>
      <c r="J314" s="6" t="s">
        <v>39</v>
      </c>
    </row>
    <row r="315" spans="1:10" ht="13.2">
      <c r="A315" s="2" t="s">
        <v>350</v>
      </c>
      <c r="B315" s="2" t="s">
        <v>33</v>
      </c>
      <c r="C315" s="2" t="s">
        <v>34</v>
      </c>
      <c r="D315" s="2">
        <v>2000</v>
      </c>
      <c r="E315" s="2" t="s">
        <v>33</v>
      </c>
      <c r="F315" s="2" t="s">
        <v>104</v>
      </c>
      <c r="G315" s="2">
        <v>47</v>
      </c>
      <c r="H315" s="2" t="s">
        <v>105</v>
      </c>
      <c r="J315" s="6" t="s">
        <v>39</v>
      </c>
    </row>
    <row r="316" spans="1:10" ht="13.2">
      <c r="A316" s="2" t="s">
        <v>350</v>
      </c>
      <c r="B316" s="2" t="s">
        <v>33</v>
      </c>
      <c r="C316" s="2" t="s">
        <v>34</v>
      </c>
      <c r="D316" s="2">
        <v>2005</v>
      </c>
      <c r="E316" s="2" t="s">
        <v>33</v>
      </c>
      <c r="F316" s="2" t="s">
        <v>104</v>
      </c>
      <c r="G316" s="2">
        <v>49</v>
      </c>
      <c r="H316" s="2" t="s">
        <v>105</v>
      </c>
      <c r="J316" s="6" t="s">
        <v>39</v>
      </c>
    </row>
    <row r="317" spans="1:10" ht="13.2">
      <c r="A317" s="2" t="s">
        <v>350</v>
      </c>
      <c r="B317" s="2" t="s">
        <v>33</v>
      </c>
      <c r="C317" s="2" t="s">
        <v>34</v>
      </c>
      <c r="D317" s="2">
        <v>2010</v>
      </c>
      <c r="E317" s="2" t="s">
        <v>33</v>
      </c>
      <c r="F317" s="2" t="s">
        <v>104</v>
      </c>
      <c r="G317" s="2">
        <v>51</v>
      </c>
      <c r="H317" s="2" t="s">
        <v>105</v>
      </c>
      <c r="J317" s="6" t="s">
        <v>39</v>
      </c>
    </row>
    <row r="318" spans="1:10" ht="13.2">
      <c r="A318" s="2" t="s">
        <v>350</v>
      </c>
      <c r="B318" s="2" t="s">
        <v>33</v>
      </c>
      <c r="C318" s="2" t="s">
        <v>34</v>
      </c>
      <c r="D318" s="2">
        <v>2013</v>
      </c>
      <c r="E318" s="2" t="s">
        <v>33</v>
      </c>
      <c r="F318" s="2" t="s">
        <v>104</v>
      </c>
      <c r="G318" s="2">
        <v>53</v>
      </c>
      <c r="H318" s="2" t="s">
        <v>105</v>
      </c>
      <c r="J318" s="6" t="s">
        <v>39</v>
      </c>
    </row>
    <row r="319" spans="1:10" ht="13.2">
      <c r="A319" s="2" t="s">
        <v>350</v>
      </c>
      <c r="B319" s="2" t="s">
        <v>33</v>
      </c>
      <c r="C319" s="2" t="s">
        <v>34</v>
      </c>
      <c r="D319" s="2">
        <v>2015</v>
      </c>
      <c r="E319" s="2" t="s">
        <v>33</v>
      </c>
      <c r="F319" s="2" t="s">
        <v>104</v>
      </c>
      <c r="G319" s="2">
        <v>54</v>
      </c>
      <c r="H319" s="2" t="s">
        <v>105</v>
      </c>
      <c r="J319" s="6" t="s">
        <v>39</v>
      </c>
    </row>
    <row r="320" spans="1:10" ht="13.2">
      <c r="A320" s="2" t="s">
        <v>350</v>
      </c>
      <c r="B320" s="2" t="s">
        <v>33</v>
      </c>
      <c r="C320" s="2" t="s">
        <v>34</v>
      </c>
      <c r="D320" s="2">
        <v>2016</v>
      </c>
      <c r="E320" s="2" t="s">
        <v>33</v>
      </c>
      <c r="F320" s="2" t="s">
        <v>104</v>
      </c>
      <c r="G320" s="2">
        <v>54</v>
      </c>
      <c r="H320" s="2" t="s">
        <v>105</v>
      </c>
      <c r="J320" s="6" t="s">
        <v>39</v>
      </c>
    </row>
    <row r="321" spans="1:10" ht="13.2">
      <c r="A321" s="2" t="s">
        <v>350</v>
      </c>
      <c r="B321" s="2" t="s">
        <v>33</v>
      </c>
      <c r="C321" s="2" t="s">
        <v>34</v>
      </c>
      <c r="D321" s="2">
        <v>1990</v>
      </c>
      <c r="E321" s="2" t="s">
        <v>33</v>
      </c>
      <c r="F321" s="2" t="s">
        <v>161</v>
      </c>
      <c r="G321" s="2">
        <v>0.93400000000000005</v>
      </c>
      <c r="H321" s="2" t="s">
        <v>162</v>
      </c>
      <c r="J321" s="6" t="s">
        <v>39</v>
      </c>
    </row>
    <row r="322" spans="1:10" ht="13.2">
      <c r="A322" s="2" t="s">
        <v>350</v>
      </c>
      <c r="B322" s="2" t="s">
        <v>33</v>
      </c>
      <c r="C322" s="2" t="s">
        <v>34</v>
      </c>
      <c r="D322" s="2">
        <v>1995</v>
      </c>
      <c r="E322" s="2" t="s">
        <v>33</v>
      </c>
      <c r="F322" s="2" t="s">
        <v>161</v>
      </c>
      <c r="G322" s="2">
        <v>0.88400000000000001</v>
      </c>
      <c r="H322" s="2" t="s">
        <v>162</v>
      </c>
      <c r="J322" s="6" t="s">
        <v>39</v>
      </c>
    </row>
    <row r="323" spans="1:10" ht="13.2">
      <c r="A323" s="2" t="s">
        <v>350</v>
      </c>
      <c r="B323" s="2" t="s">
        <v>33</v>
      </c>
      <c r="C323" s="2" t="s">
        <v>34</v>
      </c>
      <c r="D323" s="2">
        <v>2000</v>
      </c>
      <c r="E323" s="2" t="s">
        <v>33</v>
      </c>
      <c r="F323" s="2" t="s">
        <v>161</v>
      </c>
      <c r="G323" s="2">
        <v>0.81399999999999995</v>
      </c>
      <c r="H323" s="2" t="s">
        <v>162</v>
      </c>
      <c r="J323" s="6" t="s">
        <v>39</v>
      </c>
    </row>
    <row r="324" spans="1:10" ht="13.2">
      <c r="A324" s="2" t="s">
        <v>350</v>
      </c>
      <c r="B324" s="2" t="s">
        <v>33</v>
      </c>
      <c r="C324" s="2" t="s">
        <v>34</v>
      </c>
      <c r="D324" s="2">
        <v>2005</v>
      </c>
      <c r="E324" s="2" t="s">
        <v>33</v>
      </c>
      <c r="F324" s="2" t="s">
        <v>161</v>
      </c>
      <c r="G324" s="2">
        <v>0.78500000000000003</v>
      </c>
      <c r="H324" s="2" t="s">
        <v>162</v>
      </c>
      <c r="J324" s="6" t="s">
        <v>39</v>
      </c>
    </row>
    <row r="325" spans="1:10" ht="13.2">
      <c r="A325" s="2" t="s">
        <v>350</v>
      </c>
      <c r="B325" s="2" t="s">
        <v>33</v>
      </c>
      <c r="C325" s="2" t="s">
        <v>34</v>
      </c>
      <c r="D325" s="2">
        <v>2010</v>
      </c>
      <c r="E325" s="2" t="s">
        <v>33</v>
      </c>
      <c r="F325" s="2" t="s">
        <v>161</v>
      </c>
      <c r="G325" s="2">
        <v>0.74</v>
      </c>
      <c r="H325" s="2" t="s">
        <v>162</v>
      </c>
      <c r="J325" s="6" t="s">
        <v>39</v>
      </c>
    </row>
    <row r="326" spans="1:10" ht="13.2">
      <c r="A326" s="2" t="s">
        <v>350</v>
      </c>
      <c r="B326" s="2" t="s">
        <v>33</v>
      </c>
      <c r="C326" s="2" t="s">
        <v>34</v>
      </c>
      <c r="D326" s="2">
        <v>2011</v>
      </c>
      <c r="E326" s="2" t="s">
        <v>33</v>
      </c>
      <c r="F326" s="2" t="s">
        <v>161</v>
      </c>
      <c r="G326" s="2">
        <v>0.71799999999999997</v>
      </c>
      <c r="H326" s="2" t="s">
        <v>162</v>
      </c>
      <c r="J326" s="6" t="s">
        <v>39</v>
      </c>
    </row>
    <row r="327" spans="1:10" ht="13.2">
      <c r="A327" s="2" t="s">
        <v>350</v>
      </c>
      <c r="B327" s="2" t="s">
        <v>33</v>
      </c>
      <c r="C327" s="2" t="s">
        <v>34</v>
      </c>
      <c r="D327" s="2">
        <v>2012</v>
      </c>
      <c r="E327" s="2" t="s">
        <v>33</v>
      </c>
      <c r="F327" s="2" t="s">
        <v>161</v>
      </c>
      <c r="G327" s="2">
        <v>0.69399999999999995</v>
      </c>
      <c r="H327" s="2" t="s">
        <v>162</v>
      </c>
      <c r="J327" s="6" t="s">
        <v>39</v>
      </c>
    </row>
    <row r="328" spans="1:10" ht="13.2">
      <c r="A328" s="2" t="s">
        <v>350</v>
      </c>
      <c r="B328" s="2" t="s">
        <v>33</v>
      </c>
      <c r="C328" s="2" t="s">
        <v>34</v>
      </c>
      <c r="D328" s="2">
        <v>2013</v>
      </c>
      <c r="E328" s="2" t="s">
        <v>33</v>
      </c>
      <c r="F328" s="2" t="s">
        <v>161</v>
      </c>
      <c r="G328" s="2">
        <v>0.66500000000000004</v>
      </c>
      <c r="H328" s="2" t="s">
        <v>162</v>
      </c>
      <c r="J328" s="6" t="s">
        <v>39</v>
      </c>
    </row>
    <row r="329" spans="1:10" ht="13.2">
      <c r="A329" s="2" t="s">
        <v>350</v>
      </c>
      <c r="B329" s="2" t="s">
        <v>33</v>
      </c>
      <c r="C329" s="2" t="s">
        <v>34</v>
      </c>
      <c r="D329" s="2">
        <v>2014</v>
      </c>
      <c r="E329" s="2" t="s">
        <v>33</v>
      </c>
      <c r="F329" s="2" t="s">
        <v>161</v>
      </c>
      <c r="G329" s="2">
        <v>0.63600000000000001</v>
      </c>
      <c r="H329" s="2" t="s">
        <v>162</v>
      </c>
      <c r="J329" s="6" t="s">
        <v>39</v>
      </c>
    </row>
    <row r="330" spans="1:10" ht="13.2">
      <c r="A330" s="2" t="s">
        <v>350</v>
      </c>
      <c r="B330" s="2" t="s">
        <v>33</v>
      </c>
      <c r="C330" s="2" t="s">
        <v>34</v>
      </c>
      <c r="D330" s="2">
        <v>2015</v>
      </c>
      <c r="E330" s="2" t="s">
        <v>33</v>
      </c>
      <c r="F330" s="2" t="s">
        <v>161</v>
      </c>
      <c r="G330" s="2">
        <v>0.60399999999999998</v>
      </c>
      <c r="H330" s="2" t="s">
        <v>162</v>
      </c>
      <c r="J330" s="6" t="s">
        <v>39</v>
      </c>
    </row>
    <row r="331" spans="1:10" ht="13.2">
      <c r="A331" s="2" t="s">
        <v>350</v>
      </c>
      <c r="B331" s="2" t="s">
        <v>33</v>
      </c>
      <c r="C331" s="2" t="s">
        <v>34</v>
      </c>
      <c r="D331" s="2">
        <v>2016</v>
      </c>
      <c r="E331" s="2" t="s">
        <v>33</v>
      </c>
      <c r="F331" s="2" t="s">
        <v>161</v>
      </c>
      <c r="G331" s="2">
        <v>0.57399999999999995</v>
      </c>
      <c r="H331" s="2" t="s">
        <v>162</v>
      </c>
      <c r="J331" s="6" t="s">
        <v>39</v>
      </c>
    </row>
    <row r="332" spans="1:10" ht="13.2">
      <c r="A332" s="2" t="s">
        <v>355</v>
      </c>
      <c r="B332" s="2" t="s">
        <v>33</v>
      </c>
      <c r="C332" s="2" t="s">
        <v>34</v>
      </c>
      <c r="D332" s="2">
        <v>1990</v>
      </c>
      <c r="E332" s="2" t="s">
        <v>33</v>
      </c>
      <c r="F332" s="2" t="s">
        <v>35</v>
      </c>
      <c r="G332" s="2">
        <v>24</v>
      </c>
      <c r="H332" s="2" t="s">
        <v>36</v>
      </c>
      <c r="I332" s="2" t="s">
        <v>37</v>
      </c>
      <c r="J332" s="6" t="s">
        <v>39</v>
      </c>
    </row>
    <row r="333" spans="1:10" ht="13.2">
      <c r="A333" s="2" t="s">
        <v>355</v>
      </c>
      <c r="B333" s="2" t="s">
        <v>33</v>
      </c>
      <c r="C333" s="2" t="s">
        <v>34</v>
      </c>
      <c r="D333" s="2">
        <v>1995</v>
      </c>
      <c r="E333" s="2" t="s">
        <v>33</v>
      </c>
      <c r="F333" s="2" t="s">
        <v>35</v>
      </c>
      <c r="G333" s="2">
        <v>24</v>
      </c>
      <c r="H333" s="2" t="s">
        <v>36</v>
      </c>
      <c r="I333" s="2" t="s">
        <v>37</v>
      </c>
      <c r="J333" s="6" t="s">
        <v>39</v>
      </c>
    </row>
    <row r="334" spans="1:10" ht="13.2">
      <c r="A334" s="2" t="s">
        <v>355</v>
      </c>
      <c r="B334" s="2" t="s">
        <v>33</v>
      </c>
      <c r="C334" s="2" t="s">
        <v>34</v>
      </c>
      <c r="D334" s="2">
        <v>2000</v>
      </c>
      <c r="E334" s="2" t="s">
        <v>33</v>
      </c>
      <c r="F334" s="2" t="s">
        <v>35</v>
      </c>
      <c r="G334" s="2">
        <v>24</v>
      </c>
      <c r="H334" s="2" t="s">
        <v>36</v>
      </c>
      <c r="I334" s="2" t="s">
        <v>37</v>
      </c>
      <c r="J334" s="6" t="s">
        <v>39</v>
      </c>
    </row>
    <row r="335" spans="1:10" ht="13.2">
      <c r="A335" s="2" t="s">
        <v>355</v>
      </c>
      <c r="B335" s="2" t="s">
        <v>33</v>
      </c>
      <c r="C335" s="2" t="s">
        <v>34</v>
      </c>
      <c r="D335" s="2">
        <v>2005</v>
      </c>
      <c r="E335" s="2" t="s">
        <v>33</v>
      </c>
      <c r="F335" s="2" t="s">
        <v>35</v>
      </c>
      <c r="G335" s="2">
        <v>25</v>
      </c>
      <c r="H335" s="2" t="s">
        <v>36</v>
      </c>
      <c r="I335" s="2" t="s">
        <v>37</v>
      </c>
      <c r="J335" s="6" t="s">
        <v>39</v>
      </c>
    </row>
    <row r="336" spans="1:10" ht="13.2">
      <c r="A336" s="2" t="s">
        <v>355</v>
      </c>
      <c r="B336" s="2" t="s">
        <v>33</v>
      </c>
      <c r="C336" s="2" t="s">
        <v>34</v>
      </c>
      <c r="D336" s="2">
        <v>2010</v>
      </c>
      <c r="E336" s="2" t="s">
        <v>33</v>
      </c>
      <c r="F336" s="2" t="s">
        <v>35</v>
      </c>
      <c r="G336" s="2">
        <v>22</v>
      </c>
      <c r="H336" s="2" t="s">
        <v>36</v>
      </c>
      <c r="I336" s="2" t="s">
        <v>37</v>
      </c>
      <c r="J336" s="6" t="s">
        <v>39</v>
      </c>
    </row>
    <row r="337" spans="1:10" ht="13.2">
      <c r="A337" s="2" t="s">
        <v>355</v>
      </c>
      <c r="B337" s="2" t="s">
        <v>33</v>
      </c>
      <c r="C337" s="2" t="s">
        <v>34</v>
      </c>
      <c r="D337" s="2">
        <v>2011</v>
      </c>
      <c r="E337" s="2" t="s">
        <v>33</v>
      </c>
      <c r="F337" s="2" t="s">
        <v>35</v>
      </c>
      <c r="G337" s="2">
        <v>23</v>
      </c>
      <c r="H337" s="2" t="s">
        <v>36</v>
      </c>
      <c r="I337" s="2" t="s">
        <v>37</v>
      </c>
      <c r="J337" s="6" t="s">
        <v>39</v>
      </c>
    </row>
    <row r="338" spans="1:10" ht="13.2">
      <c r="A338" s="2" t="s">
        <v>355</v>
      </c>
      <c r="B338" s="2" t="s">
        <v>33</v>
      </c>
      <c r="C338" s="2" t="s">
        <v>34</v>
      </c>
      <c r="D338" s="2">
        <v>2012</v>
      </c>
      <c r="E338" s="2" t="s">
        <v>33</v>
      </c>
      <c r="F338" s="2" t="s">
        <v>35</v>
      </c>
      <c r="G338" s="2">
        <v>24</v>
      </c>
      <c r="H338" s="2" t="s">
        <v>36</v>
      </c>
      <c r="I338" s="2" t="s">
        <v>37</v>
      </c>
      <c r="J338" s="6" t="s">
        <v>39</v>
      </c>
    </row>
    <row r="339" spans="1:10" ht="13.2">
      <c r="A339" s="2" t="s">
        <v>355</v>
      </c>
      <c r="B339" s="2" t="s">
        <v>33</v>
      </c>
      <c r="C339" s="2" t="s">
        <v>34</v>
      </c>
      <c r="D339" s="2">
        <v>2013</v>
      </c>
      <c r="E339" s="2" t="s">
        <v>33</v>
      </c>
      <c r="F339" s="2" t="s">
        <v>35</v>
      </c>
      <c r="G339" s="2">
        <v>25</v>
      </c>
      <c r="H339" s="2" t="s">
        <v>36</v>
      </c>
      <c r="I339" s="2" t="s">
        <v>37</v>
      </c>
      <c r="J339" s="6" t="s">
        <v>39</v>
      </c>
    </row>
    <row r="340" spans="1:10" ht="13.2">
      <c r="A340" s="2" t="s">
        <v>355</v>
      </c>
      <c r="B340" s="2" t="s">
        <v>33</v>
      </c>
      <c r="C340" s="2" t="s">
        <v>34</v>
      </c>
      <c r="D340" s="2">
        <v>2014</v>
      </c>
      <c r="E340" s="2" t="s">
        <v>33</v>
      </c>
      <c r="F340" s="2" t="s">
        <v>35</v>
      </c>
      <c r="G340" s="2">
        <v>26</v>
      </c>
      <c r="H340" s="2" t="s">
        <v>36</v>
      </c>
      <c r="I340" s="2" t="s">
        <v>37</v>
      </c>
      <c r="J340" s="6" t="s">
        <v>39</v>
      </c>
    </row>
    <row r="341" spans="1:10" ht="13.2">
      <c r="A341" s="2" t="s">
        <v>355</v>
      </c>
      <c r="B341" s="2" t="s">
        <v>33</v>
      </c>
      <c r="C341" s="2" t="s">
        <v>34</v>
      </c>
      <c r="D341" s="2">
        <v>2015</v>
      </c>
      <c r="E341" s="2" t="s">
        <v>33</v>
      </c>
      <c r="F341" s="2" t="s">
        <v>35</v>
      </c>
      <c r="G341" s="2">
        <v>23</v>
      </c>
      <c r="H341" s="2" t="s">
        <v>36</v>
      </c>
      <c r="I341" s="2" t="s">
        <v>37</v>
      </c>
      <c r="J341" s="6" t="s">
        <v>39</v>
      </c>
    </row>
    <row r="342" spans="1:10" ht="13.2">
      <c r="A342" s="2" t="s">
        <v>355</v>
      </c>
      <c r="B342" s="2" t="s">
        <v>33</v>
      </c>
      <c r="C342" s="2" t="s">
        <v>34</v>
      </c>
      <c r="D342" s="2">
        <v>2016</v>
      </c>
      <c r="E342" s="2" t="s">
        <v>33</v>
      </c>
      <c r="F342" s="2" t="s">
        <v>35</v>
      </c>
      <c r="G342" s="2">
        <v>23</v>
      </c>
      <c r="H342" s="2" t="s">
        <v>36</v>
      </c>
      <c r="I342" s="2" t="s">
        <v>37</v>
      </c>
      <c r="J342" s="6" t="s">
        <v>39</v>
      </c>
    </row>
    <row r="343" spans="1:10" ht="13.2">
      <c r="A343" s="2" t="s">
        <v>355</v>
      </c>
      <c r="B343" s="2" t="s">
        <v>33</v>
      </c>
      <c r="C343" s="2" t="s">
        <v>34</v>
      </c>
      <c r="D343" s="2">
        <v>1990</v>
      </c>
      <c r="E343" s="2" t="s">
        <v>33</v>
      </c>
      <c r="F343" s="2" t="s">
        <v>104</v>
      </c>
      <c r="G343" s="2">
        <v>48</v>
      </c>
      <c r="H343" s="2" t="s">
        <v>105</v>
      </c>
      <c r="J343" s="6" t="s">
        <v>39</v>
      </c>
    </row>
    <row r="344" spans="1:10" ht="13.2">
      <c r="A344" s="2" t="s">
        <v>355</v>
      </c>
      <c r="B344" s="2" t="s">
        <v>33</v>
      </c>
      <c r="C344" s="2" t="s">
        <v>34</v>
      </c>
      <c r="D344" s="2">
        <v>1995</v>
      </c>
      <c r="E344" s="2" t="s">
        <v>33</v>
      </c>
      <c r="F344" s="2" t="s">
        <v>104</v>
      </c>
      <c r="G344" s="2">
        <v>50</v>
      </c>
      <c r="H344" s="2" t="s">
        <v>105</v>
      </c>
      <c r="J344" s="6" t="s">
        <v>39</v>
      </c>
    </row>
    <row r="345" spans="1:10" ht="13.2">
      <c r="A345" s="2" t="s">
        <v>355</v>
      </c>
      <c r="B345" s="2" t="s">
        <v>33</v>
      </c>
      <c r="C345" s="2" t="s">
        <v>34</v>
      </c>
      <c r="D345" s="2">
        <v>2000</v>
      </c>
      <c r="E345" s="2" t="s">
        <v>33</v>
      </c>
      <c r="F345" s="2" t="s">
        <v>104</v>
      </c>
      <c r="G345" s="2">
        <v>51</v>
      </c>
      <c r="H345" s="2" t="s">
        <v>105</v>
      </c>
      <c r="J345" s="6" t="s">
        <v>39</v>
      </c>
    </row>
    <row r="346" spans="1:10" ht="13.2">
      <c r="A346" s="2" t="s">
        <v>355</v>
      </c>
      <c r="B346" s="2" t="s">
        <v>33</v>
      </c>
      <c r="C346" s="2" t="s">
        <v>34</v>
      </c>
      <c r="D346" s="2">
        <v>2005</v>
      </c>
      <c r="E346" s="2" t="s">
        <v>33</v>
      </c>
      <c r="F346" s="2" t="s">
        <v>104</v>
      </c>
      <c r="G346" s="2">
        <v>53</v>
      </c>
      <c r="H346" s="2" t="s">
        <v>105</v>
      </c>
      <c r="J346" s="6" t="s">
        <v>39</v>
      </c>
    </row>
    <row r="347" spans="1:10" ht="13.2">
      <c r="A347" s="2" t="s">
        <v>355</v>
      </c>
      <c r="B347" s="2" t="s">
        <v>33</v>
      </c>
      <c r="C347" s="2" t="s">
        <v>34</v>
      </c>
      <c r="D347" s="2">
        <v>2010</v>
      </c>
      <c r="E347" s="2" t="s">
        <v>33</v>
      </c>
      <c r="F347" s="2" t="s">
        <v>104</v>
      </c>
      <c r="G347" s="2">
        <v>56</v>
      </c>
      <c r="H347" s="2" t="s">
        <v>105</v>
      </c>
      <c r="J347" s="6" t="s">
        <v>39</v>
      </c>
    </row>
    <row r="348" spans="1:10" ht="13.2">
      <c r="A348" s="2" t="s">
        <v>355</v>
      </c>
      <c r="B348" s="2" t="s">
        <v>33</v>
      </c>
      <c r="C348" s="2" t="s">
        <v>34</v>
      </c>
      <c r="D348" s="2">
        <v>2013</v>
      </c>
      <c r="E348" s="2" t="s">
        <v>33</v>
      </c>
      <c r="F348" s="2" t="s">
        <v>104</v>
      </c>
      <c r="G348" s="2">
        <v>58</v>
      </c>
      <c r="H348" s="2" t="s">
        <v>105</v>
      </c>
      <c r="J348" s="6" t="s">
        <v>39</v>
      </c>
    </row>
    <row r="349" spans="1:10" ht="13.2">
      <c r="A349" s="2" t="s">
        <v>355</v>
      </c>
      <c r="B349" s="2" t="s">
        <v>33</v>
      </c>
      <c r="C349" s="2" t="s">
        <v>34</v>
      </c>
      <c r="D349" s="2">
        <v>2015</v>
      </c>
      <c r="E349" s="2" t="s">
        <v>33</v>
      </c>
      <c r="F349" s="2" t="s">
        <v>104</v>
      </c>
      <c r="G349" s="2">
        <v>59</v>
      </c>
      <c r="H349" s="2" t="s">
        <v>105</v>
      </c>
      <c r="J349" s="6" t="s">
        <v>39</v>
      </c>
    </row>
    <row r="350" spans="1:10" ht="13.2">
      <c r="A350" s="2" t="s">
        <v>355</v>
      </c>
      <c r="B350" s="2" t="s">
        <v>33</v>
      </c>
      <c r="C350" s="2" t="s">
        <v>34</v>
      </c>
      <c r="D350" s="2">
        <v>2016</v>
      </c>
      <c r="E350" s="2" t="s">
        <v>33</v>
      </c>
      <c r="F350" s="2" t="s">
        <v>104</v>
      </c>
      <c r="G350" s="2">
        <v>59</v>
      </c>
      <c r="H350" s="2" t="s">
        <v>105</v>
      </c>
      <c r="J350" s="6" t="s">
        <v>39</v>
      </c>
    </row>
    <row r="351" spans="1:10" ht="13.2">
      <c r="A351" s="2" t="s">
        <v>355</v>
      </c>
      <c r="B351" s="2" t="s">
        <v>33</v>
      </c>
      <c r="C351" s="2" t="s">
        <v>34</v>
      </c>
      <c r="D351" s="2">
        <v>1990</v>
      </c>
      <c r="E351" s="2" t="s">
        <v>33</v>
      </c>
      <c r="F351" s="2" t="s">
        <v>161</v>
      </c>
      <c r="G351" s="2">
        <v>0.65700000000000003</v>
      </c>
      <c r="H351" s="2" t="s">
        <v>162</v>
      </c>
      <c r="J351" s="6" t="s">
        <v>39</v>
      </c>
    </row>
    <row r="352" spans="1:10" ht="13.2">
      <c r="A352" s="2" t="s">
        <v>355</v>
      </c>
      <c r="B352" s="2" t="s">
        <v>33</v>
      </c>
      <c r="C352" s="2" t="s">
        <v>34</v>
      </c>
      <c r="D352" s="2">
        <v>1995</v>
      </c>
      <c r="E352" s="2" t="s">
        <v>33</v>
      </c>
      <c r="F352" s="2" t="s">
        <v>161</v>
      </c>
      <c r="G352" s="2">
        <v>0.56899999999999995</v>
      </c>
      <c r="H352" s="2" t="s">
        <v>162</v>
      </c>
      <c r="J352" s="6" t="s">
        <v>39</v>
      </c>
    </row>
    <row r="353" spans="1:10" ht="13.2">
      <c r="A353" s="2" t="s">
        <v>355</v>
      </c>
      <c r="B353" s="2" t="s">
        <v>33</v>
      </c>
      <c r="C353" s="2" t="s">
        <v>34</v>
      </c>
      <c r="D353" s="2">
        <v>2000</v>
      </c>
      <c r="E353" s="2" t="s">
        <v>33</v>
      </c>
      <c r="F353" s="2" t="s">
        <v>161</v>
      </c>
      <c r="G353" s="2">
        <v>0.40500000000000003</v>
      </c>
      <c r="H353" s="2" t="s">
        <v>162</v>
      </c>
      <c r="J353" s="6" t="s">
        <v>39</v>
      </c>
    </row>
    <row r="354" spans="1:10" ht="13.2">
      <c r="A354" s="2" t="s">
        <v>355</v>
      </c>
      <c r="B354" s="2" t="s">
        <v>33</v>
      </c>
      <c r="C354" s="2" t="s">
        <v>34</v>
      </c>
      <c r="D354" s="2">
        <v>2005</v>
      </c>
      <c r="E354" s="2" t="s">
        <v>33</v>
      </c>
      <c r="F354" s="2" t="s">
        <v>161</v>
      </c>
      <c r="G354" s="2">
        <v>0.32900000000000001</v>
      </c>
      <c r="H354" s="2" t="s">
        <v>162</v>
      </c>
      <c r="J354" s="6" t="s">
        <v>39</v>
      </c>
    </row>
    <row r="355" spans="1:10" ht="13.2">
      <c r="A355" s="2" t="s">
        <v>355</v>
      </c>
      <c r="B355" s="2" t="s">
        <v>33</v>
      </c>
      <c r="C355" s="2" t="s">
        <v>34</v>
      </c>
      <c r="D355" s="2">
        <v>2010</v>
      </c>
      <c r="E355" s="2" t="s">
        <v>33</v>
      </c>
      <c r="F355" s="2" t="s">
        <v>161</v>
      </c>
      <c r="G355" s="2">
        <v>0.23499999999999999</v>
      </c>
      <c r="H355" s="2" t="s">
        <v>162</v>
      </c>
      <c r="J355" s="6" t="s">
        <v>39</v>
      </c>
    </row>
    <row r="356" spans="1:10" ht="13.2">
      <c r="A356" s="2" t="s">
        <v>355</v>
      </c>
      <c r="B356" s="2" t="s">
        <v>33</v>
      </c>
      <c r="C356" s="2" t="s">
        <v>34</v>
      </c>
      <c r="D356" s="2">
        <v>2011</v>
      </c>
      <c r="E356" s="2" t="s">
        <v>33</v>
      </c>
      <c r="F356" s="2" t="s">
        <v>161</v>
      </c>
      <c r="G356" s="2">
        <v>0.216</v>
      </c>
      <c r="H356" s="2" t="s">
        <v>162</v>
      </c>
      <c r="J356" s="6" t="s">
        <v>39</v>
      </c>
    </row>
    <row r="357" spans="1:10" ht="13.2">
      <c r="A357" s="2" t="s">
        <v>355</v>
      </c>
      <c r="B357" s="2" t="s">
        <v>33</v>
      </c>
      <c r="C357" s="2" t="s">
        <v>34</v>
      </c>
      <c r="D357" s="2">
        <v>2012</v>
      </c>
      <c r="E357" s="2" t="s">
        <v>33</v>
      </c>
      <c r="F357" s="2" t="s">
        <v>161</v>
      </c>
      <c r="G357" s="2">
        <v>0.19700000000000001</v>
      </c>
      <c r="H357" s="2" t="s">
        <v>162</v>
      </c>
      <c r="J357" s="6" t="s">
        <v>39</v>
      </c>
    </row>
    <row r="358" spans="1:10" ht="13.2">
      <c r="A358" s="2" t="s">
        <v>355</v>
      </c>
      <c r="B358" s="2" t="s">
        <v>33</v>
      </c>
      <c r="C358" s="2" t="s">
        <v>34</v>
      </c>
      <c r="D358" s="2">
        <v>2013</v>
      </c>
      <c r="E358" s="2" t="s">
        <v>33</v>
      </c>
      <c r="F358" s="2" t="s">
        <v>161</v>
      </c>
      <c r="G358" s="2">
        <v>0.17599999999999999</v>
      </c>
      <c r="H358" s="2" t="s">
        <v>162</v>
      </c>
      <c r="J358" s="6" t="s">
        <v>39</v>
      </c>
    </row>
    <row r="359" spans="1:10" ht="13.2">
      <c r="A359" s="2" t="s">
        <v>355</v>
      </c>
      <c r="B359" s="2" t="s">
        <v>33</v>
      </c>
      <c r="C359" s="2" t="s">
        <v>34</v>
      </c>
      <c r="D359" s="2">
        <v>2014</v>
      </c>
      <c r="E359" s="2" t="s">
        <v>33</v>
      </c>
      <c r="F359" s="2" t="s">
        <v>161</v>
      </c>
      <c r="G359" s="2">
        <v>0.155</v>
      </c>
      <c r="H359" s="2" t="s">
        <v>162</v>
      </c>
      <c r="J359" s="6" t="s">
        <v>39</v>
      </c>
    </row>
    <row r="360" spans="1:10" ht="13.2">
      <c r="A360" s="2" t="s">
        <v>355</v>
      </c>
      <c r="B360" s="2" t="s">
        <v>33</v>
      </c>
      <c r="C360" s="2" t="s">
        <v>34</v>
      </c>
      <c r="D360" s="2">
        <v>2015</v>
      </c>
      <c r="E360" s="2" t="s">
        <v>33</v>
      </c>
      <c r="F360" s="2" t="s">
        <v>161</v>
      </c>
      <c r="G360" s="2">
        <v>0.13600000000000001</v>
      </c>
      <c r="H360" s="2" t="s">
        <v>162</v>
      </c>
      <c r="J360" s="6" t="s">
        <v>39</v>
      </c>
    </row>
    <row r="361" spans="1:10" ht="13.2">
      <c r="A361" s="2" t="s">
        <v>355</v>
      </c>
      <c r="B361" s="2" t="s">
        <v>33</v>
      </c>
      <c r="C361" s="2" t="s">
        <v>34</v>
      </c>
      <c r="D361" s="2">
        <v>2016</v>
      </c>
      <c r="E361" s="2" t="s">
        <v>33</v>
      </c>
      <c r="F361" s="2" t="s">
        <v>161</v>
      </c>
      <c r="G361" s="2">
        <v>0.11899999999999999</v>
      </c>
      <c r="H361" s="2" t="s">
        <v>162</v>
      </c>
      <c r="J361" s="6" t="s">
        <v>39</v>
      </c>
    </row>
    <row r="362" spans="1:10" ht="13.2">
      <c r="A362" s="2" t="s">
        <v>568</v>
      </c>
      <c r="B362" s="2" t="s">
        <v>33</v>
      </c>
      <c r="C362" s="2" t="s">
        <v>34</v>
      </c>
      <c r="D362" s="2">
        <v>1990</v>
      </c>
      <c r="E362" s="2" t="s">
        <v>33</v>
      </c>
      <c r="F362" s="2" t="s">
        <v>35</v>
      </c>
      <c r="G362" s="2">
        <v>27</v>
      </c>
      <c r="H362" s="2" t="s">
        <v>36</v>
      </c>
      <c r="I362" s="2" t="s">
        <v>37</v>
      </c>
      <c r="J362" s="6" t="s">
        <v>39</v>
      </c>
    </row>
    <row r="363" spans="1:10" ht="13.2">
      <c r="A363" s="2" t="s">
        <v>568</v>
      </c>
      <c r="B363" s="2" t="s">
        <v>33</v>
      </c>
      <c r="C363" s="2" t="s">
        <v>34</v>
      </c>
      <c r="D363" s="2">
        <v>1995</v>
      </c>
      <c r="E363" s="2" t="s">
        <v>33</v>
      </c>
      <c r="F363" s="2" t="s">
        <v>35</v>
      </c>
      <c r="G363" s="2">
        <v>27</v>
      </c>
      <c r="H363" s="2" t="s">
        <v>36</v>
      </c>
      <c r="I363" s="2" t="s">
        <v>37</v>
      </c>
      <c r="J363" s="6" t="s">
        <v>39</v>
      </c>
    </row>
    <row r="364" spans="1:10" ht="13.2">
      <c r="A364" s="2" t="s">
        <v>568</v>
      </c>
      <c r="B364" s="2" t="s">
        <v>33</v>
      </c>
      <c r="C364" s="2" t="s">
        <v>34</v>
      </c>
      <c r="D364" s="2">
        <v>2000</v>
      </c>
      <c r="E364" s="2" t="s">
        <v>33</v>
      </c>
      <c r="F364" s="2" t="s">
        <v>35</v>
      </c>
      <c r="G364" s="2">
        <v>27</v>
      </c>
      <c r="H364" s="2" t="s">
        <v>36</v>
      </c>
      <c r="I364" s="2" t="s">
        <v>37</v>
      </c>
      <c r="J364" s="6" t="s">
        <v>39</v>
      </c>
    </row>
    <row r="365" spans="1:10" ht="13.2">
      <c r="A365" s="2" t="s">
        <v>568</v>
      </c>
      <c r="B365" s="2" t="s">
        <v>33</v>
      </c>
      <c r="C365" s="2" t="s">
        <v>34</v>
      </c>
      <c r="D365" s="2">
        <v>2005</v>
      </c>
      <c r="E365" s="2" t="s">
        <v>33</v>
      </c>
      <c r="F365" s="2" t="s">
        <v>35</v>
      </c>
      <c r="G365" s="2">
        <v>29</v>
      </c>
      <c r="H365" s="2" t="s">
        <v>36</v>
      </c>
      <c r="I365" s="2" t="s">
        <v>37</v>
      </c>
      <c r="J365" s="6" t="s">
        <v>39</v>
      </c>
    </row>
    <row r="366" spans="1:10" ht="13.2">
      <c r="A366" s="2" t="s">
        <v>568</v>
      </c>
      <c r="B366" s="2" t="s">
        <v>33</v>
      </c>
      <c r="C366" s="2" t="s">
        <v>34</v>
      </c>
      <c r="D366" s="2">
        <v>2010</v>
      </c>
      <c r="E366" s="2" t="s">
        <v>33</v>
      </c>
      <c r="F366" s="2" t="s">
        <v>35</v>
      </c>
      <c r="G366" s="2">
        <v>27</v>
      </c>
      <c r="H366" s="2" t="s">
        <v>36</v>
      </c>
      <c r="I366" s="2" t="s">
        <v>37</v>
      </c>
      <c r="J366" s="6" t="s">
        <v>39</v>
      </c>
    </row>
    <row r="367" spans="1:10" ht="13.2">
      <c r="A367" s="2" t="s">
        <v>568</v>
      </c>
      <c r="B367" s="2" t="s">
        <v>33</v>
      </c>
      <c r="C367" s="2" t="s">
        <v>34</v>
      </c>
      <c r="D367" s="2">
        <v>2011</v>
      </c>
      <c r="E367" s="2" t="s">
        <v>33</v>
      </c>
      <c r="F367" s="2" t="s">
        <v>35</v>
      </c>
      <c r="G367" s="2">
        <v>27</v>
      </c>
      <c r="H367" s="2" t="s">
        <v>36</v>
      </c>
      <c r="I367" s="2" t="s">
        <v>37</v>
      </c>
      <c r="J367" s="6" t="s">
        <v>39</v>
      </c>
    </row>
    <row r="368" spans="1:10" ht="13.2">
      <c r="A368" s="2" t="s">
        <v>568</v>
      </c>
      <c r="B368" s="2" t="s">
        <v>33</v>
      </c>
      <c r="C368" s="2" t="s">
        <v>34</v>
      </c>
      <c r="D368" s="2">
        <v>2012</v>
      </c>
      <c r="E368" s="2" t="s">
        <v>33</v>
      </c>
      <c r="F368" s="2" t="s">
        <v>35</v>
      </c>
      <c r="G368" s="2">
        <v>27</v>
      </c>
      <c r="H368" s="2" t="s">
        <v>36</v>
      </c>
      <c r="I368" s="2" t="s">
        <v>37</v>
      </c>
      <c r="J368" s="6" t="s">
        <v>39</v>
      </c>
    </row>
    <row r="369" spans="1:10" ht="13.2">
      <c r="A369" s="2" t="s">
        <v>568</v>
      </c>
      <c r="B369" s="2" t="s">
        <v>33</v>
      </c>
      <c r="C369" s="2" t="s">
        <v>34</v>
      </c>
      <c r="D369" s="2">
        <v>2013</v>
      </c>
      <c r="E369" s="2" t="s">
        <v>33</v>
      </c>
      <c r="F369" s="2" t="s">
        <v>35</v>
      </c>
      <c r="G369" s="2">
        <v>28</v>
      </c>
      <c r="H369" s="2" t="s">
        <v>36</v>
      </c>
      <c r="I369" s="2" t="s">
        <v>37</v>
      </c>
      <c r="J369" s="6" t="s">
        <v>39</v>
      </c>
    </row>
    <row r="370" spans="1:10" ht="13.2">
      <c r="A370" s="2" t="s">
        <v>568</v>
      </c>
      <c r="B370" s="2" t="s">
        <v>33</v>
      </c>
      <c r="C370" s="2" t="s">
        <v>34</v>
      </c>
      <c r="D370" s="2">
        <v>2014</v>
      </c>
      <c r="E370" s="2" t="s">
        <v>33</v>
      </c>
      <c r="F370" s="2" t="s">
        <v>35</v>
      </c>
      <c r="G370" s="2">
        <v>28</v>
      </c>
      <c r="H370" s="2" t="s">
        <v>36</v>
      </c>
      <c r="I370" s="2" t="s">
        <v>37</v>
      </c>
      <c r="J370" s="6" t="s">
        <v>39</v>
      </c>
    </row>
    <row r="371" spans="1:10" ht="13.2">
      <c r="A371" s="2" t="s">
        <v>568</v>
      </c>
      <c r="B371" s="2" t="s">
        <v>33</v>
      </c>
      <c r="C371" s="2" t="s">
        <v>34</v>
      </c>
      <c r="D371" s="2">
        <v>2015</v>
      </c>
      <c r="E371" s="2" t="s">
        <v>33</v>
      </c>
      <c r="F371" s="2" t="s">
        <v>35</v>
      </c>
      <c r="G371" s="2">
        <v>26</v>
      </c>
      <c r="H371" s="2" t="s">
        <v>36</v>
      </c>
      <c r="I371" s="2" t="s">
        <v>37</v>
      </c>
      <c r="J371" s="6" t="s">
        <v>39</v>
      </c>
    </row>
    <row r="372" spans="1:10" ht="13.2">
      <c r="A372" s="2" t="s">
        <v>568</v>
      </c>
      <c r="B372" s="2" t="s">
        <v>33</v>
      </c>
      <c r="C372" s="2" t="s">
        <v>34</v>
      </c>
      <c r="D372" s="2">
        <v>2016</v>
      </c>
      <c r="E372" s="2" t="s">
        <v>33</v>
      </c>
      <c r="F372" s="2" t="s">
        <v>35</v>
      </c>
      <c r="G372" s="2">
        <v>26</v>
      </c>
      <c r="H372" s="2" t="s">
        <v>36</v>
      </c>
      <c r="I372" s="2" t="s">
        <v>37</v>
      </c>
      <c r="J372" s="6" t="s">
        <v>39</v>
      </c>
    </row>
    <row r="373" spans="1:10" ht="13.2">
      <c r="A373" s="2" t="s">
        <v>568</v>
      </c>
      <c r="B373" s="2" t="s">
        <v>33</v>
      </c>
      <c r="C373" s="2" t="s">
        <v>34</v>
      </c>
      <c r="D373" s="2">
        <v>1990</v>
      </c>
      <c r="E373" s="2" t="s">
        <v>33</v>
      </c>
      <c r="F373" s="2" t="s">
        <v>104</v>
      </c>
      <c r="G373" s="2">
        <v>46</v>
      </c>
      <c r="H373" s="2" t="s">
        <v>105</v>
      </c>
      <c r="J373" s="6" t="s">
        <v>39</v>
      </c>
    </row>
    <row r="374" spans="1:10" ht="13.2">
      <c r="A374" s="2" t="s">
        <v>568</v>
      </c>
      <c r="B374" s="2" t="s">
        <v>33</v>
      </c>
      <c r="C374" s="2" t="s">
        <v>34</v>
      </c>
      <c r="D374" s="2">
        <v>1995</v>
      </c>
      <c r="E374" s="2" t="s">
        <v>33</v>
      </c>
      <c r="F374" s="2" t="s">
        <v>104</v>
      </c>
      <c r="G374" s="2">
        <v>47</v>
      </c>
      <c r="H374" s="2" t="s">
        <v>105</v>
      </c>
      <c r="J374" s="6" t="s">
        <v>39</v>
      </c>
    </row>
    <row r="375" spans="1:10" ht="13.2">
      <c r="A375" s="2" t="s">
        <v>568</v>
      </c>
      <c r="B375" s="2" t="s">
        <v>33</v>
      </c>
      <c r="C375" s="2" t="s">
        <v>34</v>
      </c>
      <c r="D375" s="2">
        <v>2000</v>
      </c>
      <c r="E375" s="2" t="s">
        <v>33</v>
      </c>
      <c r="F375" s="2" t="s">
        <v>104</v>
      </c>
      <c r="G375" s="2">
        <v>48</v>
      </c>
      <c r="H375" s="2" t="s">
        <v>105</v>
      </c>
      <c r="J375" s="6" t="s">
        <v>39</v>
      </c>
    </row>
    <row r="376" spans="1:10" ht="13.2">
      <c r="A376" s="2" t="s">
        <v>568</v>
      </c>
      <c r="B376" s="2" t="s">
        <v>33</v>
      </c>
      <c r="C376" s="2" t="s">
        <v>34</v>
      </c>
      <c r="D376" s="2">
        <v>2005</v>
      </c>
      <c r="E376" s="2" t="s">
        <v>33</v>
      </c>
      <c r="F376" s="2" t="s">
        <v>104</v>
      </c>
      <c r="G376" s="2">
        <v>50</v>
      </c>
      <c r="H376" s="2" t="s">
        <v>105</v>
      </c>
      <c r="J376" s="6" t="s">
        <v>39</v>
      </c>
    </row>
    <row r="377" spans="1:10" ht="13.2">
      <c r="A377" s="2" t="s">
        <v>568</v>
      </c>
      <c r="B377" s="2" t="s">
        <v>33</v>
      </c>
      <c r="C377" s="2" t="s">
        <v>34</v>
      </c>
      <c r="D377" s="2">
        <v>2010</v>
      </c>
      <c r="E377" s="2" t="s">
        <v>33</v>
      </c>
      <c r="F377" s="2" t="s">
        <v>104</v>
      </c>
      <c r="G377" s="2">
        <v>53</v>
      </c>
      <c r="H377" s="2" t="s">
        <v>105</v>
      </c>
      <c r="J377" s="6" t="s">
        <v>39</v>
      </c>
    </row>
    <row r="378" spans="1:10" ht="13.2">
      <c r="A378" s="2" t="s">
        <v>568</v>
      </c>
      <c r="B378" s="2" t="s">
        <v>33</v>
      </c>
      <c r="C378" s="2" t="s">
        <v>34</v>
      </c>
      <c r="D378" s="2">
        <v>2013</v>
      </c>
      <c r="E378" s="2" t="s">
        <v>33</v>
      </c>
      <c r="F378" s="2" t="s">
        <v>104</v>
      </c>
      <c r="G378" s="2">
        <v>54</v>
      </c>
      <c r="H378" s="2" t="s">
        <v>105</v>
      </c>
      <c r="J378" s="6" t="s">
        <v>39</v>
      </c>
    </row>
    <row r="379" spans="1:10" ht="13.2">
      <c r="A379" s="2" t="s">
        <v>568</v>
      </c>
      <c r="B379" s="2" t="s">
        <v>33</v>
      </c>
      <c r="C379" s="2" t="s">
        <v>34</v>
      </c>
      <c r="D379" s="2">
        <v>2015</v>
      </c>
      <c r="E379" s="2" t="s">
        <v>33</v>
      </c>
      <c r="F379" s="2" t="s">
        <v>104</v>
      </c>
      <c r="G379" s="2">
        <v>56</v>
      </c>
      <c r="H379" s="2" t="s">
        <v>105</v>
      </c>
      <c r="J379" s="6" t="s">
        <v>39</v>
      </c>
    </row>
    <row r="380" spans="1:10" ht="13.2">
      <c r="A380" s="2" t="s">
        <v>568</v>
      </c>
      <c r="B380" s="2" t="s">
        <v>33</v>
      </c>
      <c r="C380" s="2" t="s">
        <v>34</v>
      </c>
      <c r="D380" s="2">
        <v>2016</v>
      </c>
      <c r="E380" s="2" t="s">
        <v>33</v>
      </c>
      <c r="F380" s="2" t="s">
        <v>104</v>
      </c>
      <c r="G380" s="2">
        <v>56</v>
      </c>
      <c r="H380" s="2" t="s">
        <v>105</v>
      </c>
      <c r="J380" s="6" t="s">
        <v>39</v>
      </c>
    </row>
    <row r="381" spans="1:10" ht="13.2">
      <c r="A381" s="2" t="s">
        <v>568</v>
      </c>
      <c r="B381" s="2" t="s">
        <v>33</v>
      </c>
      <c r="C381" s="2" t="s">
        <v>34</v>
      </c>
      <c r="D381" s="2">
        <v>1990</v>
      </c>
      <c r="E381" s="2" t="s">
        <v>33</v>
      </c>
      <c r="F381" s="2" t="s">
        <v>161</v>
      </c>
      <c r="G381" s="2">
        <v>0.90600000000000003</v>
      </c>
      <c r="H381" s="2" t="s">
        <v>162</v>
      </c>
      <c r="J381" s="6" t="s">
        <v>39</v>
      </c>
    </row>
    <row r="382" spans="1:10" ht="13.2">
      <c r="A382" s="2" t="s">
        <v>568</v>
      </c>
      <c r="B382" s="2" t="s">
        <v>33</v>
      </c>
      <c r="C382" s="2" t="s">
        <v>34</v>
      </c>
      <c r="D382" s="2">
        <v>1995</v>
      </c>
      <c r="E382" s="2" t="s">
        <v>33</v>
      </c>
      <c r="F382" s="2" t="s">
        <v>161</v>
      </c>
      <c r="G382" s="2">
        <v>0.873</v>
      </c>
      <c r="H382" s="2" t="s">
        <v>162</v>
      </c>
      <c r="J382" s="6" t="s">
        <v>39</v>
      </c>
    </row>
    <row r="383" spans="1:10" ht="13.2">
      <c r="A383" s="2" t="s">
        <v>568</v>
      </c>
      <c r="B383" s="2" t="s">
        <v>33</v>
      </c>
      <c r="C383" s="2" t="s">
        <v>34</v>
      </c>
      <c r="D383" s="2">
        <v>2000</v>
      </c>
      <c r="E383" s="2" t="s">
        <v>33</v>
      </c>
      <c r="F383" s="2" t="s">
        <v>161</v>
      </c>
      <c r="G383" s="2">
        <v>0.79200000000000004</v>
      </c>
      <c r="H383" s="2" t="s">
        <v>162</v>
      </c>
      <c r="J383" s="6" t="s">
        <v>39</v>
      </c>
    </row>
    <row r="384" spans="1:10" ht="13.2">
      <c r="A384" s="2" t="s">
        <v>568</v>
      </c>
      <c r="B384" s="2" t="s">
        <v>33</v>
      </c>
      <c r="C384" s="2" t="s">
        <v>34</v>
      </c>
      <c r="D384" s="2">
        <v>2005</v>
      </c>
      <c r="E384" s="2" t="s">
        <v>33</v>
      </c>
      <c r="F384" s="2" t="s">
        <v>161</v>
      </c>
      <c r="G384" s="2">
        <v>0.67900000000000005</v>
      </c>
      <c r="H384" s="2" t="s">
        <v>162</v>
      </c>
      <c r="J384" s="6" t="s">
        <v>39</v>
      </c>
    </row>
    <row r="385" spans="1:10" ht="13.2">
      <c r="A385" s="2" t="s">
        <v>568</v>
      </c>
      <c r="B385" s="2" t="s">
        <v>33</v>
      </c>
      <c r="C385" s="2" t="s">
        <v>34</v>
      </c>
      <c r="D385" s="2">
        <v>2010</v>
      </c>
      <c r="E385" s="2" t="s">
        <v>33</v>
      </c>
      <c r="F385" s="2" t="s">
        <v>161</v>
      </c>
      <c r="G385" s="2">
        <v>0.50700000000000001</v>
      </c>
      <c r="H385" s="2" t="s">
        <v>162</v>
      </c>
      <c r="J385" s="6" t="s">
        <v>39</v>
      </c>
    </row>
    <row r="386" spans="1:10" ht="13.2">
      <c r="A386" s="2" t="s">
        <v>568</v>
      </c>
      <c r="B386" s="2" t="s">
        <v>33</v>
      </c>
      <c r="C386" s="2" t="s">
        <v>34</v>
      </c>
      <c r="D386" s="2">
        <v>2011</v>
      </c>
      <c r="E386" s="2" t="s">
        <v>33</v>
      </c>
      <c r="F386" s="2" t="s">
        <v>161</v>
      </c>
      <c r="G386" s="2">
        <v>0.47599999999999998</v>
      </c>
      <c r="H386" s="2" t="s">
        <v>162</v>
      </c>
      <c r="J386" s="6" t="s">
        <v>39</v>
      </c>
    </row>
    <row r="387" spans="1:10" ht="13.2">
      <c r="A387" s="2" t="s">
        <v>568</v>
      </c>
      <c r="B387" s="2" t="s">
        <v>33</v>
      </c>
      <c r="C387" s="2" t="s">
        <v>34</v>
      </c>
      <c r="D387" s="2">
        <v>2012</v>
      </c>
      <c r="E387" s="2" t="s">
        <v>33</v>
      </c>
      <c r="F387" s="2" t="s">
        <v>161</v>
      </c>
      <c r="G387" s="2">
        <v>0.44600000000000001</v>
      </c>
      <c r="H387" s="2" t="s">
        <v>162</v>
      </c>
      <c r="J387" s="6" t="s">
        <v>39</v>
      </c>
    </row>
    <row r="388" spans="1:10" ht="13.2">
      <c r="A388" s="2" t="s">
        <v>568</v>
      </c>
      <c r="B388" s="2" t="s">
        <v>33</v>
      </c>
      <c r="C388" s="2" t="s">
        <v>34</v>
      </c>
      <c r="D388" s="2">
        <v>2013</v>
      </c>
      <c r="E388" s="2" t="s">
        <v>33</v>
      </c>
      <c r="F388" s="2" t="s">
        <v>161</v>
      </c>
      <c r="G388" s="2">
        <v>0.41899999999999998</v>
      </c>
      <c r="H388" s="2" t="s">
        <v>162</v>
      </c>
      <c r="J388" s="6" t="s">
        <v>39</v>
      </c>
    </row>
    <row r="389" spans="1:10" ht="13.2">
      <c r="A389" s="2" t="s">
        <v>568</v>
      </c>
      <c r="B389" s="2" t="s">
        <v>33</v>
      </c>
      <c r="C389" s="2" t="s">
        <v>34</v>
      </c>
      <c r="D389" s="2">
        <v>2014</v>
      </c>
      <c r="E389" s="2" t="s">
        <v>33</v>
      </c>
      <c r="F389" s="2" t="s">
        <v>161</v>
      </c>
      <c r="G389" s="2">
        <v>0.39600000000000002</v>
      </c>
      <c r="H389" s="2" t="s">
        <v>162</v>
      </c>
      <c r="J389" s="6" t="s">
        <v>39</v>
      </c>
    </row>
    <row r="390" spans="1:10" ht="13.2">
      <c r="A390" s="2" t="s">
        <v>568</v>
      </c>
      <c r="B390" s="2" t="s">
        <v>33</v>
      </c>
      <c r="C390" s="2" t="s">
        <v>34</v>
      </c>
      <c r="D390" s="2">
        <v>2015</v>
      </c>
      <c r="E390" s="2" t="s">
        <v>33</v>
      </c>
      <c r="F390" s="2" t="s">
        <v>161</v>
      </c>
      <c r="G390" s="2">
        <v>0.374</v>
      </c>
      <c r="H390" s="2" t="s">
        <v>162</v>
      </c>
      <c r="J390" s="6" t="s">
        <v>39</v>
      </c>
    </row>
    <row r="391" spans="1:10" ht="13.2">
      <c r="A391" s="2" t="s">
        <v>568</v>
      </c>
      <c r="B391" s="2" t="s">
        <v>33</v>
      </c>
      <c r="C391" s="2" t="s">
        <v>34</v>
      </c>
      <c r="D391" s="2">
        <v>2016</v>
      </c>
      <c r="E391" s="2" t="s">
        <v>33</v>
      </c>
      <c r="F391" s="2" t="s">
        <v>161</v>
      </c>
      <c r="G391" s="2">
        <v>0.35499999999999998</v>
      </c>
      <c r="H391" s="2" t="s">
        <v>162</v>
      </c>
      <c r="J391" s="6" t="s">
        <v>39</v>
      </c>
    </row>
    <row r="392" spans="1:10" ht="13.2">
      <c r="A392" s="2" t="s">
        <v>29</v>
      </c>
      <c r="B392" s="2" t="s">
        <v>57</v>
      </c>
      <c r="C392" s="2" t="s">
        <v>652</v>
      </c>
      <c r="D392" s="2">
        <v>2016</v>
      </c>
      <c r="E392" s="2">
        <v>1</v>
      </c>
      <c r="F392" s="2" t="s">
        <v>12</v>
      </c>
      <c r="G392" s="9">
        <v>288.7</v>
      </c>
      <c r="H392" s="2" t="s">
        <v>36</v>
      </c>
      <c r="I392" s="2" t="s">
        <v>50</v>
      </c>
      <c r="J392" s="38" t="s">
        <v>653</v>
      </c>
    </row>
    <row r="393" spans="1:10" ht="13.2">
      <c r="A393" s="2" t="s">
        <v>29</v>
      </c>
      <c r="B393" s="2" t="s">
        <v>57</v>
      </c>
      <c r="C393" s="2" t="s">
        <v>652</v>
      </c>
      <c r="D393" s="2">
        <v>2016</v>
      </c>
      <c r="E393" s="2">
        <v>2</v>
      </c>
      <c r="F393" s="2" t="s">
        <v>12</v>
      </c>
      <c r="G393" s="39" t="s">
        <v>33</v>
      </c>
      <c r="H393" s="2" t="s">
        <v>36</v>
      </c>
      <c r="I393" s="2" t="s">
        <v>50</v>
      </c>
      <c r="J393" s="38" t="s">
        <v>653</v>
      </c>
    </row>
    <row r="394" spans="1:10" ht="13.2">
      <c r="A394" s="2" t="s">
        <v>29</v>
      </c>
      <c r="B394" s="2" t="s">
        <v>57</v>
      </c>
      <c r="C394" s="2" t="s">
        <v>652</v>
      </c>
      <c r="D394" s="2">
        <v>2016</v>
      </c>
      <c r="E394" s="2">
        <v>3</v>
      </c>
      <c r="F394" s="2" t="s">
        <v>12</v>
      </c>
      <c r="G394" s="9">
        <v>108.9300945</v>
      </c>
      <c r="H394" s="2" t="s">
        <v>36</v>
      </c>
      <c r="I394" s="2" t="s">
        <v>50</v>
      </c>
      <c r="J394" s="38" t="s">
        <v>653</v>
      </c>
    </row>
    <row r="395" spans="1:10" ht="13.2">
      <c r="A395" s="2" t="s">
        <v>29</v>
      </c>
      <c r="B395" s="2" t="s">
        <v>57</v>
      </c>
      <c r="C395" s="2" t="s">
        <v>652</v>
      </c>
      <c r="D395" s="2">
        <v>2016</v>
      </c>
      <c r="E395" s="2">
        <v>4</v>
      </c>
      <c r="F395" s="2" t="s">
        <v>12</v>
      </c>
      <c r="G395" s="9">
        <v>49.902361110000001</v>
      </c>
      <c r="H395" s="2" t="s">
        <v>36</v>
      </c>
      <c r="I395" s="2" t="s">
        <v>50</v>
      </c>
      <c r="J395" s="38" t="s">
        <v>653</v>
      </c>
    </row>
    <row r="396" spans="1:10" ht="13.2">
      <c r="A396" s="2" t="s">
        <v>29</v>
      </c>
      <c r="B396" s="2" t="s">
        <v>57</v>
      </c>
      <c r="C396" s="2" t="s">
        <v>652</v>
      </c>
      <c r="D396" s="2">
        <v>2016</v>
      </c>
      <c r="E396" s="2">
        <v>5</v>
      </c>
      <c r="F396" s="2" t="s">
        <v>12</v>
      </c>
      <c r="G396" s="9">
        <v>51.265725809999999</v>
      </c>
      <c r="H396" s="2" t="s">
        <v>36</v>
      </c>
      <c r="I396" s="2" t="s">
        <v>50</v>
      </c>
      <c r="J396" s="38" t="s">
        <v>653</v>
      </c>
    </row>
    <row r="397" spans="1:10" ht="13.2">
      <c r="A397" s="2" t="s">
        <v>29</v>
      </c>
      <c r="B397" s="2" t="s">
        <v>57</v>
      </c>
      <c r="C397" s="2" t="s">
        <v>652</v>
      </c>
      <c r="D397" s="2">
        <v>2016</v>
      </c>
      <c r="E397" s="2">
        <v>6</v>
      </c>
      <c r="F397" s="2" t="s">
        <v>12</v>
      </c>
      <c r="G397" s="9">
        <v>38.947499999999998</v>
      </c>
      <c r="H397" s="2" t="s">
        <v>36</v>
      </c>
      <c r="I397" s="2" t="s">
        <v>50</v>
      </c>
      <c r="J397" s="38" t="s">
        <v>653</v>
      </c>
    </row>
    <row r="398" spans="1:10" ht="13.2">
      <c r="A398" s="2" t="s">
        <v>29</v>
      </c>
      <c r="B398" s="2" t="s">
        <v>57</v>
      </c>
      <c r="C398" s="2" t="s">
        <v>652</v>
      </c>
      <c r="D398" s="2">
        <v>2016</v>
      </c>
      <c r="E398" s="2">
        <v>7</v>
      </c>
      <c r="F398" s="2" t="s">
        <v>12</v>
      </c>
      <c r="G398" s="9">
        <v>29.34932796</v>
      </c>
      <c r="H398" s="2" t="s">
        <v>36</v>
      </c>
      <c r="I398" s="2" t="s">
        <v>50</v>
      </c>
      <c r="J398" s="38" t="s">
        <v>653</v>
      </c>
    </row>
    <row r="399" spans="1:10" ht="13.2">
      <c r="A399" s="2" t="s">
        <v>29</v>
      </c>
      <c r="B399" s="2" t="s">
        <v>57</v>
      </c>
      <c r="C399" s="2" t="s">
        <v>652</v>
      </c>
      <c r="D399" s="2">
        <v>2016</v>
      </c>
      <c r="E399" s="2">
        <v>8</v>
      </c>
      <c r="F399" s="2" t="s">
        <v>12</v>
      </c>
      <c r="G399" s="9">
        <v>35.210483869999997</v>
      </c>
      <c r="H399" s="2" t="s">
        <v>36</v>
      </c>
      <c r="I399" s="2" t="s">
        <v>50</v>
      </c>
      <c r="J399" s="38" t="s">
        <v>653</v>
      </c>
    </row>
    <row r="400" spans="1:10" ht="13.2">
      <c r="A400" s="2" t="s">
        <v>29</v>
      </c>
      <c r="B400" s="2" t="s">
        <v>57</v>
      </c>
      <c r="C400" s="2" t="s">
        <v>652</v>
      </c>
      <c r="D400" s="2">
        <v>2016</v>
      </c>
      <c r="E400" s="2">
        <v>9</v>
      </c>
      <c r="F400" s="2" t="s">
        <v>12</v>
      </c>
      <c r="G400" s="9">
        <v>36.629510490000001</v>
      </c>
      <c r="H400" s="2" t="s">
        <v>36</v>
      </c>
      <c r="I400" s="2" t="s">
        <v>50</v>
      </c>
      <c r="J400" s="38" t="s">
        <v>653</v>
      </c>
    </row>
    <row r="401" spans="1:10" ht="13.2">
      <c r="A401" s="2" t="s">
        <v>29</v>
      </c>
      <c r="B401" s="2" t="s">
        <v>57</v>
      </c>
      <c r="C401" s="2" t="s">
        <v>652</v>
      </c>
      <c r="D401" s="2">
        <v>2016</v>
      </c>
      <c r="E401" s="2">
        <v>10</v>
      </c>
      <c r="F401" s="2" t="s">
        <v>12</v>
      </c>
      <c r="G401" s="9">
        <v>57.642473119999998</v>
      </c>
      <c r="H401" s="2" t="s">
        <v>36</v>
      </c>
      <c r="I401" s="2" t="s">
        <v>50</v>
      </c>
      <c r="J401" s="38" t="s">
        <v>653</v>
      </c>
    </row>
    <row r="402" spans="1:10" ht="13.2">
      <c r="A402" s="2" t="s">
        <v>29</v>
      </c>
      <c r="B402" s="2" t="s">
        <v>57</v>
      </c>
      <c r="C402" s="2" t="s">
        <v>652</v>
      </c>
      <c r="D402" s="2">
        <v>2016</v>
      </c>
      <c r="E402" s="2">
        <v>11</v>
      </c>
      <c r="F402" s="2" t="s">
        <v>12</v>
      </c>
      <c r="G402" s="9">
        <v>103.4220833</v>
      </c>
      <c r="H402" s="2" t="s">
        <v>36</v>
      </c>
      <c r="I402" s="2" t="s">
        <v>50</v>
      </c>
      <c r="J402" s="38" t="s">
        <v>653</v>
      </c>
    </row>
    <row r="403" spans="1:10" ht="13.2">
      <c r="A403" s="2" t="s">
        <v>29</v>
      </c>
      <c r="B403" s="2" t="s">
        <v>57</v>
      </c>
      <c r="C403" s="2" t="s">
        <v>652</v>
      </c>
      <c r="D403" s="2">
        <v>2016</v>
      </c>
      <c r="E403" s="2">
        <v>12</v>
      </c>
      <c r="F403" s="2" t="s">
        <v>12</v>
      </c>
      <c r="G403" s="9">
        <v>164.67607530000001</v>
      </c>
      <c r="H403" s="2" t="s">
        <v>36</v>
      </c>
      <c r="I403" s="2" t="s">
        <v>50</v>
      </c>
      <c r="J403" s="38" t="s">
        <v>653</v>
      </c>
    </row>
    <row r="404" spans="1:10" ht="13.2">
      <c r="A404" s="2" t="s">
        <v>29</v>
      </c>
      <c r="B404" s="2" t="s">
        <v>57</v>
      </c>
      <c r="C404" s="2" t="s">
        <v>652</v>
      </c>
      <c r="D404" s="2">
        <v>2017</v>
      </c>
      <c r="E404" s="2">
        <v>1</v>
      </c>
      <c r="F404" s="2" t="s">
        <v>12</v>
      </c>
      <c r="G404" s="9">
        <v>193.00490619999999</v>
      </c>
      <c r="H404" s="2" t="s">
        <v>36</v>
      </c>
      <c r="I404" s="2" t="s">
        <v>50</v>
      </c>
      <c r="J404" s="38" t="s">
        <v>653</v>
      </c>
    </row>
    <row r="405" spans="1:10" ht="13.2">
      <c r="A405" s="2" t="s">
        <v>29</v>
      </c>
      <c r="B405" s="2" t="s">
        <v>57</v>
      </c>
      <c r="C405" s="2" t="s">
        <v>652</v>
      </c>
      <c r="D405" s="2">
        <v>2017</v>
      </c>
      <c r="E405" s="2">
        <v>2</v>
      </c>
      <c r="F405" s="2" t="s">
        <v>12</v>
      </c>
      <c r="G405" s="9">
        <v>169.9554196</v>
      </c>
      <c r="H405" s="2" t="s">
        <v>36</v>
      </c>
      <c r="I405" s="2" t="s">
        <v>50</v>
      </c>
      <c r="J405" s="38" t="s">
        <v>653</v>
      </c>
    </row>
    <row r="406" spans="1:10" ht="13.2">
      <c r="A406" s="2" t="s">
        <v>29</v>
      </c>
      <c r="B406" s="2" t="s">
        <v>57</v>
      </c>
      <c r="C406" s="2" t="s">
        <v>652</v>
      </c>
      <c r="D406" s="2">
        <v>2017</v>
      </c>
      <c r="E406" s="2">
        <v>3</v>
      </c>
      <c r="F406" s="2" t="s">
        <v>12</v>
      </c>
      <c r="G406" s="9">
        <v>92.246370970000001</v>
      </c>
      <c r="H406" s="2" t="s">
        <v>36</v>
      </c>
      <c r="I406" s="2" t="s">
        <v>50</v>
      </c>
      <c r="J406" s="38" t="s">
        <v>653</v>
      </c>
    </row>
    <row r="407" spans="1:10" ht="13.2">
      <c r="A407" s="2" t="s">
        <v>29</v>
      </c>
      <c r="B407" s="2" t="s">
        <v>57</v>
      </c>
      <c r="C407" s="2" t="s">
        <v>652</v>
      </c>
      <c r="D407" s="2">
        <v>2017</v>
      </c>
      <c r="E407" s="2">
        <v>4</v>
      </c>
      <c r="F407" s="2" t="s">
        <v>12</v>
      </c>
      <c r="G407" s="9">
        <v>60.403750000000002</v>
      </c>
      <c r="H407" s="2" t="s">
        <v>36</v>
      </c>
      <c r="I407" s="2" t="s">
        <v>50</v>
      </c>
      <c r="J407" s="38" t="s">
        <v>653</v>
      </c>
    </row>
    <row r="408" spans="1:10" ht="13.2">
      <c r="A408" s="2" t="s">
        <v>29</v>
      </c>
      <c r="B408" s="2" t="s">
        <v>57</v>
      </c>
      <c r="C408" s="2" t="s">
        <v>652</v>
      </c>
      <c r="D408" s="2">
        <v>2017</v>
      </c>
      <c r="E408" s="2">
        <v>5</v>
      </c>
      <c r="F408" s="2" t="s">
        <v>12</v>
      </c>
      <c r="G408" s="9">
        <v>50.294459459999999</v>
      </c>
      <c r="H408" s="2" t="s">
        <v>36</v>
      </c>
      <c r="I408" s="2" t="s">
        <v>50</v>
      </c>
      <c r="J408" s="38" t="s">
        <v>653</v>
      </c>
    </row>
    <row r="409" spans="1:10" ht="13.2">
      <c r="A409" s="2" t="s">
        <v>29</v>
      </c>
      <c r="B409" s="2" t="s">
        <v>57</v>
      </c>
      <c r="C409" s="2" t="s">
        <v>652</v>
      </c>
      <c r="D409" s="2">
        <v>2017</v>
      </c>
      <c r="E409" s="2">
        <v>6</v>
      </c>
      <c r="F409" s="2" t="s">
        <v>12</v>
      </c>
      <c r="G409" s="9">
        <v>32.47</v>
      </c>
      <c r="H409" s="2" t="s">
        <v>36</v>
      </c>
      <c r="I409" s="2" t="s">
        <v>50</v>
      </c>
      <c r="J409" s="38" t="s">
        <v>653</v>
      </c>
    </row>
    <row r="410" spans="1:10" ht="13.2">
      <c r="A410" s="2" t="s">
        <v>29</v>
      </c>
      <c r="B410" s="2" t="s">
        <v>57</v>
      </c>
      <c r="C410" s="2" t="s">
        <v>652</v>
      </c>
      <c r="D410" s="2">
        <v>2017</v>
      </c>
      <c r="E410" s="2">
        <v>7</v>
      </c>
      <c r="F410" s="2" t="s">
        <v>12</v>
      </c>
      <c r="G410" s="9">
        <v>29.944413789999999</v>
      </c>
      <c r="H410" s="2" t="s">
        <v>36</v>
      </c>
      <c r="I410" s="2" t="s">
        <v>50</v>
      </c>
      <c r="J410" s="38" t="s">
        <v>653</v>
      </c>
    </row>
    <row r="411" spans="1:10" ht="13.2">
      <c r="A411" s="2" t="s">
        <v>29</v>
      </c>
      <c r="B411" s="2" t="s">
        <v>57</v>
      </c>
      <c r="C411" s="2" t="s">
        <v>652</v>
      </c>
      <c r="D411" s="2">
        <v>2017</v>
      </c>
      <c r="E411" s="2">
        <v>8</v>
      </c>
      <c r="F411" s="2" t="s">
        <v>12</v>
      </c>
      <c r="G411" s="9">
        <v>33.165725809999998</v>
      </c>
      <c r="H411" s="2" t="s">
        <v>36</v>
      </c>
      <c r="I411" s="2" t="s">
        <v>50</v>
      </c>
      <c r="J411" s="38" t="s">
        <v>653</v>
      </c>
    </row>
    <row r="412" spans="1:10" ht="13.2">
      <c r="A412" s="2" t="s">
        <v>29</v>
      </c>
      <c r="B412" s="2" t="s">
        <v>57</v>
      </c>
      <c r="C412" s="2" t="s">
        <v>652</v>
      </c>
      <c r="D412" s="2">
        <v>2017</v>
      </c>
      <c r="E412" s="2">
        <v>9</v>
      </c>
      <c r="F412" s="2" t="s">
        <v>12</v>
      </c>
      <c r="G412" s="9">
        <v>37.057964599999998</v>
      </c>
      <c r="H412" s="2" t="s">
        <v>36</v>
      </c>
      <c r="I412" s="2" t="s">
        <v>50</v>
      </c>
      <c r="J412" s="38" t="s">
        <v>653</v>
      </c>
    </row>
    <row r="413" spans="1:10" ht="13.2">
      <c r="A413" s="2" t="s">
        <v>29</v>
      </c>
      <c r="B413" s="2" t="s">
        <v>57</v>
      </c>
      <c r="C413" s="2" t="s">
        <v>652</v>
      </c>
      <c r="D413" s="2">
        <v>2017</v>
      </c>
      <c r="E413" s="2">
        <v>10</v>
      </c>
      <c r="F413" s="2" t="s">
        <v>12</v>
      </c>
      <c r="G413" s="9">
        <v>50.430543929999999</v>
      </c>
      <c r="H413" s="2" t="s">
        <v>36</v>
      </c>
      <c r="I413" s="2" t="s">
        <v>50</v>
      </c>
      <c r="J413" s="38" t="s">
        <v>653</v>
      </c>
    </row>
    <row r="414" spans="1:10" ht="13.2">
      <c r="A414" s="2" t="s">
        <v>29</v>
      </c>
      <c r="B414" s="2" t="s">
        <v>57</v>
      </c>
      <c r="C414" s="2" t="s">
        <v>652</v>
      </c>
      <c r="D414" s="2">
        <v>2017</v>
      </c>
      <c r="E414" s="2">
        <v>11</v>
      </c>
      <c r="F414" s="2" t="s">
        <v>12</v>
      </c>
      <c r="G414" s="9">
        <v>94.960694439999997</v>
      </c>
      <c r="H414" s="2" t="s">
        <v>36</v>
      </c>
      <c r="I414" s="2" t="s">
        <v>50</v>
      </c>
      <c r="J414" s="38" t="s">
        <v>653</v>
      </c>
    </row>
    <row r="415" spans="1:10" ht="13.2">
      <c r="A415" s="2" t="s">
        <v>29</v>
      </c>
      <c r="B415" s="2" t="s">
        <v>57</v>
      </c>
      <c r="C415" s="2" t="s">
        <v>652</v>
      </c>
      <c r="D415" s="2">
        <v>2017</v>
      </c>
      <c r="E415" s="2">
        <v>12</v>
      </c>
      <c r="F415" s="2" t="s">
        <v>12</v>
      </c>
      <c r="G415" s="9">
        <v>135.11586019999999</v>
      </c>
      <c r="H415" s="2" t="s">
        <v>36</v>
      </c>
      <c r="I415" s="2" t="s">
        <v>50</v>
      </c>
      <c r="J415" s="38" t="s">
        <v>653</v>
      </c>
    </row>
    <row r="416" spans="1:10" ht="13.2">
      <c r="A416" s="2" t="s">
        <v>29</v>
      </c>
      <c r="B416" s="2" t="s">
        <v>57</v>
      </c>
      <c r="C416" s="2" t="s">
        <v>652</v>
      </c>
      <c r="D416" s="2">
        <v>2018</v>
      </c>
      <c r="E416" s="2">
        <v>1</v>
      </c>
      <c r="F416" s="2" t="s">
        <v>12</v>
      </c>
      <c r="G416" s="9">
        <v>202.58823530000001</v>
      </c>
      <c r="H416" s="2" t="s">
        <v>36</v>
      </c>
      <c r="I416" s="2" t="s">
        <v>50</v>
      </c>
      <c r="J416" s="38" t="s">
        <v>653</v>
      </c>
    </row>
    <row r="417" spans="1:10" ht="13.2">
      <c r="A417" s="2" t="s">
        <v>29</v>
      </c>
      <c r="B417" s="2" t="s">
        <v>57</v>
      </c>
      <c r="C417" s="2" t="s">
        <v>652</v>
      </c>
      <c r="D417" s="2">
        <v>2018</v>
      </c>
      <c r="E417" s="2">
        <v>2</v>
      </c>
      <c r="F417" s="2" t="s">
        <v>12</v>
      </c>
      <c r="G417" s="9">
        <v>161.03005949999999</v>
      </c>
      <c r="H417" s="2" t="s">
        <v>36</v>
      </c>
      <c r="I417" s="2" t="s">
        <v>50</v>
      </c>
      <c r="J417" s="38" t="s">
        <v>653</v>
      </c>
    </row>
    <row r="418" spans="1:10" ht="13.2">
      <c r="A418" s="2" t="s">
        <v>29</v>
      </c>
      <c r="B418" s="2" t="s">
        <v>57</v>
      </c>
      <c r="C418" s="2" t="s">
        <v>652</v>
      </c>
      <c r="D418" s="2">
        <v>2018</v>
      </c>
      <c r="E418" s="2">
        <v>3</v>
      </c>
      <c r="F418" s="2" t="s">
        <v>12</v>
      </c>
      <c r="G418" s="9">
        <v>109.237741</v>
      </c>
      <c r="H418" s="2" t="s">
        <v>36</v>
      </c>
      <c r="I418" s="2" t="s">
        <v>50</v>
      </c>
      <c r="J418" s="38" t="s">
        <v>653</v>
      </c>
    </row>
    <row r="419" spans="1:10" ht="13.2">
      <c r="A419" s="2" t="s">
        <v>29</v>
      </c>
      <c r="B419" s="2" t="s">
        <v>57</v>
      </c>
      <c r="C419" s="2" t="s">
        <v>652</v>
      </c>
      <c r="D419" s="2">
        <v>2018</v>
      </c>
      <c r="E419" s="2">
        <v>4</v>
      </c>
      <c r="F419" s="2" t="s">
        <v>12</v>
      </c>
      <c r="G419" s="9">
        <v>70.450736500000005</v>
      </c>
      <c r="H419" s="2" t="s">
        <v>36</v>
      </c>
      <c r="I419" s="2" t="s">
        <v>50</v>
      </c>
      <c r="J419" s="38" t="s">
        <v>653</v>
      </c>
    </row>
    <row r="420" spans="1:10" ht="13.2">
      <c r="A420" s="2" t="s">
        <v>29</v>
      </c>
      <c r="B420" s="2" t="s">
        <v>57</v>
      </c>
      <c r="C420" s="2" t="s">
        <v>652</v>
      </c>
      <c r="D420" s="2">
        <v>2018</v>
      </c>
      <c r="E420" s="2">
        <v>5</v>
      </c>
      <c r="F420" s="2" t="s">
        <v>12</v>
      </c>
      <c r="G420" s="9">
        <v>43.38450899</v>
      </c>
      <c r="H420" s="2" t="s">
        <v>36</v>
      </c>
      <c r="I420" s="2" t="s">
        <v>50</v>
      </c>
      <c r="J420" s="38" t="s">
        <v>653</v>
      </c>
    </row>
    <row r="421" spans="1:10" ht="13.2">
      <c r="A421" s="2" t="s">
        <v>29</v>
      </c>
      <c r="B421" s="2" t="s">
        <v>57</v>
      </c>
      <c r="C421" s="2" t="s">
        <v>652</v>
      </c>
      <c r="D421" s="2">
        <v>2018</v>
      </c>
      <c r="E421" s="2">
        <v>6</v>
      </c>
      <c r="F421" s="2" t="s">
        <v>12</v>
      </c>
      <c r="G421" s="9">
        <v>35.426345609999998</v>
      </c>
      <c r="H421" s="2" t="s">
        <v>36</v>
      </c>
      <c r="I421" s="2" t="s">
        <v>50</v>
      </c>
      <c r="J421" s="38" t="s">
        <v>653</v>
      </c>
    </row>
    <row r="422" spans="1:10" ht="13.2">
      <c r="A422" s="2" t="s">
        <v>29</v>
      </c>
      <c r="B422" s="2" t="s">
        <v>57</v>
      </c>
      <c r="C422" s="2" t="s">
        <v>652</v>
      </c>
      <c r="D422" s="2">
        <v>2018</v>
      </c>
      <c r="E422" s="2">
        <v>7</v>
      </c>
      <c r="F422" s="2" t="s">
        <v>12</v>
      </c>
      <c r="G422" s="9">
        <v>30.193566430000001</v>
      </c>
      <c r="H422" s="2" t="s">
        <v>36</v>
      </c>
      <c r="I422" s="2" t="s">
        <v>50</v>
      </c>
      <c r="J422" s="38" t="s">
        <v>653</v>
      </c>
    </row>
    <row r="423" spans="1:10" ht="13.2">
      <c r="A423" s="2" t="s">
        <v>29</v>
      </c>
      <c r="B423" s="2" t="s">
        <v>57</v>
      </c>
      <c r="C423" s="2" t="s">
        <v>652</v>
      </c>
      <c r="D423" s="2">
        <v>2018</v>
      </c>
      <c r="E423" s="2">
        <v>8</v>
      </c>
      <c r="F423" s="2" t="s">
        <v>12</v>
      </c>
      <c r="G423" s="9">
        <v>36.21852792</v>
      </c>
      <c r="H423" s="2" t="s">
        <v>36</v>
      </c>
      <c r="I423" s="2" t="s">
        <v>50</v>
      </c>
      <c r="J423" s="38" t="s">
        <v>653</v>
      </c>
    </row>
    <row r="424" spans="1:10" ht="13.2">
      <c r="A424" s="2" t="s">
        <v>29</v>
      </c>
      <c r="B424" s="2" t="s">
        <v>57</v>
      </c>
      <c r="C424" s="2" t="s">
        <v>652</v>
      </c>
      <c r="D424" s="2">
        <v>2018</v>
      </c>
      <c r="E424" s="2">
        <v>9</v>
      </c>
      <c r="F424" s="2" t="s">
        <v>12</v>
      </c>
      <c r="G424" s="39" t="s">
        <v>33</v>
      </c>
      <c r="H424" s="2" t="s">
        <v>36</v>
      </c>
      <c r="I424" s="2" t="s">
        <v>50</v>
      </c>
      <c r="J424" s="38" t="s">
        <v>653</v>
      </c>
    </row>
    <row r="425" spans="1:10" ht="13.2">
      <c r="A425" s="2" t="s">
        <v>29</v>
      </c>
      <c r="B425" s="2" t="s">
        <v>57</v>
      </c>
      <c r="C425" s="2" t="s">
        <v>652</v>
      </c>
      <c r="D425" s="2">
        <v>2018</v>
      </c>
      <c r="E425" s="2">
        <v>10</v>
      </c>
      <c r="F425" s="2" t="s">
        <v>12</v>
      </c>
      <c r="G425" s="39" t="s">
        <v>33</v>
      </c>
      <c r="H425" s="2" t="s">
        <v>36</v>
      </c>
      <c r="I425" s="2" t="s">
        <v>50</v>
      </c>
      <c r="J425" s="38" t="s">
        <v>653</v>
      </c>
    </row>
    <row r="426" spans="1:10" ht="13.2">
      <c r="A426" s="2" t="s">
        <v>29</v>
      </c>
      <c r="B426" s="2" t="s">
        <v>57</v>
      </c>
      <c r="C426" s="2" t="s">
        <v>652</v>
      </c>
      <c r="D426" s="2">
        <v>2018</v>
      </c>
      <c r="E426" s="2">
        <v>11</v>
      </c>
      <c r="F426" s="2" t="s">
        <v>12</v>
      </c>
      <c r="G426" s="9">
        <v>130.82090400000001</v>
      </c>
      <c r="H426" s="2" t="s">
        <v>36</v>
      </c>
      <c r="I426" s="2" t="s">
        <v>50</v>
      </c>
      <c r="J426" s="38" t="s">
        <v>653</v>
      </c>
    </row>
    <row r="427" spans="1:10" ht="13.2">
      <c r="A427" s="2" t="s">
        <v>29</v>
      </c>
      <c r="B427" s="2" t="s">
        <v>57</v>
      </c>
      <c r="C427" s="2" t="s">
        <v>652</v>
      </c>
      <c r="D427" s="2">
        <v>2018</v>
      </c>
      <c r="E427" s="2">
        <v>12</v>
      </c>
      <c r="F427" s="2" t="s">
        <v>12</v>
      </c>
      <c r="G427" s="9">
        <v>152.79860719999999</v>
      </c>
      <c r="H427" s="2" t="s">
        <v>36</v>
      </c>
      <c r="I427" s="2" t="s">
        <v>50</v>
      </c>
      <c r="J427" s="38" t="s">
        <v>653</v>
      </c>
    </row>
    <row r="428" spans="1:10" ht="13.2">
      <c r="A428" s="2" t="s">
        <v>350</v>
      </c>
      <c r="B428" s="2" t="s">
        <v>351</v>
      </c>
      <c r="C428" s="2" t="s">
        <v>652</v>
      </c>
      <c r="D428" s="2">
        <v>2017</v>
      </c>
      <c r="E428" s="2">
        <v>1</v>
      </c>
      <c r="F428" s="2" t="s">
        <v>12</v>
      </c>
      <c r="G428" s="9">
        <v>51.1</v>
      </c>
      <c r="H428" s="2" t="s">
        <v>36</v>
      </c>
      <c r="I428" s="2" t="s">
        <v>50</v>
      </c>
      <c r="J428" s="2" t="s">
        <v>654</v>
      </c>
    </row>
    <row r="429" spans="1:10" ht="13.2">
      <c r="A429" s="2" t="s">
        <v>350</v>
      </c>
      <c r="B429" s="2" t="s">
        <v>351</v>
      </c>
      <c r="C429" s="2" t="s">
        <v>652</v>
      </c>
      <c r="D429" s="2">
        <v>2017</v>
      </c>
      <c r="E429" s="2">
        <v>2</v>
      </c>
      <c r="F429" s="2" t="s">
        <v>12</v>
      </c>
      <c r="G429" s="39" t="s">
        <v>33</v>
      </c>
      <c r="H429" s="2" t="s">
        <v>36</v>
      </c>
      <c r="I429" s="2" t="s">
        <v>50</v>
      </c>
      <c r="J429" s="2" t="s">
        <v>654</v>
      </c>
    </row>
    <row r="430" spans="1:10" ht="13.2">
      <c r="A430" s="2" t="s">
        <v>350</v>
      </c>
      <c r="B430" s="2" t="s">
        <v>351</v>
      </c>
      <c r="C430" s="2" t="s">
        <v>652</v>
      </c>
      <c r="D430" s="2">
        <v>2017</v>
      </c>
      <c r="E430" s="2">
        <v>3</v>
      </c>
      <c r="F430" s="2" t="s">
        <v>12</v>
      </c>
      <c r="G430" s="39" t="s">
        <v>33</v>
      </c>
      <c r="H430" s="2" t="s">
        <v>36</v>
      </c>
      <c r="I430" s="2" t="s">
        <v>50</v>
      </c>
      <c r="J430" s="2" t="s">
        <v>654</v>
      </c>
    </row>
    <row r="431" spans="1:10" ht="13.2">
      <c r="A431" s="2" t="s">
        <v>350</v>
      </c>
      <c r="B431" s="2" t="s">
        <v>351</v>
      </c>
      <c r="C431" s="2" t="s">
        <v>652</v>
      </c>
      <c r="D431" s="2">
        <v>2017</v>
      </c>
      <c r="E431" s="2">
        <v>4</v>
      </c>
      <c r="F431" s="2" t="s">
        <v>12</v>
      </c>
      <c r="G431" s="39" t="s">
        <v>33</v>
      </c>
      <c r="H431" s="2" t="s">
        <v>36</v>
      </c>
      <c r="I431" s="2" t="s">
        <v>50</v>
      </c>
      <c r="J431" s="2" t="s">
        <v>654</v>
      </c>
    </row>
    <row r="432" spans="1:10" ht="13.2">
      <c r="A432" s="2" t="s">
        <v>350</v>
      </c>
      <c r="B432" s="2" t="s">
        <v>351</v>
      </c>
      <c r="C432" s="2" t="s">
        <v>652</v>
      </c>
      <c r="D432" s="2">
        <v>2017</v>
      </c>
      <c r="E432" s="2">
        <v>5</v>
      </c>
      <c r="F432" s="2" t="s">
        <v>12</v>
      </c>
      <c r="G432" s="39" t="s">
        <v>33</v>
      </c>
      <c r="H432" s="2" t="s">
        <v>36</v>
      </c>
      <c r="I432" s="2" t="s">
        <v>50</v>
      </c>
      <c r="J432" s="2" t="s">
        <v>654</v>
      </c>
    </row>
    <row r="433" spans="1:10" ht="13.2">
      <c r="A433" s="2" t="s">
        <v>350</v>
      </c>
      <c r="B433" s="2" t="s">
        <v>351</v>
      </c>
      <c r="C433" s="2" t="s">
        <v>652</v>
      </c>
      <c r="D433" s="2">
        <v>2017</v>
      </c>
      <c r="E433" s="2">
        <v>6</v>
      </c>
      <c r="F433" s="2" t="s">
        <v>12</v>
      </c>
      <c r="G433" s="39" t="s">
        <v>33</v>
      </c>
      <c r="H433" s="2" t="s">
        <v>36</v>
      </c>
      <c r="I433" s="2" t="s">
        <v>50</v>
      </c>
      <c r="J433" s="2" t="s">
        <v>654</v>
      </c>
    </row>
    <row r="434" spans="1:10" ht="13.2">
      <c r="A434" s="2" t="s">
        <v>350</v>
      </c>
      <c r="B434" s="2" t="s">
        <v>351</v>
      </c>
      <c r="C434" s="2" t="s">
        <v>652</v>
      </c>
      <c r="D434" s="2">
        <v>2017</v>
      </c>
      <c r="E434" s="2">
        <v>7</v>
      </c>
      <c r="F434" s="2" t="s">
        <v>12</v>
      </c>
      <c r="G434" s="39" t="s">
        <v>33</v>
      </c>
      <c r="H434" s="2" t="s">
        <v>36</v>
      </c>
      <c r="I434" s="2" t="s">
        <v>50</v>
      </c>
      <c r="J434" s="2" t="s">
        <v>654</v>
      </c>
    </row>
    <row r="435" spans="1:10" ht="13.2">
      <c r="A435" s="2" t="s">
        <v>350</v>
      </c>
      <c r="B435" s="2" t="s">
        <v>351</v>
      </c>
      <c r="C435" s="2" t="s">
        <v>652</v>
      </c>
      <c r="D435" s="2">
        <v>2017</v>
      </c>
      <c r="E435" s="2">
        <v>8</v>
      </c>
      <c r="F435" s="2" t="s">
        <v>12</v>
      </c>
      <c r="G435" s="39" t="s">
        <v>33</v>
      </c>
      <c r="H435" s="2" t="s">
        <v>36</v>
      </c>
      <c r="I435" s="2" t="s">
        <v>50</v>
      </c>
      <c r="J435" s="2" t="s">
        <v>654</v>
      </c>
    </row>
    <row r="436" spans="1:10" ht="13.2">
      <c r="A436" s="2" t="s">
        <v>350</v>
      </c>
      <c r="B436" s="2" t="s">
        <v>351</v>
      </c>
      <c r="C436" s="2" t="s">
        <v>652</v>
      </c>
      <c r="D436" s="2">
        <v>2017</v>
      </c>
      <c r="E436" s="2">
        <v>9</v>
      </c>
      <c r="F436" s="2" t="s">
        <v>12</v>
      </c>
      <c r="G436" s="9">
        <v>19.718320609999999</v>
      </c>
      <c r="H436" s="2" t="s">
        <v>36</v>
      </c>
      <c r="I436" s="2" t="s">
        <v>50</v>
      </c>
      <c r="J436" s="2" t="s">
        <v>654</v>
      </c>
    </row>
    <row r="437" spans="1:10" ht="13.2">
      <c r="A437" s="2" t="s">
        <v>350</v>
      </c>
      <c r="B437" s="2" t="s">
        <v>351</v>
      </c>
      <c r="C437" s="2" t="s">
        <v>652</v>
      </c>
      <c r="D437" s="2">
        <v>2017</v>
      </c>
      <c r="E437" s="2">
        <v>10</v>
      </c>
      <c r="F437" s="2" t="s">
        <v>12</v>
      </c>
      <c r="G437" s="9">
        <v>26.915006819999999</v>
      </c>
      <c r="H437" s="2" t="s">
        <v>36</v>
      </c>
      <c r="I437" s="2" t="s">
        <v>50</v>
      </c>
      <c r="J437" s="2" t="s">
        <v>654</v>
      </c>
    </row>
    <row r="438" spans="1:10" ht="13.2">
      <c r="A438" s="2" t="s">
        <v>350</v>
      </c>
      <c r="B438" s="2" t="s">
        <v>351</v>
      </c>
      <c r="C438" s="2" t="s">
        <v>652</v>
      </c>
      <c r="D438" s="2">
        <v>2017</v>
      </c>
      <c r="E438" s="2">
        <v>11</v>
      </c>
      <c r="F438" s="2" t="s">
        <v>12</v>
      </c>
      <c r="G438" s="9">
        <v>36.486527780000003</v>
      </c>
      <c r="H438" s="2" t="s">
        <v>36</v>
      </c>
      <c r="I438" s="2" t="s">
        <v>50</v>
      </c>
      <c r="J438" s="2" t="s">
        <v>654</v>
      </c>
    </row>
    <row r="439" spans="1:10" ht="13.2">
      <c r="A439" s="2" t="s">
        <v>350</v>
      </c>
      <c r="B439" s="2" t="s">
        <v>351</v>
      </c>
      <c r="C439" s="2" t="s">
        <v>652</v>
      </c>
      <c r="D439" s="2">
        <v>2017</v>
      </c>
      <c r="E439" s="2">
        <v>12</v>
      </c>
      <c r="F439" s="2" t="s">
        <v>12</v>
      </c>
      <c r="G439" s="9">
        <v>37.990296499999999</v>
      </c>
      <c r="H439" s="2" t="s">
        <v>36</v>
      </c>
      <c r="I439" s="2" t="s">
        <v>50</v>
      </c>
      <c r="J439" s="2" t="s">
        <v>654</v>
      </c>
    </row>
    <row r="440" spans="1:10" ht="13.2">
      <c r="A440" s="2" t="s">
        <v>350</v>
      </c>
      <c r="B440" s="2" t="s">
        <v>351</v>
      </c>
      <c r="C440" s="2" t="s">
        <v>652</v>
      </c>
      <c r="D440" s="2">
        <v>2018</v>
      </c>
      <c r="E440" s="2">
        <v>1</v>
      </c>
      <c r="F440" s="2" t="s">
        <v>12</v>
      </c>
      <c r="G440" s="9">
        <v>51.197823130000003</v>
      </c>
      <c r="H440" s="2" t="s">
        <v>36</v>
      </c>
      <c r="I440" s="2" t="s">
        <v>50</v>
      </c>
      <c r="J440" s="2" t="s">
        <v>654</v>
      </c>
    </row>
    <row r="441" spans="1:10" ht="13.2">
      <c r="A441" s="2" t="s">
        <v>350</v>
      </c>
      <c r="B441" s="2" t="s">
        <v>351</v>
      </c>
      <c r="C441" s="2" t="s">
        <v>652</v>
      </c>
      <c r="D441" s="2">
        <v>2018</v>
      </c>
      <c r="E441" s="2">
        <v>2</v>
      </c>
      <c r="F441" s="2" t="s">
        <v>12</v>
      </c>
      <c r="G441" s="9">
        <v>37.996860990000002</v>
      </c>
      <c r="H441" s="2" t="s">
        <v>36</v>
      </c>
      <c r="I441" s="2" t="s">
        <v>50</v>
      </c>
      <c r="J441" s="2" t="s">
        <v>654</v>
      </c>
    </row>
    <row r="442" spans="1:10" ht="13.2">
      <c r="A442" s="2" t="s">
        <v>350</v>
      </c>
      <c r="B442" s="2" t="s">
        <v>351</v>
      </c>
      <c r="C442" s="2" t="s">
        <v>652</v>
      </c>
      <c r="D442" s="2">
        <v>2018</v>
      </c>
      <c r="E442" s="2">
        <v>3</v>
      </c>
      <c r="F442" s="2" t="s">
        <v>12</v>
      </c>
      <c r="G442" s="9">
        <v>32.178581170000001</v>
      </c>
      <c r="H442" s="2" t="s">
        <v>36</v>
      </c>
      <c r="I442" s="2" t="s">
        <v>50</v>
      </c>
      <c r="J442" s="2" t="s">
        <v>654</v>
      </c>
    </row>
    <row r="443" spans="1:10" ht="13.2">
      <c r="A443" s="2" t="s">
        <v>350</v>
      </c>
      <c r="B443" s="2" t="s">
        <v>351</v>
      </c>
      <c r="C443" s="2" t="s">
        <v>652</v>
      </c>
      <c r="D443" s="2">
        <v>2018</v>
      </c>
      <c r="E443" s="2">
        <v>4</v>
      </c>
      <c r="F443" s="2" t="s">
        <v>12</v>
      </c>
      <c r="G443" s="9">
        <v>22.845685280000001</v>
      </c>
      <c r="H443" s="2" t="s">
        <v>36</v>
      </c>
      <c r="I443" s="2" t="s">
        <v>50</v>
      </c>
      <c r="J443" s="2" t="s">
        <v>654</v>
      </c>
    </row>
    <row r="444" spans="1:10" ht="13.2">
      <c r="A444" s="2" t="s">
        <v>350</v>
      </c>
      <c r="B444" s="2" t="s">
        <v>351</v>
      </c>
      <c r="C444" s="2" t="s">
        <v>652</v>
      </c>
      <c r="D444" s="2">
        <v>2018</v>
      </c>
      <c r="E444" s="2">
        <v>5</v>
      </c>
      <c r="F444" s="2" t="s">
        <v>12</v>
      </c>
      <c r="G444" s="9">
        <v>22.24897361</v>
      </c>
      <c r="H444" s="2" t="s">
        <v>36</v>
      </c>
      <c r="I444" s="2" t="s">
        <v>50</v>
      </c>
      <c r="J444" s="2" t="s">
        <v>654</v>
      </c>
    </row>
    <row r="445" spans="1:10" ht="13.2">
      <c r="A445" s="2" t="s">
        <v>350</v>
      </c>
      <c r="B445" s="2" t="s">
        <v>351</v>
      </c>
      <c r="C445" s="2" t="s">
        <v>652</v>
      </c>
      <c r="D445" s="2">
        <v>2018</v>
      </c>
      <c r="E445" s="2">
        <v>6</v>
      </c>
      <c r="F445" s="2" t="s">
        <v>12</v>
      </c>
      <c r="G445" s="9">
        <v>20.92834646</v>
      </c>
      <c r="H445" s="2" t="s">
        <v>36</v>
      </c>
      <c r="I445" s="2" t="s">
        <v>50</v>
      </c>
      <c r="J445" s="2" t="s">
        <v>654</v>
      </c>
    </row>
    <row r="446" spans="1:10" ht="13.2">
      <c r="A446" s="2" t="s">
        <v>350</v>
      </c>
      <c r="B446" s="2" t="s">
        <v>351</v>
      </c>
      <c r="C446" s="2" t="s">
        <v>652</v>
      </c>
      <c r="D446" s="2">
        <v>2018</v>
      </c>
      <c r="E446" s="2">
        <v>7</v>
      </c>
      <c r="F446" s="2" t="s">
        <v>12</v>
      </c>
      <c r="G446" s="9">
        <v>21.858870970000002</v>
      </c>
      <c r="H446" s="2" t="s">
        <v>36</v>
      </c>
      <c r="I446" s="2" t="s">
        <v>50</v>
      </c>
      <c r="J446" s="2" t="s">
        <v>654</v>
      </c>
    </row>
    <row r="447" spans="1:10" ht="13.2">
      <c r="A447" s="2" t="s">
        <v>350</v>
      </c>
      <c r="B447" s="2" t="s">
        <v>351</v>
      </c>
      <c r="C447" s="2" t="s">
        <v>652</v>
      </c>
      <c r="D447" s="2">
        <v>2018</v>
      </c>
      <c r="E447" s="2">
        <v>8</v>
      </c>
      <c r="F447" s="2" t="s">
        <v>12</v>
      </c>
      <c r="G447" s="9">
        <v>19.016935480000001</v>
      </c>
      <c r="H447" s="2" t="s">
        <v>36</v>
      </c>
      <c r="I447" s="2" t="s">
        <v>50</v>
      </c>
      <c r="J447" s="2" t="s">
        <v>654</v>
      </c>
    </row>
    <row r="448" spans="1:10" ht="13.2">
      <c r="A448" s="2" t="s">
        <v>350</v>
      </c>
      <c r="B448" s="2" t="s">
        <v>351</v>
      </c>
      <c r="C448" s="2" t="s">
        <v>652</v>
      </c>
      <c r="D448" s="2">
        <v>2018</v>
      </c>
      <c r="E448" s="2">
        <v>9</v>
      </c>
      <c r="F448" s="2" t="s">
        <v>12</v>
      </c>
      <c r="G448" s="39">
        <v>22.768487390000001</v>
      </c>
      <c r="H448" s="2" t="s">
        <v>36</v>
      </c>
      <c r="I448" s="2" t="s">
        <v>50</v>
      </c>
      <c r="J448" s="2" t="s">
        <v>654</v>
      </c>
    </row>
    <row r="449" spans="1:10" ht="13.2">
      <c r="A449" s="2" t="s">
        <v>350</v>
      </c>
      <c r="B449" s="2" t="s">
        <v>351</v>
      </c>
      <c r="C449" s="2" t="s">
        <v>652</v>
      </c>
      <c r="D449" s="2">
        <v>2018</v>
      </c>
      <c r="E449" s="2">
        <v>10</v>
      </c>
      <c r="F449" s="2" t="s">
        <v>12</v>
      </c>
      <c r="G449" s="39">
        <v>30.8315047</v>
      </c>
      <c r="H449" s="2" t="s">
        <v>36</v>
      </c>
      <c r="I449" s="2" t="s">
        <v>50</v>
      </c>
      <c r="J449" s="2" t="s">
        <v>654</v>
      </c>
    </row>
    <row r="450" spans="1:10" ht="13.2">
      <c r="A450" s="2" t="s">
        <v>350</v>
      </c>
      <c r="B450" s="2" t="s">
        <v>351</v>
      </c>
      <c r="C450" s="2" t="s">
        <v>652</v>
      </c>
      <c r="D450" s="2">
        <v>2018</v>
      </c>
      <c r="E450" s="2">
        <v>11</v>
      </c>
      <c r="F450" s="2" t="s">
        <v>12</v>
      </c>
      <c r="G450" s="9">
        <v>43.847136560000003</v>
      </c>
      <c r="H450" s="2" t="s">
        <v>36</v>
      </c>
      <c r="I450" s="2" t="s">
        <v>50</v>
      </c>
      <c r="J450" s="2" t="s">
        <v>654</v>
      </c>
    </row>
    <row r="451" spans="1:10" ht="13.2">
      <c r="A451" s="2" t="s">
        <v>350</v>
      </c>
      <c r="B451" s="2" t="s">
        <v>351</v>
      </c>
      <c r="C451" s="2" t="s">
        <v>652</v>
      </c>
      <c r="D451" s="2">
        <v>2018</v>
      </c>
      <c r="E451" s="2">
        <v>12</v>
      </c>
      <c r="F451" s="2" t="s">
        <v>12</v>
      </c>
      <c r="G451" s="9">
        <v>48.138172040000001</v>
      </c>
      <c r="H451" s="2" t="s">
        <v>36</v>
      </c>
      <c r="I451" s="2" t="s">
        <v>50</v>
      </c>
      <c r="J451" s="2" t="s">
        <v>654</v>
      </c>
    </row>
    <row r="452" spans="1:10" ht="13.2">
      <c r="A452" s="2" t="s">
        <v>568</v>
      </c>
      <c r="B452" s="2" t="s">
        <v>655</v>
      </c>
      <c r="C452" s="2" t="s">
        <v>652</v>
      </c>
      <c r="D452" s="2">
        <v>2016</v>
      </c>
      <c r="E452" s="2">
        <v>1</v>
      </c>
      <c r="F452" s="2" t="s">
        <v>12</v>
      </c>
      <c r="G452" s="9">
        <v>57.4</v>
      </c>
      <c r="H452" s="2" t="s">
        <v>36</v>
      </c>
      <c r="I452" s="2" t="s">
        <v>50</v>
      </c>
      <c r="J452" s="6" t="s">
        <v>656</v>
      </c>
    </row>
    <row r="453" spans="1:10" ht="13.2">
      <c r="A453" s="2" t="s">
        <v>568</v>
      </c>
      <c r="B453" s="2" t="s">
        <v>655</v>
      </c>
      <c r="C453" s="2" t="s">
        <v>652</v>
      </c>
      <c r="D453" s="2">
        <v>2016</v>
      </c>
      <c r="E453" s="2">
        <v>2</v>
      </c>
      <c r="F453" s="2" t="s">
        <v>12</v>
      </c>
      <c r="G453" s="9">
        <v>32.172192510000002</v>
      </c>
      <c r="H453" s="2" t="s">
        <v>36</v>
      </c>
      <c r="I453" s="2" t="s">
        <v>50</v>
      </c>
      <c r="J453" s="6" t="s">
        <v>656</v>
      </c>
    </row>
    <row r="454" spans="1:10" ht="13.2">
      <c r="A454" s="2" t="s">
        <v>568</v>
      </c>
      <c r="B454" s="2" t="s">
        <v>655</v>
      </c>
      <c r="C454" s="2" t="s">
        <v>652</v>
      </c>
      <c r="D454" s="2">
        <v>2016</v>
      </c>
      <c r="E454" s="2">
        <v>3</v>
      </c>
      <c r="F454" s="2" t="s">
        <v>12</v>
      </c>
      <c r="G454" s="9">
        <v>29.634196190000001</v>
      </c>
      <c r="H454" s="2" t="s">
        <v>36</v>
      </c>
      <c r="I454" s="2" t="s">
        <v>50</v>
      </c>
      <c r="J454" s="6" t="s">
        <v>656</v>
      </c>
    </row>
    <row r="455" spans="1:10" ht="13.2">
      <c r="A455" s="2" t="s">
        <v>568</v>
      </c>
      <c r="B455" s="2" t="s">
        <v>655</v>
      </c>
      <c r="C455" s="2" t="s">
        <v>652</v>
      </c>
      <c r="D455" s="2">
        <v>2016</v>
      </c>
      <c r="E455" s="2">
        <v>4</v>
      </c>
      <c r="F455" s="2" t="s">
        <v>12</v>
      </c>
      <c r="G455" s="9">
        <v>22.447612360000001</v>
      </c>
      <c r="H455" s="2" t="s">
        <v>36</v>
      </c>
      <c r="I455" s="2" t="s">
        <v>50</v>
      </c>
      <c r="J455" s="6" t="s">
        <v>656</v>
      </c>
    </row>
    <row r="456" spans="1:10" ht="13.2">
      <c r="A456" s="2" t="s">
        <v>568</v>
      </c>
      <c r="B456" s="2" t="s">
        <v>655</v>
      </c>
      <c r="C456" s="2" t="s">
        <v>652</v>
      </c>
      <c r="D456" s="2">
        <v>2016</v>
      </c>
      <c r="E456" s="2">
        <v>5</v>
      </c>
      <c r="F456" s="2" t="s">
        <v>12</v>
      </c>
      <c r="G456" s="9">
        <v>23.988482380000001</v>
      </c>
      <c r="H456" s="2" t="s">
        <v>36</v>
      </c>
      <c r="I456" s="2" t="s">
        <v>50</v>
      </c>
      <c r="J456" s="6" t="s">
        <v>656</v>
      </c>
    </row>
    <row r="457" spans="1:10" ht="13.2">
      <c r="A457" s="2" t="s">
        <v>568</v>
      </c>
      <c r="B457" s="2" t="s">
        <v>655</v>
      </c>
      <c r="C457" s="2" t="s">
        <v>652</v>
      </c>
      <c r="D457" s="2">
        <v>2016</v>
      </c>
      <c r="E457" s="2">
        <v>6</v>
      </c>
      <c r="F457" s="2" t="s">
        <v>12</v>
      </c>
      <c r="G457" s="9">
        <v>26.28446602</v>
      </c>
      <c r="H457" s="2" t="s">
        <v>36</v>
      </c>
      <c r="I457" s="2" t="s">
        <v>50</v>
      </c>
      <c r="J457" s="6" t="s">
        <v>656</v>
      </c>
    </row>
    <row r="458" spans="1:10" ht="13.2">
      <c r="A458" s="2" t="s">
        <v>568</v>
      </c>
      <c r="B458" s="2" t="s">
        <v>655</v>
      </c>
      <c r="C458" s="2" t="s">
        <v>652</v>
      </c>
      <c r="D458" s="2">
        <v>2016</v>
      </c>
      <c r="E458" s="2">
        <v>7</v>
      </c>
      <c r="F458" s="2" t="s">
        <v>12</v>
      </c>
      <c r="G458" s="9">
        <v>25.20554804</v>
      </c>
      <c r="H458" s="2" t="s">
        <v>36</v>
      </c>
      <c r="I458" s="2" t="s">
        <v>50</v>
      </c>
      <c r="J458" s="6" t="s">
        <v>656</v>
      </c>
    </row>
    <row r="459" spans="1:10" ht="13.2">
      <c r="A459" s="2" t="s">
        <v>568</v>
      </c>
      <c r="B459" s="2" t="s">
        <v>655</v>
      </c>
      <c r="C459" s="2" t="s">
        <v>652</v>
      </c>
      <c r="D459" s="2">
        <v>2016</v>
      </c>
      <c r="E459" s="2">
        <v>8</v>
      </c>
      <c r="F459" s="2" t="s">
        <v>12</v>
      </c>
      <c r="G459" s="9">
        <v>20.179324319999999</v>
      </c>
      <c r="H459" s="2" t="s">
        <v>36</v>
      </c>
      <c r="I459" s="2" t="s">
        <v>50</v>
      </c>
      <c r="J459" s="6" t="s">
        <v>656</v>
      </c>
    </row>
    <row r="460" spans="1:10" ht="13.2">
      <c r="A460" s="2" t="s">
        <v>568</v>
      </c>
      <c r="B460" s="2" t="s">
        <v>655</v>
      </c>
      <c r="C460" s="2" t="s">
        <v>652</v>
      </c>
      <c r="D460" s="2">
        <v>2016</v>
      </c>
      <c r="E460" s="2">
        <v>9</v>
      </c>
      <c r="F460" s="2" t="s">
        <v>12</v>
      </c>
      <c r="G460" s="9">
        <v>22.649303620000001</v>
      </c>
      <c r="H460" s="2" t="s">
        <v>36</v>
      </c>
      <c r="I460" s="2" t="s">
        <v>50</v>
      </c>
      <c r="J460" s="6" t="s">
        <v>656</v>
      </c>
    </row>
    <row r="461" spans="1:10" ht="13.2">
      <c r="A461" s="2" t="s">
        <v>568</v>
      </c>
      <c r="B461" s="2" t="s">
        <v>655</v>
      </c>
      <c r="C461" s="2" t="s">
        <v>652</v>
      </c>
      <c r="D461" s="2">
        <v>2016</v>
      </c>
      <c r="E461" s="2">
        <v>10</v>
      </c>
      <c r="F461" s="2" t="s">
        <v>12</v>
      </c>
      <c r="G461" s="9">
        <v>33.29740082</v>
      </c>
      <c r="H461" s="2" t="s">
        <v>36</v>
      </c>
      <c r="I461" s="2" t="s">
        <v>50</v>
      </c>
      <c r="J461" s="6" t="s">
        <v>656</v>
      </c>
    </row>
    <row r="462" spans="1:10" ht="13.2">
      <c r="A462" s="2" t="s">
        <v>568</v>
      </c>
      <c r="B462" s="2" t="s">
        <v>655</v>
      </c>
      <c r="C462" s="2" t="s">
        <v>652</v>
      </c>
      <c r="D462" s="2">
        <v>2016</v>
      </c>
      <c r="E462" s="2">
        <v>11</v>
      </c>
      <c r="F462" s="2" t="s">
        <v>12</v>
      </c>
      <c r="G462" s="9">
        <v>34.78499257</v>
      </c>
      <c r="H462" s="2" t="s">
        <v>36</v>
      </c>
      <c r="I462" s="2" t="s">
        <v>50</v>
      </c>
      <c r="J462" s="6" t="s">
        <v>656</v>
      </c>
    </row>
    <row r="463" spans="1:10" ht="13.2">
      <c r="A463" s="2" t="s">
        <v>568</v>
      </c>
      <c r="B463" s="2" t="s">
        <v>655</v>
      </c>
      <c r="C463" s="2" t="s">
        <v>652</v>
      </c>
      <c r="D463" s="2">
        <v>2016</v>
      </c>
      <c r="E463" s="2">
        <v>12</v>
      </c>
      <c r="F463" s="2" t="s">
        <v>12</v>
      </c>
      <c r="G463" s="9">
        <v>41.288172039999999</v>
      </c>
      <c r="H463" s="2" t="s">
        <v>36</v>
      </c>
      <c r="I463" s="2" t="s">
        <v>50</v>
      </c>
      <c r="J463" s="6" t="s">
        <v>656</v>
      </c>
    </row>
    <row r="464" spans="1:10" ht="13.2">
      <c r="A464" s="2" t="s">
        <v>568</v>
      </c>
      <c r="B464" s="2" t="s">
        <v>655</v>
      </c>
      <c r="C464" s="2" t="s">
        <v>652</v>
      </c>
      <c r="D464" s="2">
        <v>2017</v>
      </c>
      <c r="E464" s="2">
        <v>1</v>
      </c>
      <c r="F464" s="2" t="s">
        <v>12</v>
      </c>
      <c r="G464" s="9">
        <v>39.380352299999998</v>
      </c>
      <c r="H464" s="2" t="s">
        <v>36</v>
      </c>
      <c r="I464" s="2" t="s">
        <v>50</v>
      </c>
      <c r="J464" s="6" t="s">
        <v>656</v>
      </c>
    </row>
    <row r="465" spans="1:10" ht="13.2">
      <c r="A465" s="2" t="s">
        <v>568</v>
      </c>
      <c r="B465" s="2" t="s">
        <v>655</v>
      </c>
      <c r="C465" s="2" t="s">
        <v>652</v>
      </c>
      <c r="D465" s="2">
        <v>2017</v>
      </c>
      <c r="E465" s="2">
        <v>2</v>
      </c>
      <c r="F465" s="2" t="s">
        <v>12</v>
      </c>
      <c r="G465" s="9">
        <v>36.387082069999998</v>
      </c>
      <c r="H465" s="2" t="s">
        <v>36</v>
      </c>
      <c r="I465" s="2" t="s">
        <v>50</v>
      </c>
      <c r="J465" s="6" t="s">
        <v>656</v>
      </c>
    </row>
    <row r="466" spans="1:10" ht="13.2">
      <c r="A466" s="2" t="s">
        <v>568</v>
      </c>
      <c r="B466" s="2" t="s">
        <v>655</v>
      </c>
      <c r="C466" s="2" t="s">
        <v>652</v>
      </c>
      <c r="D466" s="2">
        <v>2017</v>
      </c>
      <c r="E466" s="2">
        <v>3</v>
      </c>
      <c r="F466" s="2" t="s">
        <v>12</v>
      </c>
      <c r="G466" s="9">
        <v>30.888517440000001</v>
      </c>
      <c r="H466" s="2" t="s">
        <v>36</v>
      </c>
      <c r="I466" s="2" t="s">
        <v>50</v>
      </c>
      <c r="J466" s="6" t="s">
        <v>656</v>
      </c>
    </row>
    <row r="467" spans="1:10" ht="13.2">
      <c r="A467" s="2" t="s">
        <v>568</v>
      </c>
      <c r="B467" s="2" t="s">
        <v>655</v>
      </c>
      <c r="C467" s="2" t="s">
        <v>652</v>
      </c>
      <c r="D467" s="2">
        <v>2017</v>
      </c>
      <c r="E467" s="2">
        <v>4</v>
      </c>
      <c r="F467" s="2" t="s">
        <v>12</v>
      </c>
      <c r="G467" s="9">
        <v>21.43867792</v>
      </c>
      <c r="H467" s="2" t="s">
        <v>36</v>
      </c>
      <c r="I467" s="2" t="s">
        <v>50</v>
      </c>
      <c r="J467" s="6" t="s">
        <v>656</v>
      </c>
    </row>
    <row r="468" spans="1:10" ht="13.2">
      <c r="A468" s="2" t="s">
        <v>568</v>
      </c>
      <c r="B468" s="2" t="s">
        <v>655</v>
      </c>
      <c r="C468" s="2" t="s">
        <v>652</v>
      </c>
      <c r="D468" s="2">
        <v>2017</v>
      </c>
      <c r="E468" s="2">
        <v>5</v>
      </c>
      <c r="F468" s="2" t="s">
        <v>12</v>
      </c>
      <c r="G468" s="9">
        <v>25.19126344</v>
      </c>
      <c r="H468" s="2" t="s">
        <v>36</v>
      </c>
      <c r="I468" s="2" t="s">
        <v>50</v>
      </c>
      <c r="J468" s="6" t="s">
        <v>656</v>
      </c>
    </row>
    <row r="469" spans="1:10" ht="13.2">
      <c r="A469" s="2" t="s">
        <v>568</v>
      </c>
      <c r="B469" s="2" t="s">
        <v>655</v>
      </c>
      <c r="C469" s="2" t="s">
        <v>652</v>
      </c>
      <c r="D469" s="2">
        <v>2017</v>
      </c>
      <c r="E469" s="2">
        <v>6</v>
      </c>
      <c r="F469" s="2" t="s">
        <v>12</v>
      </c>
      <c r="G469" s="9">
        <v>25.147826089999999</v>
      </c>
      <c r="H469" s="2" t="s">
        <v>36</v>
      </c>
      <c r="I469" s="2" t="s">
        <v>50</v>
      </c>
      <c r="J469" s="6" t="s">
        <v>656</v>
      </c>
    </row>
    <row r="470" spans="1:10" ht="13.2">
      <c r="A470" s="2" t="s">
        <v>568</v>
      </c>
      <c r="B470" s="2" t="s">
        <v>655</v>
      </c>
      <c r="C470" s="2" t="s">
        <v>652</v>
      </c>
      <c r="D470" s="2">
        <v>2017</v>
      </c>
      <c r="E470" s="2">
        <v>7</v>
      </c>
      <c r="F470" s="2" t="s">
        <v>12</v>
      </c>
      <c r="G470" s="9">
        <v>25.173989219999999</v>
      </c>
      <c r="H470" s="2" t="s">
        <v>36</v>
      </c>
      <c r="I470" s="2" t="s">
        <v>50</v>
      </c>
      <c r="J470" s="6" t="s">
        <v>656</v>
      </c>
    </row>
    <row r="471" spans="1:10" ht="13.2">
      <c r="A471" s="2" t="s">
        <v>568</v>
      </c>
      <c r="B471" s="2" t="s">
        <v>655</v>
      </c>
      <c r="C471" s="2" t="s">
        <v>652</v>
      </c>
      <c r="D471" s="2">
        <v>2017</v>
      </c>
      <c r="E471" s="2">
        <v>8</v>
      </c>
      <c r="F471" s="2" t="s">
        <v>12</v>
      </c>
      <c r="G471" s="9">
        <v>21.614690029999998</v>
      </c>
      <c r="H471" s="2" t="s">
        <v>36</v>
      </c>
      <c r="I471" s="2" t="s">
        <v>50</v>
      </c>
      <c r="J471" s="6" t="s">
        <v>656</v>
      </c>
    </row>
    <row r="472" spans="1:10" ht="13.2">
      <c r="A472" s="2" t="s">
        <v>568</v>
      </c>
      <c r="B472" s="2" t="s">
        <v>655</v>
      </c>
      <c r="C472" s="2" t="s">
        <v>652</v>
      </c>
      <c r="D472" s="2">
        <v>2017</v>
      </c>
      <c r="E472" s="2">
        <v>9</v>
      </c>
      <c r="F472" s="2" t="s">
        <v>12</v>
      </c>
      <c r="G472" s="9">
        <v>26.61222222</v>
      </c>
      <c r="H472" s="2" t="s">
        <v>36</v>
      </c>
      <c r="I472" s="2" t="s">
        <v>50</v>
      </c>
      <c r="J472" s="6" t="s">
        <v>656</v>
      </c>
    </row>
    <row r="473" spans="1:10" ht="13.2">
      <c r="A473" s="2" t="s">
        <v>568</v>
      </c>
      <c r="B473" s="2" t="s">
        <v>655</v>
      </c>
      <c r="C473" s="2" t="s">
        <v>652</v>
      </c>
      <c r="D473" s="2">
        <v>2017</v>
      </c>
      <c r="E473" s="2">
        <v>10</v>
      </c>
      <c r="F473" s="2" t="s">
        <v>12</v>
      </c>
      <c r="G473" s="9">
        <v>27.694892469999999</v>
      </c>
      <c r="H473" s="2" t="s">
        <v>36</v>
      </c>
      <c r="I473" s="2" t="s">
        <v>50</v>
      </c>
      <c r="J473" s="6" t="s">
        <v>656</v>
      </c>
    </row>
    <row r="474" spans="1:10" ht="13.2">
      <c r="A474" s="2" t="s">
        <v>568</v>
      </c>
      <c r="B474" s="2" t="s">
        <v>655</v>
      </c>
      <c r="C474" s="2" t="s">
        <v>652</v>
      </c>
      <c r="D474" s="2">
        <v>2017</v>
      </c>
      <c r="E474" s="2">
        <v>11</v>
      </c>
      <c r="F474" s="2" t="s">
        <v>12</v>
      </c>
      <c r="G474" s="9">
        <v>37.564305560000001</v>
      </c>
      <c r="H474" s="2" t="s">
        <v>36</v>
      </c>
      <c r="I474" s="2" t="s">
        <v>50</v>
      </c>
      <c r="J474" s="6" t="s">
        <v>656</v>
      </c>
    </row>
    <row r="475" spans="1:10" ht="13.2">
      <c r="A475" s="2" t="s">
        <v>568</v>
      </c>
      <c r="B475" s="2" t="s">
        <v>655</v>
      </c>
      <c r="C475" s="2" t="s">
        <v>652</v>
      </c>
      <c r="D475" s="2">
        <v>2017</v>
      </c>
      <c r="E475" s="2">
        <v>12</v>
      </c>
      <c r="F475" s="2" t="s">
        <v>12</v>
      </c>
      <c r="G475" s="9">
        <v>37.752173910000003</v>
      </c>
      <c r="H475" s="2" t="s">
        <v>36</v>
      </c>
      <c r="I475" s="2" t="s">
        <v>50</v>
      </c>
      <c r="J475" s="6" t="s">
        <v>656</v>
      </c>
    </row>
    <row r="476" spans="1:10" ht="13.2">
      <c r="A476" s="2" t="s">
        <v>568</v>
      </c>
      <c r="B476" s="2" t="s">
        <v>655</v>
      </c>
      <c r="C476" s="2" t="s">
        <v>652</v>
      </c>
      <c r="D476" s="2">
        <v>2018</v>
      </c>
      <c r="E476" s="2">
        <v>1</v>
      </c>
      <c r="F476" s="2" t="s">
        <v>12</v>
      </c>
      <c r="G476" s="9">
        <v>41.233153639999998</v>
      </c>
      <c r="H476" s="2" t="s">
        <v>36</v>
      </c>
      <c r="I476" s="2" t="s">
        <v>50</v>
      </c>
      <c r="J476" s="6" t="s">
        <v>656</v>
      </c>
    </row>
    <row r="477" spans="1:10" ht="13.2">
      <c r="A477" s="2" t="s">
        <v>568</v>
      </c>
      <c r="B477" s="2" t="s">
        <v>655</v>
      </c>
      <c r="C477" s="2" t="s">
        <v>652</v>
      </c>
      <c r="D477" s="2">
        <v>2018</v>
      </c>
      <c r="E477" s="2">
        <v>2</v>
      </c>
      <c r="F477" s="2" t="s">
        <v>12</v>
      </c>
      <c r="G477" s="9">
        <v>42.647916670000001</v>
      </c>
      <c r="H477" s="2" t="s">
        <v>36</v>
      </c>
      <c r="I477" s="2" t="s">
        <v>50</v>
      </c>
      <c r="J477" s="6" t="s">
        <v>656</v>
      </c>
    </row>
    <row r="478" spans="1:10" ht="13.2">
      <c r="A478" s="2" t="s">
        <v>568</v>
      </c>
      <c r="B478" s="2" t="s">
        <v>655</v>
      </c>
      <c r="C478" s="2" t="s">
        <v>652</v>
      </c>
      <c r="D478" s="2">
        <v>2018</v>
      </c>
      <c r="E478" s="2">
        <v>3</v>
      </c>
      <c r="F478" s="2" t="s">
        <v>12</v>
      </c>
      <c r="G478" s="9">
        <v>28.26586022</v>
      </c>
      <c r="H478" s="2" t="s">
        <v>36</v>
      </c>
      <c r="I478" s="2" t="s">
        <v>50</v>
      </c>
      <c r="J478" s="6" t="s">
        <v>656</v>
      </c>
    </row>
    <row r="479" spans="1:10" ht="13.2">
      <c r="A479" s="2" t="s">
        <v>568</v>
      </c>
      <c r="B479" s="2" t="s">
        <v>655</v>
      </c>
      <c r="C479" s="2" t="s">
        <v>652</v>
      </c>
      <c r="D479" s="2">
        <v>2018</v>
      </c>
      <c r="E479" s="2">
        <v>4</v>
      </c>
      <c r="F479" s="2" t="s">
        <v>12</v>
      </c>
      <c r="G479" s="9">
        <v>22.276444439999999</v>
      </c>
      <c r="H479" s="2" t="s">
        <v>36</v>
      </c>
      <c r="I479" s="2" t="s">
        <v>50</v>
      </c>
      <c r="J479" s="6" t="s">
        <v>656</v>
      </c>
    </row>
    <row r="480" spans="1:10" ht="13.2">
      <c r="A480" s="2" t="s">
        <v>568</v>
      </c>
      <c r="B480" s="2" t="s">
        <v>655</v>
      </c>
      <c r="C480" s="2" t="s">
        <v>652</v>
      </c>
      <c r="D480" s="2">
        <v>2018</v>
      </c>
      <c r="E480" s="2">
        <v>5</v>
      </c>
      <c r="F480" s="2" t="s">
        <v>12</v>
      </c>
      <c r="G480" s="9">
        <v>28.157412399999998</v>
      </c>
      <c r="H480" s="2" t="s">
        <v>36</v>
      </c>
      <c r="I480" s="2" t="s">
        <v>50</v>
      </c>
      <c r="J480" s="6" t="s">
        <v>656</v>
      </c>
    </row>
    <row r="481" spans="1:10" ht="13.2">
      <c r="A481" s="2" t="s">
        <v>568</v>
      </c>
      <c r="B481" s="2" t="s">
        <v>655</v>
      </c>
      <c r="C481" s="2" t="s">
        <v>652</v>
      </c>
      <c r="D481" s="2">
        <v>2018</v>
      </c>
      <c r="E481" s="2">
        <v>6</v>
      </c>
      <c r="F481" s="2" t="s">
        <v>12</v>
      </c>
      <c r="G481" s="9">
        <v>19.783496499999998</v>
      </c>
      <c r="H481" s="2" t="s">
        <v>36</v>
      </c>
      <c r="I481" s="2" t="s">
        <v>50</v>
      </c>
      <c r="J481" s="6" t="s">
        <v>656</v>
      </c>
    </row>
    <row r="482" spans="1:10" ht="13.2">
      <c r="A482" s="2" t="s">
        <v>568</v>
      </c>
      <c r="B482" s="2" t="s">
        <v>655</v>
      </c>
      <c r="C482" s="2" t="s">
        <v>652</v>
      </c>
      <c r="D482" s="2">
        <v>2018</v>
      </c>
      <c r="E482" s="2">
        <v>7</v>
      </c>
      <c r="F482" s="2" t="s">
        <v>12</v>
      </c>
      <c r="G482" s="9">
        <v>15.353846150000001</v>
      </c>
      <c r="H482" s="2" t="s">
        <v>36</v>
      </c>
      <c r="I482" s="2" t="s">
        <v>50</v>
      </c>
      <c r="J482" s="6" t="s">
        <v>656</v>
      </c>
    </row>
    <row r="483" spans="1:10" ht="13.2">
      <c r="A483" s="2" t="s">
        <v>568</v>
      </c>
      <c r="B483" s="2" t="s">
        <v>655</v>
      </c>
      <c r="C483" s="2" t="s">
        <v>652</v>
      </c>
      <c r="D483" s="2">
        <v>2018</v>
      </c>
      <c r="E483" s="2">
        <v>8</v>
      </c>
      <c r="F483" s="2" t="s">
        <v>12</v>
      </c>
      <c r="G483" s="9">
        <v>19.29148649</v>
      </c>
      <c r="H483" s="2" t="s">
        <v>36</v>
      </c>
      <c r="I483" s="2" t="s">
        <v>50</v>
      </c>
      <c r="J483" s="6" t="s">
        <v>656</v>
      </c>
    </row>
    <row r="484" spans="1:10" ht="13.2">
      <c r="A484" s="2" t="s">
        <v>568</v>
      </c>
      <c r="B484" s="2" t="s">
        <v>655</v>
      </c>
      <c r="C484" s="2" t="s">
        <v>652</v>
      </c>
      <c r="D484" s="2">
        <v>2018</v>
      </c>
      <c r="E484" s="2">
        <v>9</v>
      </c>
      <c r="F484" s="2" t="s">
        <v>12</v>
      </c>
      <c r="G484" s="39">
        <v>20.391388890000002</v>
      </c>
      <c r="H484" s="2" t="s">
        <v>36</v>
      </c>
      <c r="I484" s="2" t="s">
        <v>50</v>
      </c>
      <c r="J484" s="6" t="s">
        <v>656</v>
      </c>
    </row>
    <row r="485" spans="1:10" ht="13.2">
      <c r="A485" s="2" t="s">
        <v>568</v>
      </c>
      <c r="B485" s="2" t="s">
        <v>655</v>
      </c>
      <c r="C485" s="2" t="s">
        <v>652</v>
      </c>
      <c r="D485" s="2">
        <v>2018</v>
      </c>
      <c r="E485" s="2">
        <v>10</v>
      </c>
      <c r="F485" s="2" t="s">
        <v>12</v>
      </c>
      <c r="G485" s="39">
        <v>26.92768817</v>
      </c>
      <c r="H485" s="2" t="s">
        <v>36</v>
      </c>
      <c r="I485" s="2" t="s">
        <v>50</v>
      </c>
      <c r="J485" s="6" t="s">
        <v>656</v>
      </c>
    </row>
    <row r="486" spans="1:10" ht="13.2">
      <c r="A486" s="2" t="s">
        <v>568</v>
      </c>
      <c r="B486" s="2" t="s">
        <v>655</v>
      </c>
      <c r="C486" s="2" t="s">
        <v>652</v>
      </c>
      <c r="D486" s="2">
        <v>2018</v>
      </c>
      <c r="E486" s="2">
        <v>11</v>
      </c>
      <c r="F486" s="2" t="s">
        <v>12</v>
      </c>
      <c r="G486" s="9">
        <v>22.891176470000001</v>
      </c>
      <c r="H486" s="2" t="s">
        <v>36</v>
      </c>
      <c r="I486" s="2" t="s">
        <v>50</v>
      </c>
      <c r="J486" s="6" t="s">
        <v>656</v>
      </c>
    </row>
    <row r="487" spans="1:10" ht="13.2">
      <c r="A487" s="2" t="s">
        <v>568</v>
      </c>
      <c r="B487" s="2" t="s">
        <v>655</v>
      </c>
      <c r="C487" s="2" t="s">
        <v>652</v>
      </c>
      <c r="D487" s="2">
        <v>2018</v>
      </c>
      <c r="E487" s="2">
        <v>12</v>
      </c>
      <c r="F487" s="2" t="s">
        <v>12</v>
      </c>
      <c r="G487" s="9">
        <v>28.14151515</v>
      </c>
      <c r="H487" s="2" t="s">
        <v>36</v>
      </c>
      <c r="I487" s="2" t="s">
        <v>50</v>
      </c>
      <c r="J487" s="6" t="s">
        <v>656</v>
      </c>
    </row>
    <row r="488" spans="1:10" ht="13.2">
      <c r="A488" s="2" t="s">
        <v>568</v>
      </c>
      <c r="B488" s="2" t="s">
        <v>567</v>
      </c>
      <c r="C488" s="2" t="s">
        <v>652</v>
      </c>
      <c r="D488" s="2">
        <v>2015</v>
      </c>
      <c r="E488" s="2">
        <v>1</v>
      </c>
      <c r="F488" s="2" t="s">
        <v>12</v>
      </c>
      <c r="G488" s="9">
        <v>66.2</v>
      </c>
      <c r="H488" s="2" t="s">
        <v>36</v>
      </c>
      <c r="I488" s="2" t="s">
        <v>50</v>
      </c>
      <c r="J488" s="6" t="s">
        <v>657</v>
      </c>
    </row>
    <row r="489" spans="1:10" ht="13.2">
      <c r="A489" s="2" t="s">
        <v>568</v>
      </c>
      <c r="B489" s="2" t="s">
        <v>567</v>
      </c>
      <c r="C489" s="2" t="s">
        <v>652</v>
      </c>
      <c r="D489" s="2">
        <v>2015</v>
      </c>
      <c r="E489" s="2">
        <v>2</v>
      </c>
      <c r="F489" s="2" t="s">
        <v>12</v>
      </c>
      <c r="G489" s="39" t="s">
        <v>33</v>
      </c>
      <c r="H489" s="2" t="s">
        <v>36</v>
      </c>
      <c r="I489" s="2" t="s">
        <v>50</v>
      </c>
      <c r="J489" s="6" t="s">
        <v>657</v>
      </c>
    </row>
    <row r="490" spans="1:10" ht="13.2">
      <c r="A490" s="2" t="s">
        <v>568</v>
      </c>
      <c r="B490" s="2" t="s">
        <v>567</v>
      </c>
      <c r="C490" s="2" t="s">
        <v>652</v>
      </c>
      <c r="D490" s="2">
        <v>2015</v>
      </c>
      <c r="E490" s="2">
        <v>3</v>
      </c>
      <c r="F490" s="2" t="s">
        <v>12</v>
      </c>
      <c r="G490" s="39" t="s">
        <v>33</v>
      </c>
      <c r="H490" s="2" t="s">
        <v>36</v>
      </c>
      <c r="I490" s="2" t="s">
        <v>50</v>
      </c>
      <c r="J490" s="6" t="s">
        <v>657</v>
      </c>
    </row>
    <row r="491" spans="1:10" ht="13.2">
      <c r="A491" s="2" t="s">
        <v>568</v>
      </c>
      <c r="B491" s="2" t="s">
        <v>567</v>
      </c>
      <c r="C491" s="2" t="s">
        <v>652</v>
      </c>
      <c r="D491" s="2">
        <v>2015</v>
      </c>
      <c r="E491" s="2">
        <v>4</v>
      </c>
      <c r="F491" s="2" t="s">
        <v>12</v>
      </c>
      <c r="G491" s="39" t="s">
        <v>33</v>
      </c>
      <c r="H491" s="2" t="s">
        <v>36</v>
      </c>
      <c r="I491" s="2" t="s">
        <v>50</v>
      </c>
      <c r="J491" s="6" t="s">
        <v>657</v>
      </c>
    </row>
    <row r="492" spans="1:10" ht="13.2">
      <c r="A492" s="2" t="s">
        <v>568</v>
      </c>
      <c r="B492" s="2" t="s">
        <v>567</v>
      </c>
      <c r="C492" s="2" t="s">
        <v>652</v>
      </c>
      <c r="D492" s="2">
        <v>2015</v>
      </c>
      <c r="E492" s="2">
        <v>5</v>
      </c>
      <c r="F492" s="2" t="s">
        <v>12</v>
      </c>
      <c r="G492" s="39" t="s">
        <v>33</v>
      </c>
      <c r="H492" s="2" t="s">
        <v>36</v>
      </c>
      <c r="I492" s="2" t="s">
        <v>50</v>
      </c>
      <c r="J492" s="6" t="s">
        <v>657</v>
      </c>
    </row>
    <row r="493" spans="1:10" ht="13.2">
      <c r="A493" s="2" t="s">
        <v>568</v>
      </c>
      <c r="B493" s="2" t="s">
        <v>567</v>
      </c>
      <c r="C493" s="2" t="s">
        <v>652</v>
      </c>
      <c r="D493" s="2">
        <v>2015</v>
      </c>
      <c r="E493" s="2">
        <v>6</v>
      </c>
      <c r="F493" s="2" t="s">
        <v>12</v>
      </c>
      <c r="G493" s="39" t="s">
        <v>33</v>
      </c>
      <c r="H493" s="2" t="s">
        <v>36</v>
      </c>
      <c r="I493" s="2" t="s">
        <v>50</v>
      </c>
      <c r="J493" s="6" t="s">
        <v>657</v>
      </c>
    </row>
    <row r="494" spans="1:10" ht="13.2">
      <c r="A494" s="2" t="s">
        <v>568</v>
      </c>
      <c r="B494" s="2" t="s">
        <v>567</v>
      </c>
      <c r="C494" s="2" t="s">
        <v>652</v>
      </c>
      <c r="D494" s="2">
        <v>2015</v>
      </c>
      <c r="E494" s="2">
        <v>7</v>
      </c>
      <c r="F494" s="2" t="s">
        <v>12</v>
      </c>
      <c r="G494" s="39" t="s">
        <v>33</v>
      </c>
      <c r="H494" s="2" t="s">
        <v>36</v>
      </c>
      <c r="I494" s="2" t="s">
        <v>50</v>
      </c>
      <c r="J494" s="6" t="s">
        <v>657</v>
      </c>
    </row>
    <row r="495" spans="1:10" ht="13.2">
      <c r="A495" s="2" t="s">
        <v>568</v>
      </c>
      <c r="B495" s="2" t="s">
        <v>567</v>
      </c>
      <c r="C495" s="2" t="s">
        <v>652</v>
      </c>
      <c r="D495" s="2">
        <v>2015</v>
      </c>
      <c r="E495" s="2">
        <v>8</v>
      </c>
      <c r="F495" s="2" t="s">
        <v>12</v>
      </c>
      <c r="G495" s="39" t="s">
        <v>33</v>
      </c>
      <c r="H495" s="2" t="s">
        <v>36</v>
      </c>
      <c r="I495" s="2" t="s">
        <v>50</v>
      </c>
      <c r="J495" s="6" t="s">
        <v>657</v>
      </c>
    </row>
    <row r="496" spans="1:10" ht="13.2">
      <c r="A496" s="2" t="s">
        <v>568</v>
      </c>
      <c r="B496" s="2" t="s">
        <v>567</v>
      </c>
      <c r="C496" s="2" t="s">
        <v>652</v>
      </c>
      <c r="D496" s="2">
        <v>2015</v>
      </c>
      <c r="E496" s="2">
        <v>9</v>
      </c>
      <c r="F496" s="2" t="s">
        <v>12</v>
      </c>
      <c r="G496" s="39" t="s">
        <v>33</v>
      </c>
      <c r="H496" s="2" t="s">
        <v>36</v>
      </c>
      <c r="I496" s="2" t="s">
        <v>50</v>
      </c>
      <c r="J496" s="6" t="s">
        <v>657</v>
      </c>
    </row>
    <row r="497" spans="1:10" ht="13.2">
      <c r="A497" s="2" t="s">
        <v>568</v>
      </c>
      <c r="B497" s="2" t="s">
        <v>567</v>
      </c>
      <c r="C497" s="2" t="s">
        <v>652</v>
      </c>
      <c r="D497" s="2">
        <v>2015</v>
      </c>
      <c r="E497" s="2">
        <v>10</v>
      </c>
      <c r="F497" s="2" t="s">
        <v>12</v>
      </c>
      <c r="G497" s="39" t="s">
        <v>33</v>
      </c>
      <c r="H497" s="2" t="s">
        <v>36</v>
      </c>
      <c r="I497" s="2" t="s">
        <v>50</v>
      </c>
      <c r="J497" s="6" t="s">
        <v>657</v>
      </c>
    </row>
    <row r="498" spans="1:10" ht="13.2">
      <c r="A498" s="2" t="s">
        <v>568</v>
      </c>
      <c r="B498" s="2" t="s">
        <v>567</v>
      </c>
      <c r="C498" s="2" t="s">
        <v>652</v>
      </c>
      <c r="D498" s="2">
        <v>2015</v>
      </c>
      <c r="E498" s="2">
        <v>11</v>
      </c>
      <c r="F498" s="2" t="s">
        <v>12</v>
      </c>
      <c r="G498" s="39" t="s">
        <v>33</v>
      </c>
      <c r="H498" s="2" t="s">
        <v>36</v>
      </c>
      <c r="I498" s="2" t="s">
        <v>50</v>
      </c>
      <c r="J498" s="6" t="s">
        <v>657</v>
      </c>
    </row>
    <row r="499" spans="1:10" ht="13.2">
      <c r="A499" s="2" t="s">
        <v>568</v>
      </c>
      <c r="B499" s="2" t="s">
        <v>567</v>
      </c>
      <c r="C499" s="2" t="s">
        <v>652</v>
      </c>
      <c r="D499" s="2">
        <v>2015</v>
      </c>
      <c r="E499" s="2">
        <v>12</v>
      </c>
      <c r="F499" s="2" t="s">
        <v>12</v>
      </c>
      <c r="G499" s="9">
        <v>81.851134020000003</v>
      </c>
      <c r="H499" s="2" t="s">
        <v>36</v>
      </c>
      <c r="I499" s="2" t="s">
        <v>50</v>
      </c>
      <c r="J499" s="6" t="s">
        <v>657</v>
      </c>
    </row>
    <row r="500" spans="1:10" ht="13.2">
      <c r="A500" s="2" t="s">
        <v>568</v>
      </c>
      <c r="B500" s="2" t="s">
        <v>567</v>
      </c>
      <c r="C500" s="2" t="s">
        <v>652</v>
      </c>
      <c r="D500" s="2">
        <v>2016</v>
      </c>
      <c r="E500" s="2">
        <v>1</v>
      </c>
      <c r="F500" s="2" t="s">
        <v>12</v>
      </c>
      <c r="G500" s="9">
        <v>67.934332830000002</v>
      </c>
      <c r="H500" s="2" t="s">
        <v>36</v>
      </c>
      <c r="I500" s="2" t="s">
        <v>50</v>
      </c>
      <c r="J500" s="6" t="s">
        <v>657</v>
      </c>
    </row>
    <row r="501" spans="1:10" ht="13.2">
      <c r="A501" s="2" t="s">
        <v>568</v>
      </c>
      <c r="B501" s="2" t="s">
        <v>567</v>
      </c>
      <c r="C501" s="2" t="s">
        <v>652</v>
      </c>
      <c r="D501" s="2">
        <v>2016</v>
      </c>
      <c r="E501" s="2">
        <v>2</v>
      </c>
      <c r="F501" s="2" t="s">
        <v>12</v>
      </c>
      <c r="G501" s="9">
        <v>76.604190750000001</v>
      </c>
      <c r="H501" s="2" t="s">
        <v>36</v>
      </c>
      <c r="I501" s="2" t="s">
        <v>50</v>
      </c>
      <c r="J501" s="6" t="s">
        <v>657</v>
      </c>
    </row>
    <row r="502" spans="1:10" ht="13.2">
      <c r="A502" s="2" t="s">
        <v>568</v>
      </c>
      <c r="B502" s="2" t="s">
        <v>567</v>
      </c>
      <c r="C502" s="2" t="s">
        <v>652</v>
      </c>
      <c r="D502" s="2">
        <v>2016</v>
      </c>
      <c r="E502" s="2">
        <v>3</v>
      </c>
      <c r="F502" s="2" t="s">
        <v>12</v>
      </c>
      <c r="G502" s="9">
        <v>54.707917889999997</v>
      </c>
      <c r="H502" s="2" t="s">
        <v>36</v>
      </c>
      <c r="I502" s="2" t="s">
        <v>50</v>
      </c>
      <c r="J502" s="6" t="s">
        <v>657</v>
      </c>
    </row>
    <row r="503" spans="1:10" ht="13.2">
      <c r="A503" s="2" t="s">
        <v>568</v>
      </c>
      <c r="B503" s="2" t="s">
        <v>567</v>
      </c>
      <c r="C503" s="2" t="s">
        <v>652</v>
      </c>
      <c r="D503" s="2">
        <v>2016</v>
      </c>
      <c r="E503" s="2">
        <v>4</v>
      </c>
      <c r="F503" s="2" t="s">
        <v>12</v>
      </c>
      <c r="G503" s="9">
        <v>46.11065919</v>
      </c>
      <c r="H503" s="2" t="s">
        <v>36</v>
      </c>
      <c r="I503" s="2" t="s">
        <v>50</v>
      </c>
      <c r="J503" s="6" t="s">
        <v>657</v>
      </c>
    </row>
    <row r="504" spans="1:10" ht="13.2">
      <c r="A504" s="2" t="s">
        <v>568</v>
      </c>
      <c r="B504" s="2" t="s">
        <v>567</v>
      </c>
      <c r="C504" s="2" t="s">
        <v>652</v>
      </c>
      <c r="D504" s="2">
        <v>2016</v>
      </c>
      <c r="E504" s="2">
        <v>5</v>
      </c>
      <c r="F504" s="2" t="s">
        <v>12</v>
      </c>
      <c r="G504" s="9">
        <v>29.887533879999999</v>
      </c>
      <c r="H504" s="2" t="s">
        <v>36</v>
      </c>
      <c r="I504" s="2" t="s">
        <v>50</v>
      </c>
      <c r="J504" s="6" t="s">
        <v>657</v>
      </c>
    </row>
    <row r="505" spans="1:10" ht="13.2">
      <c r="A505" s="2" t="s">
        <v>568</v>
      </c>
      <c r="B505" s="2" t="s">
        <v>567</v>
      </c>
      <c r="C505" s="2" t="s">
        <v>652</v>
      </c>
      <c r="D505" s="2">
        <v>2016</v>
      </c>
      <c r="E505" s="2">
        <v>6</v>
      </c>
      <c r="F505" s="2" t="s">
        <v>12</v>
      </c>
      <c r="G505" s="9">
        <v>32.34116788</v>
      </c>
      <c r="H505" s="2" t="s">
        <v>36</v>
      </c>
      <c r="I505" s="2" t="s">
        <v>50</v>
      </c>
      <c r="J505" s="6" t="s">
        <v>657</v>
      </c>
    </row>
    <row r="506" spans="1:10" ht="13.2">
      <c r="A506" s="2" t="s">
        <v>568</v>
      </c>
      <c r="B506" s="2" t="s">
        <v>567</v>
      </c>
      <c r="C506" s="2" t="s">
        <v>652</v>
      </c>
      <c r="D506" s="2">
        <v>2016</v>
      </c>
      <c r="E506" s="2">
        <v>7</v>
      </c>
      <c r="F506" s="2" t="s">
        <v>12</v>
      </c>
      <c r="G506" s="9">
        <v>25.833122029999998</v>
      </c>
      <c r="H506" s="2" t="s">
        <v>36</v>
      </c>
      <c r="I506" s="2" t="s">
        <v>50</v>
      </c>
      <c r="J506" s="6" t="s">
        <v>657</v>
      </c>
    </row>
    <row r="507" spans="1:10" ht="13.2">
      <c r="A507" s="2" t="s">
        <v>568</v>
      </c>
      <c r="B507" s="2" t="s">
        <v>567</v>
      </c>
      <c r="C507" s="2" t="s">
        <v>652</v>
      </c>
      <c r="D507" s="2">
        <v>2016</v>
      </c>
      <c r="E507" s="2">
        <v>8</v>
      </c>
      <c r="F507" s="2" t="s">
        <v>12</v>
      </c>
      <c r="G507" s="9">
        <v>31.942219219999998</v>
      </c>
      <c r="H507" s="2" t="s">
        <v>36</v>
      </c>
      <c r="I507" s="2" t="s">
        <v>50</v>
      </c>
      <c r="J507" s="6" t="s">
        <v>657</v>
      </c>
    </row>
    <row r="508" spans="1:10" ht="13.2">
      <c r="A508" s="2" t="s">
        <v>568</v>
      </c>
      <c r="B508" s="2" t="s">
        <v>567</v>
      </c>
      <c r="C508" s="2" t="s">
        <v>652</v>
      </c>
      <c r="D508" s="2">
        <v>2016</v>
      </c>
      <c r="E508" s="2">
        <v>9</v>
      </c>
      <c r="F508" s="2" t="s">
        <v>12</v>
      </c>
      <c r="G508" s="9">
        <v>48.969956459999999</v>
      </c>
      <c r="H508" s="2" t="s">
        <v>36</v>
      </c>
      <c r="I508" s="2" t="s">
        <v>50</v>
      </c>
      <c r="J508" s="6" t="s">
        <v>657</v>
      </c>
    </row>
    <row r="509" spans="1:10" ht="13.2">
      <c r="A509" s="2" t="s">
        <v>568</v>
      </c>
      <c r="B509" s="2" t="s">
        <v>567</v>
      </c>
      <c r="C509" s="2" t="s">
        <v>652</v>
      </c>
      <c r="D509" s="2">
        <v>2016</v>
      </c>
      <c r="E509" s="2">
        <v>10</v>
      </c>
      <c r="F509" s="2" t="s">
        <v>12</v>
      </c>
      <c r="G509" s="9">
        <v>59.852972970000003</v>
      </c>
      <c r="H509" s="2" t="s">
        <v>36</v>
      </c>
      <c r="I509" s="2" t="s">
        <v>50</v>
      </c>
      <c r="J509" s="6" t="s">
        <v>657</v>
      </c>
    </row>
    <row r="510" spans="1:10" ht="13.2">
      <c r="A510" s="2" t="s">
        <v>568</v>
      </c>
      <c r="B510" s="2" t="s">
        <v>567</v>
      </c>
      <c r="C510" s="2" t="s">
        <v>652</v>
      </c>
      <c r="D510" s="2">
        <v>2016</v>
      </c>
      <c r="E510" s="2">
        <v>11</v>
      </c>
      <c r="F510" s="2" t="s">
        <v>12</v>
      </c>
      <c r="G510" s="9">
        <v>52.373152339999997</v>
      </c>
      <c r="H510" s="2" t="s">
        <v>36</v>
      </c>
      <c r="I510" s="2" t="s">
        <v>50</v>
      </c>
      <c r="J510" s="6" t="s">
        <v>657</v>
      </c>
    </row>
    <row r="511" spans="1:10" ht="13.2">
      <c r="A511" s="2" t="s">
        <v>568</v>
      </c>
      <c r="B511" s="2" t="s">
        <v>567</v>
      </c>
      <c r="C511" s="2" t="s">
        <v>652</v>
      </c>
      <c r="D511" s="2">
        <v>2016</v>
      </c>
      <c r="E511" s="2">
        <v>12</v>
      </c>
      <c r="F511" s="2" t="s">
        <v>12</v>
      </c>
      <c r="G511" s="9">
        <v>81.96377622</v>
      </c>
      <c r="H511" s="2" t="s">
        <v>36</v>
      </c>
      <c r="I511" s="2" t="s">
        <v>50</v>
      </c>
      <c r="J511" s="6" t="s">
        <v>657</v>
      </c>
    </row>
    <row r="512" spans="1:10" ht="13.2">
      <c r="A512" s="2" t="s">
        <v>568</v>
      </c>
      <c r="B512" s="2" t="s">
        <v>567</v>
      </c>
      <c r="C512" s="2" t="s">
        <v>652</v>
      </c>
      <c r="D512" s="2">
        <v>2017</v>
      </c>
      <c r="E512" s="2">
        <v>1</v>
      </c>
      <c r="F512" s="2" t="s">
        <v>12</v>
      </c>
      <c r="G512" s="9">
        <v>66.141644200000002</v>
      </c>
      <c r="H512" s="2" t="s">
        <v>36</v>
      </c>
      <c r="I512" s="2" t="s">
        <v>50</v>
      </c>
      <c r="J512" s="6" t="s">
        <v>657</v>
      </c>
    </row>
    <row r="513" spans="1:10" ht="13.2">
      <c r="A513" s="2" t="s">
        <v>568</v>
      </c>
      <c r="B513" s="2" t="s">
        <v>567</v>
      </c>
      <c r="C513" s="2" t="s">
        <v>652</v>
      </c>
      <c r="D513" s="2">
        <v>2017</v>
      </c>
      <c r="E513" s="2">
        <v>2</v>
      </c>
      <c r="F513" s="2" t="s">
        <v>12</v>
      </c>
      <c r="G513" s="9">
        <v>52.538173649999997</v>
      </c>
      <c r="H513" s="2" t="s">
        <v>36</v>
      </c>
      <c r="I513" s="2" t="s">
        <v>50</v>
      </c>
      <c r="J513" s="6" t="s">
        <v>657</v>
      </c>
    </row>
    <row r="514" spans="1:10" ht="13.2">
      <c r="A514" s="2" t="s">
        <v>568</v>
      </c>
      <c r="B514" s="2" t="s">
        <v>567</v>
      </c>
      <c r="C514" s="2" t="s">
        <v>652</v>
      </c>
      <c r="D514" s="2">
        <v>2017</v>
      </c>
      <c r="E514" s="2">
        <v>3</v>
      </c>
      <c r="F514" s="2" t="s">
        <v>12</v>
      </c>
      <c r="G514" s="9">
        <v>44.854986519999997</v>
      </c>
      <c r="H514" s="2" t="s">
        <v>36</v>
      </c>
      <c r="I514" s="2" t="s">
        <v>50</v>
      </c>
      <c r="J514" s="6" t="s">
        <v>657</v>
      </c>
    </row>
    <row r="515" spans="1:10" ht="13.2">
      <c r="A515" s="2" t="s">
        <v>568</v>
      </c>
      <c r="B515" s="2" t="s">
        <v>567</v>
      </c>
      <c r="C515" s="2" t="s">
        <v>652</v>
      </c>
      <c r="D515" s="2">
        <v>2017</v>
      </c>
      <c r="E515" s="2">
        <v>4</v>
      </c>
      <c r="F515" s="2" t="s">
        <v>12</v>
      </c>
      <c r="G515" s="9">
        <v>36.771809259999998</v>
      </c>
      <c r="H515" s="2" t="s">
        <v>36</v>
      </c>
      <c r="I515" s="2" t="s">
        <v>50</v>
      </c>
      <c r="J515" s="6" t="s">
        <v>657</v>
      </c>
    </row>
    <row r="516" spans="1:10" ht="13.2">
      <c r="A516" s="2" t="s">
        <v>568</v>
      </c>
      <c r="B516" s="2" t="s">
        <v>567</v>
      </c>
      <c r="C516" s="2" t="s">
        <v>652</v>
      </c>
      <c r="D516" s="2">
        <v>2017</v>
      </c>
      <c r="E516" s="2">
        <v>5</v>
      </c>
      <c r="F516" s="2" t="s">
        <v>12</v>
      </c>
      <c r="G516" s="9">
        <v>30.323989220000001</v>
      </c>
      <c r="H516" s="2" t="s">
        <v>36</v>
      </c>
      <c r="I516" s="2" t="s">
        <v>50</v>
      </c>
      <c r="J516" s="6" t="s">
        <v>657</v>
      </c>
    </row>
    <row r="517" spans="1:10" ht="13.2">
      <c r="A517" s="2" t="s">
        <v>568</v>
      </c>
      <c r="B517" s="2" t="s">
        <v>567</v>
      </c>
      <c r="C517" s="2" t="s">
        <v>652</v>
      </c>
      <c r="D517" s="2">
        <v>2017</v>
      </c>
      <c r="E517" s="2">
        <v>6</v>
      </c>
      <c r="F517" s="2" t="s">
        <v>12</v>
      </c>
      <c r="G517" s="9">
        <v>24.84676056</v>
      </c>
      <c r="H517" s="2" t="s">
        <v>36</v>
      </c>
      <c r="I517" s="2" t="s">
        <v>50</v>
      </c>
      <c r="J517" s="6" t="s">
        <v>657</v>
      </c>
    </row>
    <row r="518" spans="1:10" ht="13.2">
      <c r="A518" s="2" t="s">
        <v>568</v>
      </c>
      <c r="B518" s="2" t="s">
        <v>567</v>
      </c>
      <c r="C518" s="2" t="s">
        <v>652</v>
      </c>
      <c r="D518" s="2">
        <v>2017</v>
      </c>
      <c r="E518" s="2">
        <v>7</v>
      </c>
      <c r="F518" s="2" t="s">
        <v>12</v>
      </c>
      <c r="G518" s="9">
        <v>21.268286100000001</v>
      </c>
      <c r="H518" s="2" t="s">
        <v>36</v>
      </c>
      <c r="I518" s="2" t="s">
        <v>50</v>
      </c>
      <c r="J518" s="6" t="s">
        <v>657</v>
      </c>
    </row>
    <row r="519" spans="1:10" ht="13.2">
      <c r="A519" s="2" t="s">
        <v>568</v>
      </c>
      <c r="B519" s="2" t="s">
        <v>567</v>
      </c>
      <c r="C519" s="2" t="s">
        <v>652</v>
      </c>
      <c r="D519" s="2">
        <v>2017</v>
      </c>
      <c r="E519" s="2">
        <v>8</v>
      </c>
      <c r="F519" s="2" t="s">
        <v>12</v>
      </c>
      <c r="G519" s="9">
        <v>24.191723199999998</v>
      </c>
      <c r="H519" s="2" t="s">
        <v>36</v>
      </c>
      <c r="I519" s="2" t="s">
        <v>50</v>
      </c>
      <c r="J519" s="6" t="s">
        <v>657</v>
      </c>
    </row>
    <row r="520" spans="1:10" ht="13.2">
      <c r="A520" s="2" t="s">
        <v>568</v>
      </c>
      <c r="B520" s="2" t="s">
        <v>567</v>
      </c>
      <c r="C520" s="2" t="s">
        <v>652</v>
      </c>
      <c r="D520" s="2">
        <v>2017</v>
      </c>
      <c r="E520" s="2">
        <v>9</v>
      </c>
      <c r="F520" s="2" t="s">
        <v>12</v>
      </c>
      <c r="G520" s="9">
        <v>30.26571835</v>
      </c>
      <c r="H520" s="2" t="s">
        <v>36</v>
      </c>
      <c r="I520" s="2" t="s">
        <v>50</v>
      </c>
      <c r="J520" s="6" t="s">
        <v>657</v>
      </c>
    </row>
    <row r="521" spans="1:10" ht="13.2">
      <c r="A521" s="2" t="s">
        <v>568</v>
      </c>
      <c r="B521" s="2" t="s">
        <v>567</v>
      </c>
      <c r="C521" s="2" t="s">
        <v>652</v>
      </c>
      <c r="D521" s="2">
        <v>2017</v>
      </c>
      <c r="E521" s="2">
        <v>10</v>
      </c>
      <c r="F521" s="2" t="s">
        <v>12</v>
      </c>
      <c r="G521" s="9">
        <v>44.893665769999998</v>
      </c>
      <c r="H521" s="2" t="s">
        <v>36</v>
      </c>
      <c r="I521" s="2" t="s">
        <v>50</v>
      </c>
      <c r="J521" s="6" t="s">
        <v>657</v>
      </c>
    </row>
    <row r="522" spans="1:10" ht="13.2">
      <c r="A522" s="2" t="s">
        <v>568</v>
      </c>
      <c r="B522" s="2" t="s">
        <v>567</v>
      </c>
      <c r="C522" s="2" t="s">
        <v>652</v>
      </c>
      <c r="D522" s="2">
        <v>2017</v>
      </c>
      <c r="E522" s="2">
        <v>11</v>
      </c>
      <c r="F522" s="2" t="s">
        <v>12</v>
      </c>
      <c r="G522" s="9">
        <v>61.304895100000003</v>
      </c>
      <c r="H522" s="2" t="s">
        <v>36</v>
      </c>
      <c r="I522" s="2" t="s">
        <v>50</v>
      </c>
      <c r="J522" s="6" t="s">
        <v>657</v>
      </c>
    </row>
    <row r="523" spans="1:10" ht="13.2">
      <c r="A523" s="2" t="s">
        <v>568</v>
      </c>
      <c r="B523" s="2" t="s">
        <v>567</v>
      </c>
      <c r="C523" s="2" t="s">
        <v>652</v>
      </c>
      <c r="D523" s="2">
        <v>2017</v>
      </c>
      <c r="E523" s="2">
        <v>12</v>
      </c>
      <c r="F523" s="2" t="s">
        <v>12</v>
      </c>
      <c r="G523" s="9">
        <v>74.498513509999995</v>
      </c>
      <c r="H523" s="2" t="s">
        <v>36</v>
      </c>
      <c r="I523" s="2" t="s">
        <v>50</v>
      </c>
      <c r="J523" s="6" t="s">
        <v>657</v>
      </c>
    </row>
    <row r="524" spans="1:10" ht="13.2">
      <c r="A524" s="2" t="s">
        <v>568</v>
      </c>
      <c r="B524" s="2" t="s">
        <v>567</v>
      </c>
      <c r="C524" s="2" t="s">
        <v>652</v>
      </c>
      <c r="D524" s="2">
        <v>2018</v>
      </c>
      <c r="E524" s="2">
        <v>1</v>
      </c>
      <c r="F524" s="2" t="s">
        <v>12</v>
      </c>
      <c r="G524" s="9">
        <v>75.586842110000006</v>
      </c>
      <c r="H524" s="2" t="s">
        <v>36</v>
      </c>
      <c r="I524" s="2" t="s">
        <v>50</v>
      </c>
      <c r="J524" s="6" t="s">
        <v>657</v>
      </c>
    </row>
    <row r="525" spans="1:10" ht="13.2">
      <c r="A525" s="2" t="s">
        <v>568</v>
      </c>
      <c r="B525" s="2" t="s">
        <v>567</v>
      </c>
      <c r="C525" s="2" t="s">
        <v>652</v>
      </c>
      <c r="D525" s="2">
        <v>2018</v>
      </c>
      <c r="E525" s="2">
        <v>2</v>
      </c>
      <c r="F525" s="2" t="s">
        <v>12</v>
      </c>
      <c r="G525" s="9">
        <v>69.454588610000002</v>
      </c>
      <c r="H525" s="2" t="s">
        <v>36</v>
      </c>
      <c r="I525" s="2" t="s">
        <v>50</v>
      </c>
      <c r="J525" s="6" t="s">
        <v>657</v>
      </c>
    </row>
    <row r="526" spans="1:10" ht="13.2">
      <c r="A526" s="2" t="s">
        <v>568</v>
      </c>
      <c r="B526" s="2" t="s">
        <v>567</v>
      </c>
      <c r="C526" s="2" t="s">
        <v>652</v>
      </c>
      <c r="D526" s="2">
        <v>2018</v>
      </c>
      <c r="E526" s="2">
        <v>3</v>
      </c>
      <c r="F526" s="2" t="s">
        <v>12</v>
      </c>
      <c r="G526" s="9">
        <v>47.653017239999997</v>
      </c>
      <c r="H526" s="2" t="s">
        <v>36</v>
      </c>
      <c r="I526" s="2" t="s">
        <v>50</v>
      </c>
      <c r="J526" s="6" t="s">
        <v>657</v>
      </c>
    </row>
    <row r="527" spans="1:10" ht="13.2">
      <c r="A527" s="2" t="s">
        <v>568</v>
      </c>
      <c r="B527" s="2" t="s">
        <v>567</v>
      </c>
      <c r="C527" s="2" t="s">
        <v>652</v>
      </c>
      <c r="D527" s="2">
        <v>2018</v>
      </c>
      <c r="E527" s="2">
        <v>4</v>
      </c>
      <c r="F527" s="2" t="s">
        <v>12</v>
      </c>
      <c r="G527" s="9">
        <v>40.041340779999999</v>
      </c>
      <c r="H527" s="2" t="s">
        <v>36</v>
      </c>
      <c r="I527" s="2" t="s">
        <v>50</v>
      </c>
      <c r="J527" s="6" t="s">
        <v>657</v>
      </c>
    </row>
    <row r="528" spans="1:10" ht="13.2">
      <c r="A528" s="2" t="s">
        <v>568</v>
      </c>
      <c r="B528" s="2" t="s">
        <v>567</v>
      </c>
      <c r="C528" s="2" t="s">
        <v>652</v>
      </c>
      <c r="D528" s="2">
        <v>2018</v>
      </c>
      <c r="E528" s="2">
        <v>5</v>
      </c>
      <c r="F528" s="2" t="s">
        <v>12</v>
      </c>
      <c r="G528" s="9">
        <v>20.073783779999999</v>
      </c>
      <c r="H528" s="2" t="s">
        <v>36</v>
      </c>
      <c r="I528" s="2" t="s">
        <v>50</v>
      </c>
      <c r="J528" s="6" t="s">
        <v>657</v>
      </c>
    </row>
    <row r="529" spans="1:10" ht="13.2">
      <c r="A529" s="2" t="s">
        <v>568</v>
      </c>
      <c r="B529" s="2" t="s">
        <v>567</v>
      </c>
      <c r="C529" s="2" t="s">
        <v>652</v>
      </c>
      <c r="D529" s="2">
        <v>2018</v>
      </c>
      <c r="E529" s="2">
        <v>6</v>
      </c>
      <c r="F529" s="2" t="s">
        <v>12</v>
      </c>
      <c r="G529" s="9">
        <v>30.140259740000001</v>
      </c>
      <c r="H529" s="2" t="s">
        <v>36</v>
      </c>
      <c r="I529" s="2" t="s">
        <v>50</v>
      </c>
      <c r="J529" s="6" t="s">
        <v>657</v>
      </c>
    </row>
    <row r="530" spans="1:10" ht="13.2">
      <c r="A530" s="2" t="s">
        <v>568</v>
      </c>
      <c r="B530" s="2" t="s">
        <v>567</v>
      </c>
      <c r="C530" s="2" t="s">
        <v>652</v>
      </c>
      <c r="D530" s="2">
        <v>2018</v>
      </c>
      <c r="E530" s="2">
        <v>7</v>
      </c>
      <c r="F530" s="2" t="s">
        <v>12</v>
      </c>
      <c r="G530" s="9">
        <v>21.14910072</v>
      </c>
      <c r="H530" s="2" t="s">
        <v>36</v>
      </c>
      <c r="I530" s="2" t="s">
        <v>50</v>
      </c>
      <c r="J530" s="6" t="s">
        <v>657</v>
      </c>
    </row>
    <row r="531" spans="1:10" ht="13.2">
      <c r="A531" s="2" t="s">
        <v>568</v>
      </c>
      <c r="B531" s="2" t="s">
        <v>567</v>
      </c>
      <c r="C531" s="2" t="s">
        <v>652</v>
      </c>
      <c r="D531" s="2">
        <v>2018</v>
      </c>
      <c r="E531" s="2">
        <v>8</v>
      </c>
      <c r="F531" s="2" t="s">
        <v>12</v>
      </c>
      <c r="G531" s="9">
        <v>28.286118599999998</v>
      </c>
      <c r="H531" s="2" t="s">
        <v>36</v>
      </c>
      <c r="I531" s="2" t="s">
        <v>50</v>
      </c>
      <c r="J531" s="6" t="s">
        <v>657</v>
      </c>
    </row>
    <row r="532" spans="1:10" ht="13.2">
      <c r="A532" s="2" t="s">
        <v>568</v>
      </c>
      <c r="B532" s="2" t="s">
        <v>567</v>
      </c>
      <c r="C532" s="2" t="s">
        <v>652</v>
      </c>
      <c r="D532" s="2">
        <v>2018</v>
      </c>
      <c r="E532" s="2">
        <v>9</v>
      </c>
      <c r="F532" s="2" t="s">
        <v>12</v>
      </c>
      <c r="G532" s="39">
        <v>29.7522409</v>
      </c>
      <c r="H532" s="2" t="s">
        <v>36</v>
      </c>
      <c r="I532" s="2" t="s">
        <v>50</v>
      </c>
      <c r="J532" s="6" t="s">
        <v>657</v>
      </c>
    </row>
    <row r="533" spans="1:10" ht="13.2">
      <c r="A533" s="2" t="s">
        <v>568</v>
      </c>
      <c r="B533" s="2" t="s">
        <v>567</v>
      </c>
      <c r="C533" s="2" t="s">
        <v>652</v>
      </c>
      <c r="D533" s="2">
        <v>2018</v>
      </c>
      <c r="E533" s="2">
        <v>10</v>
      </c>
      <c r="F533" s="2" t="s">
        <v>12</v>
      </c>
      <c r="G533" s="39">
        <v>41.404059539999999</v>
      </c>
      <c r="H533" s="2" t="s">
        <v>36</v>
      </c>
      <c r="I533" s="2" t="s">
        <v>50</v>
      </c>
      <c r="J533" s="6" t="s">
        <v>657</v>
      </c>
    </row>
    <row r="534" spans="1:10" ht="13.2">
      <c r="A534" s="2" t="s">
        <v>568</v>
      </c>
      <c r="B534" s="2" t="s">
        <v>567</v>
      </c>
      <c r="C534" s="2" t="s">
        <v>652</v>
      </c>
      <c r="D534" s="2">
        <v>2018</v>
      </c>
      <c r="E534" s="2">
        <v>11</v>
      </c>
      <c r="F534" s="2" t="s">
        <v>12</v>
      </c>
      <c r="G534" s="9">
        <v>53.720365170000001</v>
      </c>
      <c r="H534" s="2" t="s">
        <v>36</v>
      </c>
      <c r="I534" s="2" t="s">
        <v>50</v>
      </c>
      <c r="J534" s="6" t="s">
        <v>657</v>
      </c>
    </row>
    <row r="535" spans="1:10" ht="13.2">
      <c r="A535" s="2" t="s">
        <v>568</v>
      </c>
      <c r="B535" s="2" t="s">
        <v>567</v>
      </c>
      <c r="C535" s="2" t="s">
        <v>652</v>
      </c>
      <c r="D535" s="2">
        <v>2018</v>
      </c>
      <c r="E535" s="2">
        <v>12</v>
      </c>
      <c r="F535" s="2" t="s">
        <v>12</v>
      </c>
      <c r="G535" s="9">
        <v>33.687634410000001</v>
      </c>
      <c r="H535" s="2" t="s">
        <v>36</v>
      </c>
      <c r="I535" s="2" t="s">
        <v>50</v>
      </c>
      <c r="J535" s="6" t="s">
        <v>657</v>
      </c>
    </row>
    <row r="536" spans="1:10" ht="13.2">
      <c r="A536" s="2" t="s">
        <v>273</v>
      </c>
      <c r="B536" s="2" t="s">
        <v>658</v>
      </c>
      <c r="C536" s="2" t="s">
        <v>652</v>
      </c>
      <c r="D536" s="2">
        <v>2015</v>
      </c>
      <c r="E536" s="2">
        <v>1</v>
      </c>
      <c r="F536" s="2" t="s">
        <v>12</v>
      </c>
      <c r="G536" s="9">
        <v>75.5</v>
      </c>
      <c r="H536" s="2" t="s">
        <v>36</v>
      </c>
      <c r="I536" s="2" t="s">
        <v>50</v>
      </c>
      <c r="J536" s="6" t="s">
        <v>659</v>
      </c>
    </row>
    <row r="537" spans="1:10" ht="13.2">
      <c r="A537" s="2" t="s">
        <v>273</v>
      </c>
      <c r="B537" s="2" t="s">
        <v>658</v>
      </c>
      <c r="C537" s="2" t="s">
        <v>652</v>
      </c>
      <c r="D537" s="2">
        <v>2015</v>
      </c>
      <c r="E537" s="2">
        <v>2</v>
      </c>
      <c r="F537" s="2" t="s">
        <v>12</v>
      </c>
      <c r="G537" s="39" t="s">
        <v>33</v>
      </c>
      <c r="H537" s="2" t="s">
        <v>36</v>
      </c>
      <c r="I537" s="2" t="s">
        <v>50</v>
      </c>
      <c r="J537" s="6" t="s">
        <v>659</v>
      </c>
    </row>
    <row r="538" spans="1:10" ht="13.2">
      <c r="A538" s="2" t="s">
        <v>273</v>
      </c>
      <c r="B538" s="2" t="s">
        <v>658</v>
      </c>
      <c r="C538" s="2" t="s">
        <v>652</v>
      </c>
      <c r="D538" s="2">
        <v>2015</v>
      </c>
      <c r="E538" s="2">
        <v>3</v>
      </c>
      <c r="F538" s="2" t="s">
        <v>12</v>
      </c>
      <c r="G538" s="39" t="s">
        <v>33</v>
      </c>
      <c r="H538" s="2" t="s">
        <v>36</v>
      </c>
      <c r="I538" s="2" t="s">
        <v>50</v>
      </c>
      <c r="J538" s="6" t="s">
        <v>659</v>
      </c>
    </row>
    <row r="539" spans="1:10" ht="13.2">
      <c r="A539" s="2" t="s">
        <v>273</v>
      </c>
      <c r="B539" s="2" t="s">
        <v>658</v>
      </c>
      <c r="C539" s="2" t="s">
        <v>652</v>
      </c>
      <c r="D539" s="2">
        <v>2015</v>
      </c>
      <c r="E539" s="2">
        <v>4</v>
      </c>
      <c r="F539" s="2" t="s">
        <v>12</v>
      </c>
      <c r="G539" s="39" t="s">
        <v>33</v>
      </c>
      <c r="H539" s="2" t="s">
        <v>36</v>
      </c>
      <c r="I539" s="2" t="s">
        <v>50</v>
      </c>
      <c r="J539" s="6" t="s">
        <v>659</v>
      </c>
    </row>
    <row r="540" spans="1:10" ht="13.2">
      <c r="A540" s="2" t="s">
        <v>273</v>
      </c>
      <c r="B540" s="2" t="s">
        <v>658</v>
      </c>
      <c r="C540" s="2" t="s">
        <v>652</v>
      </c>
      <c r="D540" s="2">
        <v>2015</v>
      </c>
      <c r="E540" s="2">
        <v>5</v>
      </c>
      <c r="F540" s="2" t="s">
        <v>12</v>
      </c>
      <c r="G540" s="39" t="s">
        <v>33</v>
      </c>
      <c r="H540" s="2" t="s">
        <v>36</v>
      </c>
      <c r="I540" s="2" t="s">
        <v>50</v>
      </c>
      <c r="J540" s="6" t="s">
        <v>659</v>
      </c>
    </row>
    <row r="541" spans="1:10" ht="13.2">
      <c r="A541" s="2" t="s">
        <v>273</v>
      </c>
      <c r="B541" s="2" t="s">
        <v>658</v>
      </c>
      <c r="C541" s="2" t="s">
        <v>652</v>
      </c>
      <c r="D541" s="2">
        <v>2015</v>
      </c>
      <c r="E541" s="2">
        <v>6</v>
      </c>
      <c r="F541" s="2" t="s">
        <v>12</v>
      </c>
      <c r="G541" s="39" t="s">
        <v>33</v>
      </c>
      <c r="H541" s="2" t="s">
        <v>36</v>
      </c>
      <c r="I541" s="2" t="s">
        <v>50</v>
      </c>
      <c r="J541" s="6" t="s">
        <v>659</v>
      </c>
    </row>
    <row r="542" spans="1:10" ht="13.2">
      <c r="A542" s="2" t="s">
        <v>273</v>
      </c>
      <c r="B542" s="2" t="s">
        <v>658</v>
      </c>
      <c r="C542" s="2" t="s">
        <v>652</v>
      </c>
      <c r="D542" s="2">
        <v>2015</v>
      </c>
      <c r="E542" s="2">
        <v>7</v>
      </c>
      <c r="F542" s="2" t="s">
        <v>12</v>
      </c>
      <c r="G542" s="39" t="s">
        <v>33</v>
      </c>
      <c r="H542" s="2" t="s">
        <v>36</v>
      </c>
      <c r="I542" s="2" t="s">
        <v>50</v>
      </c>
      <c r="J542" s="6" t="s">
        <v>659</v>
      </c>
    </row>
    <row r="543" spans="1:10" ht="13.2">
      <c r="A543" s="2" t="s">
        <v>273</v>
      </c>
      <c r="B543" s="2" t="s">
        <v>658</v>
      </c>
      <c r="C543" s="2" t="s">
        <v>652</v>
      </c>
      <c r="D543" s="2">
        <v>2015</v>
      </c>
      <c r="E543" s="2">
        <v>8</v>
      </c>
      <c r="F543" s="2" t="s">
        <v>12</v>
      </c>
      <c r="G543" s="39" t="s">
        <v>33</v>
      </c>
      <c r="H543" s="2" t="s">
        <v>36</v>
      </c>
      <c r="I543" s="2" t="s">
        <v>50</v>
      </c>
      <c r="J543" s="6" t="s">
        <v>659</v>
      </c>
    </row>
    <row r="544" spans="1:10" ht="13.2">
      <c r="A544" s="2" t="s">
        <v>273</v>
      </c>
      <c r="B544" s="2" t="s">
        <v>658</v>
      </c>
      <c r="C544" s="2" t="s">
        <v>652</v>
      </c>
      <c r="D544" s="2">
        <v>2015</v>
      </c>
      <c r="E544" s="2">
        <v>9</v>
      </c>
      <c r="F544" s="2" t="s">
        <v>12</v>
      </c>
      <c r="G544" s="39" t="s">
        <v>33</v>
      </c>
      <c r="H544" s="2" t="s">
        <v>36</v>
      </c>
      <c r="I544" s="2" t="s">
        <v>50</v>
      </c>
      <c r="J544" s="6" t="s">
        <v>659</v>
      </c>
    </row>
    <row r="545" spans="1:10" ht="13.2">
      <c r="A545" s="2" t="s">
        <v>273</v>
      </c>
      <c r="B545" s="2" t="s">
        <v>658</v>
      </c>
      <c r="C545" s="2" t="s">
        <v>652</v>
      </c>
      <c r="D545" s="2">
        <v>2015</v>
      </c>
      <c r="E545" s="2">
        <v>10</v>
      </c>
      <c r="F545" s="2" t="s">
        <v>12</v>
      </c>
      <c r="G545" s="39" t="s">
        <v>33</v>
      </c>
      <c r="H545" s="2" t="s">
        <v>36</v>
      </c>
      <c r="I545" s="2" t="s">
        <v>50</v>
      </c>
      <c r="J545" s="6" t="s">
        <v>659</v>
      </c>
    </row>
    <row r="546" spans="1:10" ht="13.2">
      <c r="A546" s="2" t="s">
        <v>273</v>
      </c>
      <c r="B546" s="2" t="s">
        <v>658</v>
      </c>
      <c r="C546" s="2" t="s">
        <v>652</v>
      </c>
      <c r="D546" s="2">
        <v>2015</v>
      </c>
      <c r="E546" s="2">
        <v>11</v>
      </c>
      <c r="F546" s="2" t="s">
        <v>12</v>
      </c>
      <c r="G546" s="9">
        <v>45.247058819999999</v>
      </c>
      <c r="H546" s="2" t="s">
        <v>36</v>
      </c>
      <c r="I546" s="2" t="s">
        <v>50</v>
      </c>
      <c r="J546" s="6" t="s">
        <v>659</v>
      </c>
    </row>
    <row r="547" spans="1:10" ht="13.2">
      <c r="A547" s="2" t="s">
        <v>273</v>
      </c>
      <c r="B547" s="2" t="s">
        <v>658</v>
      </c>
      <c r="C547" s="2" t="s">
        <v>652</v>
      </c>
      <c r="D547" s="2">
        <v>2015</v>
      </c>
      <c r="E547" s="2">
        <v>12</v>
      </c>
      <c r="F547" s="2" t="s">
        <v>12</v>
      </c>
      <c r="G547" s="9">
        <v>29.2153527</v>
      </c>
      <c r="H547" s="2" t="s">
        <v>36</v>
      </c>
      <c r="I547" s="2" t="s">
        <v>50</v>
      </c>
      <c r="J547" s="6" t="s">
        <v>659</v>
      </c>
    </row>
    <row r="548" spans="1:10" ht="13.2">
      <c r="A548" s="2" t="s">
        <v>273</v>
      </c>
      <c r="B548" s="2" t="s">
        <v>658</v>
      </c>
      <c r="C548" s="2" t="s">
        <v>652</v>
      </c>
      <c r="D548" s="2">
        <v>2016</v>
      </c>
      <c r="E548" s="2">
        <v>1</v>
      </c>
      <c r="F548" s="2" t="s">
        <v>12</v>
      </c>
      <c r="G548" s="9">
        <v>46.165498650000004</v>
      </c>
      <c r="H548" s="2" t="s">
        <v>36</v>
      </c>
      <c r="I548" s="2" t="s">
        <v>50</v>
      </c>
      <c r="J548" s="6" t="s">
        <v>659</v>
      </c>
    </row>
    <row r="549" spans="1:10" ht="13.2">
      <c r="A549" s="2" t="s">
        <v>273</v>
      </c>
      <c r="B549" s="2" t="s">
        <v>658</v>
      </c>
      <c r="C549" s="2" t="s">
        <v>652</v>
      </c>
      <c r="D549" s="2">
        <v>2016</v>
      </c>
      <c r="E549" s="2">
        <v>2</v>
      </c>
      <c r="F549" s="2" t="s">
        <v>12</v>
      </c>
      <c r="G549" s="9">
        <v>38.81988389</v>
      </c>
      <c r="H549" s="2" t="s">
        <v>36</v>
      </c>
      <c r="I549" s="2" t="s">
        <v>50</v>
      </c>
      <c r="J549" s="6" t="s">
        <v>659</v>
      </c>
    </row>
    <row r="550" spans="1:10" ht="13.2">
      <c r="A550" s="2" t="s">
        <v>273</v>
      </c>
      <c r="B550" s="2" t="s">
        <v>658</v>
      </c>
      <c r="C550" s="2" t="s">
        <v>652</v>
      </c>
      <c r="D550" s="2">
        <v>2016</v>
      </c>
      <c r="E550" s="2">
        <v>3</v>
      </c>
      <c r="F550" s="2" t="s">
        <v>12</v>
      </c>
      <c r="G550" s="9">
        <v>43.471273709999998</v>
      </c>
      <c r="H550" s="2" t="s">
        <v>36</v>
      </c>
      <c r="I550" s="2" t="s">
        <v>50</v>
      </c>
      <c r="J550" s="6" t="s">
        <v>659</v>
      </c>
    </row>
    <row r="551" spans="1:10" ht="13.2">
      <c r="A551" s="2" t="s">
        <v>273</v>
      </c>
      <c r="B551" s="2" t="s">
        <v>658</v>
      </c>
      <c r="C551" s="2" t="s">
        <v>652</v>
      </c>
      <c r="D551" s="2">
        <v>2016</v>
      </c>
      <c r="E551" s="2">
        <v>4</v>
      </c>
      <c r="F551" s="2" t="s">
        <v>12</v>
      </c>
      <c r="G551" s="9">
        <v>42.349861109999999</v>
      </c>
      <c r="H551" s="2" t="s">
        <v>36</v>
      </c>
      <c r="I551" s="2" t="s">
        <v>50</v>
      </c>
      <c r="J551" s="6" t="s">
        <v>659</v>
      </c>
    </row>
    <row r="552" spans="1:10" ht="13.2">
      <c r="A552" s="2" t="s">
        <v>273</v>
      </c>
      <c r="B552" s="2" t="s">
        <v>658</v>
      </c>
      <c r="C552" s="2" t="s">
        <v>652</v>
      </c>
      <c r="D552" s="2">
        <v>2016</v>
      </c>
      <c r="E552" s="2">
        <v>5</v>
      </c>
      <c r="F552" s="2" t="s">
        <v>12</v>
      </c>
      <c r="G552" s="9">
        <v>51.47811634</v>
      </c>
      <c r="H552" s="2" t="s">
        <v>36</v>
      </c>
      <c r="I552" s="2" t="s">
        <v>50</v>
      </c>
      <c r="J552" s="6" t="s">
        <v>659</v>
      </c>
    </row>
    <row r="553" spans="1:10" ht="13.2">
      <c r="A553" s="2" t="s">
        <v>273</v>
      </c>
      <c r="B553" s="2" t="s">
        <v>658</v>
      </c>
      <c r="C553" s="2" t="s">
        <v>652</v>
      </c>
      <c r="D553" s="2">
        <v>2016</v>
      </c>
      <c r="E553" s="2">
        <v>6</v>
      </c>
      <c r="F553" s="2" t="s">
        <v>12</v>
      </c>
      <c r="G553" s="9">
        <v>51.694305559999997</v>
      </c>
      <c r="H553" s="2" t="s">
        <v>36</v>
      </c>
      <c r="I553" s="2" t="s">
        <v>50</v>
      </c>
      <c r="J553" s="6" t="s">
        <v>659</v>
      </c>
    </row>
    <row r="554" spans="1:10" ht="13.2">
      <c r="A554" s="2" t="s">
        <v>273</v>
      </c>
      <c r="B554" s="2" t="s">
        <v>658</v>
      </c>
      <c r="C554" s="2" t="s">
        <v>652</v>
      </c>
      <c r="D554" s="2">
        <v>2016</v>
      </c>
      <c r="E554" s="2">
        <v>7</v>
      </c>
      <c r="F554" s="2" t="s">
        <v>12</v>
      </c>
      <c r="G554" s="9">
        <v>44.14828061</v>
      </c>
      <c r="H554" s="2" t="s">
        <v>36</v>
      </c>
      <c r="I554" s="2" t="s">
        <v>50</v>
      </c>
      <c r="J554" s="6" t="s">
        <v>659</v>
      </c>
    </row>
    <row r="555" spans="1:10" ht="13.2">
      <c r="A555" s="2" t="s">
        <v>273</v>
      </c>
      <c r="B555" s="2" t="s">
        <v>658</v>
      </c>
      <c r="C555" s="2" t="s">
        <v>652</v>
      </c>
      <c r="D555" s="2">
        <v>2016</v>
      </c>
      <c r="E555" s="2">
        <v>8</v>
      </c>
      <c r="F555" s="2" t="s">
        <v>12</v>
      </c>
      <c r="G555" s="9">
        <v>47.254632149999999</v>
      </c>
      <c r="H555" s="2" t="s">
        <v>36</v>
      </c>
      <c r="I555" s="2" t="s">
        <v>50</v>
      </c>
      <c r="J555" s="6" t="s">
        <v>659</v>
      </c>
    </row>
    <row r="556" spans="1:10" ht="13.2">
      <c r="A556" s="2" t="s">
        <v>273</v>
      </c>
      <c r="B556" s="2" t="s">
        <v>658</v>
      </c>
      <c r="C556" s="2" t="s">
        <v>652</v>
      </c>
      <c r="D556" s="2">
        <v>2016</v>
      </c>
      <c r="E556" s="2">
        <v>9</v>
      </c>
      <c r="F556" s="2" t="s">
        <v>12</v>
      </c>
      <c r="G556" s="9">
        <v>40.746388889999999</v>
      </c>
      <c r="H556" s="2" t="s">
        <v>36</v>
      </c>
      <c r="I556" s="2" t="s">
        <v>50</v>
      </c>
      <c r="J556" s="6" t="s">
        <v>659</v>
      </c>
    </row>
    <row r="557" spans="1:10" ht="13.2">
      <c r="A557" s="2" t="s">
        <v>273</v>
      </c>
      <c r="B557" s="2" t="s">
        <v>658</v>
      </c>
      <c r="C557" s="2" t="s">
        <v>652</v>
      </c>
      <c r="D557" s="2">
        <v>2016</v>
      </c>
      <c r="E557" s="2">
        <v>10</v>
      </c>
      <c r="F557" s="2" t="s">
        <v>12</v>
      </c>
      <c r="G557" s="9">
        <v>40.643347050000003</v>
      </c>
      <c r="H557" s="2" t="s">
        <v>36</v>
      </c>
      <c r="I557" s="2" t="s">
        <v>50</v>
      </c>
      <c r="J557" s="6" t="s">
        <v>659</v>
      </c>
    </row>
    <row r="558" spans="1:10" ht="13.2">
      <c r="A558" s="2" t="s">
        <v>273</v>
      </c>
      <c r="B558" s="2" t="s">
        <v>658</v>
      </c>
      <c r="C558" s="2" t="s">
        <v>652</v>
      </c>
      <c r="D558" s="2">
        <v>2016</v>
      </c>
      <c r="E558" s="2">
        <v>11</v>
      </c>
      <c r="F558" s="2" t="s">
        <v>12</v>
      </c>
      <c r="G558" s="9">
        <v>46.053611109999999</v>
      </c>
      <c r="H558" s="2" t="s">
        <v>36</v>
      </c>
      <c r="I558" s="2" t="s">
        <v>50</v>
      </c>
      <c r="J558" s="6" t="s">
        <v>659</v>
      </c>
    </row>
    <row r="559" spans="1:10" ht="13.2">
      <c r="A559" s="2" t="s">
        <v>273</v>
      </c>
      <c r="B559" s="2" t="s">
        <v>658</v>
      </c>
      <c r="C559" s="2" t="s">
        <v>652</v>
      </c>
      <c r="D559" s="2">
        <v>2016</v>
      </c>
      <c r="E559" s="2">
        <v>12</v>
      </c>
      <c r="F559" s="2" t="s">
        <v>12</v>
      </c>
      <c r="G559" s="9">
        <v>20.098655910000002</v>
      </c>
      <c r="H559" s="2" t="s">
        <v>36</v>
      </c>
      <c r="I559" s="2" t="s">
        <v>50</v>
      </c>
      <c r="J559" s="6" t="s">
        <v>659</v>
      </c>
    </row>
    <row r="560" spans="1:10" ht="13.2">
      <c r="A560" s="2" t="s">
        <v>273</v>
      </c>
      <c r="B560" s="2" t="s">
        <v>658</v>
      </c>
      <c r="C560" s="2" t="s">
        <v>652</v>
      </c>
      <c r="D560" s="2">
        <v>2017</v>
      </c>
      <c r="E560" s="2">
        <v>1</v>
      </c>
      <c r="F560" s="2" t="s">
        <v>12</v>
      </c>
      <c r="G560" s="9">
        <v>21.128494620000001</v>
      </c>
      <c r="H560" s="2" t="s">
        <v>36</v>
      </c>
      <c r="I560" s="2" t="s">
        <v>50</v>
      </c>
      <c r="J560" s="6" t="s">
        <v>659</v>
      </c>
    </row>
    <row r="561" spans="1:10" ht="13.2">
      <c r="A561" s="2" t="s">
        <v>273</v>
      </c>
      <c r="B561" s="2" t="s">
        <v>658</v>
      </c>
      <c r="C561" s="2" t="s">
        <v>652</v>
      </c>
      <c r="D561" s="2">
        <v>2017</v>
      </c>
      <c r="E561" s="2">
        <v>2</v>
      </c>
      <c r="F561" s="2" t="s">
        <v>12</v>
      </c>
      <c r="G561" s="9">
        <v>23.5584989</v>
      </c>
      <c r="H561" s="2" t="s">
        <v>36</v>
      </c>
      <c r="I561" s="2" t="s">
        <v>50</v>
      </c>
      <c r="J561" s="6" t="s">
        <v>659</v>
      </c>
    </row>
    <row r="562" spans="1:10" ht="13.2">
      <c r="A562" s="2" t="s">
        <v>273</v>
      </c>
      <c r="B562" s="2" t="s">
        <v>658</v>
      </c>
      <c r="C562" s="2" t="s">
        <v>652</v>
      </c>
      <c r="D562" s="2">
        <v>2017</v>
      </c>
      <c r="E562" s="2">
        <v>3</v>
      </c>
      <c r="F562" s="2" t="s">
        <v>12</v>
      </c>
      <c r="G562" s="9">
        <v>27.725000000000001</v>
      </c>
      <c r="H562" s="2" t="s">
        <v>36</v>
      </c>
      <c r="I562" s="2" t="s">
        <v>50</v>
      </c>
      <c r="J562" s="6" t="s">
        <v>659</v>
      </c>
    </row>
    <row r="563" spans="1:10" ht="13.2">
      <c r="A563" s="2" t="s">
        <v>273</v>
      </c>
      <c r="B563" s="2" t="s">
        <v>658</v>
      </c>
      <c r="C563" s="2" t="s">
        <v>652</v>
      </c>
      <c r="D563" s="2">
        <v>2017</v>
      </c>
      <c r="E563" s="2">
        <v>4</v>
      </c>
      <c r="F563" s="2" t="s">
        <v>12</v>
      </c>
      <c r="G563" s="9">
        <v>26.550355620000001</v>
      </c>
      <c r="H563" s="2" t="s">
        <v>36</v>
      </c>
      <c r="I563" s="2" t="s">
        <v>50</v>
      </c>
      <c r="J563" s="6" t="s">
        <v>659</v>
      </c>
    </row>
    <row r="564" spans="1:10" ht="13.2">
      <c r="A564" s="2" t="s">
        <v>273</v>
      </c>
      <c r="B564" s="2" t="s">
        <v>658</v>
      </c>
      <c r="C564" s="2" t="s">
        <v>652</v>
      </c>
      <c r="D564" s="2">
        <v>2017</v>
      </c>
      <c r="E564" s="2">
        <v>5</v>
      </c>
      <c r="F564" s="2" t="s">
        <v>12</v>
      </c>
      <c r="G564" s="9">
        <v>45.720833329999998</v>
      </c>
      <c r="H564" s="2" t="s">
        <v>36</v>
      </c>
      <c r="I564" s="2" t="s">
        <v>50</v>
      </c>
      <c r="J564" s="6" t="s">
        <v>659</v>
      </c>
    </row>
    <row r="565" spans="1:10" ht="13.2">
      <c r="A565" s="2" t="s">
        <v>273</v>
      </c>
      <c r="B565" s="2" t="s">
        <v>658</v>
      </c>
      <c r="C565" s="2" t="s">
        <v>652</v>
      </c>
      <c r="D565" s="2">
        <v>2017</v>
      </c>
      <c r="E565" s="2">
        <v>6</v>
      </c>
      <c r="F565" s="2" t="s">
        <v>12</v>
      </c>
      <c r="G565" s="9">
        <v>34.127566809999998</v>
      </c>
      <c r="H565" s="2" t="s">
        <v>36</v>
      </c>
      <c r="I565" s="2" t="s">
        <v>50</v>
      </c>
      <c r="J565" s="6" t="s">
        <v>659</v>
      </c>
    </row>
    <row r="566" spans="1:10" ht="13.2">
      <c r="A566" s="2" t="s">
        <v>273</v>
      </c>
      <c r="B566" s="2" t="s">
        <v>658</v>
      </c>
      <c r="C566" s="2" t="s">
        <v>652</v>
      </c>
      <c r="D566" s="2">
        <v>2017</v>
      </c>
      <c r="E566" s="2">
        <v>7</v>
      </c>
      <c r="F566" s="2" t="s">
        <v>12</v>
      </c>
      <c r="G566" s="9">
        <v>42.781216219999997</v>
      </c>
      <c r="H566" s="2" t="s">
        <v>36</v>
      </c>
      <c r="I566" s="2" t="s">
        <v>50</v>
      </c>
      <c r="J566" s="6" t="s">
        <v>659</v>
      </c>
    </row>
    <row r="567" spans="1:10" ht="13.2">
      <c r="A567" s="2" t="s">
        <v>273</v>
      </c>
      <c r="B567" s="2" t="s">
        <v>658</v>
      </c>
      <c r="C567" s="2" t="s">
        <v>652</v>
      </c>
      <c r="D567" s="2">
        <v>2017</v>
      </c>
      <c r="E567" s="2">
        <v>8</v>
      </c>
      <c r="F567" s="2" t="s">
        <v>12</v>
      </c>
      <c r="G567" s="9">
        <v>41.491536050000001</v>
      </c>
      <c r="H567" s="2" t="s">
        <v>36</v>
      </c>
      <c r="I567" s="2" t="s">
        <v>50</v>
      </c>
      <c r="J567" s="6" t="s">
        <v>659</v>
      </c>
    </row>
    <row r="568" spans="1:10" ht="13.2">
      <c r="A568" s="2" t="s">
        <v>273</v>
      </c>
      <c r="B568" s="2" t="s">
        <v>658</v>
      </c>
      <c r="C568" s="2" t="s">
        <v>652</v>
      </c>
      <c r="D568" s="2">
        <v>2017</v>
      </c>
      <c r="E568" s="2">
        <v>9</v>
      </c>
      <c r="F568" s="2" t="s">
        <v>12</v>
      </c>
      <c r="G568" s="9">
        <v>39.590589889999997</v>
      </c>
      <c r="H568" s="2" t="s">
        <v>36</v>
      </c>
      <c r="I568" s="2" t="s">
        <v>50</v>
      </c>
      <c r="J568" s="6" t="s">
        <v>659</v>
      </c>
    </row>
    <row r="569" spans="1:10" ht="13.2">
      <c r="A569" s="2" t="s">
        <v>273</v>
      </c>
      <c r="B569" s="2" t="s">
        <v>658</v>
      </c>
      <c r="C569" s="2" t="s">
        <v>652</v>
      </c>
      <c r="D569" s="2">
        <v>2017</v>
      </c>
      <c r="E569" s="2">
        <v>10</v>
      </c>
      <c r="F569" s="2" t="s">
        <v>12</v>
      </c>
      <c r="G569" s="9">
        <v>30.76562942</v>
      </c>
      <c r="H569" s="2" t="s">
        <v>36</v>
      </c>
      <c r="I569" s="2" t="s">
        <v>50</v>
      </c>
      <c r="J569" s="6" t="s">
        <v>659</v>
      </c>
    </row>
    <row r="570" spans="1:10" ht="13.2">
      <c r="A570" s="2" t="s">
        <v>273</v>
      </c>
      <c r="B570" s="2" t="s">
        <v>658</v>
      </c>
      <c r="C570" s="2" t="s">
        <v>652</v>
      </c>
      <c r="D570" s="2">
        <v>2017</v>
      </c>
      <c r="E570" s="2">
        <v>11</v>
      </c>
      <c r="F570" s="2" t="s">
        <v>12</v>
      </c>
      <c r="G570" s="9">
        <v>22.05765766</v>
      </c>
      <c r="H570" s="2" t="s">
        <v>36</v>
      </c>
      <c r="I570" s="2" t="s">
        <v>50</v>
      </c>
      <c r="J570" s="6" t="s">
        <v>659</v>
      </c>
    </row>
    <row r="571" spans="1:10" ht="13.2">
      <c r="A571" s="2" t="s">
        <v>273</v>
      </c>
      <c r="B571" s="2" t="s">
        <v>658</v>
      </c>
      <c r="C571" s="2" t="s">
        <v>652</v>
      </c>
      <c r="D571" s="2">
        <v>2017</v>
      </c>
      <c r="E571" s="2">
        <v>12</v>
      </c>
      <c r="F571" s="2" t="s">
        <v>12</v>
      </c>
      <c r="G571" s="9">
        <v>10.83470032</v>
      </c>
      <c r="H571" s="2" t="s">
        <v>36</v>
      </c>
      <c r="I571" s="2" t="s">
        <v>50</v>
      </c>
      <c r="J571" s="6" t="s">
        <v>659</v>
      </c>
    </row>
    <row r="572" spans="1:10" ht="13.2">
      <c r="A572" s="2" t="s">
        <v>273</v>
      </c>
      <c r="B572" s="2" t="s">
        <v>658</v>
      </c>
      <c r="C572" s="2" t="s">
        <v>652</v>
      </c>
      <c r="D572" s="2">
        <v>2018</v>
      </c>
      <c r="E572" s="2">
        <v>1</v>
      </c>
      <c r="F572" s="2" t="s">
        <v>12</v>
      </c>
      <c r="G572" s="9">
        <v>12.8251928</v>
      </c>
      <c r="H572" s="2" t="s">
        <v>36</v>
      </c>
      <c r="I572" s="2" t="s">
        <v>50</v>
      </c>
      <c r="J572" s="6" t="s">
        <v>659</v>
      </c>
    </row>
    <row r="573" spans="1:10" ht="13.2">
      <c r="A573" s="2" t="s">
        <v>273</v>
      </c>
      <c r="B573" s="2" t="s">
        <v>658</v>
      </c>
      <c r="C573" s="2" t="s">
        <v>652</v>
      </c>
      <c r="D573" s="2">
        <v>2018</v>
      </c>
      <c r="E573" s="2">
        <v>2</v>
      </c>
      <c r="F573" s="2" t="s">
        <v>12</v>
      </c>
      <c r="G573" s="9">
        <v>30.759841269999999</v>
      </c>
      <c r="H573" s="2" t="s">
        <v>36</v>
      </c>
      <c r="I573" s="2" t="s">
        <v>50</v>
      </c>
      <c r="J573" s="6" t="s">
        <v>659</v>
      </c>
    </row>
    <row r="574" spans="1:10" ht="13.2">
      <c r="A574" s="2" t="s">
        <v>273</v>
      </c>
      <c r="B574" s="2" t="s">
        <v>658</v>
      </c>
      <c r="C574" s="2" t="s">
        <v>652</v>
      </c>
      <c r="D574" s="2">
        <v>2018</v>
      </c>
      <c r="E574" s="2">
        <v>3</v>
      </c>
      <c r="F574" s="2" t="s">
        <v>12</v>
      </c>
      <c r="G574" s="9">
        <v>37.690663059999999</v>
      </c>
      <c r="H574" s="2" t="s">
        <v>36</v>
      </c>
      <c r="I574" s="2" t="s">
        <v>50</v>
      </c>
      <c r="J574" s="6" t="s">
        <v>659</v>
      </c>
    </row>
    <row r="575" spans="1:10" ht="13.2">
      <c r="A575" s="2" t="s">
        <v>273</v>
      </c>
      <c r="B575" s="2" t="s">
        <v>658</v>
      </c>
      <c r="C575" s="2" t="s">
        <v>652</v>
      </c>
      <c r="D575" s="2">
        <v>2018</v>
      </c>
      <c r="E575" s="2">
        <v>4</v>
      </c>
      <c r="F575" s="2" t="s">
        <v>12</v>
      </c>
      <c r="G575" s="9">
        <v>44.589166669999997</v>
      </c>
      <c r="H575" s="2" t="s">
        <v>36</v>
      </c>
      <c r="I575" s="2" t="s">
        <v>50</v>
      </c>
      <c r="J575" s="6" t="s">
        <v>659</v>
      </c>
    </row>
    <row r="576" spans="1:10" ht="13.2">
      <c r="A576" s="2" t="s">
        <v>273</v>
      </c>
      <c r="B576" s="2" t="s">
        <v>658</v>
      </c>
      <c r="C576" s="2" t="s">
        <v>652</v>
      </c>
      <c r="D576" s="2">
        <v>2018</v>
      </c>
      <c r="E576" s="2">
        <v>5</v>
      </c>
      <c r="F576" s="2" t="s">
        <v>12</v>
      </c>
      <c r="G576" s="9">
        <v>59.698118280000003</v>
      </c>
      <c r="H576" s="2" t="s">
        <v>36</v>
      </c>
      <c r="I576" s="2" t="s">
        <v>50</v>
      </c>
      <c r="J576" s="6" t="s">
        <v>659</v>
      </c>
    </row>
    <row r="577" spans="1:10" ht="13.2">
      <c r="A577" s="2" t="s">
        <v>273</v>
      </c>
      <c r="B577" s="2" t="s">
        <v>658</v>
      </c>
      <c r="C577" s="2" t="s">
        <v>652</v>
      </c>
      <c r="D577" s="2">
        <v>2018</v>
      </c>
      <c r="E577" s="2">
        <v>6</v>
      </c>
      <c r="F577" s="2" t="s">
        <v>12</v>
      </c>
      <c r="G577" s="9">
        <v>51.71347222</v>
      </c>
      <c r="H577" s="2" t="s">
        <v>36</v>
      </c>
      <c r="I577" s="2" t="s">
        <v>50</v>
      </c>
      <c r="J577" s="6" t="s">
        <v>659</v>
      </c>
    </row>
    <row r="578" spans="1:10" ht="13.2">
      <c r="A578" s="2" t="s">
        <v>273</v>
      </c>
      <c r="B578" s="2" t="s">
        <v>658</v>
      </c>
      <c r="C578" s="2" t="s">
        <v>652</v>
      </c>
      <c r="D578" s="2">
        <v>2018</v>
      </c>
      <c r="E578" s="2">
        <v>7</v>
      </c>
      <c r="F578" s="2" t="s">
        <v>12</v>
      </c>
      <c r="G578" s="9">
        <v>69.262768820000005</v>
      </c>
      <c r="H578" s="2" t="s">
        <v>36</v>
      </c>
      <c r="I578" s="2" t="s">
        <v>50</v>
      </c>
      <c r="J578" s="6" t="s">
        <v>659</v>
      </c>
    </row>
    <row r="579" spans="1:10" ht="13.2">
      <c r="A579" s="2" t="s">
        <v>273</v>
      </c>
      <c r="B579" s="2" t="s">
        <v>658</v>
      </c>
      <c r="C579" s="2" t="s">
        <v>652</v>
      </c>
      <c r="D579" s="2">
        <v>2018</v>
      </c>
      <c r="E579" s="2">
        <v>8</v>
      </c>
      <c r="F579" s="2" t="s">
        <v>12</v>
      </c>
      <c r="G579" s="9">
        <v>59.848177079999999</v>
      </c>
      <c r="H579" s="2" t="s">
        <v>36</v>
      </c>
      <c r="I579" s="2" t="s">
        <v>50</v>
      </c>
      <c r="J579" s="6" t="s">
        <v>659</v>
      </c>
    </row>
    <row r="580" spans="1:10" ht="13.2">
      <c r="A580" s="2" t="s">
        <v>273</v>
      </c>
      <c r="B580" s="2" t="s">
        <v>658</v>
      </c>
      <c r="C580" s="2" t="s">
        <v>652</v>
      </c>
      <c r="D580" s="2">
        <v>2018</v>
      </c>
      <c r="E580" s="2">
        <v>9</v>
      </c>
      <c r="F580" s="2" t="s">
        <v>12</v>
      </c>
      <c r="G580" s="39">
        <v>44.769296990000001</v>
      </c>
      <c r="H580" s="2" t="s">
        <v>36</v>
      </c>
      <c r="I580" s="2" t="s">
        <v>50</v>
      </c>
      <c r="J580" s="6" t="s">
        <v>659</v>
      </c>
    </row>
    <row r="581" spans="1:10" ht="13.2">
      <c r="A581" s="2" t="s">
        <v>273</v>
      </c>
      <c r="B581" s="2" t="s">
        <v>658</v>
      </c>
      <c r="C581" s="2" t="s">
        <v>652</v>
      </c>
      <c r="D581" s="2">
        <v>2018</v>
      </c>
      <c r="E581" s="2">
        <v>10</v>
      </c>
      <c r="F581" s="2" t="s">
        <v>12</v>
      </c>
      <c r="G581" s="39">
        <v>49.650806449999997</v>
      </c>
      <c r="H581" s="2" t="s">
        <v>36</v>
      </c>
      <c r="I581" s="2" t="s">
        <v>50</v>
      </c>
      <c r="J581" s="6" t="s">
        <v>659</v>
      </c>
    </row>
    <row r="582" spans="1:10" ht="13.2">
      <c r="A582" s="2" t="s">
        <v>273</v>
      </c>
      <c r="B582" s="2" t="s">
        <v>658</v>
      </c>
      <c r="C582" s="2" t="s">
        <v>652</v>
      </c>
      <c r="D582" s="2">
        <v>2018</v>
      </c>
      <c r="E582" s="2">
        <v>11</v>
      </c>
      <c r="F582" s="2" t="s">
        <v>12</v>
      </c>
      <c r="G582" s="9">
        <v>41.68193642</v>
      </c>
      <c r="H582" s="2" t="s">
        <v>36</v>
      </c>
      <c r="I582" s="2" t="s">
        <v>50</v>
      </c>
      <c r="J582" s="6" t="s">
        <v>659</v>
      </c>
    </row>
    <row r="583" spans="1:10" ht="13.2">
      <c r="A583" s="2" t="s">
        <v>273</v>
      </c>
      <c r="B583" s="2" t="s">
        <v>658</v>
      </c>
      <c r="C583" s="2" t="s">
        <v>652</v>
      </c>
      <c r="D583" s="2">
        <v>2018</v>
      </c>
      <c r="E583" s="2">
        <v>12</v>
      </c>
      <c r="F583" s="2" t="s">
        <v>12</v>
      </c>
      <c r="G583" s="9">
        <v>28.962365590000001</v>
      </c>
      <c r="H583" s="2" t="s">
        <v>36</v>
      </c>
      <c r="I583" s="2" t="s">
        <v>50</v>
      </c>
      <c r="J583" s="6" t="s">
        <v>659</v>
      </c>
    </row>
    <row r="584" spans="1:10" ht="13.2">
      <c r="A584" s="2" t="s">
        <v>273</v>
      </c>
      <c r="B584" s="2" t="s">
        <v>660</v>
      </c>
      <c r="C584" s="2" t="s">
        <v>652</v>
      </c>
      <c r="D584" s="2">
        <v>2015</v>
      </c>
      <c r="E584" s="2">
        <v>1</v>
      </c>
      <c r="F584" s="2" t="s">
        <v>12</v>
      </c>
      <c r="G584" s="9">
        <v>101.1</v>
      </c>
      <c r="H584" s="2" t="s">
        <v>36</v>
      </c>
      <c r="I584" s="2" t="s">
        <v>50</v>
      </c>
      <c r="J584" s="6" t="s">
        <v>661</v>
      </c>
    </row>
    <row r="585" spans="1:10" ht="13.2">
      <c r="A585" s="2" t="s">
        <v>273</v>
      </c>
      <c r="B585" s="2" t="s">
        <v>660</v>
      </c>
      <c r="C585" s="2" t="s">
        <v>652</v>
      </c>
      <c r="D585" s="2">
        <v>2015</v>
      </c>
      <c r="E585" s="2">
        <v>2</v>
      </c>
      <c r="F585" s="2" t="s">
        <v>12</v>
      </c>
      <c r="G585" s="39" t="s">
        <v>33</v>
      </c>
      <c r="H585" s="2" t="s">
        <v>36</v>
      </c>
      <c r="I585" s="2" t="s">
        <v>50</v>
      </c>
      <c r="J585" s="6" t="s">
        <v>661</v>
      </c>
    </row>
    <row r="586" spans="1:10" ht="13.2">
      <c r="A586" s="2" t="s">
        <v>273</v>
      </c>
      <c r="B586" s="2" t="s">
        <v>660</v>
      </c>
      <c r="C586" s="2" t="s">
        <v>652</v>
      </c>
      <c r="D586" s="2">
        <v>2015</v>
      </c>
      <c r="E586" s="2">
        <v>3</v>
      </c>
      <c r="F586" s="2" t="s">
        <v>12</v>
      </c>
      <c r="G586" s="39" t="s">
        <v>33</v>
      </c>
      <c r="H586" s="2" t="s">
        <v>36</v>
      </c>
      <c r="I586" s="2" t="s">
        <v>50</v>
      </c>
      <c r="J586" s="6" t="s">
        <v>661</v>
      </c>
    </row>
    <row r="587" spans="1:10" ht="13.2">
      <c r="A587" s="2" t="s">
        <v>273</v>
      </c>
      <c r="B587" s="2" t="s">
        <v>660</v>
      </c>
      <c r="C587" s="2" t="s">
        <v>652</v>
      </c>
      <c r="D587" s="2">
        <v>2015</v>
      </c>
      <c r="E587" s="2">
        <v>4</v>
      </c>
      <c r="F587" s="2" t="s">
        <v>12</v>
      </c>
      <c r="G587" s="39" t="s">
        <v>33</v>
      </c>
      <c r="H587" s="2" t="s">
        <v>36</v>
      </c>
      <c r="I587" s="2" t="s">
        <v>50</v>
      </c>
      <c r="J587" s="6" t="s">
        <v>661</v>
      </c>
    </row>
    <row r="588" spans="1:10" ht="13.2">
      <c r="A588" s="2" t="s">
        <v>273</v>
      </c>
      <c r="B588" s="2" t="s">
        <v>660</v>
      </c>
      <c r="C588" s="2" t="s">
        <v>652</v>
      </c>
      <c r="D588" s="2">
        <v>2015</v>
      </c>
      <c r="E588" s="2">
        <v>5</v>
      </c>
      <c r="F588" s="2" t="s">
        <v>12</v>
      </c>
      <c r="G588" s="39" t="s">
        <v>33</v>
      </c>
      <c r="H588" s="2" t="s">
        <v>36</v>
      </c>
      <c r="I588" s="2" t="s">
        <v>50</v>
      </c>
      <c r="J588" s="6" t="s">
        <v>661</v>
      </c>
    </row>
    <row r="589" spans="1:10" ht="13.2">
      <c r="A589" s="2" t="s">
        <v>273</v>
      </c>
      <c r="B589" s="2" t="s">
        <v>660</v>
      </c>
      <c r="C589" s="2" t="s">
        <v>652</v>
      </c>
      <c r="D589" s="2">
        <v>2015</v>
      </c>
      <c r="E589" s="2">
        <v>6</v>
      </c>
      <c r="F589" s="2" t="s">
        <v>12</v>
      </c>
      <c r="G589" s="39" t="s">
        <v>33</v>
      </c>
      <c r="H589" s="2" t="s">
        <v>36</v>
      </c>
      <c r="I589" s="2" t="s">
        <v>50</v>
      </c>
      <c r="J589" s="6" t="s">
        <v>661</v>
      </c>
    </row>
    <row r="590" spans="1:10" ht="13.2">
      <c r="A590" s="2" t="s">
        <v>273</v>
      </c>
      <c r="B590" s="2" t="s">
        <v>660</v>
      </c>
      <c r="C590" s="2" t="s">
        <v>652</v>
      </c>
      <c r="D590" s="2">
        <v>2015</v>
      </c>
      <c r="E590" s="2">
        <v>7</v>
      </c>
      <c r="F590" s="2" t="s">
        <v>12</v>
      </c>
      <c r="G590" s="39" t="s">
        <v>33</v>
      </c>
      <c r="H590" s="2" t="s">
        <v>36</v>
      </c>
      <c r="I590" s="2" t="s">
        <v>50</v>
      </c>
      <c r="J590" s="6" t="s">
        <v>661</v>
      </c>
    </row>
    <row r="591" spans="1:10" ht="13.2">
      <c r="A591" s="2" t="s">
        <v>273</v>
      </c>
      <c r="B591" s="2" t="s">
        <v>660</v>
      </c>
      <c r="C591" s="2" t="s">
        <v>652</v>
      </c>
      <c r="D591" s="2">
        <v>2015</v>
      </c>
      <c r="E591" s="2">
        <v>8</v>
      </c>
      <c r="F591" s="2" t="s">
        <v>12</v>
      </c>
      <c r="G591" s="39" t="s">
        <v>33</v>
      </c>
      <c r="H591" s="2" t="s">
        <v>36</v>
      </c>
      <c r="I591" s="2" t="s">
        <v>50</v>
      </c>
      <c r="J591" s="6" t="s">
        <v>661</v>
      </c>
    </row>
    <row r="592" spans="1:10" ht="13.2">
      <c r="A592" s="2" t="s">
        <v>273</v>
      </c>
      <c r="B592" s="2" t="s">
        <v>660</v>
      </c>
      <c r="C592" s="2" t="s">
        <v>652</v>
      </c>
      <c r="D592" s="2">
        <v>2015</v>
      </c>
      <c r="E592" s="2">
        <v>9</v>
      </c>
      <c r="F592" s="2" t="s">
        <v>12</v>
      </c>
      <c r="G592" s="39" t="s">
        <v>33</v>
      </c>
      <c r="H592" s="2" t="s">
        <v>36</v>
      </c>
      <c r="I592" s="2" t="s">
        <v>50</v>
      </c>
      <c r="J592" s="6" t="s">
        <v>661</v>
      </c>
    </row>
    <row r="593" spans="1:10" ht="13.2">
      <c r="A593" s="2" t="s">
        <v>273</v>
      </c>
      <c r="B593" s="2" t="s">
        <v>660</v>
      </c>
      <c r="C593" s="2" t="s">
        <v>652</v>
      </c>
      <c r="D593" s="2">
        <v>2015</v>
      </c>
      <c r="E593" s="2">
        <v>10</v>
      </c>
      <c r="F593" s="2" t="s">
        <v>12</v>
      </c>
      <c r="G593" s="39" t="s">
        <v>33</v>
      </c>
      <c r="H593" s="2" t="s">
        <v>36</v>
      </c>
      <c r="I593" s="2" t="s">
        <v>50</v>
      </c>
      <c r="J593" s="6" t="s">
        <v>661</v>
      </c>
    </row>
    <row r="594" spans="1:10" ht="13.2">
      <c r="A594" s="2" t="s">
        <v>273</v>
      </c>
      <c r="B594" s="2" t="s">
        <v>660</v>
      </c>
      <c r="C594" s="2" t="s">
        <v>652</v>
      </c>
      <c r="D594" s="2">
        <v>2015</v>
      </c>
      <c r="E594" s="2">
        <v>11</v>
      </c>
      <c r="F594" s="2" t="s">
        <v>12</v>
      </c>
      <c r="G594" s="39" t="s">
        <v>33</v>
      </c>
      <c r="H594" s="2" t="s">
        <v>36</v>
      </c>
      <c r="I594" s="2" t="s">
        <v>50</v>
      </c>
      <c r="J594" s="6" t="s">
        <v>661</v>
      </c>
    </row>
    <row r="595" spans="1:10" ht="13.2">
      <c r="A595" s="2" t="s">
        <v>273</v>
      </c>
      <c r="B595" s="2" t="s">
        <v>660</v>
      </c>
      <c r="C595" s="2" t="s">
        <v>652</v>
      </c>
      <c r="D595" s="2">
        <v>2015</v>
      </c>
      <c r="E595" s="2">
        <v>12</v>
      </c>
      <c r="F595" s="2" t="s">
        <v>12</v>
      </c>
      <c r="G595" s="9">
        <v>32.94190871</v>
      </c>
      <c r="H595" s="2" t="s">
        <v>36</v>
      </c>
      <c r="I595" s="2" t="s">
        <v>50</v>
      </c>
      <c r="J595" s="6" t="s">
        <v>661</v>
      </c>
    </row>
    <row r="596" spans="1:10" ht="13.2">
      <c r="A596" s="2" t="s">
        <v>273</v>
      </c>
      <c r="B596" s="2" t="s">
        <v>660</v>
      </c>
      <c r="C596" s="2" t="s">
        <v>652</v>
      </c>
      <c r="D596" s="2">
        <v>2016</v>
      </c>
      <c r="E596" s="2">
        <v>1</v>
      </c>
      <c r="F596" s="2" t="s">
        <v>12</v>
      </c>
      <c r="G596" s="9">
        <v>38.007103829999998</v>
      </c>
      <c r="H596" s="2" t="s">
        <v>36</v>
      </c>
      <c r="I596" s="2" t="s">
        <v>50</v>
      </c>
      <c r="J596" s="6" t="s">
        <v>661</v>
      </c>
    </row>
    <row r="597" spans="1:10" ht="13.2">
      <c r="A597" s="2" t="s">
        <v>273</v>
      </c>
      <c r="B597" s="2" t="s">
        <v>660</v>
      </c>
      <c r="C597" s="2" t="s">
        <v>652</v>
      </c>
      <c r="D597" s="2">
        <v>2016</v>
      </c>
      <c r="E597" s="2">
        <v>2</v>
      </c>
      <c r="F597" s="2" t="s">
        <v>12</v>
      </c>
      <c r="G597" s="9">
        <v>29.195620439999999</v>
      </c>
      <c r="H597" s="2" t="s">
        <v>36</v>
      </c>
      <c r="I597" s="2" t="s">
        <v>50</v>
      </c>
      <c r="J597" s="6" t="s">
        <v>661</v>
      </c>
    </row>
    <row r="598" spans="1:10" ht="13.2">
      <c r="A598" s="2" t="s">
        <v>273</v>
      </c>
      <c r="B598" s="2" t="s">
        <v>660</v>
      </c>
      <c r="C598" s="2" t="s">
        <v>652</v>
      </c>
      <c r="D598" s="2">
        <v>2016</v>
      </c>
      <c r="E598" s="2">
        <v>3</v>
      </c>
      <c r="F598" s="2" t="s">
        <v>12</v>
      </c>
      <c r="G598" s="9">
        <v>33.593413980000001</v>
      </c>
      <c r="H598" s="2" t="s">
        <v>36</v>
      </c>
      <c r="I598" s="2" t="s">
        <v>50</v>
      </c>
      <c r="J598" s="6" t="s">
        <v>661</v>
      </c>
    </row>
    <row r="599" spans="1:10" ht="13.2">
      <c r="A599" s="2" t="s">
        <v>273</v>
      </c>
      <c r="B599" s="2" t="s">
        <v>660</v>
      </c>
      <c r="C599" s="2" t="s">
        <v>652</v>
      </c>
      <c r="D599" s="2">
        <v>2016</v>
      </c>
      <c r="E599" s="2">
        <v>4</v>
      </c>
      <c r="F599" s="2" t="s">
        <v>12</v>
      </c>
      <c r="G599" s="9">
        <v>36.168333330000003</v>
      </c>
      <c r="H599" s="2" t="s">
        <v>36</v>
      </c>
      <c r="I599" s="2" t="s">
        <v>50</v>
      </c>
      <c r="J599" s="6" t="s">
        <v>661</v>
      </c>
    </row>
    <row r="600" spans="1:10" ht="13.2">
      <c r="A600" s="2" t="s">
        <v>273</v>
      </c>
      <c r="B600" s="2" t="s">
        <v>660</v>
      </c>
      <c r="C600" s="2" t="s">
        <v>652</v>
      </c>
      <c r="D600" s="2">
        <v>2016</v>
      </c>
      <c r="E600" s="2">
        <v>5</v>
      </c>
      <c r="F600" s="2" t="s">
        <v>12</v>
      </c>
      <c r="G600" s="9">
        <v>49.734543010000003</v>
      </c>
      <c r="H600" s="2" t="s">
        <v>36</v>
      </c>
      <c r="I600" s="2" t="s">
        <v>50</v>
      </c>
      <c r="J600" s="6" t="s">
        <v>661</v>
      </c>
    </row>
    <row r="601" spans="1:10" ht="13.2">
      <c r="A601" s="2" t="s">
        <v>273</v>
      </c>
      <c r="B601" s="2" t="s">
        <v>660</v>
      </c>
      <c r="C601" s="2" t="s">
        <v>652</v>
      </c>
      <c r="D601" s="2">
        <v>2016</v>
      </c>
      <c r="E601" s="2">
        <v>6</v>
      </c>
      <c r="F601" s="2" t="s">
        <v>12</v>
      </c>
      <c r="G601" s="9">
        <v>55.142231639999999</v>
      </c>
      <c r="H601" s="2" t="s">
        <v>36</v>
      </c>
      <c r="I601" s="2" t="s">
        <v>50</v>
      </c>
      <c r="J601" s="6" t="s">
        <v>661</v>
      </c>
    </row>
    <row r="602" spans="1:10" ht="13.2">
      <c r="A602" s="2" t="s">
        <v>273</v>
      </c>
      <c r="B602" s="2" t="s">
        <v>660</v>
      </c>
      <c r="C602" s="2" t="s">
        <v>652</v>
      </c>
      <c r="D602" s="2">
        <v>2016</v>
      </c>
      <c r="E602" s="2">
        <v>7</v>
      </c>
      <c r="F602" s="2" t="s">
        <v>12</v>
      </c>
      <c r="G602" s="9">
        <v>47.46733871</v>
      </c>
      <c r="H602" s="2" t="s">
        <v>36</v>
      </c>
      <c r="I602" s="2" t="s">
        <v>50</v>
      </c>
      <c r="J602" s="6" t="s">
        <v>661</v>
      </c>
    </row>
    <row r="603" spans="1:10" ht="13.2">
      <c r="A603" s="2" t="s">
        <v>273</v>
      </c>
      <c r="B603" s="2" t="s">
        <v>660</v>
      </c>
      <c r="C603" s="2" t="s">
        <v>652</v>
      </c>
      <c r="D603" s="2">
        <v>2016</v>
      </c>
      <c r="E603" s="2">
        <v>8</v>
      </c>
      <c r="F603" s="2" t="s">
        <v>12</v>
      </c>
      <c r="G603" s="9">
        <v>44.604115229999998</v>
      </c>
      <c r="H603" s="2" t="s">
        <v>36</v>
      </c>
      <c r="I603" s="2" t="s">
        <v>50</v>
      </c>
      <c r="J603" s="6" t="s">
        <v>661</v>
      </c>
    </row>
    <row r="604" spans="1:10" ht="13.2">
      <c r="A604" s="2" t="s">
        <v>273</v>
      </c>
      <c r="B604" s="2" t="s">
        <v>660</v>
      </c>
      <c r="C604" s="2" t="s">
        <v>652</v>
      </c>
      <c r="D604" s="2">
        <v>2016</v>
      </c>
      <c r="E604" s="2">
        <v>9</v>
      </c>
      <c r="F604" s="2" t="s">
        <v>12</v>
      </c>
      <c r="G604" s="9">
        <v>40.063888890000001</v>
      </c>
      <c r="H604" s="2" t="s">
        <v>36</v>
      </c>
      <c r="I604" s="2" t="s">
        <v>50</v>
      </c>
      <c r="J604" s="6" t="s">
        <v>661</v>
      </c>
    </row>
    <row r="605" spans="1:10" ht="13.2">
      <c r="A605" s="2" t="s">
        <v>273</v>
      </c>
      <c r="B605" s="2" t="s">
        <v>660</v>
      </c>
      <c r="C605" s="2" t="s">
        <v>652</v>
      </c>
      <c r="D605" s="2">
        <v>2016</v>
      </c>
      <c r="E605" s="2">
        <v>10</v>
      </c>
      <c r="F605" s="2" t="s">
        <v>12</v>
      </c>
      <c r="G605" s="9">
        <v>43.284918480000002</v>
      </c>
      <c r="H605" s="2" t="s">
        <v>36</v>
      </c>
      <c r="I605" s="2" t="s">
        <v>50</v>
      </c>
      <c r="J605" s="6" t="s">
        <v>661</v>
      </c>
    </row>
    <row r="606" spans="1:10" ht="13.2">
      <c r="A606" s="2" t="s">
        <v>273</v>
      </c>
      <c r="B606" s="2" t="s">
        <v>660</v>
      </c>
      <c r="C606" s="2" t="s">
        <v>652</v>
      </c>
      <c r="D606" s="2">
        <v>2016</v>
      </c>
      <c r="E606" s="2">
        <v>11</v>
      </c>
      <c r="F606" s="2" t="s">
        <v>12</v>
      </c>
      <c r="G606" s="9">
        <v>47.084257870000002</v>
      </c>
      <c r="H606" s="2" t="s">
        <v>36</v>
      </c>
      <c r="I606" s="2" t="s">
        <v>50</v>
      </c>
      <c r="J606" s="6" t="s">
        <v>661</v>
      </c>
    </row>
    <row r="607" spans="1:10" ht="13.2">
      <c r="A607" s="2" t="s">
        <v>273</v>
      </c>
      <c r="B607" s="2" t="s">
        <v>660</v>
      </c>
      <c r="C607" s="2" t="s">
        <v>652</v>
      </c>
      <c r="D607" s="2">
        <v>2016</v>
      </c>
      <c r="E607" s="2">
        <v>12</v>
      </c>
      <c r="F607" s="2" t="s">
        <v>12</v>
      </c>
      <c r="G607" s="9">
        <v>22.36465054</v>
      </c>
      <c r="H607" s="2" t="s">
        <v>36</v>
      </c>
      <c r="I607" s="2" t="s">
        <v>50</v>
      </c>
      <c r="J607" s="6" t="s">
        <v>661</v>
      </c>
    </row>
    <row r="608" spans="1:10" ht="13.2">
      <c r="A608" s="2" t="s">
        <v>273</v>
      </c>
      <c r="B608" s="2" t="s">
        <v>660</v>
      </c>
      <c r="C608" s="2" t="s">
        <v>652</v>
      </c>
      <c r="D608" s="2">
        <v>2017</v>
      </c>
      <c r="E608" s="2">
        <v>1</v>
      </c>
      <c r="F608" s="2" t="s">
        <v>12</v>
      </c>
      <c r="G608" s="9">
        <v>21.278167939999999</v>
      </c>
      <c r="H608" s="2" t="s">
        <v>36</v>
      </c>
      <c r="I608" s="2" t="s">
        <v>50</v>
      </c>
      <c r="J608" s="6" t="s">
        <v>661</v>
      </c>
    </row>
    <row r="609" spans="1:10" ht="13.2">
      <c r="A609" s="2" t="s">
        <v>273</v>
      </c>
      <c r="B609" s="2" t="s">
        <v>660</v>
      </c>
      <c r="C609" s="2" t="s">
        <v>652</v>
      </c>
      <c r="D609" s="2">
        <v>2017</v>
      </c>
      <c r="E609" s="2">
        <v>2</v>
      </c>
      <c r="F609" s="2" t="s">
        <v>12</v>
      </c>
      <c r="G609" s="9">
        <v>27.96238245</v>
      </c>
      <c r="H609" s="2" t="s">
        <v>36</v>
      </c>
      <c r="I609" s="2" t="s">
        <v>50</v>
      </c>
      <c r="J609" s="6" t="s">
        <v>661</v>
      </c>
    </row>
    <row r="610" spans="1:10" ht="13.2">
      <c r="A610" s="2" t="s">
        <v>273</v>
      </c>
      <c r="B610" s="2" t="s">
        <v>660</v>
      </c>
      <c r="C610" s="2" t="s">
        <v>652</v>
      </c>
      <c r="D610" s="2">
        <v>2017</v>
      </c>
      <c r="E610" s="2">
        <v>3</v>
      </c>
      <c r="F610" s="2" t="s">
        <v>12</v>
      </c>
      <c r="G610" s="9">
        <v>26.097503669999998</v>
      </c>
      <c r="H610" s="2" t="s">
        <v>36</v>
      </c>
      <c r="I610" s="2" t="s">
        <v>50</v>
      </c>
      <c r="J610" s="6" t="s">
        <v>661</v>
      </c>
    </row>
    <row r="611" spans="1:10" ht="13.2">
      <c r="A611" s="2" t="s">
        <v>273</v>
      </c>
      <c r="B611" s="2" t="s">
        <v>660</v>
      </c>
      <c r="C611" s="2" t="s">
        <v>652</v>
      </c>
      <c r="D611" s="2">
        <v>2017</v>
      </c>
      <c r="E611" s="2">
        <v>4</v>
      </c>
      <c r="F611" s="2" t="s">
        <v>12</v>
      </c>
      <c r="G611" s="9">
        <v>25.926330530000001</v>
      </c>
      <c r="H611" s="2" t="s">
        <v>36</v>
      </c>
      <c r="I611" s="2" t="s">
        <v>50</v>
      </c>
      <c r="J611" s="6" t="s">
        <v>661</v>
      </c>
    </row>
    <row r="612" spans="1:10" ht="13.2">
      <c r="A612" s="2" t="s">
        <v>273</v>
      </c>
      <c r="B612" s="2" t="s">
        <v>660</v>
      </c>
      <c r="C612" s="2" t="s">
        <v>652</v>
      </c>
      <c r="D612" s="2">
        <v>2017</v>
      </c>
      <c r="E612" s="2">
        <v>5</v>
      </c>
      <c r="F612" s="2" t="s">
        <v>12</v>
      </c>
      <c r="G612" s="9">
        <v>37.73937754</v>
      </c>
      <c r="H612" s="2" t="s">
        <v>36</v>
      </c>
      <c r="I612" s="2" t="s">
        <v>50</v>
      </c>
      <c r="J612" s="6" t="s">
        <v>661</v>
      </c>
    </row>
    <row r="613" spans="1:10" ht="13.2">
      <c r="A613" s="2" t="s">
        <v>273</v>
      </c>
      <c r="B613" s="2" t="s">
        <v>660</v>
      </c>
      <c r="C613" s="2" t="s">
        <v>652</v>
      </c>
      <c r="D613" s="2">
        <v>2017</v>
      </c>
      <c r="E613" s="2">
        <v>6</v>
      </c>
      <c r="F613" s="2" t="s">
        <v>12</v>
      </c>
      <c r="G613" s="9">
        <v>27.002140669999999</v>
      </c>
      <c r="H613" s="2" t="s">
        <v>36</v>
      </c>
      <c r="I613" s="2" t="s">
        <v>50</v>
      </c>
      <c r="J613" s="6" t="s">
        <v>661</v>
      </c>
    </row>
    <row r="614" spans="1:10" ht="13.2">
      <c r="A614" s="2" t="s">
        <v>273</v>
      </c>
      <c r="B614" s="2" t="s">
        <v>660</v>
      </c>
      <c r="C614" s="2" t="s">
        <v>652</v>
      </c>
      <c r="D614" s="2">
        <v>2017</v>
      </c>
      <c r="E614" s="2">
        <v>7</v>
      </c>
      <c r="F614" s="2" t="s">
        <v>12</v>
      </c>
      <c r="G614" s="9">
        <v>32.447245180000003</v>
      </c>
      <c r="H614" s="2" t="s">
        <v>36</v>
      </c>
      <c r="I614" s="2" t="s">
        <v>50</v>
      </c>
      <c r="J614" s="6" t="s">
        <v>661</v>
      </c>
    </row>
    <row r="615" spans="1:10" ht="13.2">
      <c r="A615" s="2" t="s">
        <v>273</v>
      </c>
      <c r="B615" s="2" t="s">
        <v>660</v>
      </c>
      <c r="C615" s="2" t="s">
        <v>652</v>
      </c>
      <c r="D615" s="2">
        <v>2017</v>
      </c>
      <c r="E615" s="2">
        <v>8</v>
      </c>
      <c r="F615" s="2" t="s">
        <v>12</v>
      </c>
      <c r="G615" s="9">
        <v>31.570270270000002</v>
      </c>
      <c r="H615" s="2" t="s">
        <v>36</v>
      </c>
      <c r="I615" s="2" t="s">
        <v>50</v>
      </c>
      <c r="J615" s="6" t="s">
        <v>661</v>
      </c>
    </row>
    <row r="616" spans="1:10" ht="13.2">
      <c r="A616" s="2" t="s">
        <v>273</v>
      </c>
      <c r="B616" s="2" t="s">
        <v>660</v>
      </c>
      <c r="C616" s="2" t="s">
        <v>652</v>
      </c>
      <c r="D616" s="2">
        <v>2017</v>
      </c>
      <c r="E616" s="2">
        <v>9</v>
      </c>
      <c r="F616" s="2" t="s">
        <v>12</v>
      </c>
      <c r="G616" s="9">
        <v>34.758635099999999</v>
      </c>
      <c r="H616" s="2" t="s">
        <v>36</v>
      </c>
      <c r="I616" s="2" t="s">
        <v>50</v>
      </c>
      <c r="J616" s="6" t="s">
        <v>661</v>
      </c>
    </row>
    <row r="617" spans="1:10" ht="13.2">
      <c r="A617" s="2" t="s">
        <v>273</v>
      </c>
      <c r="B617" s="2" t="s">
        <v>660</v>
      </c>
      <c r="C617" s="2" t="s">
        <v>652</v>
      </c>
      <c r="D617" s="2">
        <v>2017</v>
      </c>
      <c r="E617" s="2">
        <v>10</v>
      </c>
      <c r="F617" s="2" t="s">
        <v>12</v>
      </c>
      <c r="G617" s="9">
        <v>28.094892470000001</v>
      </c>
      <c r="H617" s="2" t="s">
        <v>36</v>
      </c>
      <c r="I617" s="2" t="s">
        <v>50</v>
      </c>
      <c r="J617" s="6" t="s">
        <v>661</v>
      </c>
    </row>
    <row r="618" spans="1:10" ht="13.2">
      <c r="A618" s="2" t="s">
        <v>273</v>
      </c>
      <c r="B618" s="2" t="s">
        <v>660</v>
      </c>
      <c r="C618" s="2" t="s">
        <v>652</v>
      </c>
      <c r="D618" s="2">
        <v>2017</v>
      </c>
      <c r="E618" s="2">
        <v>11</v>
      </c>
      <c r="F618" s="2" t="s">
        <v>12</v>
      </c>
      <c r="G618" s="9">
        <v>27.40390738</v>
      </c>
      <c r="H618" s="2" t="s">
        <v>36</v>
      </c>
      <c r="I618" s="2" t="s">
        <v>50</v>
      </c>
      <c r="J618" s="6" t="s">
        <v>661</v>
      </c>
    </row>
    <row r="619" spans="1:10" ht="13.2">
      <c r="A619" s="2" t="s">
        <v>273</v>
      </c>
      <c r="B619" s="2" t="s">
        <v>660</v>
      </c>
      <c r="C619" s="2" t="s">
        <v>652</v>
      </c>
      <c r="D619" s="2">
        <v>2017</v>
      </c>
      <c r="E619" s="2">
        <v>12</v>
      </c>
      <c r="F619" s="2" t="s">
        <v>12</v>
      </c>
      <c r="G619" s="9">
        <v>15.675403230000001</v>
      </c>
      <c r="H619" s="2" t="s">
        <v>36</v>
      </c>
      <c r="I619" s="2" t="s">
        <v>50</v>
      </c>
      <c r="J619" s="6" t="s">
        <v>661</v>
      </c>
    </row>
    <row r="620" spans="1:10" ht="13.2">
      <c r="A620" s="2" t="s">
        <v>273</v>
      </c>
      <c r="B620" s="2" t="s">
        <v>660</v>
      </c>
      <c r="C620" s="2" t="s">
        <v>652</v>
      </c>
      <c r="D620" s="2">
        <v>2018</v>
      </c>
      <c r="E620" s="2">
        <v>1</v>
      </c>
      <c r="F620" s="2" t="s">
        <v>12</v>
      </c>
      <c r="G620" s="9">
        <v>14.99517045</v>
      </c>
      <c r="H620" s="2" t="s">
        <v>36</v>
      </c>
      <c r="I620" s="2" t="s">
        <v>50</v>
      </c>
      <c r="J620" s="6" t="s">
        <v>661</v>
      </c>
    </row>
    <row r="621" spans="1:10" ht="13.2">
      <c r="A621" s="2" t="s">
        <v>273</v>
      </c>
      <c r="B621" s="2" t="s">
        <v>660</v>
      </c>
      <c r="C621" s="2" t="s">
        <v>652</v>
      </c>
      <c r="D621" s="2">
        <v>2018</v>
      </c>
      <c r="E621" s="2">
        <v>2</v>
      </c>
      <c r="F621" s="2" t="s">
        <v>12</v>
      </c>
      <c r="G621" s="9">
        <v>24.226041670000001</v>
      </c>
      <c r="H621" s="2" t="s">
        <v>36</v>
      </c>
      <c r="I621" s="2" t="s">
        <v>50</v>
      </c>
      <c r="J621" s="6" t="s">
        <v>661</v>
      </c>
    </row>
    <row r="622" spans="1:10" ht="13.2">
      <c r="A622" s="2" t="s">
        <v>273</v>
      </c>
      <c r="B622" s="2" t="s">
        <v>660</v>
      </c>
      <c r="C622" s="2" t="s">
        <v>652</v>
      </c>
      <c r="D622" s="2">
        <v>2018</v>
      </c>
      <c r="E622" s="2">
        <v>3</v>
      </c>
      <c r="F622" s="2" t="s">
        <v>12</v>
      </c>
      <c r="G622" s="9">
        <v>25.54830853</v>
      </c>
      <c r="H622" s="2" t="s">
        <v>36</v>
      </c>
      <c r="I622" s="2" t="s">
        <v>50</v>
      </c>
      <c r="J622" s="6" t="s">
        <v>661</v>
      </c>
    </row>
    <row r="623" spans="1:10" ht="13.2">
      <c r="A623" s="2" t="s">
        <v>273</v>
      </c>
      <c r="B623" s="2" t="s">
        <v>660</v>
      </c>
      <c r="C623" s="2" t="s">
        <v>652</v>
      </c>
      <c r="D623" s="2">
        <v>2018</v>
      </c>
      <c r="E623" s="2">
        <v>4</v>
      </c>
      <c r="F623" s="2" t="s">
        <v>12</v>
      </c>
      <c r="G623" s="9">
        <v>35.361249999999998</v>
      </c>
      <c r="H623" s="2" t="s">
        <v>36</v>
      </c>
      <c r="I623" s="2" t="s">
        <v>50</v>
      </c>
      <c r="J623" s="6" t="s">
        <v>661</v>
      </c>
    </row>
    <row r="624" spans="1:10" ht="13.2">
      <c r="A624" s="2" t="s">
        <v>273</v>
      </c>
      <c r="B624" s="2" t="s">
        <v>660</v>
      </c>
      <c r="C624" s="2" t="s">
        <v>652</v>
      </c>
      <c r="D624" s="2">
        <v>2018</v>
      </c>
      <c r="E624" s="2">
        <v>5</v>
      </c>
      <c r="F624" s="2" t="s">
        <v>12</v>
      </c>
      <c r="G624" s="9">
        <v>49.802808990000003</v>
      </c>
      <c r="H624" s="2" t="s">
        <v>36</v>
      </c>
      <c r="I624" s="2" t="s">
        <v>50</v>
      </c>
      <c r="J624" s="6" t="s">
        <v>661</v>
      </c>
    </row>
    <row r="625" spans="1:10" ht="13.2">
      <c r="A625" s="2" t="s">
        <v>273</v>
      </c>
      <c r="B625" s="2" t="s">
        <v>660</v>
      </c>
      <c r="C625" s="2" t="s">
        <v>652</v>
      </c>
      <c r="D625" s="2">
        <v>2018</v>
      </c>
      <c r="E625" s="2">
        <v>6</v>
      </c>
      <c r="F625" s="2" t="s">
        <v>12</v>
      </c>
      <c r="G625" s="9">
        <v>42.545555559999997</v>
      </c>
      <c r="H625" s="2" t="s">
        <v>36</v>
      </c>
      <c r="I625" s="2" t="s">
        <v>50</v>
      </c>
      <c r="J625" s="6" t="s">
        <v>661</v>
      </c>
    </row>
    <row r="626" spans="1:10" ht="13.2">
      <c r="A626" s="2" t="s">
        <v>273</v>
      </c>
      <c r="B626" s="2" t="s">
        <v>660</v>
      </c>
      <c r="C626" s="2" t="s">
        <v>652</v>
      </c>
      <c r="D626" s="2">
        <v>2018</v>
      </c>
      <c r="E626" s="2">
        <v>7</v>
      </c>
      <c r="F626" s="2" t="s">
        <v>12</v>
      </c>
      <c r="G626" s="9">
        <v>56.019220429999997</v>
      </c>
      <c r="H626" s="2" t="s">
        <v>36</v>
      </c>
      <c r="I626" s="2" t="s">
        <v>50</v>
      </c>
      <c r="J626" s="6" t="s">
        <v>661</v>
      </c>
    </row>
    <row r="627" spans="1:10" ht="13.2">
      <c r="A627" s="2" t="s">
        <v>273</v>
      </c>
      <c r="B627" s="2" t="s">
        <v>660</v>
      </c>
      <c r="C627" s="2" t="s">
        <v>652</v>
      </c>
      <c r="D627" s="2">
        <v>2018</v>
      </c>
      <c r="E627" s="2">
        <v>8</v>
      </c>
      <c r="F627" s="2" t="s">
        <v>12</v>
      </c>
      <c r="G627" s="9">
        <v>47.758532930000001</v>
      </c>
      <c r="H627" s="2" t="s">
        <v>36</v>
      </c>
      <c r="I627" s="2" t="s">
        <v>50</v>
      </c>
      <c r="J627" s="6" t="s">
        <v>661</v>
      </c>
    </row>
    <row r="628" spans="1:10" ht="13.2">
      <c r="A628" s="2" t="s">
        <v>273</v>
      </c>
      <c r="B628" s="2" t="s">
        <v>660</v>
      </c>
      <c r="C628" s="2" t="s">
        <v>652</v>
      </c>
      <c r="D628" s="2">
        <v>2018</v>
      </c>
      <c r="E628" s="2">
        <v>9</v>
      </c>
      <c r="F628" s="2" t="s">
        <v>12</v>
      </c>
      <c r="G628" s="39">
        <v>40.884669479999999</v>
      </c>
      <c r="H628" s="2" t="s">
        <v>36</v>
      </c>
      <c r="I628" s="2" t="s">
        <v>50</v>
      </c>
      <c r="J628" s="6" t="s">
        <v>661</v>
      </c>
    </row>
    <row r="629" spans="1:10" ht="13.2">
      <c r="A629" s="2" t="s">
        <v>273</v>
      </c>
      <c r="B629" s="2" t="s">
        <v>660</v>
      </c>
      <c r="C629" s="2" t="s">
        <v>652</v>
      </c>
      <c r="D629" s="2">
        <v>2018</v>
      </c>
      <c r="E629" s="2">
        <v>10</v>
      </c>
      <c r="F629" s="2" t="s">
        <v>12</v>
      </c>
      <c r="G629" s="39">
        <v>45.564247309999999</v>
      </c>
      <c r="H629" s="2" t="s">
        <v>36</v>
      </c>
      <c r="I629" s="2" t="s">
        <v>50</v>
      </c>
      <c r="J629" s="6" t="s">
        <v>661</v>
      </c>
    </row>
    <row r="630" spans="1:10" ht="13.2">
      <c r="A630" s="2" t="s">
        <v>273</v>
      </c>
      <c r="B630" s="2" t="s">
        <v>660</v>
      </c>
      <c r="C630" s="2" t="s">
        <v>652</v>
      </c>
      <c r="D630" s="2">
        <v>2018</v>
      </c>
      <c r="E630" s="2">
        <v>11</v>
      </c>
      <c r="F630" s="2" t="s">
        <v>12</v>
      </c>
      <c r="G630" s="9">
        <v>39.877777780000002</v>
      </c>
      <c r="H630" s="2" t="s">
        <v>36</v>
      </c>
      <c r="I630" s="2" t="s">
        <v>50</v>
      </c>
      <c r="J630" s="6" t="s">
        <v>661</v>
      </c>
    </row>
    <row r="631" spans="1:10" ht="13.2">
      <c r="A631" s="2" t="s">
        <v>273</v>
      </c>
      <c r="B631" s="2" t="s">
        <v>660</v>
      </c>
      <c r="C631" s="2" t="s">
        <v>652</v>
      </c>
      <c r="D631" s="2">
        <v>2018</v>
      </c>
      <c r="E631" s="2">
        <v>12</v>
      </c>
      <c r="F631" s="2" t="s">
        <v>12</v>
      </c>
      <c r="G631" s="9">
        <v>25.80795148</v>
      </c>
      <c r="H631" s="2" t="s">
        <v>36</v>
      </c>
      <c r="I631" s="2" t="s">
        <v>50</v>
      </c>
      <c r="J631" s="6" t="s">
        <v>661</v>
      </c>
    </row>
    <row r="632" spans="1:10" ht="13.2">
      <c r="A632" s="2" t="s">
        <v>305</v>
      </c>
      <c r="B632" s="2" t="s">
        <v>662</v>
      </c>
      <c r="C632" s="2" t="s">
        <v>652</v>
      </c>
      <c r="D632" s="2">
        <v>2017</v>
      </c>
      <c r="E632" s="2">
        <v>1</v>
      </c>
      <c r="F632" s="2" t="s">
        <v>12</v>
      </c>
      <c r="G632" s="9">
        <v>123.5</v>
      </c>
      <c r="H632" s="2" t="s">
        <v>36</v>
      </c>
      <c r="I632" s="2" t="s">
        <v>50</v>
      </c>
      <c r="J632" s="6" t="s">
        <v>663</v>
      </c>
    </row>
    <row r="633" spans="1:10" ht="13.2">
      <c r="A633" s="2" t="s">
        <v>305</v>
      </c>
      <c r="B633" s="2" t="s">
        <v>662</v>
      </c>
      <c r="C633" s="2" t="s">
        <v>652</v>
      </c>
      <c r="D633" s="2">
        <v>2017</v>
      </c>
      <c r="E633" s="2">
        <v>2</v>
      </c>
      <c r="F633" s="2" t="s">
        <v>12</v>
      </c>
      <c r="G633" s="9">
        <v>89.841428570000005</v>
      </c>
      <c r="H633" s="2" t="s">
        <v>36</v>
      </c>
      <c r="I633" s="2" t="s">
        <v>50</v>
      </c>
      <c r="J633" s="6" t="s">
        <v>663</v>
      </c>
    </row>
    <row r="634" spans="1:10" ht="13.2">
      <c r="A634" s="2" t="s">
        <v>305</v>
      </c>
      <c r="B634" s="2" t="s">
        <v>662</v>
      </c>
      <c r="C634" s="2" t="s">
        <v>652</v>
      </c>
      <c r="D634" s="2">
        <v>2017</v>
      </c>
      <c r="E634" s="2">
        <v>3</v>
      </c>
      <c r="F634" s="2" t="s">
        <v>12</v>
      </c>
      <c r="G634" s="9">
        <v>67.142069890000002</v>
      </c>
      <c r="H634" s="2" t="s">
        <v>36</v>
      </c>
      <c r="I634" s="2" t="s">
        <v>50</v>
      </c>
      <c r="J634" s="6" t="s">
        <v>663</v>
      </c>
    </row>
    <row r="635" spans="1:10" ht="13.2">
      <c r="A635" s="2" t="s">
        <v>305</v>
      </c>
      <c r="B635" s="2" t="s">
        <v>662</v>
      </c>
      <c r="C635" s="2" t="s">
        <v>652</v>
      </c>
      <c r="D635" s="2">
        <v>2017</v>
      </c>
      <c r="E635" s="2">
        <v>4</v>
      </c>
      <c r="F635" s="2" t="s">
        <v>12</v>
      </c>
      <c r="G635" s="9">
        <v>65.4689415</v>
      </c>
      <c r="H635" s="2" t="s">
        <v>36</v>
      </c>
      <c r="I635" s="2" t="s">
        <v>50</v>
      </c>
      <c r="J635" s="6" t="s">
        <v>663</v>
      </c>
    </row>
    <row r="636" spans="1:10" ht="13.2">
      <c r="A636" s="2" t="s">
        <v>305</v>
      </c>
      <c r="B636" s="2" t="s">
        <v>662</v>
      </c>
      <c r="C636" s="2" t="s">
        <v>652</v>
      </c>
      <c r="D636" s="2">
        <v>2017</v>
      </c>
      <c r="E636" s="2">
        <v>5</v>
      </c>
      <c r="F636" s="2" t="s">
        <v>12</v>
      </c>
      <c r="G636" s="9">
        <v>45.416532259999997</v>
      </c>
      <c r="H636" s="2" t="s">
        <v>36</v>
      </c>
      <c r="I636" s="2" t="s">
        <v>50</v>
      </c>
      <c r="J636" s="6" t="s">
        <v>663</v>
      </c>
    </row>
    <row r="637" spans="1:10" ht="13.2">
      <c r="A637" s="2" t="s">
        <v>305</v>
      </c>
      <c r="B637" s="2" t="s">
        <v>662</v>
      </c>
      <c r="C637" s="2" t="s">
        <v>652</v>
      </c>
      <c r="D637" s="2">
        <v>2017</v>
      </c>
      <c r="E637" s="2">
        <v>6</v>
      </c>
      <c r="F637" s="2" t="s">
        <v>12</v>
      </c>
      <c r="G637" s="9">
        <v>34.487000000000002</v>
      </c>
      <c r="H637" s="2" t="s">
        <v>36</v>
      </c>
      <c r="I637" s="2" t="s">
        <v>50</v>
      </c>
      <c r="J637" s="6" t="s">
        <v>663</v>
      </c>
    </row>
    <row r="638" spans="1:10" ht="13.2">
      <c r="A638" s="2" t="s">
        <v>305</v>
      </c>
      <c r="B638" s="2" t="s">
        <v>662</v>
      </c>
      <c r="C638" s="2" t="s">
        <v>652</v>
      </c>
      <c r="D638" s="2">
        <v>2017</v>
      </c>
      <c r="E638" s="2">
        <v>7</v>
      </c>
      <c r="F638" s="2" t="s">
        <v>12</v>
      </c>
      <c r="G638" s="9">
        <v>14.072715049999999</v>
      </c>
      <c r="H638" s="2" t="s">
        <v>36</v>
      </c>
      <c r="I638" s="2" t="s">
        <v>50</v>
      </c>
      <c r="J638" s="6" t="s">
        <v>663</v>
      </c>
    </row>
    <row r="639" spans="1:10" ht="13.2">
      <c r="A639" s="2" t="s">
        <v>305</v>
      </c>
      <c r="B639" s="2" t="s">
        <v>662</v>
      </c>
      <c r="C639" s="2" t="s">
        <v>652</v>
      </c>
      <c r="D639" s="2">
        <v>2017</v>
      </c>
      <c r="E639" s="2">
        <v>8</v>
      </c>
      <c r="F639" s="2" t="s">
        <v>12</v>
      </c>
      <c r="G639" s="9">
        <v>14.129085870000001</v>
      </c>
      <c r="H639" s="2" t="s">
        <v>36</v>
      </c>
      <c r="I639" s="2" t="s">
        <v>50</v>
      </c>
      <c r="J639" s="6" t="s">
        <v>663</v>
      </c>
    </row>
    <row r="640" spans="1:10" ht="13.2">
      <c r="A640" s="2" t="s">
        <v>305</v>
      </c>
      <c r="B640" s="2" t="s">
        <v>662</v>
      </c>
      <c r="C640" s="2" t="s">
        <v>652</v>
      </c>
      <c r="D640" s="2">
        <v>2017</v>
      </c>
      <c r="E640" s="2">
        <v>9</v>
      </c>
      <c r="F640" s="2" t="s">
        <v>12</v>
      </c>
      <c r="G640" s="9">
        <v>22.753813560000001</v>
      </c>
      <c r="H640" s="2" t="s">
        <v>36</v>
      </c>
      <c r="I640" s="2" t="s">
        <v>50</v>
      </c>
      <c r="J640" s="6" t="s">
        <v>663</v>
      </c>
    </row>
    <row r="641" spans="1:10" ht="13.2">
      <c r="A641" s="2" t="s">
        <v>305</v>
      </c>
      <c r="B641" s="2" t="s">
        <v>662</v>
      </c>
      <c r="C641" s="2" t="s">
        <v>652</v>
      </c>
      <c r="D641" s="2">
        <v>2017</v>
      </c>
      <c r="E641" s="2">
        <v>10</v>
      </c>
      <c r="F641" s="2" t="s">
        <v>12</v>
      </c>
      <c r="G641" s="9">
        <v>29.70723473</v>
      </c>
      <c r="H641" s="2" t="s">
        <v>36</v>
      </c>
      <c r="I641" s="2" t="s">
        <v>50</v>
      </c>
      <c r="J641" s="6" t="s">
        <v>663</v>
      </c>
    </row>
    <row r="642" spans="1:10" ht="13.2">
      <c r="A642" s="2" t="s">
        <v>305</v>
      </c>
      <c r="B642" s="2" t="s">
        <v>662</v>
      </c>
      <c r="C642" s="2" t="s">
        <v>652</v>
      </c>
      <c r="D642" s="2">
        <v>2017</v>
      </c>
      <c r="E642" s="2">
        <v>11</v>
      </c>
      <c r="F642" s="2" t="s">
        <v>12</v>
      </c>
      <c r="G642" s="9">
        <v>47.214861110000001</v>
      </c>
      <c r="H642" s="2" t="s">
        <v>36</v>
      </c>
      <c r="I642" s="2" t="s">
        <v>50</v>
      </c>
      <c r="J642" s="6" t="s">
        <v>663</v>
      </c>
    </row>
    <row r="643" spans="1:10" ht="13.2">
      <c r="A643" s="2" t="s">
        <v>305</v>
      </c>
      <c r="B643" s="2" t="s">
        <v>662</v>
      </c>
      <c r="C643" s="2" t="s">
        <v>652</v>
      </c>
      <c r="D643" s="2">
        <v>2017</v>
      </c>
      <c r="E643" s="2">
        <v>12</v>
      </c>
      <c r="F643" s="2" t="s">
        <v>12</v>
      </c>
      <c r="G643" s="9">
        <v>73.386810229999995</v>
      </c>
      <c r="H643" s="2" t="s">
        <v>36</v>
      </c>
      <c r="I643" s="2" t="s">
        <v>50</v>
      </c>
      <c r="J643" s="6" t="s">
        <v>663</v>
      </c>
    </row>
    <row r="644" spans="1:10" ht="13.2">
      <c r="A644" s="2" t="s">
        <v>305</v>
      </c>
      <c r="B644" s="2" t="s">
        <v>662</v>
      </c>
      <c r="C644" s="2" t="s">
        <v>652</v>
      </c>
      <c r="D644" s="2">
        <v>2018</v>
      </c>
      <c r="E644" s="2">
        <v>1</v>
      </c>
      <c r="F644" s="2" t="s">
        <v>12</v>
      </c>
      <c r="G644" s="9">
        <v>86.362768819999999</v>
      </c>
      <c r="H644" s="2" t="s">
        <v>36</v>
      </c>
      <c r="I644" s="2" t="s">
        <v>50</v>
      </c>
      <c r="J644" s="6" t="s">
        <v>663</v>
      </c>
    </row>
    <row r="645" spans="1:10" ht="13.2">
      <c r="A645" s="2" t="s">
        <v>305</v>
      </c>
      <c r="B645" s="2" t="s">
        <v>662</v>
      </c>
      <c r="C645" s="2" t="s">
        <v>652</v>
      </c>
      <c r="D645" s="2">
        <v>2018</v>
      </c>
      <c r="E645" s="2">
        <v>2</v>
      </c>
      <c r="F645" s="2" t="s">
        <v>12</v>
      </c>
      <c r="G645" s="9">
        <v>91.222700590000002</v>
      </c>
      <c r="H645" s="2" t="s">
        <v>36</v>
      </c>
      <c r="I645" s="2" t="s">
        <v>50</v>
      </c>
      <c r="J645" s="6" t="s">
        <v>663</v>
      </c>
    </row>
    <row r="646" spans="1:10" ht="13.2">
      <c r="A646" s="2" t="s">
        <v>305</v>
      </c>
      <c r="B646" s="2" t="s">
        <v>662</v>
      </c>
      <c r="C646" s="2" t="s">
        <v>652</v>
      </c>
      <c r="D646" s="2">
        <v>2018</v>
      </c>
      <c r="E646" s="2">
        <v>3</v>
      </c>
      <c r="F646" s="2" t="s">
        <v>12</v>
      </c>
      <c r="G646" s="9">
        <v>87.409189190000006</v>
      </c>
      <c r="H646" s="2" t="s">
        <v>36</v>
      </c>
      <c r="I646" s="2" t="s">
        <v>50</v>
      </c>
      <c r="J646" s="6" t="s">
        <v>663</v>
      </c>
    </row>
    <row r="647" spans="1:10" ht="13.2">
      <c r="A647" s="2" t="s">
        <v>305</v>
      </c>
      <c r="B647" s="2" t="s">
        <v>662</v>
      </c>
      <c r="C647" s="2" t="s">
        <v>652</v>
      </c>
      <c r="D647" s="2">
        <v>2018</v>
      </c>
      <c r="E647" s="2">
        <v>4</v>
      </c>
      <c r="F647" s="2" t="s">
        <v>12</v>
      </c>
      <c r="G647" s="9">
        <v>58.837083329999999</v>
      </c>
      <c r="H647" s="2" t="s">
        <v>36</v>
      </c>
      <c r="I647" s="2" t="s">
        <v>50</v>
      </c>
      <c r="J647" s="6" t="s">
        <v>663</v>
      </c>
    </row>
    <row r="648" spans="1:10" ht="13.2">
      <c r="A648" s="2" t="s">
        <v>305</v>
      </c>
      <c r="B648" s="2" t="s">
        <v>662</v>
      </c>
      <c r="C648" s="2" t="s">
        <v>652</v>
      </c>
      <c r="D648" s="2">
        <v>2018</v>
      </c>
      <c r="E648" s="2">
        <v>5</v>
      </c>
      <c r="F648" s="2" t="s">
        <v>12</v>
      </c>
      <c r="G648" s="9">
        <v>40.134811829999997</v>
      </c>
      <c r="H648" s="2" t="s">
        <v>36</v>
      </c>
      <c r="I648" s="2" t="s">
        <v>50</v>
      </c>
      <c r="J648" s="6" t="s">
        <v>663</v>
      </c>
    </row>
    <row r="649" spans="1:10" ht="13.2">
      <c r="A649" s="2" t="s">
        <v>305</v>
      </c>
      <c r="B649" s="2" t="s">
        <v>662</v>
      </c>
      <c r="C649" s="2" t="s">
        <v>652</v>
      </c>
      <c r="D649" s="2">
        <v>2018</v>
      </c>
      <c r="E649" s="2">
        <v>6</v>
      </c>
      <c r="F649" s="2" t="s">
        <v>12</v>
      </c>
      <c r="G649" s="9">
        <v>30.50416667</v>
      </c>
      <c r="H649" s="2" t="s">
        <v>36</v>
      </c>
      <c r="I649" s="2" t="s">
        <v>50</v>
      </c>
      <c r="J649" s="6" t="s">
        <v>663</v>
      </c>
    </row>
    <row r="650" spans="1:10" ht="13.2">
      <c r="A650" s="2" t="s">
        <v>305</v>
      </c>
      <c r="B650" s="2" t="s">
        <v>662</v>
      </c>
      <c r="C650" s="2" t="s">
        <v>652</v>
      </c>
      <c r="D650" s="2">
        <v>2018</v>
      </c>
      <c r="E650" s="2">
        <v>7</v>
      </c>
      <c r="F650" s="2" t="s">
        <v>12</v>
      </c>
      <c r="G650" s="9">
        <v>10.332890369999999</v>
      </c>
      <c r="H650" s="2" t="s">
        <v>36</v>
      </c>
      <c r="I650" s="2" t="s">
        <v>50</v>
      </c>
      <c r="J650" s="6" t="s">
        <v>663</v>
      </c>
    </row>
    <row r="651" spans="1:10" ht="13.2">
      <c r="A651" s="2" t="s">
        <v>305</v>
      </c>
      <c r="B651" s="2" t="s">
        <v>662</v>
      </c>
      <c r="C651" s="2" t="s">
        <v>652</v>
      </c>
      <c r="D651" s="2">
        <v>2018</v>
      </c>
      <c r="E651" s="2">
        <v>8</v>
      </c>
      <c r="F651" s="2" t="s">
        <v>12</v>
      </c>
      <c r="G651" s="9">
        <v>10.974797840000001</v>
      </c>
      <c r="H651" s="2" t="s">
        <v>36</v>
      </c>
      <c r="I651" s="2" t="s">
        <v>50</v>
      </c>
      <c r="J651" s="6" t="s">
        <v>663</v>
      </c>
    </row>
    <row r="652" spans="1:10" ht="13.2">
      <c r="A652" s="2" t="s">
        <v>305</v>
      </c>
      <c r="B652" s="2" t="s">
        <v>662</v>
      </c>
      <c r="C652" s="2" t="s">
        <v>652</v>
      </c>
      <c r="D652" s="2">
        <v>2018</v>
      </c>
      <c r="E652" s="2">
        <v>9</v>
      </c>
      <c r="F652" s="2" t="s">
        <v>12</v>
      </c>
      <c r="G652" s="9">
        <v>17.29047619</v>
      </c>
      <c r="H652" s="2" t="s">
        <v>36</v>
      </c>
      <c r="I652" s="2" t="s">
        <v>50</v>
      </c>
      <c r="J652" s="6" t="s">
        <v>663</v>
      </c>
    </row>
    <row r="653" spans="1:10" ht="13.2">
      <c r="A653" s="2" t="s">
        <v>305</v>
      </c>
      <c r="B653" s="2" t="s">
        <v>662</v>
      </c>
      <c r="C653" s="2" t="s">
        <v>652</v>
      </c>
      <c r="D653" s="2">
        <v>2018</v>
      </c>
      <c r="E653" s="2">
        <v>10</v>
      </c>
      <c r="F653" s="2" t="s">
        <v>12</v>
      </c>
      <c r="G653" s="9">
        <v>35.506071429999999</v>
      </c>
      <c r="H653" s="2" t="s">
        <v>36</v>
      </c>
      <c r="I653" s="2" t="s">
        <v>50</v>
      </c>
      <c r="J653" s="6" t="s">
        <v>663</v>
      </c>
    </row>
    <row r="654" spans="1:10" ht="13.2">
      <c r="A654" s="2" t="s">
        <v>305</v>
      </c>
      <c r="B654" s="2" t="s">
        <v>662</v>
      </c>
      <c r="C654" s="2" t="s">
        <v>652</v>
      </c>
      <c r="D654" s="2">
        <v>2018</v>
      </c>
      <c r="E654" s="2">
        <v>11</v>
      </c>
      <c r="F654" s="2" t="s">
        <v>12</v>
      </c>
      <c r="G654" s="9">
        <v>58.699025069999998</v>
      </c>
      <c r="H654" s="2" t="s">
        <v>36</v>
      </c>
      <c r="I654" s="2" t="s">
        <v>50</v>
      </c>
      <c r="J654" s="6" t="s">
        <v>663</v>
      </c>
    </row>
    <row r="655" spans="1:10" ht="13.2">
      <c r="A655" s="2" t="s">
        <v>305</v>
      </c>
      <c r="B655" s="2" t="s">
        <v>662</v>
      </c>
      <c r="C655" s="2" t="s">
        <v>652</v>
      </c>
      <c r="D655" s="2">
        <v>2018</v>
      </c>
      <c r="E655" s="2">
        <v>12</v>
      </c>
      <c r="F655" s="2" t="s">
        <v>12</v>
      </c>
      <c r="G655" s="9">
        <v>81.067897729999999</v>
      </c>
      <c r="H655" s="2" t="s">
        <v>36</v>
      </c>
      <c r="I655" s="2" t="s">
        <v>50</v>
      </c>
      <c r="J655" s="6" t="s">
        <v>663</v>
      </c>
    </row>
    <row r="656" spans="1:10" ht="13.2">
      <c r="A656" s="2" t="s">
        <v>305</v>
      </c>
      <c r="B656" s="2" t="s">
        <v>662</v>
      </c>
      <c r="C656" s="2" t="s">
        <v>652</v>
      </c>
      <c r="D656" s="2">
        <v>2017</v>
      </c>
      <c r="E656" s="2">
        <v>1</v>
      </c>
      <c r="F656" s="2" t="s">
        <v>114</v>
      </c>
      <c r="G656" s="9">
        <v>0</v>
      </c>
      <c r="H656" s="2" t="s">
        <v>105</v>
      </c>
      <c r="I656" s="2" t="s">
        <v>50</v>
      </c>
      <c r="J656" s="6" t="s">
        <v>663</v>
      </c>
    </row>
    <row r="657" spans="1:10" ht="13.2">
      <c r="A657" s="2" t="s">
        <v>305</v>
      </c>
      <c r="B657" s="2" t="s">
        <v>662</v>
      </c>
      <c r="C657" s="2" t="s">
        <v>652</v>
      </c>
      <c r="D657" s="2">
        <v>2017</v>
      </c>
      <c r="E657" s="2">
        <v>2</v>
      </c>
      <c r="F657" s="2" t="s">
        <v>114</v>
      </c>
      <c r="G657" s="9">
        <v>43.037037040000001</v>
      </c>
      <c r="H657" s="2" t="s">
        <v>105</v>
      </c>
      <c r="I657" s="2" t="s">
        <v>50</v>
      </c>
      <c r="J657" s="6" t="s">
        <v>663</v>
      </c>
    </row>
    <row r="658" spans="1:10" ht="13.2">
      <c r="A658" s="2" t="s">
        <v>305</v>
      </c>
      <c r="B658" s="2" t="s">
        <v>662</v>
      </c>
      <c r="C658" s="2" t="s">
        <v>652</v>
      </c>
      <c r="D658" s="2">
        <v>2017</v>
      </c>
      <c r="E658" s="2">
        <v>3</v>
      </c>
      <c r="F658" s="2" t="s">
        <v>114</v>
      </c>
      <c r="G658" s="9">
        <v>41.732526880000002</v>
      </c>
      <c r="H658" s="2" t="s">
        <v>105</v>
      </c>
      <c r="I658" s="2" t="s">
        <v>50</v>
      </c>
      <c r="J658" s="6" t="s">
        <v>663</v>
      </c>
    </row>
    <row r="659" spans="1:10" ht="13.2">
      <c r="A659" s="2" t="s">
        <v>305</v>
      </c>
      <c r="B659" s="2" t="s">
        <v>662</v>
      </c>
      <c r="C659" s="2" t="s">
        <v>652</v>
      </c>
      <c r="D659" s="2">
        <v>2017</v>
      </c>
      <c r="E659" s="2">
        <v>4</v>
      </c>
      <c r="F659" s="2" t="s">
        <v>114</v>
      </c>
      <c r="G659" s="9">
        <v>50.245833330000004</v>
      </c>
      <c r="H659" s="2" t="s">
        <v>105</v>
      </c>
      <c r="I659" s="2" t="s">
        <v>50</v>
      </c>
      <c r="J659" s="6" t="s">
        <v>663</v>
      </c>
    </row>
    <row r="660" spans="1:10" ht="13.2">
      <c r="A660" s="2" t="s">
        <v>305</v>
      </c>
      <c r="B660" s="2" t="s">
        <v>662</v>
      </c>
      <c r="C660" s="2" t="s">
        <v>652</v>
      </c>
      <c r="D660" s="2">
        <v>2017</v>
      </c>
      <c r="E660" s="2">
        <v>5</v>
      </c>
      <c r="F660" s="2" t="s">
        <v>114</v>
      </c>
      <c r="G660" s="9">
        <v>46.311231390000003</v>
      </c>
      <c r="H660" s="2" t="s">
        <v>105</v>
      </c>
      <c r="I660" s="2" t="s">
        <v>50</v>
      </c>
      <c r="J660" s="6" t="s">
        <v>663</v>
      </c>
    </row>
    <row r="661" spans="1:10" ht="13.2">
      <c r="A661" s="2" t="s">
        <v>305</v>
      </c>
      <c r="B661" s="2" t="s">
        <v>662</v>
      </c>
      <c r="C661" s="2" t="s">
        <v>652</v>
      </c>
      <c r="D661" s="2">
        <v>2017</v>
      </c>
      <c r="E661" s="2">
        <v>6</v>
      </c>
      <c r="F661" s="2" t="s">
        <v>114</v>
      </c>
      <c r="G661" s="9">
        <v>38.754166669999996</v>
      </c>
      <c r="H661" s="2" t="s">
        <v>105</v>
      </c>
      <c r="I661" s="2" t="s">
        <v>50</v>
      </c>
      <c r="J661" s="6" t="s">
        <v>663</v>
      </c>
    </row>
    <row r="662" spans="1:10" ht="13.2">
      <c r="A662" s="2" t="s">
        <v>305</v>
      </c>
      <c r="B662" s="2" t="s">
        <v>662</v>
      </c>
      <c r="C662" s="2" t="s">
        <v>652</v>
      </c>
      <c r="D662" s="2">
        <v>2017</v>
      </c>
      <c r="E662" s="2">
        <v>7</v>
      </c>
      <c r="F662" s="2" t="s">
        <v>114</v>
      </c>
      <c r="G662" s="9">
        <v>2.1666666669999999</v>
      </c>
      <c r="H662" s="2" t="s">
        <v>105</v>
      </c>
      <c r="I662" s="2" t="s">
        <v>50</v>
      </c>
      <c r="J662" s="6" t="s">
        <v>663</v>
      </c>
    </row>
    <row r="663" spans="1:10" ht="13.2">
      <c r="A663" s="2" t="s">
        <v>305</v>
      </c>
      <c r="B663" s="2" t="s">
        <v>662</v>
      </c>
      <c r="C663" s="2" t="s">
        <v>652</v>
      </c>
      <c r="D663" s="2">
        <v>2017</v>
      </c>
      <c r="E663" s="2">
        <v>8</v>
      </c>
      <c r="F663" s="2" t="s">
        <v>114</v>
      </c>
      <c r="G663" s="9">
        <v>3.6900269539999999</v>
      </c>
      <c r="H663" s="2" t="s">
        <v>105</v>
      </c>
      <c r="I663" s="2" t="s">
        <v>50</v>
      </c>
      <c r="J663" s="6" t="s">
        <v>663</v>
      </c>
    </row>
    <row r="664" spans="1:10" ht="13.2">
      <c r="A664" s="2" t="s">
        <v>305</v>
      </c>
      <c r="B664" s="2" t="s">
        <v>662</v>
      </c>
      <c r="C664" s="2" t="s">
        <v>652</v>
      </c>
      <c r="D664" s="2">
        <v>2017</v>
      </c>
      <c r="E664" s="2">
        <v>9</v>
      </c>
      <c r="F664" s="2" t="s">
        <v>114</v>
      </c>
      <c r="G664" s="9">
        <v>3.0598885789999999</v>
      </c>
      <c r="H664" s="2" t="s">
        <v>105</v>
      </c>
      <c r="I664" s="2" t="s">
        <v>50</v>
      </c>
      <c r="J664" s="6" t="s">
        <v>663</v>
      </c>
    </row>
    <row r="665" spans="1:10" ht="13.2">
      <c r="A665" s="2" t="s">
        <v>305</v>
      </c>
      <c r="B665" s="2" t="s">
        <v>662</v>
      </c>
      <c r="C665" s="2" t="s">
        <v>652</v>
      </c>
      <c r="D665" s="2">
        <v>2017</v>
      </c>
      <c r="E665" s="2">
        <v>10</v>
      </c>
      <c r="F665" s="2" t="s">
        <v>114</v>
      </c>
      <c r="G665" s="9">
        <v>2.7408906879999999</v>
      </c>
      <c r="H665" s="2" t="s">
        <v>105</v>
      </c>
      <c r="I665" s="2" t="s">
        <v>50</v>
      </c>
      <c r="J665" s="6" t="s">
        <v>663</v>
      </c>
    </row>
    <row r="666" spans="1:10" ht="13.2">
      <c r="A666" s="2" t="s">
        <v>305</v>
      </c>
      <c r="B666" s="2" t="s">
        <v>662</v>
      </c>
      <c r="C666" s="2" t="s">
        <v>652</v>
      </c>
      <c r="D666" s="2">
        <v>2017</v>
      </c>
      <c r="E666" s="2">
        <v>11</v>
      </c>
      <c r="F666" s="2" t="s">
        <v>114</v>
      </c>
      <c r="G666" s="9">
        <v>19.660537479999999</v>
      </c>
      <c r="H666" s="2" t="s">
        <v>105</v>
      </c>
      <c r="I666" s="2" t="s">
        <v>50</v>
      </c>
      <c r="J666" s="6" t="s">
        <v>663</v>
      </c>
    </row>
    <row r="667" spans="1:10" ht="13.2">
      <c r="A667" s="2" t="s">
        <v>305</v>
      </c>
      <c r="B667" s="2" t="s">
        <v>662</v>
      </c>
      <c r="C667" s="2" t="s">
        <v>652</v>
      </c>
      <c r="D667" s="2">
        <v>2017</v>
      </c>
      <c r="E667" s="2">
        <v>12</v>
      </c>
      <c r="F667" s="2" t="s">
        <v>114</v>
      </c>
      <c r="G667" s="9">
        <v>17.358870970000002</v>
      </c>
      <c r="H667" s="2" t="s">
        <v>105</v>
      </c>
      <c r="I667" s="2" t="s">
        <v>50</v>
      </c>
      <c r="J667" s="6" t="s">
        <v>663</v>
      </c>
    </row>
    <row r="668" spans="1:10" ht="13.2">
      <c r="A668" s="2" t="s">
        <v>305</v>
      </c>
      <c r="B668" s="2" t="s">
        <v>662</v>
      </c>
      <c r="C668" s="2" t="s">
        <v>652</v>
      </c>
      <c r="D668" s="2">
        <v>2018</v>
      </c>
      <c r="E668" s="2">
        <v>1</v>
      </c>
      <c r="F668" s="2" t="s">
        <v>114</v>
      </c>
      <c r="G668" s="9">
        <v>18.389784949999999</v>
      </c>
      <c r="H668" s="2" t="s">
        <v>105</v>
      </c>
      <c r="I668" s="2" t="s">
        <v>50</v>
      </c>
      <c r="J668" s="6" t="s">
        <v>663</v>
      </c>
    </row>
    <row r="669" spans="1:10" ht="13.2">
      <c r="A669" s="2" t="s">
        <v>305</v>
      </c>
      <c r="B669" s="2" t="s">
        <v>662</v>
      </c>
      <c r="C669" s="2" t="s">
        <v>652</v>
      </c>
      <c r="D669" s="2">
        <v>2018</v>
      </c>
      <c r="E669" s="2">
        <v>2</v>
      </c>
      <c r="F669" s="2" t="s">
        <v>114</v>
      </c>
      <c r="G669" s="9">
        <v>22.593320240000001</v>
      </c>
      <c r="H669" s="2" t="s">
        <v>105</v>
      </c>
      <c r="I669" s="2" t="s">
        <v>50</v>
      </c>
      <c r="J669" s="6" t="s">
        <v>663</v>
      </c>
    </row>
    <row r="670" spans="1:10" ht="13.2">
      <c r="A670" s="2" t="s">
        <v>305</v>
      </c>
      <c r="B670" s="2" t="s">
        <v>662</v>
      </c>
      <c r="C670" s="2" t="s">
        <v>652</v>
      </c>
      <c r="D670" s="2">
        <v>2018</v>
      </c>
      <c r="E670" s="2">
        <v>3</v>
      </c>
      <c r="F670" s="2" t="s">
        <v>114</v>
      </c>
      <c r="G670" s="9">
        <v>40.754032260000002</v>
      </c>
      <c r="H670" s="2" t="s">
        <v>105</v>
      </c>
      <c r="I670" s="2" t="s">
        <v>50</v>
      </c>
      <c r="J670" s="6" t="s">
        <v>663</v>
      </c>
    </row>
    <row r="671" spans="1:10" ht="13.2">
      <c r="A671" s="2" t="s">
        <v>305</v>
      </c>
      <c r="B671" s="2" t="s">
        <v>662</v>
      </c>
      <c r="C671" s="2" t="s">
        <v>652</v>
      </c>
      <c r="D671" s="2">
        <v>2018</v>
      </c>
      <c r="E671" s="2">
        <v>4</v>
      </c>
      <c r="F671" s="2" t="s">
        <v>114</v>
      </c>
      <c r="G671" s="9">
        <v>41.45961003</v>
      </c>
      <c r="H671" s="2" t="s">
        <v>105</v>
      </c>
      <c r="I671" s="2" t="s">
        <v>50</v>
      </c>
      <c r="J671" s="6" t="s">
        <v>663</v>
      </c>
    </row>
    <row r="672" spans="1:10" ht="13.2">
      <c r="A672" s="2" t="s">
        <v>305</v>
      </c>
      <c r="B672" s="2" t="s">
        <v>662</v>
      </c>
      <c r="C672" s="2" t="s">
        <v>652</v>
      </c>
      <c r="D672" s="2">
        <v>2018</v>
      </c>
      <c r="E672" s="2">
        <v>5</v>
      </c>
      <c r="F672" s="2" t="s">
        <v>114</v>
      </c>
      <c r="G672" s="9">
        <v>40.767160160000003</v>
      </c>
      <c r="H672" s="2" t="s">
        <v>105</v>
      </c>
      <c r="I672" s="2" t="s">
        <v>50</v>
      </c>
      <c r="J672" s="6" t="s">
        <v>663</v>
      </c>
    </row>
    <row r="673" spans="1:10" ht="13.2">
      <c r="A673" s="2" t="s">
        <v>305</v>
      </c>
      <c r="B673" s="2" t="s">
        <v>662</v>
      </c>
      <c r="C673" s="2" t="s">
        <v>652</v>
      </c>
      <c r="D673" s="2">
        <v>2018</v>
      </c>
      <c r="E673" s="2">
        <v>6</v>
      </c>
      <c r="F673" s="2" t="s">
        <v>114</v>
      </c>
      <c r="G673" s="9">
        <v>37.193055559999998</v>
      </c>
      <c r="H673" s="2" t="s">
        <v>105</v>
      </c>
      <c r="I673" s="2" t="s">
        <v>50</v>
      </c>
      <c r="J673" s="6" t="s">
        <v>663</v>
      </c>
    </row>
    <row r="674" spans="1:10" ht="13.2">
      <c r="A674" s="2" t="s">
        <v>305</v>
      </c>
      <c r="B674" s="2" t="s">
        <v>662</v>
      </c>
      <c r="C674" s="2" t="s">
        <v>652</v>
      </c>
      <c r="D674" s="2">
        <v>2018</v>
      </c>
      <c r="E674" s="2">
        <v>7</v>
      </c>
      <c r="F674" s="2" t="s">
        <v>114</v>
      </c>
      <c r="G674" s="9">
        <v>23.028943559999998</v>
      </c>
      <c r="H674" s="2" t="s">
        <v>105</v>
      </c>
      <c r="I674" s="2" t="s">
        <v>50</v>
      </c>
      <c r="J674" s="6" t="s">
        <v>663</v>
      </c>
    </row>
    <row r="675" spans="1:10" ht="13.2">
      <c r="A675" s="2" t="s">
        <v>305</v>
      </c>
      <c r="B675" s="2" t="s">
        <v>662</v>
      </c>
      <c r="C675" s="2" t="s">
        <v>652</v>
      </c>
      <c r="D675" s="2">
        <v>2018</v>
      </c>
      <c r="E675" s="2">
        <v>8</v>
      </c>
      <c r="F675" s="2" t="s">
        <v>114</v>
      </c>
      <c r="G675" s="9">
        <v>21.25</v>
      </c>
      <c r="H675" s="2" t="s">
        <v>105</v>
      </c>
      <c r="I675" s="2" t="s">
        <v>50</v>
      </c>
      <c r="J675" s="6" t="s">
        <v>663</v>
      </c>
    </row>
    <row r="676" spans="1:10" ht="13.2">
      <c r="A676" s="2" t="s">
        <v>305</v>
      </c>
      <c r="B676" s="2" t="s">
        <v>662</v>
      </c>
      <c r="C676" s="2" t="s">
        <v>652</v>
      </c>
      <c r="D676" s="2">
        <v>2018</v>
      </c>
      <c r="E676" s="2">
        <v>9</v>
      </c>
      <c r="F676" s="2" t="s">
        <v>114</v>
      </c>
      <c r="G676" s="39">
        <v>24.71388889</v>
      </c>
      <c r="H676" s="2" t="s">
        <v>105</v>
      </c>
      <c r="I676" s="2" t="s">
        <v>50</v>
      </c>
      <c r="J676" s="6" t="s">
        <v>663</v>
      </c>
    </row>
    <row r="677" spans="1:10" ht="13.2">
      <c r="A677" s="2" t="s">
        <v>305</v>
      </c>
      <c r="B677" s="2" t="s">
        <v>662</v>
      </c>
      <c r="C677" s="2" t="s">
        <v>652</v>
      </c>
      <c r="D677" s="2">
        <v>2018</v>
      </c>
      <c r="E677" s="2">
        <v>10</v>
      </c>
      <c r="F677" s="2" t="s">
        <v>114</v>
      </c>
      <c r="G677" s="39">
        <v>32.184466020000002</v>
      </c>
      <c r="H677" s="2" t="s">
        <v>105</v>
      </c>
      <c r="I677" s="2" t="s">
        <v>50</v>
      </c>
      <c r="J677" s="6" t="s">
        <v>663</v>
      </c>
    </row>
    <row r="678" spans="1:10" ht="13.2">
      <c r="A678" s="2" t="s">
        <v>305</v>
      </c>
      <c r="B678" s="2" t="s">
        <v>662</v>
      </c>
      <c r="C678" s="2" t="s">
        <v>652</v>
      </c>
      <c r="D678" s="2">
        <v>2018</v>
      </c>
      <c r="E678" s="2">
        <v>11</v>
      </c>
      <c r="F678" s="2" t="s">
        <v>114</v>
      </c>
      <c r="G678" s="9">
        <v>23.156424579999999</v>
      </c>
      <c r="H678" s="2" t="s">
        <v>105</v>
      </c>
      <c r="I678" s="2" t="s">
        <v>50</v>
      </c>
      <c r="J678" s="6" t="s">
        <v>663</v>
      </c>
    </row>
    <row r="679" spans="1:10" ht="13.2">
      <c r="A679" s="2" t="s">
        <v>305</v>
      </c>
      <c r="B679" s="2" t="s">
        <v>662</v>
      </c>
      <c r="C679" s="2" t="s">
        <v>652</v>
      </c>
      <c r="D679" s="2">
        <v>2018</v>
      </c>
      <c r="E679" s="2">
        <v>12</v>
      </c>
      <c r="F679" s="2" t="s">
        <v>114</v>
      </c>
      <c r="G679" s="9">
        <v>16.151881719999999</v>
      </c>
      <c r="H679" s="2" t="s">
        <v>105</v>
      </c>
      <c r="I679" s="2" t="s">
        <v>50</v>
      </c>
      <c r="J679" s="6" t="s">
        <v>663</v>
      </c>
    </row>
    <row r="680" spans="1:10" ht="13.2">
      <c r="A680" s="2" t="s">
        <v>305</v>
      </c>
      <c r="B680" s="2" t="s">
        <v>664</v>
      </c>
      <c r="C680" s="2" t="s">
        <v>652</v>
      </c>
      <c r="D680" s="2">
        <v>2017</v>
      </c>
      <c r="E680" s="2">
        <v>1</v>
      </c>
      <c r="F680" s="2" t="s">
        <v>12</v>
      </c>
      <c r="G680" s="39" t="s">
        <v>33</v>
      </c>
      <c r="H680" s="2" t="s">
        <v>36</v>
      </c>
      <c r="I680" s="2" t="s">
        <v>50</v>
      </c>
      <c r="J680" s="6" t="s">
        <v>665</v>
      </c>
    </row>
    <row r="681" spans="1:10" ht="13.2">
      <c r="A681" s="2" t="s">
        <v>305</v>
      </c>
      <c r="B681" s="2" t="s">
        <v>664</v>
      </c>
      <c r="C681" s="2" t="s">
        <v>652</v>
      </c>
      <c r="D681" s="2">
        <v>2017</v>
      </c>
      <c r="E681" s="2">
        <v>2</v>
      </c>
      <c r="F681" s="2" t="s">
        <v>12</v>
      </c>
      <c r="G681" s="9">
        <v>109.7487952</v>
      </c>
      <c r="H681" s="2" t="s">
        <v>36</v>
      </c>
      <c r="I681" s="2" t="s">
        <v>50</v>
      </c>
      <c r="J681" s="6" t="s">
        <v>665</v>
      </c>
    </row>
    <row r="682" spans="1:10" ht="13.2">
      <c r="A682" s="2" t="s">
        <v>305</v>
      </c>
      <c r="B682" s="2" t="s">
        <v>664</v>
      </c>
      <c r="C682" s="2" t="s">
        <v>652</v>
      </c>
      <c r="D682" s="2">
        <v>2017</v>
      </c>
      <c r="E682" s="2">
        <v>3</v>
      </c>
      <c r="F682" s="2" t="s">
        <v>12</v>
      </c>
      <c r="G682" s="9">
        <v>82.968478259999998</v>
      </c>
      <c r="H682" s="2" t="s">
        <v>36</v>
      </c>
      <c r="I682" s="2" t="s">
        <v>50</v>
      </c>
      <c r="J682" s="6" t="s">
        <v>665</v>
      </c>
    </row>
    <row r="683" spans="1:10" ht="13.2">
      <c r="A683" s="2" t="s">
        <v>305</v>
      </c>
      <c r="B683" s="2" t="s">
        <v>664</v>
      </c>
      <c r="C683" s="2" t="s">
        <v>652</v>
      </c>
      <c r="D683" s="2">
        <v>2017</v>
      </c>
      <c r="E683" s="2">
        <v>4</v>
      </c>
      <c r="F683" s="2" t="s">
        <v>12</v>
      </c>
      <c r="G683" s="9">
        <v>90.169444440000007</v>
      </c>
      <c r="H683" s="2" t="s">
        <v>36</v>
      </c>
      <c r="I683" s="2" t="s">
        <v>50</v>
      </c>
      <c r="J683" s="6" t="s">
        <v>665</v>
      </c>
    </row>
    <row r="684" spans="1:10" ht="13.2">
      <c r="A684" s="2" t="s">
        <v>305</v>
      </c>
      <c r="B684" s="2" t="s">
        <v>664</v>
      </c>
      <c r="C684" s="2" t="s">
        <v>652</v>
      </c>
      <c r="D684" s="2">
        <v>2017</v>
      </c>
      <c r="E684" s="2">
        <v>5</v>
      </c>
      <c r="F684" s="2" t="s">
        <v>12</v>
      </c>
      <c r="G684" s="9">
        <v>52.602448979999998</v>
      </c>
      <c r="H684" s="2" t="s">
        <v>36</v>
      </c>
      <c r="I684" s="2" t="s">
        <v>50</v>
      </c>
      <c r="J684" s="6" t="s">
        <v>665</v>
      </c>
    </row>
    <row r="685" spans="1:10" ht="13.2">
      <c r="A685" s="2" t="s">
        <v>305</v>
      </c>
      <c r="B685" s="2" t="s">
        <v>664</v>
      </c>
      <c r="C685" s="2" t="s">
        <v>652</v>
      </c>
      <c r="D685" s="2">
        <v>2017</v>
      </c>
      <c r="E685" s="2">
        <v>6</v>
      </c>
      <c r="F685" s="2" t="s">
        <v>12</v>
      </c>
      <c r="G685" s="9">
        <v>34.678750000000001</v>
      </c>
      <c r="H685" s="2" t="s">
        <v>36</v>
      </c>
      <c r="I685" s="2" t="s">
        <v>50</v>
      </c>
      <c r="J685" s="6" t="s">
        <v>665</v>
      </c>
    </row>
    <row r="686" spans="1:10" ht="13.2">
      <c r="A686" s="2" t="s">
        <v>305</v>
      </c>
      <c r="B686" s="2" t="s">
        <v>664</v>
      </c>
      <c r="C686" s="2" t="s">
        <v>652</v>
      </c>
      <c r="D686" s="2">
        <v>2017</v>
      </c>
      <c r="E686" s="2">
        <v>7</v>
      </c>
      <c r="F686" s="2" t="s">
        <v>12</v>
      </c>
      <c r="G686" s="9">
        <v>18.74623656</v>
      </c>
      <c r="H686" s="2" t="s">
        <v>36</v>
      </c>
      <c r="I686" s="2" t="s">
        <v>50</v>
      </c>
      <c r="J686" s="6" t="s">
        <v>665</v>
      </c>
    </row>
    <row r="687" spans="1:10" ht="13.2">
      <c r="A687" s="2" t="s">
        <v>305</v>
      </c>
      <c r="B687" s="2" t="s">
        <v>664</v>
      </c>
      <c r="C687" s="2" t="s">
        <v>652</v>
      </c>
      <c r="D687" s="2">
        <v>2017</v>
      </c>
      <c r="E687" s="2">
        <v>8</v>
      </c>
      <c r="F687" s="2" t="s">
        <v>12</v>
      </c>
      <c r="G687" s="9">
        <v>18.263994570000001</v>
      </c>
      <c r="H687" s="2" t="s">
        <v>36</v>
      </c>
      <c r="I687" s="2" t="s">
        <v>50</v>
      </c>
      <c r="J687" s="6" t="s">
        <v>665</v>
      </c>
    </row>
    <row r="688" spans="1:10" ht="13.2">
      <c r="A688" s="2" t="s">
        <v>305</v>
      </c>
      <c r="B688" s="2" t="s">
        <v>664</v>
      </c>
      <c r="C688" s="2" t="s">
        <v>652</v>
      </c>
      <c r="D688" s="2">
        <v>2017</v>
      </c>
      <c r="E688" s="2">
        <v>9</v>
      </c>
      <c r="F688" s="2" t="s">
        <v>12</v>
      </c>
      <c r="G688" s="9">
        <v>24.74180556</v>
      </c>
      <c r="H688" s="2" t="s">
        <v>36</v>
      </c>
      <c r="I688" s="2" t="s">
        <v>50</v>
      </c>
      <c r="J688" s="6" t="s">
        <v>665</v>
      </c>
    </row>
    <row r="689" spans="1:10" ht="13.2">
      <c r="A689" s="2" t="s">
        <v>305</v>
      </c>
      <c r="B689" s="2" t="s">
        <v>664</v>
      </c>
      <c r="C689" s="2" t="s">
        <v>652</v>
      </c>
      <c r="D689" s="2">
        <v>2017</v>
      </c>
      <c r="E689" s="2">
        <v>10</v>
      </c>
      <c r="F689" s="2" t="s">
        <v>12</v>
      </c>
      <c r="G689" s="9">
        <v>34.654986520000001</v>
      </c>
      <c r="H689" s="2" t="s">
        <v>36</v>
      </c>
      <c r="I689" s="2" t="s">
        <v>50</v>
      </c>
      <c r="J689" s="6" t="s">
        <v>665</v>
      </c>
    </row>
    <row r="690" spans="1:10" ht="13.2">
      <c r="A690" s="2" t="s">
        <v>305</v>
      </c>
      <c r="B690" s="2" t="s">
        <v>664</v>
      </c>
      <c r="C690" s="2" t="s">
        <v>652</v>
      </c>
      <c r="D690" s="2">
        <v>2017</v>
      </c>
      <c r="E690" s="2">
        <v>11</v>
      </c>
      <c r="F690" s="2" t="s">
        <v>12</v>
      </c>
      <c r="G690" s="9">
        <v>60.796920579999998</v>
      </c>
      <c r="H690" s="2" t="s">
        <v>36</v>
      </c>
      <c r="I690" s="2" t="s">
        <v>50</v>
      </c>
      <c r="J690" s="6" t="s">
        <v>665</v>
      </c>
    </row>
    <row r="691" spans="1:10" ht="13.2">
      <c r="A691" s="2" t="s">
        <v>305</v>
      </c>
      <c r="B691" s="2" t="s">
        <v>664</v>
      </c>
      <c r="C691" s="2" t="s">
        <v>652</v>
      </c>
      <c r="D691" s="2">
        <v>2017</v>
      </c>
      <c r="E691" s="2">
        <v>12</v>
      </c>
      <c r="F691" s="2" t="s">
        <v>12</v>
      </c>
      <c r="G691" s="9">
        <v>86.470440249999996</v>
      </c>
      <c r="H691" s="2" t="s">
        <v>36</v>
      </c>
      <c r="I691" s="2" t="s">
        <v>50</v>
      </c>
      <c r="J691" s="6" t="s">
        <v>665</v>
      </c>
    </row>
    <row r="692" spans="1:10" ht="13.2">
      <c r="A692" s="2" t="s">
        <v>305</v>
      </c>
      <c r="B692" s="2" t="s">
        <v>664</v>
      </c>
      <c r="C692" s="2" t="s">
        <v>652</v>
      </c>
      <c r="D692" s="2">
        <v>2018</v>
      </c>
      <c r="E692" s="2">
        <v>1</v>
      </c>
      <c r="F692" s="2" t="s">
        <v>12</v>
      </c>
      <c r="G692" s="9">
        <v>99.762250710000004</v>
      </c>
      <c r="H692" s="2" t="s">
        <v>36</v>
      </c>
      <c r="I692" s="2" t="s">
        <v>50</v>
      </c>
      <c r="J692" s="6" t="s">
        <v>665</v>
      </c>
    </row>
    <row r="693" spans="1:10" ht="13.2">
      <c r="A693" s="2" t="s">
        <v>305</v>
      </c>
      <c r="B693" s="2" t="s">
        <v>664</v>
      </c>
      <c r="C693" s="2" t="s">
        <v>652</v>
      </c>
      <c r="D693" s="2">
        <v>2018</v>
      </c>
      <c r="E693" s="2">
        <v>2</v>
      </c>
      <c r="F693" s="2" t="s">
        <v>12</v>
      </c>
      <c r="G693" s="9">
        <v>102.05169170000001</v>
      </c>
      <c r="H693" s="2" t="s">
        <v>36</v>
      </c>
      <c r="I693" s="2" t="s">
        <v>50</v>
      </c>
      <c r="J693" s="6" t="s">
        <v>665</v>
      </c>
    </row>
    <row r="694" spans="1:10" ht="13.2">
      <c r="A694" s="2" t="s">
        <v>305</v>
      </c>
      <c r="B694" s="2" t="s">
        <v>664</v>
      </c>
      <c r="C694" s="2" t="s">
        <v>652</v>
      </c>
      <c r="D694" s="2">
        <v>2018</v>
      </c>
      <c r="E694" s="2">
        <v>3</v>
      </c>
      <c r="F694" s="2" t="s">
        <v>12</v>
      </c>
      <c r="G694" s="9">
        <v>94.744339620000005</v>
      </c>
      <c r="H694" s="2" t="s">
        <v>36</v>
      </c>
      <c r="I694" s="2" t="s">
        <v>50</v>
      </c>
      <c r="J694" s="6" t="s">
        <v>665</v>
      </c>
    </row>
    <row r="695" spans="1:10" ht="13.2">
      <c r="A695" s="2" t="s">
        <v>305</v>
      </c>
      <c r="B695" s="2" t="s">
        <v>664</v>
      </c>
      <c r="C695" s="2" t="s">
        <v>652</v>
      </c>
      <c r="D695" s="2">
        <v>2018</v>
      </c>
      <c r="E695" s="2">
        <v>4</v>
      </c>
      <c r="F695" s="2" t="s">
        <v>12</v>
      </c>
      <c r="G695" s="9">
        <v>67.881450490000006</v>
      </c>
      <c r="H695" s="2" t="s">
        <v>36</v>
      </c>
      <c r="I695" s="2" t="s">
        <v>50</v>
      </c>
      <c r="J695" s="6" t="s">
        <v>665</v>
      </c>
    </row>
    <row r="696" spans="1:10" ht="13.2">
      <c r="A696" s="2" t="s">
        <v>305</v>
      </c>
      <c r="B696" s="2" t="s">
        <v>664</v>
      </c>
      <c r="C696" s="2" t="s">
        <v>652</v>
      </c>
      <c r="D696" s="2">
        <v>2018</v>
      </c>
      <c r="E696" s="2">
        <v>5</v>
      </c>
      <c r="F696" s="2" t="s">
        <v>12</v>
      </c>
      <c r="G696" s="9">
        <v>42.338608460000003</v>
      </c>
      <c r="H696" s="2" t="s">
        <v>36</v>
      </c>
      <c r="I696" s="2" t="s">
        <v>50</v>
      </c>
      <c r="J696" s="6" t="s">
        <v>665</v>
      </c>
    </row>
    <row r="697" spans="1:10" ht="13.2">
      <c r="A697" s="2" t="s">
        <v>305</v>
      </c>
      <c r="B697" s="2" t="s">
        <v>664</v>
      </c>
      <c r="C697" s="2" t="s">
        <v>652</v>
      </c>
      <c r="D697" s="2">
        <v>2018</v>
      </c>
      <c r="E697" s="2">
        <v>6</v>
      </c>
      <c r="F697" s="2" t="s">
        <v>12</v>
      </c>
      <c r="G697" s="9">
        <v>35.563472220000001</v>
      </c>
      <c r="H697" s="2" t="s">
        <v>36</v>
      </c>
      <c r="I697" s="2" t="s">
        <v>50</v>
      </c>
      <c r="J697" s="6" t="s">
        <v>665</v>
      </c>
    </row>
    <row r="698" spans="1:10" ht="13.2">
      <c r="A698" s="2" t="s">
        <v>305</v>
      </c>
      <c r="B698" s="2" t="s">
        <v>664</v>
      </c>
      <c r="C698" s="2" t="s">
        <v>652</v>
      </c>
      <c r="D698" s="2">
        <v>2018</v>
      </c>
      <c r="E698" s="2">
        <v>7</v>
      </c>
      <c r="F698" s="2" t="s">
        <v>12</v>
      </c>
      <c r="G698" s="9">
        <v>14.93051075</v>
      </c>
      <c r="H698" s="2" t="s">
        <v>36</v>
      </c>
      <c r="I698" s="2" t="s">
        <v>50</v>
      </c>
      <c r="J698" s="6" t="s">
        <v>665</v>
      </c>
    </row>
    <row r="699" spans="1:10" ht="13.2">
      <c r="A699" s="2" t="s">
        <v>305</v>
      </c>
      <c r="B699" s="2" t="s">
        <v>664</v>
      </c>
      <c r="C699" s="2" t="s">
        <v>652</v>
      </c>
      <c r="D699" s="2">
        <v>2018</v>
      </c>
      <c r="E699" s="2">
        <v>8</v>
      </c>
      <c r="F699" s="2" t="s">
        <v>12</v>
      </c>
      <c r="G699" s="9">
        <v>14.567837839999999</v>
      </c>
      <c r="H699" s="2" t="s">
        <v>36</v>
      </c>
      <c r="I699" s="2" t="s">
        <v>50</v>
      </c>
      <c r="J699" s="6" t="s">
        <v>665</v>
      </c>
    </row>
    <row r="700" spans="1:10" ht="13.2">
      <c r="A700" s="2" t="s">
        <v>305</v>
      </c>
      <c r="B700" s="2" t="s">
        <v>664</v>
      </c>
      <c r="C700" s="2" t="s">
        <v>652</v>
      </c>
      <c r="D700" s="2">
        <v>2018</v>
      </c>
      <c r="E700" s="2">
        <v>9</v>
      </c>
      <c r="F700" s="2" t="s">
        <v>12</v>
      </c>
      <c r="G700" s="9">
        <v>20.9112835</v>
      </c>
      <c r="H700" s="2" t="s">
        <v>36</v>
      </c>
      <c r="I700" s="2" t="s">
        <v>50</v>
      </c>
      <c r="J700" s="6" t="s">
        <v>665</v>
      </c>
    </row>
    <row r="701" spans="1:10" ht="13.2">
      <c r="A701" s="2" t="s">
        <v>305</v>
      </c>
      <c r="B701" s="2" t="s">
        <v>664</v>
      </c>
      <c r="C701" s="2" t="s">
        <v>652</v>
      </c>
      <c r="D701" s="2">
        <v>2018</v>
      </c>
      <c r="E701" s="2">
        <v>10</v>
      </c>
      <c r="F701" s="2" t="s">
        <v>12</v>
      </c>
      <c r="G701" s="9">
        <v>43.532968539999999</v>
      </c>
      <c r="H701" s="2" t="s">
        <v>36</v>
      </c>
      <c r="I701" s="2" t="s">
        <v>50</v>
      </c>
      <c r="J701" s="6" t="s">
        <v>665</v>
      </c>
    </row>
    <row r="702" spans="1:10" ht="13.2">
      <c r="A702" s="2" t="s">
        <v>305</v>
      </c>
      <c r="B702" s="2" t="s">
        <v>664</v>
      </c>
      <c r="C702" s="2" t="s">
        <v>652</v>
      </c>
      <c r="D702" s="2">
        <v>2018</v>
      </c>
      <c r="E702" s="2">
        <v>11</v>
      </c>
      <c r="F702" s="2" t="s">
        <v>12</v>
      </c>
      <c r="G702" s="9">
        <v>72.279805010000004</v>
      </c>
      <c r="H702" s="2" t="s">
        <v>36</v>
      </c>
      <c r="I702" s="2" t="s">
        <v>50</v>
      </c>
      <c r="J702" s="6" t="s">
        <v>665</v>
      </c>
    </row>
    <row r="703" spans="1:10" ht="13.2">
      <c r="A703" s="2" t="s">
        <v>305</v>
      </c>
      <c r="B703" s="2" t="s">
        <v>664</v>
      </c>
      <c r="C703" s="2" t="s">
        <v>652</v>
      </c>
      <c r="D703" s="2">
        <v>2018</v>
      </c>
      <c r="E703" s="2">
        <v>12</v>
      </c>
      <c r="F703" s="2" t="s">
        <v>12</v>
      </c>
      <c r="G703" s="9">
        <v>101.39086020000001</v>
      </c>
      <c r="H703" s="2" t="s">
        <v>36</v>
      </c>
      <c r="I703" s="2" t="s">
        <v>50</v>
      </c>
      <c r="J703" s="6" t="s">
        <v>665</v>
      </c>
    </row>
    <row r="704" spans="1:10" ht="13.2">
      <c r="A704" s="2" t="s">
        <v>305</v>
      </c>
      <c r="B704" s="2" t="s">
        <v>664</v>
      </c>
      <c r="C704" s="2" t="s">
        <v>652</v>
      </c>
      <c r="D704" s="2">
        <v>2017</v>
      </c>
      <c r="E704" s="2">
        <v>1</v>
      </c>
      <c r="F704" s="2" t="s">
        <v>114</v>
      </c>
      <c r="G704" s="9">
        <v>6</v>
      </c>
      <c r="H704" s="2" t="s">
        <v>105</v>
      </c>
      <c r="I704" s="2" t="s">
        <v>50</v>
      </c>
      <c r="J704" s="6" t="s">
        <v>665</v>
      </c>
    </row>
    <row r="705" spans="1:10" ht="13.2">
      <c r="A705" s="2" t="s">
        <v>305</v>
      </c>
      <c r="B705" s="2" t="s">
        <v>664</v>
      </c>
      <c r="C705" s="2" t="s">
        <v>652</v>
      </c>
      <c r="D705" s="2">
        <v>2017</v>
      </c>
      <c r="E705" s="2">
        <v>2</v>
      </c>
      <c r="F705" s="2" t="s">
        <v>114</v>
      </c>
      <c r="G705" s="9">
        <v>23.086614170000001</v>
      </c>
      <c r="H705" s="2" t="s">
        <v>105</v>
      </c>
      <c r="I705" s="2" t="s">
        <v>50</v>
      </c>
      <c r="J705" s="6" t="s">
        <v>665</v>
      </c>
    </row>
    <row r="706" spans="1:10" ht="13.2">
      <c r="A706" s="2" t="s">
        <v>305</v>
      </c>
      <c r="B706" s="2" t="s">
        <v>664</v>
      </c>
      <c r="C706" s="2" t="s">
        <v>652</v>
      </c>
      <c r="D706" s="2">
        <v>2017</v>
      </c>
      <c r="E706" s="2">
        <v>3</v>
      </c>
      <c r="F706" s="2" t="s">
        <v>114</v>
      </c>
      <c r="G706" s="9">
        <v>36.440860219999998</v>
      </c>
      <c r="H706" s="2" t="s">
        <v>105</v>
      </c>
      <c r="I706" s="2" t="s">
        <v>50</v>
      </c>
      <c r="J706" s="6" t="s">
        <v>665</v>
      </c>
    </row>
    <row r="707" spans="1:10" ht="13.2">
      <c r="A707" s="2" t="s">
        <v>305</v>
      </c>
      <c r="B707" s="2" t="s">
        <v>664</v>
      </c>
      <c r="C707" s="2" t="s">
        <v>652</v>
      </c>
      <c r="D707" s="2">
        <v>2017</v>
      </c>
      <c r="E707" s="2">
        <v>4</v>
      </c>
      <c r="F707" s="2" t="s">
        <v>114</v>
      </c>
      <c r="G707" s="9">
        <v>44.07222222</v>
      </c>
      <c r="H707" s="2" t="s">
        <v>105</v>
      </c>
      <c r="I707" s="2" t="s">
        <v>50</v>
      </c>
      <c r="J707" s="6" t="s">
        <v>665</v>
      </c>
    </row>
    <row r="708" spans="1:10" ht="13.2">
      <c r="A708" s="2" t="s">
        <v>305</v>
      </c>
      <c r="B708" s="2" t="s">
        <v>664</v>
      </c>
      <c r="C708" s="2" t="s">
        <v>652</v>
      </c>
      <c r="D708" s="2">
        <v>2017</v>
      </c>
      <c r="E708" s="2">
        <v>5</v>
      </c>
      <c r="F708" s="2" t="s">
        <v>114</v>
      </c>
      <c r="G708" s="9">
        <v>41.234074069999998</v>
      </c>
      <c r="H708" s="2" t="s">
        <v>105</v>
      </c>
      <c r="I708" s="2" t="s">
        <v>50</v>
      </c>
      <c r="J708" s="6" t="s">
        <v>665</v>
      </c>
    </row>
    <row r="709" spans="1:10" ht="13.2">
      <c r="A709" s="2" t="s">
        <v>305</v>
      </c>
      <c r="B709" s="2" t="s">
        <v>664</v>
      </c>
      <c r="C709" s="2" t="s">
        <v>652</v>
      </c>
      <c r="D709" s="2">
        <v>2017</v>
      </c>
      <c r="E709" s="2">
        <v>6</v>
      </c>
      <c r="F709" s="2" t="s">
        <v>114</v>
      </c>
      <c r="G709" s="9">
        <v>41.001388890000001</v>
      </c>
      <c r="H709" s="2" t="s">
        <v>105</v>
      </c>
      <c r="I709" s="2" t="s">
        <v>50</v>
      </c>
      <c r="J709" s="6" t="s">
        <v>665</v>
      </c>
    </row>
    <row r="710" spans="1:10" ht="13.2">
      <c r="A710" s="2" t="s">
        <v>305</v>
      </c>
      <c r="B710" s="2" t="s">
        <v>664</v>
      </c>
      <c r="C710" s="2" t="s">
        <v>652</v>
      </c>
      <c r="D710" s="2">
        <v>2017</v>
      </c>
      <c r="E710" s="2">
        <v>7</v>
      </c>
      <c r="F710" s="2" t="s">
        <v>114</v>
      </c>
      <c r="G710" s="9">
        <v>21.879032259999999</v>
      </c>
      <c r="H710" s="2" t="s">
        <v>105</v>
      </c>
      <c r="I710" s="2" t="s">
        <v>50</v>
      </c>
      <c r="J710" s="6" t="s">
        <v>665</v>
      </c>
    </row>
    <row r="711" spans="1:10" ht="13.2">
      <c r="A711" s="2" t="s">
        <v>305</v>
      </c>
      <c r="B711" s="2" t="s">
        <v>664</v>
      </c>
      <c r="C711" s="2" t="s">
        <v>652</v>
      </c>
      <c r="D711" s="2">
        <v>2017</v>
      </c>
      <c r="E711" s="2">
        <v>8</v>
      </c>
      <c r="F711" s="2" t="s">
        <v>114</v>
      </c>
      <c r="G711" s="9">
        <v>23.2574124</v>
      </c>
      <c r="H711" s="2" t="s">
        <v>105</v>
      </c>
      <c r="I711" s="2" t="s">
        <v>50</v>
      </c>
      <c r="J711" s="6" t="s">
        <v>665</v>
      </c>
    </row>
    <row r="712" spans="1:10" ht="13.2">
      <c r="A712" s="2" t="s">
        <v>305</v>
      </c>
      <c r="B712" s="2" t="s">
        <v>664</v>
      </c>
      <c r="C712" s="2" t="s">
        <v>652</v>
      </c>
      <c r="D712" s="2">
        <v>2017</v>
      </c>
      <c r="E712" s="2">
        <v>9</v>
      </c>
      <c r="F712" s="2" t="s">
        <v>114</v>
      </c>
      <c r="G712" s="9">
        <v>28.65555556</v>
      </c>
      <c r="H712" s="2" t="s">
        <v>105</v>
      </c>
      <c r="I712" s="2" t="s">
        <v>50</v>
      </c>
      <c r="J712" s="6" t="s">
        <v>665</v>
      </c>
    </row>
    <row r="713" spans="1:10" ht="13.2">
      <c r="A713" s="2" t="s">
        <v>305</v>
      </c>
      <c r="B713" s="2" t="s">
        <v>664</v>
      </c>
      <c r="C713" s="2" t="s">
        <v>652</v>
      </c>
      <c r="D713" s="2">
        <v>2017</v>
      </c>
      <c r="E713" s="2">
        <v>10</v>
      </c>
      <c r="F713" s="2" t="s">
        <v>114</v>
      </c>
      <c r="G713" s="9">
        <v>29.856182799999999</v>
      </c>
      <c r="H713" s="2" t="s">
        <v>105</v>
      </c>
      <c r="I713" s="2" t="s">
        <v>50</v>
      </c>
      <c r="J713" s="6" t="s">
        <v>665</v>
      </c>
    </row>
    <row r="714" spans="1:10" ht="13.2">
      <c r="A714" s="2" t="s">
        <v>305</v>
      </c>
      <c r="B714" s="2" t="s">
        <v>664</v>
      </c>
      <c r="C714" s="2" t="s">
        <v>652</v>
      </c>
      <c r="D714" s="2">
        <v>2017</v>
      </c>
      <c r="E714" s="2">
        <v>11</v>
      </c>
      <c r="F714" s="2" t="s">
        <v>114</v>
      </c>
      <c r="G714" s="9">
        <v>24.501388890000001</v>
      </c>
      <c r="H714" s="2" t="s">
        <v>105</v>
      </c>
      <c r="I714" s="2" t="s">
        <v>50</v>
      </c>
      <c r="J714" s="6" t="s">
        <v>665</v>
      </c>
    </row>
    <row r="715" spans="1:10" ht="13.2">
      <c r="A715" s="2" t="s">
        <v>305</v>
      </c>
      <c r="B715" s="2" t="s">
        <v>664</v>
      </c>
      <c r="C715" s="2" t="s">
        <v>652</v>
      </c>
      <c r="D715" s="2">
        <v>2017</v>
      </c>
      <c r="E715" s="2">
        <v>12</v>
      </c>
      <c r="F715" s="2" t="s">
        <v>114</v>
      </c>
      <c r="G715" s="9">
        <v>20.487903230000001</v>
      </c>
      <c r="H715" s="2" t="s">
        <v>105</v>
      </c>
      <c r="I715" s="2" t="s">
        <v>50</v>
      </c>
      <c r="J715" s="6" t="s">
        <v>665</v>
      </c>
    </row>
    <row r="716" spans="1:10" ht="13.2">
      <c r="A716" s="2" t="s">
        <v>305</v>
      </c>
      <c r="B716" s="2" t="s">
        <v>664</v>
      </c>
      <c r="C716" s="2" t="s">
        <v>652</v>
      </c>
      <c r="D716" s="2">
        <v>2018</v>
      </c>
      <c r="E716" s="2">
        <v>1</v>
      </c>
      <c r="F716" s="2" t="s">
        <v>114</v>
      </c>
      <c r="G716" s="9">
        <v>22.112903230000001</v>
      </c>
      <c r="H716" s="2" t="s">
        <v>105</v>
      </c>
      <c r="I716" s="2" t="s">
        <v>50</v>
      </c>
      <c r="J716" s="6" t="s">
        <v>665</v>
      </c>
    </row>
    <row r="717" spans="1:10" ht="13.2">
      <c r="A717" s="2" t="s">
        <v>305</v>
      </c>
      <c r="B717" s="2" t="s">
        <v>664</v>
      </c>
      <c r="C717" s="2" t="s">
        <v>652</v>
      </c>
      <c r="D717" s="2">
        <v>2018</v>
      </c>
      <c r="E717" s="2">
        <v>2</v>
      </c>
      <c r="F717" s="2" t="s">
        <v>114</v>
      </c>
      <c r="G717" s="9">
        <v>21.34392523</v>
      </c>
      <c r="H717" s="2" t="s">
        <v>105</v>
      </c>
      <c r="I717" s="2" t="s">
        <v>50</v>
      </c>
      <c r="J717" s="6" t="s">
        <v>665</v>
      </c>
    </row>
    <row r="718" spans="1:10" ht="13.2">
      <c r="A718" s="2" t="s">
        <v>305</v>
      </c>
      <c r="B718" s="2" t="s">
        <v>664</v>
      </c>
      <c r="C718" s="2" t="s">
        <v>652</v>
      </c>
      <c r="D718" s="2">
        <v>2018</v>
      </c>
      <c r="E718" s="2">
        <v>3</v>
      </c>
      <c r="F718" s="2" t="s">
        <v>114</v>
      </c>
      <c r="G718" s="9">
        <v>33.52560647</v>
      </c>
      <c r="H718" s="2" t="s">
        <v>105</v>
      </c>
      <c r="I718" s="2" t="s">
        <v>50</v>
      </c>
      <c r="J718" s="6" t="s">
        <v>665</v>
      </c>
    </row>
    <row r="719" spans="1:10" ht="13.2">
      <c r="A719" s="2" t="s">
        <v>305</v>
      </c>
      <c r="B719" s="2" t="s">
        <v>664</v>
      </c>
      <c r="C719" s="2" t="s">
        <v>652</v>
      </c>
      <c r="D719" s="2">
        <v>2018</v>
      </c>
      <c r="E719" s="2">
        <v>4</v>
      </c>
      <c r="F719" s="2" t="s">
        <v>114</v>
      </c>
      <c r="G719" s="9">
        <v>32.751388890000001</v>
      </c>
      <c r="H719" s="2" t="s">
        <v>105</v>
      </c>
      <c r="I719" s="2" t="s">
        <v>50</v>
      </c>
      <c r="J719" s="6" t="s">
        <v>665</v>
      </c>
    </row>
    <row r="720" spans="1:10" ht="13.2">
      <c r="A720" s="2" t="s">
        <v>305</v>
      </c>
      <c r="B720" s="2" t="s">
        <v>664</v>
      </c>
      <c r="C720" s="2" t="s">
        <v>652</v>
      </c>
      <c r="D720" s="2">
        <v>2018</v>
      </c>
      <c r="E720" s="2">
        <v>5</v>
      </c>
      <c r="F720" s="2" t="s">
        <v>114</v>
      </c>
      <c r="G720" s="9">
        <v>32.106182799999999</v>
      </c>
      <c r="H720" s="2" t="s">
        <v>105</v>
      </c>
      <c r="I720" s="2" t="s">
        <v>50</v>
      </c>
      <c r="J720" s="6" t="s">
        <v>665</v>
      </c>
    </row>
    <row r="721" spans="1:10" ht="13.2">
      <c r="A721" s="2" t="s">
        <v>305</v>
      </c>
      <c r="B721" s="2" t="s">
        <v>664</v>
      </c>
      <c r="C721" s="2" t="s">
        <v>652</v>
      </c>
      <c r="D721" s="2">
        <v>2018</v>
      </c>
      <c r="E721" s="2">
        <v>6</v>
      </c>
      <c r="F721" s="2" t="s">
        <v>114</v>
      </c>
      <c r="G721" s="9">
        <v>27.394444440000001</v>
      </c>
      <c r="H721" s="2" t="s">
        <v>105</v>
      </c>
      <c r="I721" s="2" t="s">
        <v>50</v>
      </c>
      <c r="J721" s="6" t="s">
        <v>665</v>
      </c>
    </row>
    <row r="722" spans="1:10" ht="13.2">
      <c r="A722" s="2" t="s">
        <v>305</v>
      </c>
      <c r="B722" s="2" t="s">
        <v>664</v>
      </c>
      <c r="C722" s="2" t="s">
        <v>652</v>
      </c>
      <c r="D722" s="2">
        <v>2018</v>
      </c>
      <c r="E722" s="2">
        <v>7</v>
      </c>
      <c r="F722" s="2" t="s">
        <v>114</v>
      </c>
      <c r="G722" s="9">
        <v>15.202956990000001</v>
      </c>
      <c r="H722" s="2" t="s">
        <v>105</v>
      </c>
      <c r="I722" s="2" t="s">
        <v>50</v>
      </c>
      <c r="J722" s="6" t="s">
        <v>665</v>
      </c>
    </row>
    <row r="723" spans="1:10" ht="13.2">
      <c r="A723" s="2" t="s">
        <v>305</v>
      </c>
      <c r="B723" s="2" t="s">
        <v>664</v>
      </c>
      <c r="C723" s="2" t="s">
        <v>652</v>
      </c>
      <c r="D723" s="2">
        <v>2018</v>
      </c>
      <c r="E723" s="2">
        <v>8</v>
      </c>
      <c r="F723" s="2" t="s">
        <v>114</v>
      </c>
      <c r="G723" s="9">
        <v>14.137096769999999</v>
      </c>
      <c r="H723" s="2" t="s">
        <v>105</v>
      </c>
      <c r="I723" s="2" t="s">
        <v>50</v>
      </c>
      <c r="J723" s="6" t="s">
        <v>665</v>
      </c>
    </row>
    <row r="724" spans="1:10" ht="13.2">
      <c r="A724" s="2" t="s">
        <v>305</v>
      </c>
      <c r="B724" s="2" t="s">
        <v>664</v>
      </c>
      <c r="C724" s="2" t="s">
        <v>652</v>
      </c>
      <c r="D724" s="2">
        <v>2018</v>
      </c>
      <c r="E724" s="2">
        <v>9</v>
      </c>
      <c r="F724" s="2" t="s">
        <v>114</v>
      </c>
      <c r="G724" s="39">
        <v>16.9375</v>
      </c>
      <c r="H724" s="2" t="s">
        <v>105</v>
      </c>
      <c r="I724" s="2" t="s">
        <v>50</v>
      </c>
      <c r="J724" s="6" t="s">
        <v>665</v>
      </c>
    </row>
    <row r="725" spans="1:10" ht="13.2">
      <c r="A725" s="2" t="s">
        <v>305</v>
      </c>
      <c r="B725" s="2" t="s">
        <v>664</v>
      </c>
      <c r="C725" s="2" t="s">
        <v>652</v>
      </c>
      <c r="D725" s="2">
        <v>2018</v>
      </c>
      <c r="E725" s="2">
        <v>10</v>
      </c>
      <c r="F725" s="2" t="s">
        <v>114</v>
      </c>
      <c r="G725" s="39">
        <v>23.161290319999999</v>
      </c>
      <c r="H725" s="2" t="s">
        <v>105</v>
      </c>
      <c r="I725" s="2" t="s">
        <v>50</v>
      </c>
      <c r="J725" s="6" t="s">
        <v>665</v>
      </c>
    </row>
    <row r="726" spans="1:10" ht="13.2">
      <c r="A726" s="2" t="s">
        <v>305</v>
      </c>
      <c r="B726" s="2" t="s">
        <v>664</v>
      </c>
      <c r="C726" s="2" t="s">
        <v>652</v>
      </c>
      <c r="D726" s="2">
        <v>2018</v>
      </c>
      <c r="E726" s="2">
        <v>11</v>
      </c>
      <c r="F726" s="2" t="s">
        <v>114</v>
      </c>
      <c r="G726" s="9">
        <v>17.240947080000002</v>
      </c>
      <c r="H726" s="2" t="s">
        <v>105</v>
      </c>
      <c r="I726" s="2" t="s">
        <v>50</v>
      </c>
      <c r="J726" s="6" t="s">
        <v>665</v>
      </c>
    </row>
    <row r="727" spans="1:10" ht="13.2">
      <c r="A727" s="2" t="s">
        <v>305</v>
      </c>
      <c r="B727" s="2" t="s">
        <v>664</v>
      </c>
      <c r="C727" s="2" t="s">
        <v>652</v>
      </c>
      <c r="D727" s="2">
        <v>2018</v>
      </c>
      <c r="E727" s="2">
        <v>12</v>
      </c>
      <c r="F727" s="2" t="s">
        <v>114</v>
      </c>
      <c r="G727" s="9">
        <v>14.1155914</v>
      </c>
      <c r="H727" s="2" t="s">
        <v>105</v>
      </c>
      <c r="I727" s="2" t="s">
        <v>50</v>
      </c>
      <c r="J727" s="6" t="s">
        <v>665</v>
      </c>
    </row>
    <row r="728" spans="1:10" ht="13.2">
      <c r="A728" s="2" t="s">
        <v>69</v>
      </c>
      <c r="B728" s="2" t="s">
        <v>666</v>
      </c>
      <c r="C728" s="2" t="s">
        <v>652</v>
      </c>
      <c r="D728" s="2">
        <v>2015</v>
      </c>
      <c r="E728" s="2">
        <v>1</v>
      </c>
      <c r="F728" s="2" t="s">
        <v>12</v>
      </c>
      <c r="G728" s="9">
        <v>337.9</v>
      </c>
      <c r="H728" s="2" t="s">
        <v>36</v>
      </c>
      <c r="I728" s="2" t="s">
        <v>50</v>
      </c>
      <c r="J728" s="6" t="s">
        <v>667</v>
      </c>
    </row>
    <row r="729" spans="1:10" ht="13.2">
      <c r="A729" s="2" t="s">
        <v>69</v>
      </c>
      <c r="B729" s="2" t="s">
        <v>666</v>
      </c>
      <c r="C729" s="2" t="s">
        <v>652</v>
      </c>
      <c r="D729" s="2">
        <v>2015</v>
      </c>
      <c r="E729" s="2">
        <v>2</v>
      </c>
      <c r="F729" s="2" t="s">
        <v>12</v>
      </c>
      <c r="G729" s="9">
        <v>107.0509615</v>
      </c>
      <c r="H729" s="2" t="s">
        <v>36</v>
      </c>
      <c r="I729" s="2" t="s">
        <v>50</v>
      </c>
      <c r="J729" s="6" t="s">
        <v>667</v>
      </c>
    </row>
    <row r="730" spans="1:10" ht="13.2">
      <c r="A730" s="2" t="s">
        <v>69</v>
      </c>
      <c r="B730" s="2" t="s">
        <v>666</v>
      </c>
      <c r="C730" s="2" t="s">
        <v>652</v>
      </c>
      <c r="D730" s="2">
        <v>2015</v>
      </c>
      <c r="E730" s="2">
        <v>3</v>
      </c>
      <c r="F730" s="2" t="s">
        <v>12</v>
      </c>
      <c r="G730" s="9">
        <v>70.533287099999995</v>
      </c>
      <c r="H730" s="2" t="s">
        <v>36</v>
      </c>
      <c r="I730" s="2" t="s">
        <v>50</v>
      </c>
      <c r="J730" s="6" t="s">
        <v>667</v>
      </c>
    </row>
    <row r="731" spans="1:10" ht="13.2">
      <c r="A731" s="2" t="s">
        <v>69</v>
      </c>
      <c r="B731" s="2" t="s">
        <v>666</v>
      </c>
      <c r="C731" s="2" t="s">
        <v>652</v>
      </c>
      <c r="D731" s="2">
        <v>2015</v>
      </c>
      <c r="E731" s="2">
        <v>4</v>
      </c>
      <c r="F731" s="2" t="s">
        <v>12</v>
      </c>
      <c r="G731" s="9">
        <v>61.957262569999997</v>
      </c>
      <c r="H731" s="2" t="s">
        <v>36</v>
      </c>
      <c r="I731" s="2" t="s">
        <v>50</v>
      </c>
      <c r="J731" s="6" t="s">
        <v>667</v>
      </c>
    </row>
    <row r="732" spans="1:10" ht="13.2">
      <c r="A732" s="2" t="s">
        <v>69</v>
      </c>
      <c r="B732" s="2" t="s">
        <v>666</v>
      </c>
      <c r="C732" s="2" t="s">
        <v>652</v>
      </c>
      <c r="D732" s="2">
        <v>2015</v>
      </c>
      <c r="E732" s="2">
        <v>5</v>
      </c>
      <c r="F732" s="2" t="s">
        <v>12</v>
      </c>
      <c r="G732" s="9">
        <v>72.937067769999999</v>
      </c>
      <c r="H732" s="2" t="s">
        <v>36</v>
      </c>
      <c r="I732" s="2" t="s">
        <v>50</v>
      </c>
      <c r="J732" s="6" t="s">
        <v>667</v>
      </c>
    </row>
    <row r="733" spans="1:10" ht="13.2">
      <c r="A733" s="2" t="s">
        <v>69</v>
      </c>
      <c r="B733" s="2" t="s">
        <v>666</v>
      </c>
      <c r="C733" s="2" t="s">
        <v>652</v>
      </c>
      <c r="D733" s="2">
        <v>2015</v>
      </c>
      <c r="E733" s="2">
        <v>6</v>
      </c>
      <c r="F733" s="2" t="s">
        <v>12</v>
      </c>
      <c r="G733" s="9">
        <v>55.077298050000003</v>
      </c>
      <c r="H733" s="2" t="s">
        <v>36</v>
      </c>
      <c r="I733" s="2" t="s">
        <v>50</v>
      </c>
      <c r="J733" s="6" t="s">
        <v>667</v>
      </c>
    </row>
    <row r="734" spans="1:10" ht="13.2">
      <c r="A734" s="2" t="s">
        <v>69</v>
      </c>
      <c r="B734" s="2" t="s">
        <v>666</v>
      </c>
      <c r="C734" s="2" t="s">
        <v>652</v>
      </c>
      <c r="D734" s="2">
        <v>2015</v>
      </c>
      <c r="E734" s="2">
        <v>7</v>
      </c>
      <c r="F734" s="2" t="s">
        <v>12</v>
      </c>
      <c r="G734" s="9">
        <v>33.275573770000001</v>
      </c>
      <c r="H734" s="2" t="s">
        <v>36</v>
      </c>
      <c r="I734" s="2" t="s">
        <v>50</v>
      </c>
      <c r="J734" s="6" t="s">
        <v>667</v>
      </c>
    </row>
    <row r="735" spans="1:10" ht="13.2">
      <c r="A735" s="2" t="s">
        <v>69</v>
      </c>
      <c r="B735" s="2" t="s">
        <v>666</v>
      </c>
      <c r="C735" s="2" t="s">
        <v>652</v>
      </c>
      <c r="D735" s="2">
        <v>2015</v>
      </c>
      <c r="E735" s="2">
        <v>8</v>
      </c>
      <c r="F735" s="2" t="s">
        <v>12</v>
      </c>
      <c r="G735" s="9">
        <v>32.807816709999997</v>
      </c>
      <c r="H735" s="2" t="s">
        <v>36</v>
      </c>
      <c r="I735" s="2" t="s">
        <v>50</v>
      </c>
      <c r="J735" s="6" t="s">
        <v>667</v>
      </c>
    </row>
    <row r="736" spans="1:10" ht="13.2">
      <c r="A736" s="2" t="s">
        <v>69</v>
      </c>
      <c r="B736" s="2" t="s">
        <v>666</v>
      </c>
      <c r="C736" s="2" t="s">
        <v>652</v>
      </c>
      <c r="D736" s="2">
        <v>2015</v>
      </c>
      <c r="E736" s="2">
        <v>9</v>
      </c>
      <c r="F736" s="2" t="s">
        <v>12</v>
      </c>
      <c r="G736" s="9">
        <v>49.881985819999997</v>
      </c>
      <c r="H736" s="2" t="s">
        <v>36</v>
      </c>
      <c r="I736" s="2" t="s">
        <v>50</v>
      </c>
      <c r="J736" s="6" t="s">
        <v>667</v>
      </c>
    </row>
    <row r="737" spans="1:10" ht="13.2">
      <c r="A737" s="2" t="s">
        <v>69</v>
      </c>
      <c r="B737" s="2" t="s">
        <v>666</v>
      </c>
      <c r="C737" s="2" t="s">
        <v>652</v>
      </c>
      <c r="D737" s="2">
        <v>2015</v>
      </c>
      <c r="E737" s="2">
        <v>10</v>
      </c>
      <c r="F737" s="2" t="s">
        <v>12</v>
      </c>
      <c r="G737" s="9">
        <v>104.0450785</v>
      </c>
      <c r="H737" s="2" t="s">
        <v>36</v>
      </c>
      <c r="I737" s="2" t="s">
        <v>50</v>
      </c>
      <c r="J737" s="6" t="s">
        <v>667</v>
      </c>
    </row>
    <row r="738" spans="1:10" ht="13.2">
      <c r="A738" s="2" t="s">
        <v>69</v>
      </c>
      <c r="B738" s="2" t="s">
        <v>666</v>
      </c>
      <c r="C738" s="2" t="s">
        <v>652</v>
      </c>
      <c r="D738" s="2">
        <v>2015</v>
      </c>
      <c r="E738" s="2">
        <v>11</v>
      </c>
      <c r="F738" s="2" t="s">
        <v>12</v>
      </c>
      <c r="G738" s="9">
        <v>236.309901</v>
      </c>
      <c r="H738" s="2" t="s">
        <v>36</v>
      </c>
      <c r="I738" s="2" t="s">
        <v>50</v>
      </c>
      <c r="J738" s="6" t="s">
        <v>667</v>
      </c>
    </row>
    <row r="739" spans="1:10" ht="13.2">
      <c r="A739" s="2" t="s">
        <v>69</v>
      </c>
      <c r="B739" s="2" t="s">
        <v>666</v>
      </c>
      <c r="C739" s="2" t="s">
        <v>652</v>
      </c>
      <c r="D739" s="2">
        <v>2015</v>
      </c>
      <c r="E739" s="2">
        <v>12</v>
      </c>
      <c r="F739" s="2" t="s">
        <v>12</v>
      </c>
      <c r="G739" s="9">
        <v>240.34931879999999</v>
      </c>
      <c r="H739" s="2" t="s">
        <v>36</v>
      </c>
      <c r="I739" s="2" t="s">
        <v>50</v>
      </c>
      <c r="J739" s="6" t="s">
        <v>667</v>
      </c>
    </row>
    <row r="740" spans="1:10" ht="13.2">
      <c r="A740" s="2" t="s">
        <v>69</v>
      </c>
      <c r="B740" s="2" t="s">
        <v>666</v>
      </c>
      <c r="C740" s="2" t="s">
        <v>652</v>
      </c>
      <c r="D740" s="2">
        <v>2016</v>
      </c>
      <c r="E740" s="2">
        <v>1</v>
      </c>
      <c r="F740" s="2" t="s">
        <v>12</v>
      </c>
      <c r="G740" s="9">
        <v>285.61491940000002</v>
      </c>
      <c r="H740" s="2" t="s">
        <v>36</v>
      </c>
      <c r="I740" s="2" t="s">
        <v>50</v>
      </c>
      <c r="J740" s="6" t="s">
        <v>667</v>
      </c>
    </row>
    <row r="741" spans="1:10" ht="13.2">
      <c r="A741" s="2" t="s">
        <v>69</v>
      </c>
      <c r="B741" s="2" t="s">
        <v>666</v>
      </c>
      <c r="C741" s="2" t="s">
        <v>652</v>
      </c>
      <c r="D741" s="2">
        <v>2016</v>
      </c>
      <c r="E741" s="2">
        <v>2</v>
      </c>
      <c r="F741" s="2" t="s">
        <v>12</v>
      </c>
      <c r="G741" s="9">
        <v>142.18893679999999</v>
      </c>
      <c r="H741" s="2" t="s">
        <v>36</v>
      </c>
      <c r="I741" s="2" t="s">
        <v>50</v>
      </c>
      <c r="J741" s="6" t="s">
        <v>667</v>
      </c>
    </row>
    <row r="742" spans="1:10" ht="13.2">
      <c r="A742" s="2" t="s">
        <v>69</v>
      </c>
      <c r="B742" s="2" t="s">
        <v>666</v>
      </c>
      <c r="C742" s="2" t="s">
        <v>652</v>
      </c>
      <c r="D742" s="2">
        <v>2016</v>
      </c>
      <c r="E742" s="2">
        <v>3</v>
      </c>
      <c r="F742" s="2" t="s">
        <v>12</v>
      </c>
      <c r="G742" s="9">
        <v>80.87673049</v>
      </c>
      <c r="H742" s="2" t="s">
        <v>36</v>
      </c>
      <c r="I742" s="2" t="s">
        <v>50</v>
      </c>
      <c r="J742" s="6" t="s">
        <v>667</v>
      </c>
    </row>
    <row r="743" spans="1:10" ht="13.2">
      <c r="A743" s="2" t="s">
        <v>69</v>
      </c>
      <c r="B743" s="2" t="s">
        <v>666</v>
      </c>
      <c r="C743" s="2" t="s">
        <v>652</v>
      </c>
      <c r="D743" s="2">
        <v>2016</v>
      </c>
      <c r="E743" s="2">
        <v>4</v>
      </c>
      <c r="F743" s="2" t="s">
        <v>12</v>
      </c>
      <c r="G743" s="9">
        <v>89.037777779999999</v>
      </c>
      <c r="H743" s="2" t="s">
        <v>36</v>
      </c>
      <c r="I743" s="2" t="s">
        <v>50</v>
      </c>
      <c r="J743" s="6" t="s">
        <v>667</v>
      </c>
    </row>
    <row r="744" spans="1:10" ht="13.2">
      <c r="A744" s="2" t="s">
        <v>69</v>
      </c>
      <c r="B744" s="2" t="s">
        <v>666</v>
      </c>
      <c r="C744" s="2" t="s">
        <v>652</v>
      </c>
      <c r="D744" s="2">
        <v>2016</v>
      </c>
      <c r="E744" s="2">
        <v>5</v>
      </c>
      <c r="F744" s="2" t="s">
        <v>12</v>
      </c>
      <c r="G744" s="9">
        <v>72.665482949999998</v>
      </c>
      <c r="H744" s="2" t="s">
        <v>36</v>
      </c>
      <c r="I744" s="2" t="s">
        <v>50</v>
      </c>
      <c r="J744" s="6" t="s">
        <v>667</v>
      </c>
    </row>
    <row r="745" spans="1:10" ht="13.2">
      <c r="A745" s="2" t="s">
        <v>69</v>
      </c>
      <c r="B745" s="2" t="s">
        <v>666</v>
      </c>
      <c r="C745" s="2" t="s">
        <v>652</v>
      </c>
      <c r="D745" s="2">
        <v>2016</v>
      </c>
      <c r="E745" s="2">
        <v>6</v>
      </c>
      <c r="F745" s="2" t="s">
        <v>12</v>
      </c>
      <c r="G745" s="9">
        <v>48.964722219999999</v>
      </c>
      <c r="H745" s="2" t="s">
        <v>36</v>
      </c>
      <c r="I745" s="2" t="s">
        <v>50</v>
      </c>
      <c r="J745" s="6" t="s">
        <v>667</v>
      </c>
    </row>
    <row r="746" spans="1:10" ht="13.2">
      <c r="A746" s="2" t="s">
        <v>69</v>
      </c>
      <c r="B746" s="2" t="s">
        <v>666</v>
      </c>
      <c r="C746" s="2" t="s">
        <v>652</v>
      </c>
      <c r="D746" s="2">
        <v>2016</v>
      </c>
      <c r="E746" s="2">
        <v>7</v>
      </c>
      <c r="F746" s="2" t="s">
        <v>12</v>
      </c>
      <c r="G746" s="9">
        <v>38.000610690000002</v>
      </c>
      <c r="H746" s="2" t="s">
        <v>36</v>
      </c>
      <c r="I746" s="2" t="s">
        <v>50</v>
      </c>
      <c r="J746" s="6" t="s">
        <v>667</v>
      </c>
    </row>
    <row r="747" spans="1:10" ht="13.2">
      <c r="A747" s="2" t="s">
        <v>69</v>
      </c>
      <c r="B747" s="2" t="s">
        <v>666</v>
      </c>
      <c r="C747" s="2" t="s">
        <v>652</v>
      </c>
      <c r="D747" s="2">
        <v>2016</v>
      </c>
      <c r="E747" s="2">
        <v>8</v>
      </c>
      <c r="F747" s="2" t="s">
        <v>12</v>
      </c>
      <c r="G747" s="9">
        <v>30.561424729999999</v>
      </c>
      <c r="H747" s="2" t="s">
        <v>36</v>
      </c>
      <c r="I747" s="2" t="s">
        <v>50</v>
      </c>
      <c r="J747" s="6" t="s">
        <v>667</v>
      </c>
    </row>
    <row r="748" spans="1:10" ht="13.2">
      <c r="A748" s="2" t="s">
        <v>69</v>
      </c>
      <c r="B748" s="2" t="s">
        <v>666</v>
      </c>
      <c r="C748" s="2" t="s">
        <v>652</v>
      </c>
      <c r="D748" s="2">
        <v>2016</v>
      </c>
      <c r="E748" s="2">
        <v>9</v>
      </c>
      <c r="F748" s="2" t="s">
        <v>12</v>
      </c>
      <c r="G748" s="9">
        <v>47.087303849999998</v>
      </c>
      <c r="H748" s="2" t="s">
        <v>36</v>
      </c>
      <c r="I748" s="2" t="s">
        <v>50</v>
      </c>
      <c r="J748" s="6" t="s">
        <v>667</v>
      </c>
    </row>
    <row r="749" spans="1:10" ht="13.2">
      <c r="A749" s="2" t="s">
        <v>69</v>
      </c>
      <c r="B749" s="2" t="s">
        <v>666</v>
      </c>
      <c r="C749" s="2" t="s">
        <v>652</v>
      </c>
      <c r="D749" s="2">
        <v>2016</v>
      </c>
      <c r="E749" s="2">
        <v>10</v>
      </c>
      <c r="F749" s="2" t="s">
        <v>12</v>
      </c>
      <c r="G749" s="9">
        <v>126.7255088</v>
      </c>
      <c r="H749" s="2" t="s">
        <v>36</v>
      </c>
      <c r="I749" s="2" t="s">
        <v>50</v>
      </c>
      <c r="J749" s="6" t="s">
        <v>667</v>
      </c>
    </row>
    <row r="750" spans="1:10" ht="13.2">
      <c r="A750" s="2" t="s">
        <v>69</v>
      </c>
      <c r="B750" s="2" t="s">
        <v>666</v>
      </c>
      <c r="C750" s="2" t="s">
        <v>652</v>
      </c>
      <c r="D750" s="2">
        <v>2016</v>
      </c>
      <c r="E750" s="2">
        <v>11</v>
      </c>
      <c r="F750" s="2" t="s">
        <v>12</v>
      </c>
      <c r="G750" s="9">
        <v>296.63044100000002</v>
      </c>
      <c r="H750" s="2" t="s">
        <v>36</v>
      </c>
      <c r="I750" s="2" t="s">
        <v>50</v>
      </c>
      <c r="J750" s="6" t="s">
        <v>667</v>
      </c>
    </row>
    <row r="751" spans="1:10" ht="13.2">
      <c r="A751" s="2" t="s">
        <v>69</v>
      </c>
      <c r="B751" s="2" t="s">
        <v>666</v>
      </c>
      <c r="C751" s="2" t="s">
        <v>652</v>
      </c>
      <c r="D751" s="2">
        <v>2016</v>
      </c>
      <c r="E751" s="2">
        <v>12</v>
      </c>
      <c r="F751" s="2" t="s">
        <v>12</v>
      </c>
      <c r="G751" s="9">
        <v>215.8180108</v>
      </c>
      <c r="H751" s="2" t="s">
        <v>36</v>
      </c>
      <c r="I751" s="2" t="s">
        <v>50</v>
      </c>
      <c r="J751" s="6" t="s">
        <v>667</v>
      </c>
    </row>
    <row r="752" spans="1:10" ht="13.2">
      <c r="A752" s="2" t="s">
        <v>69</v>
      </c>
      <c r="B752" s="2" t="s">
        <v>666</v>
      </c>
      <c r="C752" s="2" t="s">
        <v>652</v>
      </c>
      <c r="D752" s="2">
        <v>2017</v>
      </c>
      <c r="E752" s="2">
        <v>1</v>
      </c>
      <c r="F752" s="2" t="s">
        <v>12</v>
      </c>
      <c r="G752" s="9">
        <v>165.3396601</v>
      </c>
      <c r="H752" s="2" t="s">
        <v>36</v>
      </c>
      <c r="I752" s="2" t="s">
        <v>50</v>
      </c>
      <c r="J752" s="6" t="s">
        <v>667</v>
      </c>
    </row>
    <row r="753" spans="1:10" ht="13.2">
      <c r="A753" s="2" t="s">
        <v>69</v>
      </c>
      <c r="B753" s="2" t="s">
        <v>666</v>
      </c>
      <c r="C753" s="2" t="s">
        <v>652</v>
      </c>
      <c r="D753" s="2">
        <v>2017</v>
      </c>
      <c r="E753" s="2">
        <v>2</v>
      </c>
      <c r="F753" s="2" t="s">
        <v>12</v>
      </c>
      <c r="G753" s="9">
        <v>106.15024</v>
      </c>
      <c r="H753" s="2" t="s">
        <v>36</v>
      </c>
      <c r="I753" s="2" t="s">
        <v>50</v>
      </c>
      <c r="J753" s="6" t="s">
        <v>667</v>
      </c>
    </row>
    <row r="754" spans="1:10" ht="13.2">
      <c r="A754" s="2" t="s">
        <v>69</v>
      </c>
      <c r="B754" s="2" t="s">
        <v>666</v>
      </c>
      <c r="C754" s="2" t="s">
        <v>652</v>
      </c>
      <c r="D754" s="2">
        <v>2017</v>
      </c>
      <c r="E754" s="2">
        <v>3</v>
      </c>
      <c r="F754" s="2" t="s">
        <v>12</v>
      </c>
      <c r="G754" s="9">
        <v>73.651424689999999</v>
      </c>
      <c r="H754" s="2" t="s">
        <v>36</v>
      </c>
      <c r="I754" s="2" t="s">
        <v>50</v>
      </c>
      <c r="J754" s="6" t="s">
        <v>667</v>
      </c>
    </row>
    <row r="755" spans="1:10" ht="13.2">
      <c r="A755" s="2" t="s">
        <v>69</v>
      </c>
      <c r="B755" s="2" t="s">
        <v>666</v>
      </c>
      <c r="C755" s="2" t="s">
        <v>652</v>
      </c>
      <c r="D755" s="2">
        <v>2017</v>
      </c>
      <c r="E755" s="2">
        <v>4</v>
      </c>
      <c r="F755" s="2" t="s">
        <v>12</v>
      </c>
      <c r="G755" s="9">
        <v>79.824812030000004</v>
      </c>
      <c r="H755" s="2" t="s">
        <v>36</v>
      </c>
      <c r="I755" s="2" t="s">
        <v>50</v>
      </c>
      <c r="J755" s="6" t="s">
        <v>667</v>
      </c>
    </row>
    <row r="756" spans="1:10" ht="13.2">
      <c r="A756" s="2" t="s">
        <v>69</v>
      </c>
      <c r="B756" s="2" t="s">
        <v>666</v>
      </c>
      <c r="C756" s="2" t="s">
        <v>652</v>
      </c>
      <c r="D756" s="2">
        <v>2017</v>
      </c>
      <c r="E756" s="2">
        <v>5</v>
      </c>
      <c r="F756" s="2" t="s">
        <v>12</v>
      </c>
      <c r="G756" s="9">
        <v>80.735506240000007</v>
      </c>
      <c r="H756" s="2" t="s">
        <v>36</v>
      </c>
      <c r="I756" s="2" t="s">
        <v>50</v>
      </c>
      <c r="J756" s="6" t="s">
        <v>667</v>
      </c>
    </row>
    <row r="757" spans="1:10" ht="13.2">
      <c r="A757" s="2" t="s">
        <v>69</v>
      </c>
      <c r="B757" s="2" t="s">
        <v>666</v>
      </c>
      <c r="C757" s="2" t="s">
        <v>652</v>
      </c>
      <c r="D757" s="2">
        <v>2017</v>
      </c>
      <c r="E757" s="2">
        <v>6</v>
      </c>
      <c r="F757" s="2" t="s">
        <v>12</v>
      </c>
      <c r="G757" s="9">
        <v>47.394722219999998</v>
      </c>
      <c r="H757" s="2" t="s">
        <v>36</v>
      </c>
      <c r="I757" s="2" t="s">
        <v>50</v>
      </c>
      <c r="J757" s="6" t="s">
        <v>667</v>
      </c>
    </row>
    <row r="758" spans="1:10" ht="13.2">
      <c r="A758" s="2" t="s">
        <v>69</v>
      </c>
      <c r="B758" s="2" t="s">
        <v>666</v>
      </c>
      <c r="C758" s="2" t="s">
        <v>652</v>
      </c>
      <c r="D758" s="2">
        <v>2017</v>
      </c>
      <c r="E758" s="2">
        <v>7</v>
      </c>
      <c r="F758" s="2" t="s">
        <v>12</v>
      </c>
      <c r="G758" s="9">
        <v>30.442473119999999</v>
      </c>
      <c r="H758" s="2" t="s">
        <v>36</v>
      </c>
      <c r="I758" s="2" t="s">
        <v>50</v>
      </c>
      <c r="J758" s="6" t="s">
        <v>667</v>
      </c>
    </row>
    <row r="759" spans="1:10" ht="13.2">
      <c r="A759" s="2" t="s">
        <v>69</v>
      </c>
      <c r="B759" s="2" t="s">
        <v>666</v>
      </c>
      <c r="C759" s="2" t="s">
        <v>652</v>
      </c>
      <c r="D759" s="2">
        <v>2017</v>
      </c>
      <c r="E759" s="2">
        <v>8</v>
      </c>
      <c r="F759" s="2" t="s">
        <v>12</v>
      </c>
      <c r="G759" s="9">
        <v>34.66450382</v>
      </c>
      <c r="H759" s="2" t="s">
        <v>36</v>
      </c>
      <c r="I759" s="2" t="s">
        <v>50</v>
      </c>
      <c r="J759" s="6" t="s">
        <v>667</v>
      </c>
    </row>
    <row r="760" spans="1:10" ht="13.2">
      <c r="A760" s="2" t="s">
        <v>69</v>
      </c>
      <c r="B760" s="2" t="s">
        <v>666</v>
      </c>
      <c r="C760" s="2" t="s">
        <v>652</v>
      </c>
      <c r="D760" s="2">
        <v>2017</v>
      </c>
      <c r="E760" s="2">
        <v>9</v>
      </c>
      <c r="F760" s="2" t="s">
        <v>12</v>
      </c>
      <c r="G760" s="9">
        <v>52.607460039999999</v>
      </c>
      <c r="H760" s="2" t="s">
        <v>36</v>
      </c>
      <c r="I760" s="2" t="s">
        <v>50</v>
      </c>
      <c r="J760" s="6" t="s">
        <v>667</v>
      </c>
    </row>
    <row r="761" spans="1:10" ht="13.2">
      <c r="A761" s="2" t="s">
        <v>69</v>
      </c>
      <c r="B761" s="2" t="s">
        <v>666</v>
      </c>
      <c r="C761" s="2" t="s">
        <v>652</v>
      </c>
      <c r="D761" s="2">
        <v>2017</v>
      </c>
      <c r="E761" s="2">
        <v>10</v>
      </c>
      <c r="F761" s="2" t="s">
        <v>12</v>
      </c>
      <c r="G761" s="9">
        <v>146.46005589999999</v>
      </c>
      <c r="H761" s="2" t="s">
        <v>36</v>
      </c>
      <c r="I761" s="2" t="s">
        <v>50</v>
      </c>
      <c r="J761" s="6" t="s">
        <v>667</v>
      </c>
    </row>
    <row r="762" spans="1:10" ht="13.2">
      <c r="A762" s="2" t="s">
        <v>69</v>
      </c>
      <c r="B762" s="2" t="s">
        <v>666</v>
      </c>
      <c r="C762" s="2" t="s">
        <v>652</v>
      </c>
      <c r="D762" s="2">
        <v>2017</v>
      </c>
      <c r="E762" s="2">
        <v>11</v>
      </c>
      <c r="F762" s="2" t="s">
        <v>12</v>
      </c>
      <c r="G762" s="9">
        <v>271.88013890000002</v>
      </c>
      <c r="H762" s="2" t="s">
        <v>36</v>
      </c>
      <c r="I762" s="2" t="s">
        <v>50</v>
      </c>
      <c r="J762" s="6" t="s">
        <v>667</v>
      </c>
    </row>
    <row r="763" spans="1:10" ht="13.2">
      <c r="A763" s="2" t="s">
        <v>69</v>
      </c>
      <c r="B763" s="2" t="s">
        <v>666</v>
      </c>
      <c r="C763" s="2" t="s">
        <v>652</v>
      </c>
      <c r="D763" s="2">
        <v>2017</v>
      </c>
      <c r="E763" s="2">
        <v>12</v>
      </c>
      <c r="F763" s="2" t="s">
        <v>12</v>
      </c>
      <c r="G763" s="9">
        <v>210.5160377</v>
      </c>
      <c r="H763" s="2" t="s">
        <v>36</v>
      </c>
      <c r="I763" s="2" t="s">
        <v>50</v>
      </c>
      <c r="J763" s="6" t="s">
        <v>667</v>
      </c>
    </row>
    <row r="764" spans="1:10" ht="13.2">
      <c r="A764" s="2" t="s">
        <v>69</v>
      </c>
      <c r="B764" s="2" t="s">
        <v>666</v>
      </c>
      <c r="C764" s="2" t="s">
        <v>652</v>
      </c>
      <c r="D764" s="2">
        <v>2018</v>
      </c>
      <c r="E764" s="2">
        <v>1</v>
      </c>
      <c r="F764" s="2" t="s">
        <v>12</v>
      </c>
      <c r="G764" s="9">
        <v>224.65913979999999</v>
      </c>
      <c r="H764" s="2" t="s">
        <v>36</v>
      </c>
      <c r="I764" s="2" t="s">
        <v>50</v>
      </c>
      <c r="J764" s="6" t="s">
        <v>667</v>
      </c>
    </row>
    <row r="765" spans="1:10" ht="13.2">
      <c r="A765" s="2" t="s">
        <v>69</v>
      </c>
      <c r="B765" s="2" t="s">
        <v>666</v>
      </c>
      <c r="C765" s="2" t="s">
        <v>652</v>
      </c>
      <c r="D765" s="2">
        <v>2018</v>
      </c>
      <c r="E765" s="2">
        <v>2</v>
      </c>
      <c r="F765" s="2" t="s">
        <v>12</v>
      </c>
      <c r="G765" s="9">
        <v>121.65146799999999</v>
      </c>
      <c r="H765" s="2" t="s">
        <v>36</v>
      </c>
      <c r="I765" s="2" t="s">
        <v>50</v>
      </c>
      <c r="J765" s="6" t="s">
        <v>667</v>
      </c>
    </row>
    <row r="766" spans="1:10" ht="13.2">
      <c r="A766" s="2" t="s">
        <v>69</v>
      </c>
      <c r="B766" s="2" t="s">
        <v>666</v>
      </c>
      <c r="C766" s="2" t="s">
        <v>652</v>
      </c>
      <c r="D766" s="2">
        <v>2018</v>
      </c>
      <c r="E766" s="2">
        <v>3</v>
      </c>
      <c r="F766" s="2" t="s">
        <v>12</v>
      </c>
      <c r="G766" s="9">
        <v>82.37405914</v>
      </c>
      <c r="H766" s="2" t="s">
        <v>36</v>
      </c>
      <c r="I766" s="2" t="s">
        <v>50</v>
      </c>
      <c r="J766" s="6" t="s">
        <v>667</v>
      </c>
    </row>
    <row r="767" spans="1:10" ht="13.2">
      <c r="A767" s="2" t="s">
        <v>69</v>
      </c>
      <c r="B767" s="2" t="s">
        <v>666</v>
      </c>
      <c r="C767" s="2" t="s">
        <v>652</v>
      </c>
      <c r="D767" s="2">
        <v>2018</v>
      </c>
      <c r="E767" s="2">
        <v>4</v>
      </c>
      <c r="F767" s="2" t="s">
        <v>12</v>
      </c>
      <c r="G767" s="9">
        <v>71.58529412</v>
      </c>
      <c r="H767" s="2" t="s">
        <v>36</v>
      </c>
      <c r="I767" s="2" t="s">
        <v>50</v>
      </c>
      <c r="J767" s="6" t="s">
        <v>667</v>
      </c>
    </row>
    <row r="768" spans="1:10" ht="13.2">
      <c r="A768" s="2" t="s">
        <v>69</v>
      </c>
      <c r="B768" s="2" t="s">
        <v>666</v>
      </c>
      <c r="C768" s="2" t="s">
        <v>652</v>
      </c>
      <c r="D768" s="2">
        <v>2018</v>
      </c>
      <c r="E768" s="2">
        <v>5</v>
      </c>
      <c r="F768" s="2" t="s">
        <v>12</v>
      </c>
      <c r="G768" s="9">
        <v>72.043351799999996</v>
      </c>
      <c r="H768" s="2" t="s">
        <v>36</v>
      </c>
      <c r="I768" s="2" t="s">
        <v>50</v>
      </c>
      <c r="J768" s="6" t="s">
        <v>667</v>
      </c>
    </row>
    <row r="769" spans="1:10" ht="13.2">
      <c r="A769" s="2" t="s">
        <v>69</v>
      </c>
      <c r="B769" s="2" t="s">
        <v>666</v>
      </c>
      <c r="C769" s="2" t="s">
        <v>652</v>
      </c>
      <c r="D769" s="2">
        <v>2018</v>
      </c>
      <c r="E769" s="2">
        <v>6</v>
      </c>
      <c r="F769" s="2" t="s">
        <v>12</v>
      </c>
      <c r="G769" s="9">
        <v>70.114484680000004</v>
      </c>
      <c r="H769" s="2" t="s">
        <v>36</v>
      </c>
      <c r="I769" s="2" t="s">
        <v>50</v>
      </c>
      <c r="J769" s="6" t="s">
        <v>667</v>
      </c>
    </row>
    <row r="770" spans="1:10" ht="13.2">
      <c r="A770" s="2" t="s">
        <v>69</v>
      </c>
      <c r="B770" s="2" t="s">
        <v>666</v>
      </c>
      <c r="C770" s="2" t="s">
        <v>652</v>
      </c>
      <c r="D770" s="2">
        <v>2018</v>
      </c>
      <c r="E770" s="2">
        <v>7</v>
      </c>
      <c r="F770" s="2" t="s">
        <v>12</v>
      </c>
      <c r="G770" s="9">
        <v>38.19661705</v>
      </c>
      <c r="H770" s="2" t="s">
        <v>36</v>
      </c>
      <c r="I770" s="2" t="s">
        <v>50</v>
      </c>
      <c r="J770" s="6" t="s">
        <v>667</v>
      </c>
    </row>
    <row r="771" spans="1:10" ht="13.2">
      <c r="A771" s="2" t="s">
        <v>69</v>
      </c>
      <c r="B771" s="2" t="s">
        <v>666</v>
      </c>
      <c r="C771" s="2" t="s">
        <v>652</v>
      </c>
      <c r="D771" s="2">
        <v>2018</v>
      </c>
      <c r="E771" s="2">
        <v>8</v>
      </c>
      <c r="F771" s="2" t="s">
        <v>12</v>
      </c>
      <c r="G771" s="9">
        <v>31.812442399999998</v>
      </c>
      <c r="H771" s="2" t="s">
        <v>36</v>
      </c>
      <c r="I771" s="2" t="s">
        <v>50</v>
      </c>
      <c r="J771" s="6" t="s">
        <v>667</v>
      </c>
    </row>
    <row r="772" spans="1:10" ht="13.2">
      <c r="A772" s="2" t="s">
        <v>69</v>
      </c>
      <c r="B772" s="2" t="s">
        <v>666</v>
      </c>
      <c r="C772" s="2" t="s">
        <v>652</v>
      </c>
      <c r="D772" s="2">
        <v>2018</v>
      </c>
      <c r="E772" s="2">
        <v>9</v>
      </c>
      <c r="F772" s="2" t="s">
        <v>12</v>
      </c>
      <c r="G772" s="39">
        <v>37.289254769999999</v>
      </c>
      <c r="H772" s="2" t="s">
        <v>36</v>
      </c>
      <c r="I772" s="2" t="s">
        <v>50</v>
      </c>
      <c r="J772" s="6" t="s">
        <v>667</v>
      </c>
    </row>
    <row r="773" spans="1:10" ht="13.2">
      <c r="A773" s="2" t="s">
        <v>69</v>
      </c>
      <c r="B773" s="2" t="s">
        <v>666</v>
      </c>
      <c r="C773" s="2" t="s">
        <v>652</v>
      </c>
      <c r="D773" s="2">
        <v>2018</v>
      </c>
      <c r="E773" s="2">
        <v>10</v>
      </c>
      <c r="F773" s="2" t="s">
        <v>12</v>
      </c>
      <c r="G773" s="39">
        <v>112.9019471</v>
      </c>
      <c r="H773" s="2" t="s">
        <v>36</v>
      </c>
      <c r="I773" s="2" t="s">
        <v>50</v>
      </c>
      <c r="J773" s="6" t="s">
        <v>667</v>
      </c>
    </row>
    <row r="774" spans="1:10" ht="13.2">
      <c r="A774" s="2" t="s">
        <v>69</v>
      </c>
      <c r="B774" s="2" t="s">
        <v>666</v>
      </c>
      <c r="C774" s="2" t="s">
        <v>652</v>
      </c>
      <c r="D774" s="2">
        <v>2018</v>
      </c>
      <c r="E774" s="2">
        <v>11</v>
      </c>
      <c r="F774" s="2" t="s">
        <v>12</v>
      </c>
      <c r="G774" s="9">
        <v>181.7738028</v>
      </c>
      <c r="H774" s="2" t="s">
        <v>36</v>
      </c>
      <c r="I774" s="2" t="s">
        <v>50</v>
      </c>
      <c r="J774" s="6" t="s">
        <v>667</v>
      </c>
    </row>
    <row r="775" spans="1:10" ht="13.2">
      <c r="A775" s="2" t="s">
        <v>69</v>
      </c>
      <c r="B775" s="2" t="s">
        <v>666</v>
      </c>
      <c r="C775" s="2" t="s">
        <v>652</v>
      </c>
      <c r="D775" s="2">
        <v>2018</v>
      </c>
      <c r="E775" s="2">
        <v>12</v>
      </c>
      <c r="F775" s="2" t="s">
        <v>12</v>
      </c>
      <c r="G775" s="9">
        <v>208.02392470000001</v>
      </c>
      <c r="H775" s="2" t="s">
        <v>36</v>
      </c>
      <c r="I775" s="2" t="s">
        <v>50</v>
      </c>
      <c r="J775" s="6" t="s">
        <v>667</v>
      </c>
    </row>
    <row r="776" spans="1:10" ht="13.2">
      <c r="A776" s="2" t="s">
        <v>69</v>
      </c>
      <c r="B776" s="2" t="s">
        <v>119</v>
      </c>
      <c r="C776" s="2" t="s">
        <v>652</v>
      </c>
      <c r="D776" s="2">
        <v>2015</v>
      </c>
      <c r="E776" s="2">
        <v>1</v>
      </c>
      <c r="F776" s="2" t="s">
        <v>12</v>
      </c>
      <c r="G776" s="9">
        <v>39.1</v>
      </c>
      <c r="H776" s="2" t="s">
        <v>36</v>
      </c>
      <c r="I776" s="2" t="s">
        <v>50</v>
      </c>
      <c r="J776" s="6" t="s">
        <v>668</v>
      </c>
    </row>
    <row r="777" spans="1:10" ht="13.2">
      <c r="A777" s="2" t="s">
        <v>69</v>
      </c>
      <c r="B777" s="2" t="s">
        <v>119</v>
      </c>
      <c r="C777" s="2" t="s">
        <v>652</v>
      </c>
      <c r="D777" s="2">
        <v>2015</v>
      </c>
      <c r="E777" s="2">
        <v>2</v>
      </c>
      <c r="F777" s="2" t="s">
        <v>12</v>
      </c>
      <c r="G777" s="9">
        <v>32.483333330000001</v>
      </c>
      <c r="H777" s="2" t="s">
        <v>36</v>
      </c>
      <c r="I777" s="2" t="s">
        <v>50</v>
      </c>
      <c r="J777" s="6" t="s">
        <v>668</v>
      </c>
    </row>
    <row r="778" spans="1:10" ht="13.2">
      <c r="A778" s="2" t="s">
        <v>69</v>
      </c>
      <c r="B778" s="2" t="s">
        <v>119</v>
      </c>
      <c r="C778" s="2" t="s">
        <v>652</v>
      </c>
      <c r="D778" s="2">
        <v>2015</v>
      </c>
      <c r="E778" s="2">
        <v>3</v>
      </c>
      <c r="F778" s="2" t="s">
        <v>12</v>
      </c>
      <c r="G778" s="9">
        <v>34.068955649999999</v>
      </c>
      <c r="H778" s="2" t="s">
        <v>36</v>
      </c>
      <c r="I778" s="2" t="s">
        <v>50</v>
      </c>
      <c r="J778" s="6" t="s">
        <v>668</v>
      </c>
    </row>
    <row r="779" spans="1:10" ht="13.2">
      <c r="A779" s="2" t="s">
        <v>69</v>
      </c>
      <c r="B779" s="2" t="s">
        <v>119</v>
      </c>
      <c r="C779" s="2" t="s">
        <v>652</v>
      </c>
      <c r="D779" s="2">
        <v>2015</v>
      </c>
      <c r="E779" s="2">
        <v>4</v>
      </c>
      <c r="F779" s="2" t="s">
        <v>12</v>
      </c>
      <c r="G779" s="9">
        <v>13.90045802</v>
      </c>
      <c r="H779" s="2" t="s">
        <v>36</v>
      </c>
      <c r="I779" s="2" t="s">
        <v>50</v>
      </c>
      <c r="J779" s="6" t="s">
        <v>668</v>
      </c>
    </row>
    <row r="780" spans="1:10" ht="13.2">
      <c r="A780" s="2" t="s">
        <v>69</v>
      </c>
      <c r="B780" s="2" t="s">
        <v>119</v>
      </c>
      <c r="C780" s="2" t="s">
        <v>652</v>
      </c>
      <c r="D780" s="2">
        <v>2015</v>
      </c>
      <c r="E780" s="2">
        <v>5</v>
      </c>
      <c r="F780" s="2" t="s">
        <v>12</v>
      </c>
      <c r="G780" s="9">
        <v>30.4726</v>
      </c>
      <c r="H780" s="2" t="s">
        <v>36</v>
      </c>
      <c r="I780" s="2" t="s">
        <v>50</v>
      </c>
      <c r="J780" s="6" t="s">
        <v>668</v>
      </c>
    </row>
    <row r="781" spans="1:10" ht="13.2">
      <c r="A781" s="2" t="s">
        <v>69</v>
      </c>
      <c r="B781" s="2" t="s">
        <v>119</v>
      </c>
      <c r="C781" s="2" t="s">
        <v>652</v>
      </c>
      <c r="D781" s="2">
        <v>2015</v>
      </c>
      <c r="E781" s="2">
        <v>6</v>
      </c>
      <c r="F781" s="2" t="s">
        <v>12</v>
      </c>
      <c r="G781" s="9">
        <v>20.6420712</v>
      </c>
      <c r="H781" s="2" t="s">
        <v>36</v>
      </c>
      <c r="I781" s="2" t="s">
        <v>50</v>
      </c>
      <c r="J781" s="6" t="s">
        <v>668</v>
      </c>
    </row>
    <row r="782" spans="1:10" ht="13.2">
      <c r="A782" s="2" t="s">
        <v>69</v>
      </c>
      <c r="B782" s="2" t="s">
        <v>119</v>
      </c>
      <c r="C782" s="2" t="s">
        <v>652</v>
      </c>
      <c r="D782" s="2">
        <v>2015</v>
      </c>
      <c r="E782" s="2">
        <v>7</v>
      </c>
      <c r="F782" s="2" t="s">
        <v>12</v>
      </c>
      <c r="G782" s="9">
        <v>23.564505669999999</v>
      </c>
      <c r="H782" s="2" t="s">
        <v>36</v>
      </c>
      <c r="I782" s="2" t="s">
        <v>50</v>
      </c>
      <c r="J782" s="6" t="s">
        <v>668</v>
      </c>
    </row>
    <row r="783" spans="1:10" ht="13.2">
      <c r="A783" s="2" t="s">
        <v>69</v>
      </c>
      <c r="B783" s="2" t="s">
        <v>119</v>
      </c>
      <c r="C783" s="2" t="s">
        <v>652</v>
      </c>
      <c r="D783" s="2">
        <v>2015</v>
      </c>
      <c r="E783" s="2">
        <v>8</v>
      </c>
      <c r="F783" s="2" t="s">
        <v>12</v>
      </c>
      <c r="G783" s="9">
        <v>20.27725118</v>
      </c>
      <c r="H783" s="2" t="s">
        <v>36</v>
      </c>
      <c r="I783" s="2" t="s">
        <v>50</v>
      </c>
      <c r="J783" s="6" t="s">
        <v>668</v>
      </c>
    </row>
    <row r="784" spans="1:10" ht="13.2">
      <c r="A784" s="2" t="s">
        <v>69</v>
      </c>
      <c r="B784" s="2" t="s">
        <v>119</v>
      </c>
      <c r="C784" s="2" t="s">
        <v>652</v>
      </c>
      <c r="D784" s="2">
        <v>2015</v>
      </c>
      <c r="E784" s="2">
        <v>9</v>
      </c>
      <c r="F784" s="2" t="s">
        <v>12</v>
      </c>
      <c r="G784" s="9">
        <v>19.312751680000002</v>
      </c>
      <c r="H784" s="2" t="s">
        <v>36</v>
      </c>
      <c r="I784" s="2" t="s">
        <v>50</v>
      </c>
      <c r="J784" s="6" t="s">
        <v>668</v>
      </c>
    </row>
    <row r="785" spans="1:10" ht="13.2">
      <c r="A785" s="2" t="s">
        <v>69</v>
      </c>
      <c r="B785" s="2" t="s">
        <v>119</v>
      </c>
      <c r="C785" s="2" t="s">
        <v>652</v>
      </c>
      <c r="D785" s="2">
        <v>2015</v>
      </c>
      <c r="E785" s="2">
        <v>10</v>
      </c>
      <c r="F785" s="2" t="s">
        <v>12</v>
      </c>
      <c r="G785" s="9">
        <v>26.974391990000001</v>
      </c>
      <c r="H785" s="2" t="s">
        <v>36</v>
      </c>
      <c r="I785" s="2" t="s">
        <v>50</v>
      </c>
      <c r="J785" s="6" t="s">
        <v>668</v>
      </c>
    </row>
    <row r="786" spans="1:10" ht="13.2">
      <c r="A786" s="2" t="s">
        <v>69</v>
      </c>
      <c r="B786" s="2" t="s">
        <v>119</v>
      </c>
      <c r="C786" s="2" t="s">
        <v>652</v>
      </c>
      <c r="D786" s="2">
        <v>2015</v>
      </c>
      <c r="E786" s="2">
        <v>11</v>
      </c>
      <c r="F786" s="2" t="s">
        <v>12</v>
      </c>
      <c r="G786" s="9">
        <v>29.379333330000001</v>
      </c>
      <c r="H786" s="2" t="s">
        <v>36</v>
      </c>
      <c r="I786" s="2" t="s">
        <v>50</v>
      </c>
      <c r="J786" s="6" t="s">
        <v>668</v>
      </c>
    </row>
    <row r="787" spans="1:10" ht="13.2">
      <c r="A787" s="2" t="s">
        <v>69</v>
      </c>
      <c r="B787" s="2" t="s">
        <v>119</v>
      </c>
      <c r="C787" s="2" t="s">
        <v>652</v>
      </c>
      <c r="D787" s="2">
        <v>2015</v>
      </c>
      <c r="E787" s="2">
        <v>12</v>
      </c>
      <c r="F787" s="2" t="s">
        <v>12</v>
      </c>
      <c r="G787" s="9">
        <v>39.936585370000003</v>
      </c>
      <c r="H787" s="2" t="s">
        <v>36</v>
      </c>
      <c r="I787" s="2" t="s">
        <v>50</v>
      </c>
      <c r="J787" s="6" t="s">
        <v>668</v>
      </c>
    </row>
    <row r="788" spans="1:10" ht="13.2">
      <c r="A788" s="2" t="s">
        <v>69</v>
      </c>
      <c r="B788" s="2" t="s">
        <v>119</v>
      </c>
      <c r="C788" s="2" t="s">
        <v>652</v>
      </c>
      <c r="D788" s="2">
        <v>2016</v>
      </c>
      <c r="E788" s="2">
        <v>1</v>
      </c>
      <c r="F788" s="2" t="s">
        <v>12</v>
      </c>
      <c r="G788" s="9">
        <v>48.817225610000001</v>
      </c>
      <c r="H788" s="2" t="s">
        <v>36</v>
      </c>
      <c r="I788" s="2" t="s">
        <v>50</v>
      </c>
      <c r="J788" s="6" t="s">
        <v>668</v>
      </c>
    </row>
    <row r="789" spans="1:10" ht="13.2">
      <c r="A789" s="2" t="s">
        <v>69</v>
      </c>
      <c r="B789" s="2" t="s">
        <v>119</v>
      </c>
      <c r="C789" s="2" t="s">
        <v>652</v>
      </c>
      <c r="D789" s="2">
        <v>2016</v>
      </c>
      <c r="E789" s="2">
        <v>2</v>
      </c>
      <c r="F789" s="2" t="s">
        <v>12</v>
      </c>
      <c r="G789" s="9">
        <v>35.832452830000001</v>
      </c>
      <c r="H789" s="2" t="s">
        <v>36</v>
      </c>
      <c r="I789" s="2" t="s">
        <v>50</v>
      </c>
      <c r="J789" s="6" t="s">
        <v>668</v>
      </c>
    </row>
    <row r="790" spans="1:10" ht="13.2">
      <c r="A790" s="2" t="s">
        <v>69</v>
      </c>
      <c r="B790" s="2" t="s">
        <v>119</v>
      </c>
      <c r="C790" s="2" t="s">
        <v>652</v>
      </c>
      <c r="D790" s="2">
        <v>2016</v>
      </c>
      <c r="E790" s="2">
        <v>3</v>
      </c>
      <c r="F790" s="2" t="s">
        <v>12</v>
      </c>
      <c r="G790" s="9">
        <v>26.36463023</v>
      </c>
      <c r="H790" s="2" t="s">
        <v>36</v>
      </c>
      <c r="I790" s="2" t="s">
        <v>50</v>
      </c>
      <c r="J790" s="6" t="s">
        <v>668</v>
      </c>
    </row>
    <row r="791" spans="1:10" ht="13.2">
      <c r="A791" s="2" t="s">
        <v>69</v>
      </c>
      <c r="B791" s="2" t="s">
        <v>119</v>
      </c>
      <c r="C791" s="2" t="s">
        <v>652</v>
      </c>
      <c r="D791" s="2">
        <v>2016</v>
      </c>
      <c r="E791" s="2">
        <v>4</v>
      </c>
      <c r="F791" s="2" t="s">
        <v>12</v>
      </c>
      <c r="G791" s="9">
        <v>17.735332249999999</v>
      </c>
      <c r="H791" s="2" t="s">
        <v>36</v>
      </c>
      <c r="I791" s="2" t="s">
        <v>50</v>
      </c>
      <c r="J791" s="6" t="s">
        <v>668</v>
      </c>
    </row>
    <row r="792" spans="1:10" ht="13.2">
      <c r="A792" s="2" t="s">
        <v>69</v>
      </c>
      <c r="B792" s="2" t="s">
        <v>119</v>
      </c>
      <c r="C792" s="2" t="s">
        <v>652</v>
      </c>
      <c r="D792" s="2">
        <v>2016</v>
      </c>
      <c r="E792" s="2">
        <v>5</v>
      </c>
      <c r="F792" s="2" t="s">
        <v>12</v>
      </c>
      <c r="G792" s="9">
        <v>22.06784232</v>
      </c>
      <c r="H792" s="2" t="s">
        <v>36</v>
      </c>
      <c r="I792" s="2" t="s">
        <v>50</v>
      </c>
      <c r="J792" s="6" t="s">
        <v>668</v>
      </c>
    </row>
    <row r="793" spans="1:10" ht="13.2">
      <c r="A793" s="2" t="s">
        <v>69</v>
      </c>
      <c r="B793" s="2" t="s">
        <v>119</v>
      </c>
      <c r="C793" s="2" t="s">
        <v>652</v>
      </c>
      <c r="D793" s="2">
        <v>2016</v>
      </c>
      <c r="E793" s="2">
        <v>6</v>
      </c>
      <c r="F793" s="2" t="s">
        <v>12</v>
      </c>
      <c r="G793" s="9">
        <v>43.330635839999999</v>
      </c>
      <c r="H793" s="2" t="s">
        <v>36</v>
      </c>
      <c r="I793" s="2" t="s">
        <v>50</v>
      </c>
      <c r="J793" s="6" t="s">
        <v>668</v>
      </c>
    </row>
    <row r="794" spans="1:10" ht="13.2">
      <c r="A794" s="2" t="s">
        <v>69</v>
      </c>
      <c r="B794" s="2" t="s">
        <v>119</v>
      </c>
      <c r="C794" s="2" t="s">
        <v>652</v>
      </c>
      <c r="D794" s="2">
        <v>2016</v>
      </c>
      <c r="E794" s="2">
        <v>7</v>
      </c>
      <c r="F794" s="2" t="s">
        <v>12</v>
      </c>
      <c r="G794" s="9">
        <v>33.454896140000002</v>
      </c>
      <c r="H794" s="2" t="s">
        <v>36</v>
      </c>
      <c r="I794" s="2" t="s">
        <v>50</v>
      </c>
      <c r="J794" s="6" t="s">
        <v>668</v>
      </c>
    </row>
    <row r="795" spans="1:10" ht="13.2">
      <c r="A795" s="2" t="s">
        <v>69</v>
      </c>
      <c r="B795" s="2" t="s">
        <v>119</v>
      </c>
      <c r="C795" s="2" t="s">
        <v>652</v>
      </c>
      <c r="D795" s="2">
        <v>2016</v>
      </c>
      <c r="E795" s="2">
        <v>8</v>
      </c>
      <c r="F795" s="2" t="s">
        <v>12</v>
      </c>
      <c r="G795" s="9">
        <v>35.859392270000001</v>
      </c>
      <c r="H795" s="2" t="s">
        <v>36</v>
      </c>
      <c r="I795" s="2" t="s">
        <v>50</v>
      </c>
      <c r="J795" s="6" t="s">
        <v>668</v>
      </c>
    </row>
    <row r="796" spans="1:10" ht="13.2">
      <c r="A796" s="2" t="s">
        <v>69</v>
      </c>
      <c r="B796" s="2" t="s">
        <v>119</v>
      </c>
      <c r="C796" s="2" t="s">
        <v>652</v>
      </c>
      <c r="D796" s="2">
        <v>2016</v>
      </c>
      <c r="E796" s="2">
        <v>9</v>
      </c>
      <c r="F796" s="2" t="s">
        <v>12</v>
      </c>
      <c r="G796" s="9">
        <v>36.029783389999999</v>
      </c>
      <c r="H796" s="2" t="s">
        <v>36</v>
      </c>
      <c r="I796" s="2" t="s">
        <v>50</v>
      </c>
      <c r="J796" s="6" t="s">
        <v>668</v>
      </c>
    </row>
    <row r="797" spans="1:10" ht="13.2">
      <c r="A797" s="2" t="s">
        <v>69</v>
      </c>
      <c r="B797" s="2" t="s">
        <v>119</v>
      </c>
      <c r="C797" s="2" t="s">
        <v>652</v>
      </c>
      <c r="D797" s="2">
        <v>2016</v>
      </c>
      <c r="E797" s="2">
        <v>10</v>
      </c>
      <c r="F797" s="2" t="s">
        <v>12</v>
      </c>
      <c r="G797" s="9">
        <v>60.18340611</v>
      </c>
      <c r="H797" s="2" t="s">
        <v>36</v>
      </c>
      <c r="I797" s="2" t="s">
        <v>50</v>
      </c>
      <c r="J797" s="6" t="s">
        <v>668</v>
      </c>
    </row>
    <row r="798" spans="1:10" ht="13.2">
      <c r="A798" s="2" t="s">
        <v>69</v>
      </c>
      <c r="B798" s="2" t="s">
        <v>119</v>
      </c>
      <c r="C798" s="2" t="s">
        <v>652</v>
      </c>
      <c r="D798" s="2">
        <v>2016</v>
      </c>
      <c r="E798" s="2">
        <v>11</v>
      </c>
      <c r="F798" s="2" t="s">
        <v>12</v>
      </c>
      <c r="G798" s="9">
        <v>68.716176469999994</v>
      </c>
      <c r="H798" s="2" t="s">
        <v>36</v>
      </c>
      <c r="I798" s="2" t="s">
        <v>50</v>
      </c>
      <c r="J798" s="6" t="s">
        <v>668</v>
      </c>
    </row>
    <row r="799" spans="1:10" ht="13.2">
      <c r="A799" s="2" t="s">
        <v>69</v>
      </c>
      <c r="B799" s="2" t="s">
        <v>119</v>
      </c>
      <c r="C799" s="2" t="s">
        <v>652</v>
      </c>
      <c r="D799" s="2">
        <v>2016</v>
      </c>
      <c r="E799" s="2">
        <v>12</v>
      </c>
      <c r="F799" s="2" t="s">
        <v>12</v>
      </c>
      <c r="G799" s="9">
        <v>68.269603520000004</v>
      </c>
      <c r="H799" s="2" t="s">
        <v>36</v>
      </c>
      <c r="I799" s="2" t="s">
        <v>50</v>
      </c>
      <c r="J799" s="6" t="s">
        <v>668</v>
      </c>
    </row>
    <row r="800" spans="1:10" ht="13.2">
      <c r="A800" s="2" t="s">
        <v>69</v>
      </c>
      <c r="B800" s="2" t="s">
        <v>119</v>
      </c>
      <c r="C800" s="2" t="s">
        <v>652</v>
      </c>
      <c r="D800" s="2">
        <v>2017</v>
      </c>
      <c r="E800" s="2">
        <v>1</v>
      </c>
      <c r="F800" s="2" t="s">
        <v>12</v>
      </c>
      <c r="G800" s="9">
        <v>48.082417579999998</v>
      </c>
      <c r="H800" s="2" t="s">
        <v>36</v>
      </c>
      <c r="I800" s="2" t="s">
        <v>50</v>
      </c>
      <c r="J800" s="6" t="s">
        <v>668</v>
      </c>
    </row>
    <row r="801" spans="1:10" ht="13.2">
      <c r="A801" s="2" t="s">
        <v>69</v>
      </c>
      <c r="B801" s="2" t="s">
        <v>119</v>
      </c>
      <c r="C801" s="2" t="s">
        <v>652</v>
      </c>
      <c r="D801" s="2">
        <v>2017</v>
      </c>
      <c r="E801" s="2">
        <v>2</v>
      </c>
      <c r="F801" s="2" t="s">
        <v>12</v>
      </c>
      <c r="G801" s="9">
        <v>42.635906040000002</v>
      </c>
      <c r="H801" s="2" t="s">
        <v>36</v>
      </c>
      <c r="I801" s="2" t="s">
        <v>50</v>
      </c>
      <c r="J801" s="6" t="s">
        <v>668</v>
      </c>
    </row>
    <row r="802" spans="1:10" ht="13.2">
      <c r="A802" s="2" t="s">
        <v>69</v>
      </c>
      <c r="B802" s="2" t="s">
        <v>119</v>
      </c>
      <c r="C802" s="2" t="s">
        <v>652</v>
      </c>
      <c r="D802" s="2">
        <v>2017</v>
      </c>
      <c r="E802" s="2">
        <v>3</v>
      </c>
      <c r="F802" s="2" t="s">
        <v>12</v>
      </c>
      <c r="G802" s="9">
        <v>24.840365680000001</v>
      </c>
      <c r="H802" s="2" t="s">
        <v>36</v>
      </c>
      <c r="I802" s="2" t="s">
        <v>50</v>
      </c>
      <c r="J802" s="6" t="s">
        <v>668</v>
      </c>
    </row>
    <row r="803" spans="1:10" ht="13.2">
      <c r="A803" s="2" t="s">
        <v>69</v>
      </c>
      <c r="B803" s="2" t="s">
        <v>119</v>
      </c>
      <c r="C803" s="2" t="s">
        <v>652</v>
      </c>
      <c r="D803" s="2">
        <v>2017</v>
      </c>
      <c r="E803" s="2">
        <v>4</v>
      </c>
      <c r="F803" s="2" t="s">
        <v>12</v>
      </c>
      <c r="G803" s="9">
        <v>25.754328359999999</v>
      </c>
      <c r="H803" s="2" t="s">
        <v>36</v>
      </c>
      <c r="I803" s="2" t="s">
        <v>50</v>
      </c>
      <c r="J803" s="6" t="s">
        <v>668</v>
      </c>
    </row>
    <row r="804" spans="1:10" ht="13.2">
      <c r="A804" s="2" t="s">
        <v>69</v>
      </c>
      <c r="B804" s="2" t="s">
        <v>119</v>
      </c>
      <c r="C804" s="2" t="s">
        <v>652</v>
      </c>
      <c r="D804" s="2">
        <v>2017</v>
      </c>
      <c r="E804" s="2">
        <v>5</v>
      </c>
      <c r="F804" s="2" t="s">
        <v>12</v>
      </c>
      <c r="G804" s="9">
        <v>22.984239890000001</v>
      </c>
      <c r="H804" s="2" t="s">
        <v>36</v>
      </c>
      <c r="I804" s="2" t="s">
        <v>50</v>
      </c>
      <c r="J804" s="6" t="s">
        <v>668</v>
      </c>
    </row>
    <row r="805" spans="1:10" ht="13.2">
      <c r="A805" s="2" t="s">
        <v>69</v>
      </c>
      <c r="B805" s="2" t="s">
        <v>119</v>
      </c>
      <c r="C805" s="2" t="s">
        <v>652</v>
      </c>
      <c r="D805" s="2">
        <v>2017</v>
      </c>
      <c r="E805" s="2">
        <v>6</v>
      </c>
      <c r="F805" s="2" t="s">
        <v>12</v>
      </c>
      <c r="G805" s="9">
        <v>20.342209629999999</v>
      </c>
      <c r="H805" s="2" t="s">
        <v>36</v>
      </c>
      <c r="I805" s="2" t="s">
        <v>50</v>
      </c>
      <c r="J805" s="6" t="s">
        <v>668</v>
      </c>
    </row>
    <row r="806" spans="1:10" ht="13.2">
      <c r="A806" s="2" t="s">
        <v>69</v>
      </c>
      <c r="B806" s="2" t="s">
        <v>119</v>
      </c>
      <c r="C806" s="2" t="s">
        <v>652</v>
      </c>
      <c r="D806" s="2">
        <v>2017</v>
      </c>
      <c r="E806" s="2">
        <v>7</v>
      </c>
      <c r="F806" s="2" t="s">
        <v>12</v>
      </c>
      <c r="G806" s="9">
        <v>25.59548564</v>
      </c>
      <c r="H806" s="2" t="s">
        <v>36</v>
      </c>
      <c r="I806" s="2" t="s">
        <v>50</v>
      </c>
      <c r="J806" s="6" t="s">
        <v>668</v>
      </c>
    </row>
    <row r="807" spans="1:10" ht="13.2">
      <c r="A807" s="2" t="s">
        <v>69</v>
      </c>
      <c r="B807" s="2" t="s">
        <v>119</v>
      </c>
      <c r="C807" s="2" t="s">
        <v>652</v>
      </c>
      <c r="D807" s="2">
        <v>2017</v>
      </c>
      <c r="E807" s="2">
        <v>8</v>
      </c>
      <c r="F807" s="2" t="s">
        <v>12</v>
      </c>
      <c r="G807" s="9">
        <v>22.28352113</v>
      </c>
      <c r="H807" s="2" t="s">
        <v>36</v>
      </c>
      <c r="I807" s="2" t="s">
        <v>50</v>
      </c>
      <c r="J807" s="6" t="s">
        <v>668</v>
      </c>
    </row>
    <row r="808" spans="1:10" ht="13.2">
      <c r="A808" s="2" t="s">
        <v>69</v>
      </c>
      <c r="B808" s="2" t="s">
        <v>119</v>
      </c>
      <c r="C808" s="2" t="s">
        <v>652</v>
      </c>
      <c r="D808" s="2">
        <v>2017</v>
      </c>
      <c r="E808" s="2">
        <v>9</v>
      </c>
      <c r="F808" s="2" t="s">
        <v>12</v>
      </c>
      <c r="G808" s="9">
        <v>21.40027933</v>
      </c>
      <c r="H808" s="2" t="s">
        <v>36</v>
      </c>
      <c r="I808" s="2" t="s">
        <v>50</v>
      </c>
      <c r="J808" s="6" t="s">
        <v>668</v>
      </c>
    </row>
    <row r="809" spans="1:10" ht="13.2">
      <c r="A809" s="2" t="s">
        <v>69</v>
      </c>
      <c r="B809" s="2" t="s">
        <v>119</v>
      </c>
      <c r="C809" s="2" t="s">
        <v>652</v>
      </c>
      <c r="D809" s="2">
        <v>2017</v>
      </c>
      <c r="E809" s="2">
        <v>10</v>
      </c>
      <c r="F809" s="2" t="s">
        <v>12</v>
      </c>
      <c r="G809" s="9">
        <v>38.266089469999997</v>
      </c>
      <c r="H809" s="2" t="s">
        <v>36</v>
      </c>
      <c r="I809" s="2" t="s">
        <v>50</v>
      </c>
      <c r="J809" s="6" t="s">
        <v>668</v>
      </c>
    </row>
    <row r="810" spans="1:10" ht="13.2">
      <c r="A810" s="2" t="s">
        <v>69</v>
      </c>
      <c r="B810" s="2" t="s">
        <v>119</v>
      </c>
      <c r="C810" s="2" t="s">
        <v>652</v>
      </c>
      <c r="D810" s="2">
        <v>2017</v>
      </c>
      <c r="E810" s="2">
        <v>11</v>
      </c>
      <c r="F810" s="2" t="s">
        <v>12</v>
      </c>
      <c r="G810" s="9">
        <v>47.403021150000001</v>
      </c>
      <c r="H810" s="2" t="s">
        <v>36</v>
      </c>
      <c r="I810" s="2" t="s">
        <v>50</v>
      </c>
      <c r="J810" s="6" t="s">
        <v>668</v>
      </c>
    </row>
    <row r="811" spans="1:10" ht="13.2">
      <c r="A811" s="2" t="s">
        <v>69</v>
      </c>
      <c r="B811" s="2" t="s">
        <v>119</v>
      </c>
      <c r="C811" s="2" t="s">
        <v>652</v>
      </c>
      <c r="D811" s="2">
        <v>2017</v>
      </c>
      <c r="E811" s="2">
        <v>12</v>
      </c>
      <c r="F811" s="2" t="s">
        <v>12</v>
      </c>
      <c r="G811" s="9">
        <v>61.479642370000001</v>
      </c>
      <c r="H811" s="2" t="s">
        <v>36</v>
      </c>
      <c r="I811" s="2" t="s">
        <v>50</v>
      </c>
      <c r="J811" s="6" t="s">
        <v>668</v>
      </c>
    </row>
    <row r="812" spans="1:10" ht="13.2">
      <c r="A812" s="2" t="s">
        <v>69</v>
      </c>
      <c r="B812" s="2" t="s">
        <v>119</v>
      </c>
      <c r="C812" s="2" t="s">
        <v>652</v>
      </c>
      <c r="D812" s="2">
        <v>2018</v>
      </c>
      <c r="E812" s="2">
        <v>1</v>
      </c>
      <c r="F812" s="2" t="s">
        <v>12</v>
      </c>
      <c r="G812" s="9">
        <v>69.642249660000004</v>
      </c>
      <c r="H812" s="2" t="s">
        <v>36</v>
      </c>
      <c r="I812" s="2" t="s">
        <v>50</v>
      </c>
      <c r="J812" s="6" t="s">
        <v>668</v>
      </c>
    </row>
    <row r="813" spans="1:10" ht="13.2">
      <c r="A813" s="2" t="s">
        <v>69</v>
      </c>
      <c r="B813" s="2" t="s">
        <v>119</v>
      </c>
      <c r="C813" s="2" t="s">
        <v>652</v>
      </c>
      <c r="D813" s="2">
        <v>2018</v>
      </c>
      <c r="E813" s="2">
        <v>2</v>
      </c>
      <c r="F813" s="2" t="s">
        <v>12</v>
      </c>
      <c r="G813" s="9">
        <v>43.701320129999999</v>
      </c>
      <c r="H813" s="2" t="s">
        <v>36</v>
      </c>
      <c r="I813" s="2" t="s">
        <v>50</v>
      </c>
      <c r="J813" s="6" t="s">
        <v>668</v>
      </c>
    </row>
    <row r="814" spans="1:10" ht="13.2">
      <c r="A814" s="2" t="s">
        <v>69</v>
      </c>
      <c r="B814" s="2" t="s">
        <v>119</v>
      </c>
      <c r="C814" s="2" t="s">
        <v>652</v>
      </c>
      <c r="D814" s="2">
        <v>2018</v>
      </c>
      <c r="E814" s="2">
        <v>3</v>
      </c>
      <c r="F814" s="2" t="s">
        <v>12</v>
      </c>
      <c r="G814" s="9">
        <v>17.963230769999999</v>
      </c>
      <c r="H814" s="2" t="s">
        <v>36</v>
      </c>
      <c r="I814" s="2" t="s">
        <v>50</v>
      </c>
      <c r="J814" s="6" t="s">
        <v>668</v>
      </c>
    </row>
    <row r="815" spans="1:10" ht="13.2">
      <c r="A815" s="2" t="s">
        <v>69</v>
      </c>
      <c r="B815" s="2" t="s">
        <v>119</v>
      </c>
      <c r="C815" s="2" t="s">
        <v>652</v>
      </c>
      <c r="D815" s="2">
        <v>2018</v>
      </c>
      <c r="E815" s="2">
        <v>4</v>
      </c>
      <c r="F815" s="2" t="s">
        <v>12</v>
      </c>
      <c r="G815" s="9">
        <v>15.69303977</v>
      </c>
      <c r="H815" s="2" t="s">
        <v>36</v>
      </c>
      <c r="I815" s="2" t="s">
        <v>50</v>
      </c>
      <c r="J815" s="6" t="s">
        <v>668</v>
      </c>
    </row>
    <row r="816" spans="1:10" ht="13.2">
      <c r="A816" s="2" t="s">
        <v>69</v>
      </c>
      <c r="B816" s="2" t="s">
        <v>119</v>
      </c>
      <c r="C816" s="2" t="s">
        <v>652</v>
      </c>
      <c r="D816" s="2">
        <v>2018</v>
      </c>
      <c r="E816" s="2">
        <v>5</v>
      </c>
      <c r="F816" s="2" t="s">
        <v>12</v>
      </c>
      <c r="G816" s="9">
        <v>17.023603349999998</v>
      </c>
      <c r="H816" s="2" t="s">
        <v>36</v>
      </c>
      <c r="I816" s="2" t="s">
        <v>50</v>
      </c>
      <c r="J816" s="6" t="s">
        <v>668</v>
      </c>
    </row>
    <row r="817" spans="1:10" ht="13.2">
      <c r="A817" s="2" t="s">
        <v>69</v>
      </c>
      <c r="B817" s="2" t="s">
        <v>119</v>
      </c>
      <c r="C817" s="2" t="s">
        <v>652</v>
      </c>
      <c r="D817" s="2">
        <v>2018</v>
      </c>
      <c r="E817" s="2">
        <v>6</v>
      </c>
      <c r="F817" s="2" t="s">
        <v>12</v>
      </c>
      <c r="G817" s="9">
        <v>25.305483410000001</v>
      </c>
      <c r="H817" s="2" t="s">
        <v>36</v>
      </c>
      <c r="I817" s="2" t="s">
        <v>50</v>
      </c>
      <c r="J817" s="6" t="s">
        <v>668</v>
      </c>
    </row>
    <row r="818" spans="1:10" ht="13.2">
      <c r="A818" s="2" t="s">
        <v>69</v>
      </c>
      <c r="B818" s="2" t="s">
        <v>119</v>
      </c>
      <c r="C818" s="2" t="s">
        <v>652</v>
      </c>
      <c r="D818" s="2">
        <v>2018</v>
      </c>
      <c r="E818" s="2">
        <v>7</v>
      </c>
      <c r="F818" s="2" t="s">
        <v>12</v>
      </c>
      <c r="G818" s="9">
        <v>25.344352619999999</v>
      </c>
      <c r="H818" s="2" t="s">
        <v>36</v>
      </c>
      <c r="I818" s="2" t="s">
        <v>50</v>
      </c>
      <c r="J818" s="6" t="s">
        <v>668</v>
      </c>
    </row>
    <row r="819" spans="1:10" ht="13.2">
      <c r="A819" s="2" t="s">
        <v>69</v>
      </c>
      <c r="B819" s="2" t="s">
        <v>119</v>
      </c>
      <c r="C819" s="2" t="s">
        <v>652</v>
      </c>
      <c r="D819" s="2">
        <v>2018</v>
      </c>
      <c r="E819" s="2">
        <v>8</v>
      </c>
      <c r="F819" s="2" t="s">
        <v>12</v>
      </c>
      <c r="G819" s="9">
        <v>19.741568050000001</v>
      </c>
      <c r="H819" s="2" t="s">
        <v>36</v>
      </c>
      <c r="I819" s="2" t="s">
        <v>50</v>
      </c>
      <c r="J819" s="6" t="s">
        <v>668</v>
      </c>
    </row>
    <row r="820" spans="1:10" ht="13.2">
      <c r="A820" s="2" t="s">
        <v>69</v>
      </c>
      <c r="B820" s="2" t="s">
        <v>119</v>
      </c>
      <c r="C820" s="2" t="s">
        <v>652</v>
      </c>
      <c r="D820" s="2">
        <v>2018</v>
      </c>
      <c r="E820" s="2">
        <v>9</v>
      </c>
      <c r="F820" s="2" t="s">
        <v>12</v>
      </c>
      <c r="G820" s="39">
        <v>19.600000000000001</v>
      </c>
      <c r="H820" s="2" t="s">
        <v>36</v>
      </c>
      <c r="I820" s="2" t="s">
        <v>50</v>
      </c>
      <c r="J820" s="6" t="s">
        <v>668</v>
      </c>
    </row>
    <row r="821" spans="1:10" ht="13.2">
      <c r="A821" s="2" t="s">
        <v>69</v>
      </c>
      <c r="B821" s="2" t="s">
        <v>119</v>
      </c>
      <c r="C821" s="2" t="s">
        <v>652</v>
      </c>
      <c r="D821" s="2">
        <v>2018</v>
      </c>
      <c r="E821" s="2">
        <v>10</v>
      </c>
      <c r="F821" s="2" t="s">
        <v>12</v>
      </c>
      <c r="G821" s="39">
        <v>13.79428571</v>
      </c>
      <c r="H821" s="2" t="s">
        <v>36</v>
      </c>
      <c r="I821" s="2" t="s">
        <v>50</v>
      </c>
      <c r="J821" s="6" t="s">
        <v>668</v>
      </c>
    </row>
    <row r="822" spans="1:10" ht="13.2">
      <c r="A822" s="2" t="s">
        <v>69</v>
      </c>
      <c r="B822" s="2" t="s">
        <v>119</v>
      </c>
      <c r="C822" s="2" t="s">
        <v>652</v>
      </c>
      <c r="D822" s="2">
        <v>2018</v>
      </c>
      <c r="E822" s="2">
        <v>11</v>
      </c>
      <c r="F822" s="2" t="s">
        <v>12</v>
      </c>
      <c r="G822" s="39" t="s">
        <v>33</v>
      </c>
      <c r="H822" s="2" t="s">
        <v>36</v>
      </c>
      <c r="I822" s="2" t="s">
        <v>50</v>
      </c>
      <c r="J822" s="6" t="s">
        <v>668</v>
      </c>
    </row>
    <row r="823" spans="1:10" ht="13.2">
      <c r="A823" s="2" t="s">
        <v>69</v>
      </c>
      <c r="B823" s="2" t="s">
        <v>119</v>
      </c>
      <c r="C823" s="2" t="s">
        <v>652</v>
      </c>
      <c r="D823" s="2">
        <v>2018</v>
      </c>
      <c r="E823" s="2">
        <v>12</v>
      </c>
      <c r="F823" s="2" t="s">
        <v>12</v>
      </c>
      <c r="G823" s="9">
        <v>53.317623759999996</v>
      </c>
      <c r="H823" s="2" t="s">
        <v>36</v>
      </c>
      <c r="I823" s="2" t="s">
        <v>50</v>
      </c>
      <c r="J823" s="6" t="s">
        <v>668</v>
      </c>
    </row>
    <row r="824" spans="1:10" ht="13.2">
      <c r="A824" s="2" t="s">
        <v>69</v>
      </c>
      <c r="B824" s="2" t="s">
        <v>177</v>
      </c>
      <c r="C824" s="2" t="s">
        <v>652</v>
      </c>
      <c r="D824" s="2">
        <v>2015</v>
      </c>
      <c r="E824" s="2">
        <v>1</v>
      </c>
      <c r="F824" s="2" t="s">
        <v>12</v>
      </c>
      <c r="G824" s="9">
        <v>439</v>
      </c>
      <c r="H824" s="2" t="s">
        <v>36</v>
      </c>
      <c r="I824" s="2" t="s">
        <v>50</v>
      </c>
      <c r="J824" s="6" t="s">
        <v>669</v>
      </c>
    </row>
    <row r="825" spans="1:10" ht="13.2">
      <c r="A825" s="2" t="s">
        <v>69</v>
      </c>
      <c r="B825" s="2" t="s">
        <v>177</v>
      </c>
      <c r="C825" s="2" t="s">
        <v>652</v>
      </c>
      <c r="D825" s="2">
        <v>2015</v>
      </c>
      <c r="E825" s="2">
        <v>2</v>
      </c>
      <c r="F825" s="2" t="s">
        <v>12</v>
      </c>
      <c r="G825" s="9">
        <v>55.826363639999997</v>
      </c>
      <c r="H825" s="2" t="s">
        <v>36</v>
      </c>
      <c r="I825" s="2" t="s">
        <v>50</v>
      </c>
      <c r="J825" s="6" t="s">
        <v>669</v>
      </c>
    </row>
    <row r="826" spans="1:10" ht="13.2">
      <c r="A826" s="2" t="s">
        <v>69</v>
      </c>
      <c r="B826" s="2" t="s">
        <v>177</v>
      </c>
      <c r="C826" s="2" t="s">
        <v>652</v>
      </c>
      <c r="D826" s="2">
        <v>2015</v>
      </c>
      <c r="E826" s="2">
        <v>3</v>
      </c>
      <c r="F826" s="2" t="s">
        <v>12</v>
      </c>
      <c r="G826" s="9">
        <v>77.618235290000001</v>
      </c>
      <c r="H826" s="2" t="s">
        <v>36</v>
      </c>
      <c r="I826" s="2" t="s">
        <v>50</v>
      </c>
      <c r="J826" s="6" t="s">
        <v>669</v>
      </c>
    </row>
    <row r="827" spans="1:10" ht="13.2">
      <c r="A827" s="2" t="s">
        <v>69</v>
      </c>
      <c r="B827" s="2" t="s">
        <v>177</v>
      </c>
      <c r="C827" s="2" t="s">
        <v>652</v>
      </c>
      <c r="D827" s="2">
        <v>2015</v>
      </c>
      <c r="E827" s="2">
        <v>4</v>
      </c>
      <c r="F827" s="2" t="s">
        <v>12</v>
      </c>
      <c r="G827" s="9">
        <v>38.409052920000001</v>
      </c>
      <c r="H827" s="2" t="s">
        <v>36</v>
      </c>
      <c r="I827" s="2" t="s">
        <v>50</v>
      </c>
      <c r="J827" s="6" t="s">
        <v>669</v>
      </c>
    </row>
    <row r="828" spans="1:10" ht="13.2">
      <c r="A828" s="2" t="s">
        <v>69</v>
      </c>
      <c r="B828" s="2" t="s">
        <v>177</v>
      </c>
      <c r="C828" s="2" t="s">
        <v>652</v>
      </c>
      <c r="D828" s="2">
        <v>2015</v>
      </c>
      <c r="E828" s="2">
        <v>5</v>
      </c>
      <c r="F828" s="2" t="s">
        <v>12</v>
      </c>
      <c r="G828" s="9">
        <v>30.372925169999998</v>
      </c>
      <c r="H828" s="2" t="s">
        <v>36</v>
      </c>
      <c r="I828" s="2" t="s">
        <v>50</v>
      </c>
      <c r="J828" s="6" t="s">
        <v>669</v>
      </c>
    </row>
    <row r="829" spans="1:10" ht="13.2">
      <c r="A829" s="2" t="s">
        <v>69</v>
      </c>
      <c r="B829" s="2" t="s">
        <v>177</v>
      </c>
      <c r="C829" s="2" t="s">
        <v>652</v>
      </c>
      <c r="D829" s="2">
        <v>2015</v>
      </c>
      <c r="E829" s="2">
        <v>6</v>
      </c>
      <c r="F829" s="2" t="s">
        <v>12</v>
      </c>
      <c r="G829" s="9">
        <v>22.61575246</v>
      </c>
      <c r="H829" s="2" t="s">
        <v>36</v>
      </c>
      <c r="I829" s="2" t="s">
        <v>50</v>
      </c>
      <c r="J829" s="6" t="s">
        <v>669</v>
      </c>
    </row>
    <row r="830" spans="1:10" ht="13.2">
      <c r="A830" s="2" t="s">
        <v>69</v>
      </c>
      <c r="B830" s="2" t="s">
        <v>177</v>
      </c>
      <c r="C830" s="2" t="s">
        <v>652</v>
      </c>
      <c r="D830" s="2">
        <v>2015</v>
      </c>
      <c r="E830" s="2">
        <v>7</v>
      </c>
      <c r="F830" s="2" t="s">
        <v>12</v>
      </c>
      <c r="G830" s="9">
        <v>16.168365550000001</v>
      </c>
      <c r="H830" s="2" t="s">
        <v>36</v>
      </c>
      <c r="I830" s="2" t="s">
        <v>50</v>
      </c>
      <c r="J830" s="6" t="s">
        <v>669</v>
      </c>
    </row>
    <row r="831" spans="1:10" ht="13.2">
      <c r="A831" s="2" t="s">
        <v>69</v>
      </c>
      <c r="B831" s="2" t="s">
        <v>177</v>
      </c>
      <c r="C831" s="2" t="s">
        <v>652</v>
      </c>
      <c r="D831" s="2">
        <v>2015</v>
      </c>
      <c r="E831" s="2">
        <v>8</v>
      </c>
      <c r="F831" s="2" t="s">
        <v>12</v>
      </c>
      <c r="G831" s="9">
        <v>11.510078740000001</v>
      </c>
      <c r="H831" s="2" t="s">
        <v>36</v>
      </c>
      <c r="I831" s="2" t="s">
        <v>50</v>
      </c>
      <c r="J831" s="6" t="s">
        <v>669</v>
      </c>
    </row>
    <row r="832" spans="1:10" ht="13.2">
      <c r="A832" s="2" t="s">
        <v>69</v>
      </c>
      <c r="B832" s="2" t="s">
        <v>177</v>
      </c>
      <c r="C832" s="2" t="s">
        <v>652</v>
      </c>
      <c r="D832" s="2">
        <v>2015</v>
      </c>
      <c r="E832" s="2">
        <v>9</v>
      </c>
      <c r="F832" s="2" t="s">
        <v>12</v>
      </c>
      <c r="G832" s="9">
        <v>32.522637799999998</v>
      </c>
      <c r="H832" s="2" t="s">
        <v>36</v>
      </c>
      <c r="I832" s="2" t="s">
        <v>50</v>
      </c>
      <c r="J832" s="6" t="s">
        <v>669</v>
      </c>
    </row>
    <row r="833" spans="1:10" ht="13.2">
      <c r="A833" s="2" t="s">
        <v>69</v>
      </c>
      <c r="B833" s="2" t="s">
        <v>177</v>
      </c>
      <c r="C833" s="2" t="s">
        <v>652</v>
      </c>
      <c r="D833" s="2">
        <v>2015</v>
      </c>
      <c r="E833" s="2">
        <v>10</v>
      </c>
      <c r="F833" s="2" t="s">
        <v>12</v>
      </c>
      <c r="G833" s="9">
        <v>65.867908310000004</v>
      </c>
      <c r="H833" s="2" t="s">
        <v>36</v>
      </c>
      <c r="I833" s="2" t="s">
        <v>50</v>
      </c>
      <c r="J833" s="6" t="s">
        <v>669</v>
      </c>
    </row>
    <row r="834" spans="1:10" ht="13.2">
      <c r="A834" s="2" t="s">
        <v>69</v>
      </c>
      <c r="B834" s="2" t="s">
        <v>177</v>
      </c>
      <c r="C834" s="2" t="s">
        <v>652</v>
      </c>
      <c r="D834" s="2">
        <v>2015</v>
      </c>
      <c r="E834" s="2">
        <v>11</v>
      </c>
      <c r="F834" s="2" t="s">
        <v>12</v>
      </c>
      <c r="G834" s="9">
        <v>129.15454550000001</v>
      </c>
      <c r="H834" s="2" t="s">
        <v>36</v>
      </c>
      <c r="I834" s="2" t="s">
        <v>50</v>
      </c>
      <c r="J834" s="6" t="s">
        <v>669</v>
      </c>
    </row>
    <row r="835" spans="1:10" ht="13.2">
      <c r="A835" s="2" t="s">
        <v>69</v>
      </c>
      <c r="B835" s="2" t="s">
        <v>177</v>
      </c>
      <c r="C835" s="2" t="s">
        <v>652</v>
      </c>
      <c r="D835" s="2">
        <v>2015</v>
      </c>
      <c r="E835" s="2">
        <v>12</v>
      </c>
      <c r="F835" s="2" t="s">
        <v>12</v>
      </c>
      <c r="G835" s="9">
        <v>182.6103774</v>
      </c>
      <c r="H835" s="2" t="s">
        <v>36</v>
      </c>
      <c r="I835" s="2" t="s">
        <v>50</v>
      </c>
      <c r="J835" s="6" t="s">
        <v>669</v>
      </c>
    </row>
    <row r="836" spans="1:10" ht="13.2">
      <c r="A836" s="2" t="s">
        <v>69</v>
      </c>
      <c r="B836" s="2" t="s">
        <v>177</v>
      </c>
      <c r="C836" s="2" t="s">
        <v>652</v>
      </c>
      <c r="D836" s="2">
        <v>2016</v>
      </c>
      <c r="E836" s="2">
        <v>1</v>
      </c>
      <c r="F836" s="2" t="s">
        <v>12</v>
      </c>
      <c r="G836" s="9">
        <v>206.6649596</v>
      </c>
      <c r="H836" s="2" t="s">
        <v>36</v>
      </c>
      <c r="I836" s="2" t="s">
        <v>50</v>
      </c>
      <c r="J836" s="6" t="s">
        <v>669</v>
      </c>
    </row>
    <row r="837" spans="1:10" ht="13.2">
      <c r="A837" s="2" t="s">
        <v>69</v>
      </c>
      <c r="B837" s="2" t="s">
        <v>177</v>
      </c>
      <c r="C837" s="2" t="s">
        <v>652</v>
      </c>
      <c r="D837" s="2">
        <v>2016</v>
      </c>
      <c r="E837" s="2">
        <v>2</v>
      </c>
      <c r="F837" s="2" t="s">
        <v>12</v>
      </c>
      <c r="G837" s="9">
        <v>113.8995455</v>
      </c>
      <c r="H837" s="2" t="s">
        <v>36</v>
      </c>
      <c r="I837" s="2" t="s">
        <v>50</v>
      </c>
      <c r="J837" s="6" t="s">
        <v>669</v>
      </c>
    </row>
    <row r="838" spans="1:10" ht="13.2">
      <c r="A838" s="2" t="s">
        <v>69</v>
      </c>
      <c r="B838" s="2" t="s">
        <v>177</v>
      </c>
      <c r="C838" s="2" t="s">
        <v>652</v>
      </c>
      <c r="D838" s="2">
        <v>2016</v>
      </c>
      <c r="E838" s="2">
        <v>3</v>
      </c>
      <c r="F838" s="2" t="s">
        <v>12</v>
      </c>
      <c r="G838" s="9">
        <v>72.26450663</v>
      </c>
      <c r="H838" s="2" t="s">
        <v>36</v>
      </c>
      <c r="I838" s="2" t="s">
        <v>50</v>
      </c>
      <c r="J838" s="6" t="s">
        <v>669</v>
      </c>
    </row>
    <row r="839" spans="1:10" ht="13.2">
      <c r="A839" s="2" t="s">
        <v>69</v>
      </c>
      <c r="B839" s="2" t="s">
        <v>177</v>
      </c>
      <c r="C839" s="2" t="s">
        <v>652</v>
      </c>
      <c r="D839" s="2">
        <v>2016</v>
      </c>
      <c r="E839" s="2">
        <v>4</v>
      </c>
      <c r="F839" s="2" t="s">
        <v>12</v>
      </c>
      <c r="G839" s="9">
        <v>40.881549300000003</v>
      </c>
      <c r="H839" s="2" t="s">
        <v>36</v>
      </c>
      <c r="I839" s="2" t="s">
        <v>50</v>
      </c>
      <c r="J839" s="6" t="s">
        <v>669</v>
      </c>
    </row>
    <row r="840" spans="1:10" ht="13.2">
      <c r="A840" s="2" t="s">
        <v>69</v>
      </c>
      <c r="B840" s="2" t="s">
        <v>177</v>
      </c>
      <c r="C840" s="2" t="s">
        <v>652</v>
      </c>
      <c r="D840" s="2">
        <v>2016</v>
      </c>
      <c r="E840" s="2">
        <v>5</v>
      </c>
      <c r="F840" s="2" t="s">
        <v>12</v>
      </c>
      <c r="G840" s="9">
        <v>34.666160220000002</v>
      </c>
      <c r="H840" s="2" t="s">
        <v>36</v>
      </c>
      <c r="I840" s="2" t="s">
        <v>50</v>
      </c>
      <c r="J840" s="6" t="s">
        <v>669</v>
      </c>
    </row>
    <row r="841" spans="1:10" ht="13.2">
      <c r="A841" s="2" t="s">
        <v>69</v>
      </c>
      <c r="B841" s="2" t="s">
        <v>177</v>
      </c>
      <c r="C841" s="2" t="s">
        <v>652</v>
      </c>
      <c r="D841" s="2">
        <v>2016</v>
      </c>
      <c r="E841" s="2">
        <v>6</v>
      </c>
      <c r="F841" s="2" t="s">
        <v>12</v>
      </c>
      <c r="G841" s="9">
        <v>30.400979020000001</v>
      </c>
      <c r="H841" s="2" t="s">
        <v>36</v>
      </c>
      <c r="I841" s="2" t="s">
        <v>50</v>
      </c>
      <c r="J841" s="6" t="s">
        <v>669</v>
      </c>
    </row>
    <row r="842" spans="1:10" ht="13.2">
      <c r="A842" s="2" t="s">
        <v>69</v>
      </c>
      <c r="B842" s="2" t="s">
        <v>177</v>
      </c>
      <c r="C842" s="2" t="s">
        <v>652</v>
      </c>
      <c r="D842" s="2">
        <v>2016</v>
      </c>
      <c r="E842" s="2">
        <v>7</v>
      </c>
      <c r="F842" s="2" t="s">
        <v>12</v>
      </c>
      <c r="G842" s="9">
        <v>32.286081080000002</v>
      </c>
      <c r="H842" s="2" t="s">
        <v>36</v>
      </c>
      <c r="I842" s="2" t="s">
        <v>50</v>
      </c>
      <c r="J842" s="6" t="s">
        <v>669</v>
      </c>
    </row>
    <row r="843" spans="1:10" ht="13.2">
      <c r="A843" s="2" t="s">
        <v>69</v>
      </c>
      <c r="B843" s="2" t="s">
        <v>177</v>
      </c>
      <c r="C843" s="2" t="s">
        <v>652</v>
      </c>
      <c r="D843" s="2">
        <v>2016</v>
      </c>
      <c r="E843" s="2">
        <v>8</v>
      </c>
      <c r="F843" s="2" t="s">
        <v>12</v>
      </c>
      <c r="G843" s="9">
        <v>32.211231390000002</v>
      </c>
      <c r="H843" s="2" t="s">
        <v>36</v>
      </c>
      <c r="I843" s="2" t="s">
        <v>50</v>
      </c>
      <c r="J843" s="6" t="s">
        <v>669</v>
      </c>
    </row>
    <row r="844" spans="1:10" ht="13.2">
      <c r="A844" s="2" t="s">
        <v>69</v>
      </c>
      <c r="B844" s="2" t="s">
        <v>177</v>
      </c>
      <c r="C844" s="2" t="s">
        <v>652</v>
      </c>
      <c r="D844" s="2">
        <v>2016</v>
      </c>
      <c r="E844" s="2">
        <v>9</v>
      </c>
      <c r="F844" s="2" t="s">
        <v>12</v>
      </c>
      <c r="G844" s="9">
        <v>21.443194439999999</v>
      </c>
      <c r="H844" s="2" t="s">
        <v>36</v>
      </c>
      <c r="I844" s="2" t="s">
        <v>50</v>
      </c>
      <c r="J844" s="6" t="s">
        <v>669</v>
      </c>
    </row>
    <row r="845" spans="1:10" ht="13.2">
      <c r="A845" s="2" t="s">
        <v>69</v>
      </c>
      <c r="B845" s="2" t="s">
        <v>177</v>
      </c>
      <c r="C845" s="2" t="s">
        <v>652</v>
      </c>
      <c r="D845" s="2">
        <v>2016</v>
      </c>
      <c r="E845" s="2">
        <v>10</v>
      </c>
      <c r="F845" s="2" t="s">
        <v>12</v>
      </c>
      <c r="G845" s="9">
        <v>68.154856359999997</v>
      </c>
      <c r="H845" s="2" t="s">
        <v>36</v>
      </c>
      <c r="I845" s="2" t="s">
        <v>50</v>
      </c>
      <c r="J845" s="6" t="s">
        <v>669</v>
      </c>
    </row>
    <row r="846" spans="1:10" ht="13.2">
      <c r="A846" s="2" t="s">
        <v>69</v>
      </c>
      <c r="B846" s="2" t="s">
        <v>177</v>
      </c>
      <c r="C846" s="2" t="s">
        <v>652</v>
      </c>
      <c r="D846" s="2">
        <v>2016</v>
      </c>
      <c r="E846" s="2">
        <v>11</v>
      </c>
      <c r="F846" s="2" t="s">
        <v>12</v>
      </c>
      <c r="G846" s="9">
        <v>167.89136160000001</v>
      </c>
      <c r="H846" s="2" t="s">
        <v>36</v>
      </c>
      <c r="I846" s="2" t="s">
        <v>50</v>
      </c>
      <c r="J846" s="6" t="s">
        <v>669</v>
      </c>
    </row>
    <row r="847" spans="1:10" ht="13.2">
      <c r="A847" s="2" t="s">
        <v>69</v>
      </c>
      <c r="B847" s="2" t="s">
        <v>177</v>
      </c>
      <c r="C847" s="2" t="s">
        <v>652</v>
      </c>
      <c r="D847" s="2">
        <v>2016</v>
      </c>
      <c r="E847" s="2">
        <v>12</v>
      </c>
      <c r="F847" s="2" t="s">
        <v>12</v>
      </c>
      <c r="G847" s="9">
        <v>195.02337840000001</v>
      </c>
      <c r="H847" s="2" t="s">
        <v>36</v>
      </c>
      <c r="I847" s="2" t="s">
        <v>50</v>
      </c>
      <c r="J847" s="6" t="s">
        <v>669</v>
      </c>
    </row>
    <row r="848" spans="1:10" ht="13.2">
      <c r="A848" s="2" t="s">
        <v>69</v>
      </c>
      <c r="B848" s="2" t="s">
        <v>177</v>
      </c>
      <c r="C848" s="2" t="s">
        <v>652</v>
      </c>
      <c r="D848" s="2">
        <v>2017</v>
      </c>
      <c r="E848" s="2">
        <v>1</v>
      </c>
      <c r="F848" s="2" t="s">
        <v>12</v>
      </c>
      <c r="G848" s="9">
        <v>174.68743169999999</v>
      </c>
      <c r="H848" s="2" t="s">
        <v>36</v>
      </c>
      <c r="I848" s="2" t="s">
        <v>50</v>
      </c>
      <c r="J848" s="6" t="s">
        <v>669</v>
      </c>
    </row>
    <row r="849" spans="1:10" ht="13.2">
      <c r="A849" s="2" t="s">
        <v>69</v>
      </c>
      <c r="B849" s="2" t="s">
        <v>177</v>
      </c>
      <c r="C849" s="2" t="s">
        <v>652</v>
      </c>
      <c r="D849" s="2">
        <v>2017</v>
      </c>
      <c r="E849" s="2">
        <v>2</v>
      </c>
      <c r="F849" s="2" t="s">
        <v>12</v>
      </c>
      <c r="G849" s="9">
        <v>142.70611890000001</v>
      </c>
      <c r="H849" s="2" t="s">
        <v>36</v>
      </c>
      <c r="I849" s="2" t="s">
        <v>50</v>
      </c>
      <c r="J849" s="6" t="s">
        <v>669</v>
      </c>
    </row>
    <row r="850" spans="1:10" ht="13.2">
      <c r="A850" s="2" t="s">
        <v>69</v>
      </c>
      <c r="B850" s="2" t="s">
        <v>177</v>
      </c>
      <c r="C850" s="2" t="s">
        <v>652</v>
      </c>
      <c r="D850" s="2">
        <v>2017</v>
      </c>
      <c r="E850" s="2">
        <v>3</v>
      </c>
      <c r="F850" s="2" t="s">
        <v>12</v>
      </c>
      <c r="G850" s="9">
        <v>69.984131329999997</v>
      </c>
      <c r="H850" s="2" t="s">
        <v>36</v>
      </c>
      <c r="I850" s="2" t="s">
        <v>50</v>
      </c>
      <c r="J850" s="6" t="s">
        <v>669</v>
      </c>
    </row>
    <row r="851" spans="1:10" ht="13.2">
      <c r="A851" s="2" t="s">
        <v>69</v>
      </c>
      <c r="B851" s="2" t="s">
        <v>177</v>
      </c>
      <c r="C851" s="2" t="s">
        <v>652</v>
      </c>
      <c r="D851" s="2">
        <v>2017</v>
      </c>
      <c r="E851" s="2">
        <v>4</v>
      </c>
      <c r="F851" s="2" t="s">
        <v>12</v>
      </c>
      <c r="G851" s="9">
        <v>45.753303959999997</v>
      </c>
      <c r="H851" s="2" t="s">
        <v>36</v>
      </c>
      <c r="I851" s="2" t="s">
        <v>50</v>
      </c>
      <c r="J851" s="6" t="s">
        <v>669</v>
      </c>
    </row>
    <row r="852" spans="1:10" ht="13.2">
      <c r="A852" s="2" t="s">
        <v>69</v>
      </c>
      <c r="B852" s="2" t="s">
        <v>177</v>
      </c>
      <c r="C852" s="2" t="s">
        <v>652</v>
      </c>
      <c r="D852" s="2">
        <v>2017</v>
      </c>
      <c r="E852" s="2">
        <v>5</v>
      </c>
      <c r="F852" s="2" t="s">
        <v>12</v>
      </c>
      <c r="G852" s="9">
        <v>40.475103730000001</v>
      </c>
      <c r="H852" s="2" t="s">
        <v>36</v>
      </c>
      <c r="I852" s="2" t="s">
        <v>50</v>
      </c>
      <c r="J852" s="6" t="s">
        <v>669</v>
      </c>
    </row>
    <row r="853" spans="1:10" ht="13.2">
      <c r="A853" s="2" t="s">
        <v>69</v>
      </c>
      <c r="B853" s="2" t="s">
        <v>177</v>
      </c>
      <c r="C853" s="2" t="s">
        <v>652</v>
      </c>
      <c r="D853" s="2">
        <v>2017</v>
      </c>
      <c r="E853" s="2">
        <v>6</v>
      </c>
      <c r="F853" s="2" t="s">
        <v>12</v>
      </c>
      <c r="G853" s="9">
        <v>32.973119779999998</v>
      </c>
      <c r="H853" s="2" t="s">
        <v>36</v>
      </c>
      <c r="I853" s="2" t="s">
        <v>50</v>
      </c>
      <c r="J853" s="6" t="s">
        <v>669</v>
      </c>
    </row>
    <row r="854" spans="1:10" ht="13.2">
      <c r="A854" s="2" t="s">
        <v>69</v>
      </c>
      <c r="B854" s="2" t="s">
        <v>177</v>
      </c>
      <c r="C854" s="2" t="s">
        <v>652</v>
      </c>
      <c r="D854" s="2">
        <v>2017</v>
      </c>
      <c r="E854" s="2">
        <v>7</v>
      </c>
      <c r="F854" s="2" t="s">
        <v>12</v>
      </c>
      <c r="G854" s="9">
        <v>33.387193459999999</v>
      </c>
      <c r="H854" s="2" t="s">
        <v>36</v>
      </c>
      <c r="I854" s="2" t="s">
        <v>50</v>
      </c>
      <c r="J854" s="6" t="s">
        <v>669</v>
      </c>
    </row>
    <row r="855" spans="1:10" ht="13.2">
      <c r="A855" s="2" t="s">
        <v>69</v>
      </c>
      <c r="B855" s="2" t="s">
        <v>177</v>
      </c>
      <c r="C855" s="2" t="s">
        <v>652</v>
      </c>
      <c r="D855" s="2">
        <v>2017</v>
      </c>
      <c r="E855" s="2">
        <v>8</v>
      </c>
      <c r="F855" s="2" t="s">
        <v>12</v>
      </c>
      <c r="G855" s="9">
        <v>34.078048780000003</v>
      </c>
      <c r="H855" s="2" t="s">
        <v>36</v>
      </c>
      <c r="I855" s="2" t="s">
        <v>50</v>
      </c>
      <c r="J855" s="6" t="s">
        <v>669</v>
      </c>
    </row>
    <row r="856" spans="1:10" ht="13.2">
      <c r="A856" s="2" t="s">
        <v>69</v>
      </c>
      <c r="B856" s="2" t="s">
        <v>177</v>
      </c>
      <c r="C856" s="2" t="s">
        <v>652</v>
      </c>
      <c r="D856" s="2">
        <v>2017</v>
      </c>
      <c r="E856" s="2">
        <v>9</v>
      </c>
      <c r="F856" s="2" t="s">
        <v>12</v>
      </c>
      <c r="G856" s="9">
        <v>35.504317550000003</v>
      </c>
      <c r="H856" s="2" t="s">
        <v>36</v>
      </c>
      <c r="I856" s="2" t="s">
        <v>50</v>
      </c>
      <c r="J856" s="6" t="s">
        <v>669</v>
      </c>
    </row>
    <row r="857" spans="1:10" ht="13.2">
      <c r="A857" s="2" t="s">
        <v>69</v>
      </c>
      <c r="B857" s="2" t="s">
        <v>177</v>
      </c>
      <c r="C857" s="2" t="s">
        <v>652</v>
      </c>
      <c r="D857" s="2">
        <v>2017</v>
      </c>
      <c r="E857" s="2">
        <v>10</v>
      </c>
      <c r="F857" s="2" t="s">
        <v>12</v>
      </c>
      <c r="G857" s="9">
        <v>47.669770579999998</v>
      </c>
      <c r="H857" s="2" t="s">
        <v>36</v>
      </c>
      <c r="I857" s="2" t="s">
        <v>50</v>
      </c>
      <c r="J857" s="6" t="s">
        <v>669</v>
      </c>
    </row>
    <row r="858" spans="1:10" ht="13.2">
      <c r="A858" s="2" t="s">
        <v>69</v>
      </c>
      <c r="B858" s="2" t="s">
        <v>177</v>
      </c>
      <c r="C858" s="2" t="s">
        <v>652</v>
      </c>
      <c r="D858" s="2">
        <v>2017</v>
      </c>
      <c r="E858" s="2">
        <v>11</v>
      </c>
      <c r="F858" s="2" t="s">
        <v>12</v>
      </c>
      <c r="G858" s="9">
        <v>113.1631498</v>
      </c>
      <c r="H858" s="2" t="s">
        <v>36</v>
      </c>
      <c r="I858" s="2" t="s">
        <v>50</v>
      </c>
      <c r="J858" s="6" t="s">
        <v>669</v>
      </c>
    </row>
    <row r="859" spans="1:10" ht="13.2">
      <c r="A859" s="2" t="s">
        <v>69</v>
      </c>
      <c r="B859" s="2" t="s">
        <v>177</v>
      </c>
      <c r="C859" s="2" t="s">
        <v>652</v>
      </c>
      <c r="D859" s="2">
        <v>2017</v>
      </c>
      <c r="E859" s="2">
        <v>12</v>
      </c>
      <c r="F859" s="2" t="s">
        <v>12</v>
      </c>
      <c r="G859" s="9">
        <v>166.96133140000001</v>
      </c>
      <c r="H859" s="2" t="s">
        <v>36</v>
      </c>
      <c r="I859" s="2" t="s">
        <v>50</v>
      </c>
      <c r="J859" s="6" t="s">
        <v>669</v>
      </c>
    </row>
    <row r="860" spans="1:10" ht="13.2">
      <c r="A860" s="2" t="s">
        <v>69</v>
      </c>
      <c r="B860" s="2" t="s">
        <v>177</v>
      </c>
      <c r="C860" s="2" t="s">
        <v>652</v>
      </c>
      <c r="D860" s="2">
        <v>2018</v>
      </c>
      <c r="E860" s="2">
        <v>1</v>
      </c>
      <c r="F860" s="2" t="s">
        <v>12</v>
      </c>
      <c r="G860" s="9">
        <v>226.42159240000001</v>
      </c>
      <c r="H860" s="2" t="s">
        <v>36</v>
      </c>
      <c r="I860" s="2" t="s">
        <v>50</v>
      </c>
      <c r="J860" s="6" t="s">
        <v>669</v>
      </c>
    </row>
    <row r="861" spans="1:10" ht="13.2">
      <c r="A861" s="2" t="s">
        <v>69</v>
      </c>
      <c r="B861" s="2" t="s">
        <v>177</v>
      </c>
      <c r="C861" s="2" t="s">
        <v>652</v>
      </c>
      <c r="D861" s="2">
        <v>2018</v>
      </c>
      <c r="E861" s="2">
        <v>2</v>
      </c>
      <c r="F861" s="2" t="s">
        <v>12</v>
      </c>
      <c r="G861" s="9">
        <v>123.3124251</v>
      </c>
      <c r="H861" s="2" t="s">
        <v>36</v>
      </c>
      <c r="I861" s="2" t="s">
        <v>50</v>
      </c>
      <c r="J861" s="6" t="s">
        <v>669</v>
      </c>
    </row>
    <row r="862" spans="1:10" ht="13.2">
      <c r="A862" s="2" t="s">
        <v>69</v>
      </c>
      <c r="B862" s="2" t="s">
        <v>177</v>
      </c>
      <c r="C862" s="2" t="s">
        <v>652</v>
      </c>
      <c r="D862" s="2">
        <v>2018</v>
      </c>
      <c r="E862" s="2">
        <v>3</v>
      </c>
      <c r="F862" s="2" t="s">
        <v>12</v>
      </c>
      <c r="G862" s="9">
        <v>81.831451610000002</v>
      </c>
      <c r="H862" s="2" t="s">
        <v>36</v>
      </c>
      <c r="I862" s="2" t="s">
        <v>50</v>
      </c>
      <c r="J862" s="6" t="s">
        <v>669</v>
      </c>
    </row>
    <row r="863" spans="1:10" ht="13.2">
      <c r="A863" s="2" t="s">
        <v>69</v>
      </c>
      <c r="B863" s="2" t="s">
        <v>177</v>
      </c>
      <c r="C863" s="2" t="s">
        <v>652</v>
      </c>
      <c r="D863" s="2">
        <v>2018</v>
      </c>
      <c r="E863" s="2">
        <v>4</v>
      </c>
      <c r="F863" s="2" t="s">
        <v>12</v>
      </c>
      <c r="G863" s="9">
        <v>42.186942680000001</v>
      </c>
      <c r="H863" s="2" t="s">
        <v>36</v>
      </c>
      <c r="I863" s="2" t="s">
        <v>50</v>
      </c>
      <c r="J863" s="6" t="s">
        <v>669</v>
      </c>
    </row>
    <row r="864" spans="1:10" ht="13.2">
      <c r="A864" s="2" t="s">
        <v>69</v>
      </c>
      <c r="B864" s="2" t="s">
        <v>177</v>
      </c>
      <c r="C864" s="2" t="s">
        <v>652</v>
      </c>
      <c r="D864" s="2">
        <v>2018</v>
      </c>
      <c r="E864" s="2">
        <v>5</v>
      </c>
      <c r="F864" s="2" t="s">
        <v>12</v>
      </c>
      <c r="G864" s="9">
        <v>32.840553</v>
      </c>
      <c r="H864" s="2" t="s">
        <v>36</v>
      </c>
      <c r="I864" s="2" t="s">
        <v>50</v>
      </c>
      <c r="J864" s="6" t="s">
        <v>669</v>
      </c>
    </row>
    <row r="865" spans="1:10" ht="13.2">
      <c r="A865" s="2" t="s">
        <v>69</v>
      </c>
      <c r="B865" s="2" t="s">
        <v>177</v>
      </c>
      <c r="C865" s="2" t="s">
        <v>652</v>
      </c>
      <c r="D865" s="2">
        <v>2018</v>
      </c>
      <c r="E865" s="2">
        <v>6</v>
      </c>
      <c r="F865" s="2" t="s">
        <v>12</v>
      </c>
      <c r="G865" s="9">
        <v>41.080242630000001</v>
      </c>
      <c r="H865" s="2" t="s">
        <v>36</v>
      </c>
      <c r="I865" s="2" t="s">
        <v>50</v>
      </c>
      <c r="J865" s="6" t="s">
        <v>669</v>
      </c>
    </row>
    <row r="866" spans="1:10" ht="13.2">
      <c r="A866" s="2" t="s">
        <v>69</v>
      </c>
      <c r="B866" s="2" t="s">
        <v>177</v>
      </c>
      <c r="C866" s="2" t="s">
        <v>652</v>
      </c>
      <c r="D866" s="2">
        <v>2018</v>
      </c>
      <c r="E866" s="2">
        <v>7</v>
      </c>
      <c r="F866" s="2" t="s">
        <v>12</v>
      </c>
      <c r="G866" s="9">
        <v>30.690111940000001</v>
      </c>
      <c r="H866" s="2" t="s">
        <v>36</v>
      </c>
      <c r="I866" s="2" t="s">
        <v>50</v>
      </c>
      <c r="J866" s="6" t="s">
        <v>669</v>
      </c>
    </row>
    <row r="867" spans="1:10" ht="13.2">
      <c r="A867" s="2" t="s">
        <v>69</v>
      </c>
      <c r="B867" s="2" t="s">
        <v>177</v>
      </c>
      <c r="C867" s="2" t="s">
        <v>652</v>
      </c>
      <c r="D867" s="2">
        <v>2018</v>
      </c>
      <c r="E867" s="2">
        <v>8</v>
      </c>
      <c r="F867" s="2" t="s">
        <v>12</v>
      </c>
      <c r="G867" s="9">
        <v>31.568549619999999</v>
      </c>
      <c r="H867" s="2" t="s">
        <v>36</v>
      </c>
      <c r="I867" s="2" t="s">
        <v>50</v>
      </c>
      <c r="J867" s="6" t="s">
        <v>669</v>
      </c>
    </row>
    <row r="868" spans="1:10" ht="13.2">
      <c r="A868" s="2" t="s">
        <v>69</v>
      </c>
      <c r="B868" s="2" t="s">
        <v>177</v>
      </c>
      <c r="C868" s="2" t="s">
        <v>652</v>
      </c>
      <c r="D868" s="2">
        <v>2018</v>
      </c>
      <c r="E868" s="2">
        <v>9</v>
      </c>
      <c r="F868" s="2" t="s">
        <v>12</v>
      </c>
      <c r="G868" s="39">
        <v>43.406198349999997</v>
      </c>
      <c r="H868" s="2" t="s">
        <v>36</v>
      </c>
      <c r="I868" s="2" t="s">
        <v>50</v>
      </c>
      <c r="J868" s="6" t="s">
        <v>669</v>
      </c>
    </row>
    <row r="869" spans="1:10" ht="13.2">
      <c r="A869" s="2" t="s">
        <v>69</v>
      </c>
      <c r="B869" s="2" t="s">
        <v>177</v>
      </c>
      <c r="C869" s="2" t="s">
        <v>652</v>
      </c>
      <c r="D869" s="2">
        <v>2018</v>
      </c>
      <c r="E869" s="2">
        <v>10</v>
      </c>
      <c r="F869" s="2" t="s">
        <v>12</v>
      </c>
      <c r="G869" s="39">
        <v>74.391928250000007</v>
      </c>
      <c r="H869" s="2" t="s">
        <v>36</v>
      </c>
      <c r="I869" s="2" t="s">
        <v>50</v>
      </c>
      <c r="J869" s="6" t="s">
        <v>669</v>
      </c>
    </row>
    <row r="870" spans="1:10" ht="13.2">
      <c r="A870" s="2" t="s">
        <v>69</v>
      </c>
      <c r="B870" s="2" t="s">
        <v>177</v>
      </c>
      <c r="C870" s="2" t="s">
        <v>652</v>
      </c>
      <c r="D870" s="2">
        <v>2018</v>
      </c>
      <c r="E870" s="2">
        <v>11</v>
      </c>
      <c r="F870" s="2" t="s">
        <v>12</v>
      </c>
      <c r="G870" s="9">
        <v>140.41592259999999</v>
      </c>
      <c r="H870" s="2" t="s">
        <v>36</v>
      </c>
      <c r="I870" s="2" t="s">
        <v>50</v>
      </c>
      <c r="J870" s="6" t="s">
        <v>669</v>
      </c>
    </row>
    <row r="871" spans="1:10" ht="13.2">
      <c r="A871" s="2" t="s">
        <v>69</v>
      </c>
      <c r="B871" s="2" t="s">
        <v>177</v>
      </c>
      <c r="C871" s="2" t="s">
        <v>652</v>
      </c>
      <c r="D871" s="2">
        <v>2018</v>
      </c>
      <c r="E871" s="2">
        <v>12</v>
      </c>
      <c r="F871" s="2" t="s">
        <v>12</v>
      </c>
      <c r="G871" s="9">
        <v>163.37072499999999</v>
      </c>
      <c r="H871" s="2" t="s">
        <v>36</v>
      </c>
      <c r="I871" s="2" t="s">
        <v>50</v>
      </c>
      <c r="J871" s="6" t="s">
        <v>669</v>
      </c>
    </row>
    <row r="872" spans="1:10" ht="13.2">
      <c r="A872" s="2" t="s">
        <v>69</v>
      </c>
      <c r="B872" s="2" t="s">
        <v>191</v>
      </c>
      <c r="C872" s="2" t="s">
        <v>652</v>
      </c>
      <c r="D872" s="2">
        <v>2015</v>
      </c>
      <c r="E872" s="2">
        <v>1</v>
      </c>
      <c r="F872" s="2" t="s">
        <v>12</v>
      </c>
      <c r="G872" s="9">
        <v>165.8</v>
      </c>
      <c r="H872" s="2" t="s">
        <v>36</v>
      </c>
      <c r="I872" s="2" t="s">
        <v>50</v>
      </c>
      <c r="J872" s="6" t="s">
        <v>673</v>
      </c>
    </row>
    <row r="873" spans="1:10" ht="13.2">
      <c r="A873" s="2" t="s">
        <v>69</v>
      </c>
      <c r="B873" s="2" t="s">
        <v>191</v>
      </c>
      <c r="C873" s="2" t="s">
        <v>652</v>
      </c>
      <c r="D873" s="2">
        <v>2015</v>
      </c>
      <c r="E873" s="2">
        <v>2</v>
      </c>
      <c r="F873" s="2" t="s">
        <v>12</v>
      </c>
      <c r="G873" s="9">
        <v>59.84516129</v>
      </c>
      <c r="H873" s="2" t="s">
        <v>36</v>
      </c>
      <c r="I873" s="2" t="s">
        <v>50</v>
      </c>
      <c r="J873" s="6" t="s">
        <v>673</v>
      </c>
    </row>
    <row r="874" spans="1:10" ht="13.2">
      <c r="A874" s="2" t="s">
        <v>69</v>
      </c>
      <c r="B874" s="2" t="s">
        <v>191</v>
      </c>
      <c r="C874" s="2" t="s">
        <v>652</v>
      </c>
      <c r="D874" s="2">
        <v>2015</v>
      </c>
      <c r="E874" s="2">
        <v>3</v>
      </c>
      <c r="F874" s="2" t="s">
        <v>12</v>
      </c>
      <c r="G874" s="9">
        <v>73.161003859999994</v>
      </c>
      <c r="H874" s="2" t="s">
        <v>36</v>
      </c>
      <c r="I874" s="2" t="s">
        <v>50</v>
      </c>
      <c r="J874" s="6" t="s">
        <v>673</v>
      </c>
    </row>
    <row r="875" spans="1:10" ht="13.2">
      <c r="A875" s="2" t="s">
        <v>69</v>
      </c>
      <c r="B875" s="2" t="s">
        <v>191</v>
      </c>
      <c r="C875" s="2" t="s">
        <v>652</v>
      </c>
      <c r="D875" s="2">
        <v>2015</v>
      </c>
      <c r="E875" s="2">
        <v>4</v>
      </c>
      <c r="F875" s="2" t="s">
        <v>12</v>
      </c>
      <c r="G875" s="9">
        <v>46.483926029999999</v>
      </c>
      <c r="H875" s="2" t="s">
        <v>36</v>
      </c>
      <c r="I875" s="2" t="s">
        <v>50</v>
      </c>
      <c r="J875" s="6" t="s">
        <v>673</v>
      </c>
    </row>
    <row r="876" spans="1:10" ht="13.2">
      <c r="A876" s="2" t="s">
        <v>69</v>
      </c>
      <c r="B876" s="2" t="s">
        <v>191</v>
      </c>
      <c r="C876" s="2" t="s">
        <v>652</v>
      </c>
      <c r="D876" s="2">
        <v>2015</v>
      </c>
      <c r="E876" s="2">
        <v>5</v>
      </c>
      <c r="F876" s="2" t="s">
        <v>12</v>
      </c>
      <c r="G876" s="9">
        <v>24.839377540000001</v>
      </c>
      <c r="H876" s="2" t="s">
        <v>36</v>
      </c>
      <c r="I876" s="2" t="s">
        <v>50</v>
      </c>
      <c r="J876" s="6" t="s">
        <v>673</v>
      </c>
    </row>
    <row r="877" spans="1:10" ht="13.2">
      <c r="A877" s="2" t="s">
        <v>69</v>
      </c>
      <c r="B877" s="2" t="s">
        <v>191</v>
      </c>
      <c r="C877" s="2" t="s">
        <v>652</v>
      </c>
      <c r="D877" s="2">
        <v>2015</v>
      </c>
      <c r="E877" s="2">
        <v>6</v>
      </c>
      <c r="F877" s="2" t="s">
        <v>12</v>
      </c>
      <c r="G877" s="9">
        <v>19.832700729999999</v>
      </c>
      <c r="H877" s="2" t="s">
        <v>36</v>
      </c>
      <c r="I877" s="2" t="s">
        <v>50</v>
      </c>
      <c r="J877" s="6" t="s">
        <v>673</v>
      </c>
    </row>
    <row r="878" spans="1:10" ht="13.2">
      <c r="A878" s="2" t="s">
        <v>69</v>
      </c>
      <c r="B878" s="2" t="s">
        <v>191</v>
      </c>
      <c r="C878" s="2" t="s">
        <v>652</v>
      </c>
      <c r="D878" s="2">
        <v>2015</v>
      </c>
      <c r="E878" s="2">
        <v>7</v>
      </c>
      <c r="F878" s="2" t="s">
        <v>12</v>
      </c>
      <c r="G878" s="9">
        <v>16.29867424</v>
      </c>
      <c r="H878" s="2" t="s">
        <v>36</v>
      </c>
      <c r="I878" s="2" t="s">
        <v>50</v>
      </c>
      <c r="J878" s="6" t="s">
        <v>673</v>
      </c>
    </row>
    <row r="879" spans="1:10" ht="13.2">
      <c r="A879" s="2" t="s">
        <v>69</v>
      </c>
      <c r="B879" s="2" t="s">
        <v>191</v>
      </c>
      <c r="C879" s="2" t="s">
        <v>652</v>
      </c>
      <c r="D879" s="2">
        <v>2015</v>
      </c>
      <c r="E879" s="2">
        <v>8</v>
      </c>
      <c r="F879" s="2" t="s">
        <v>12</v>
      </c>
      <c r="G879" s="9">
        <v>15.85569106</v>
      </c>
      <c r="H879" s="2" t="s">
        <v>36</v>
      </c>
      <c r="I879" s="2" t="s">
        <v>50</v>
      </c>
      <c r="J879" s="6" t="s">
        <v>673</v>
      </c>
    </row>
    <row r="880" spans="1:10" ht="13.2">
      <c r="A880" s="2" t="s">
        <v>69</v>
      </c>
      <c r="B880" s="2" t="s">
        <v>191</v>
      </c>
      <c r="C880" s="2" t="s">
        <v>652</v>
      </c>
      <c r="D880" s="2">
        <v>2015</v>
      </c>
      <c r="E880" s="2">
        <v>9</v>
      </c>
      <c r="F880" s="2" t="s">
        <v>12</v>
      </c>
      <c r="G880" s="9">
        <v>31.019109199999999</v>
      </c>
      <c r="H880" s="2" t="s">
        <v>36</v>
      </c>
      <c r="I880" s="2" t="s">
        <v>50</v>
      </c>
      <c r="J880" s="6" t="s">
        <v>673</v>
      </c>
    </row>
    <row r="881" spans="1:10" ht="13.2">
      <c r="A881" s="2" t="s">
        <v>69</v>
      </c>
      <c r="B881" s="2" t="s">
        <v>191</v>
      </c>
      <c r="C881" s="2" t="s">
        <v>652</v>
      </c>
      <c r="D881" s="2">
        <v>2015</v>
      </c>
      <c r="E881" s="2">
        <v>10</v>
      </c>
      <c r="F881" s="2" t="s">
        <v>12</v>
      </c>
      <c r="G881" s="9">
        <v>67.860488509999996</v>
      </c>
      <c r="H881" s="2" t="s">
        <v>36</v>
      </c>
      <c r="I881" s="2" t="s">
        <v>50</v>
      </c>
      <c r="J881" s="6" t="s">
        <v>673</v>
      </c>
    </row>
    <row r="882" spans="1:10" ht="13.2">
      <c r="A882" s="2" t="s">
        <v>69</v>
      </c>
      <c r="B882" s="2" t="s">
        <v>191</v>
      </c>
      <c r="C882" s="2" t="s">
        <v>652</v>
      </c>
      <c r="D882" s="2">
        <v>2015</v>
      </c>
      <c r="E882" s="2">
        <v>11</v>
      </c>
      <c r="F882" s="2" t="s">
        <v>12</v>
      </c>
      <c r="G882" s="9">
        <v>77.501605499999997</v>
      </c>
      <c r="H882" s="2" t="s">
        <v>36</v>
      </c>
      <c r="I882" s="2" t="s">
        <v>50</v>
      </c>
      <c r="J882" s="6" t="s">
        <v>673</v>
      </c>
    </row>
    <row r="883" spans="1:10" ht="13.2">
      <c r="A883" s="2" t="s">
        <v>69</v>
      </c>
      <c r="B883" s="2" t="s">
        <v>191</v>
      </c>
      <c r="C883" s="2" t="s">
        <v>652</v>
      </c>
      <c r="D883" s="2">
        <v>2015</v>
      </c>
      <c r="E883" s="2">
        <v>12</v>
      </c>
      <c r="F883" s="2" t="s">
        <v>12</v>
      </c>
      <c r="G883" s="9">
        <v>102.7956344</v>
      </c>
      <c r="H883" s="2" t="s">
        <v>36</v>
      </c>
      <c r="I883" s="2" t="s">
        <v>50</v>
      </c>
      <c r="J883" s="6" t="s">
        <v>673</v>
      </c>
    </row>
    <row r="884" spans="1:10" ht="13.2">
      <c r="A884" s="2" t="s">
        <v>69</v>
      </c>
      <c r="B884" s="2" t="s">
        <v>191</v>
      </c>
      <c r="C884" s="2" t="s">
        <v>652</v>
      </c>
      <c r="D884" s="2">
        <v>2016</v>
      </c>
      <c r="E884" s="2">
        <v>1</v>
      </c>
      <c r="F884" s="2" t="s">
        <v>12</v>
      </c>
      <c r="G884" s="9">
        <v>114.1123474</v>
      </c>
      <c r="H884" s="2" t="s">
        <v>36</v>
      </c>
      <c r="I884" s="2" t="s">
        <v>50</v>
      </c>
      <c r="J884" s="6" t="s">
        <v>673</v>
      </c>
    </row>
    <row r="885" spans="1:10" ht="13.2">
      <c r="A885" s="2" t="s">
        <v>69</v>
      </c>
      <c r="B885" s="2" t="s">
        <v>191</v>
      </c>
      <c r="C885" s="2" t="s">
        <v>652</v>
      </c>
      <c r="D885" s="2">
        <v>2016</v>
      </c>
      <c r="E885" s="2">
        <v>2</v>
      </c>
      <c r="F885" s="2" t="s">
        <v>12</v>
      </c>
      <c r="G885" s="9">
        <v>90.518236169999994</v>
      </c>
      <c r="H885" s="2" t="s">
        <v>36</v>
      </c>
      <c r="I885" s="2" t="s">
        <v>50</v>
      </c>
      <c r="J885" s="6" t="s">
        <v>673</v>
      </c>
    </row>
    <row r="886" spans="1:10" ht="13.2">
      <c r="A886" s="2" t="s">
        <v>69</v>
      </c>
      <c r="B886" s="2" t="s">
        <v>191</v>
      </c>
      <c r="C886" s="2" t="s">
        <v>652</v>
      </c>
      <c r="D886" s="2">
        <v>2016</v>
      </c>
      <c r="E886" s="2">
        <v>3</v>
      </c>
      <c r="F886" s="2" t="s">
        <v>12</v>
      </c>
      <c r="G886" s="9">
        <v>62.711450380000002</v>
      </c>
      <c r="H886" s="2" t="s">
        <v>36</v>
      </c>
      <c r="I886" s="2" t="s">
        <v>50</v>
      </c>
      <c r="J886" s="6" t="s">
        <v>673</v>
      </c>
    </row>
    <row r="887" spans="1:10" ht="13.2">
      <c r="A887" s="2" t="s">
        <v>69</v>
      </c>
      <c r="B887" s="2" t="s">
        <v>191</v>
      </c>
      <c r="C887" s="2" t="s">
        <v>652</v>
      </c>
      <c r="D887" s="2">
        <v>2016</v>
      </c>
      <c r="E887" s="2">
        <v>4</v>
      </c>
      <c r="F887" s="2" t="s">
        <v>12</v>
      </c>
      <c r="G887" s="9">
        <v>35.0019469</v>
      </c>
      <c r="H887" s="2" t="s">
        <v>36</v>
      </c>
      <c r="I887" s="2" t="s">
        <v>50</v>
      </c>
      <c r="J887" s="6" t="s">
        <v>673</v>
      </c>
    </row>
    <row r="888" spans="1:10" ht="13.2">
      <c r="A888" s="2" t="s">
        <v>69</v>
      </c>
      <c r="B888" s="2" t="s">
        <v>191</v>
      </c>
      <c r="C888" s="2" t="s">
        <v>652</v>
      </c>
      <c r="D888" s="2">
        <v>2016</v>
      </c>
      <c r="E888" s="2">
        <v>5</v>
      </c>
      <c r="F888" s="2" t="s">
        <v>12</v>
      </c>
      <c r="G888" s="9">
        <v>16.799723369999999</v>
      </c>
      <c r="H888" s="2" t="s">
        <v>36</v>
      </c>
      <c r="I888" s="2" t="s">
        <v>50</v>
      </c>
      <c r="J888" s="6" t="s">
        <v>673</v>
      </c>
    </row>
    <row r="889" spans="1:10" ht="13.2">
      <c r="A889" s="2" t="s">
        <v>69</v>
      </c>
      <c r="B889" s="2" t="s">
        <v>191</v>
      </c>
      <c r="C889" s="2" t="s">
        <v>652</v>
      </c>
      <c r="D889" s="2">
        <v>2016</v>
      </c>
      <c r="E889" s="2">
        <v>6</v>
      </c>
      <c r="F889" s="2" t="s">
        <v>12</v>
      </c>
      <c r="G889" s="9">
        <v>19.475914629999998</v>
      </c>
      <c r="H889" s="2" t="s">
        <v>36</v>
      </c>
      <c r="I889" s="2" t="s">
        <v>50</v>
      </c>
      <c r="J889" s="6" t="s">
        <v>673</v>
      </c>
    </row>
    <row r="890" spans="1:10" ht="13.2">
      <c r="A890" s="2" t="s">
        <v>69</v>
      </c>
      <c r="B890" s="2" t="s">
        <v>191</v>
      </c>
      <c r="C890" s="2" t="s">
        <v>652</v>
      </c>
      <c r="D890" s="2">
        <v>2016</v>
      </c>
      <c r="E890" s="2">
        <v>7</v>
      </c>
      <c r="F890" s="2" t="s">
        <v>12</v>
      </c>
      <c r="G890" s="9">
        <v>21.417997289999999</v>
      </c>
      <c r="H890" s="2" t="s">
        <v>36</v>
      </c>
      <c r="I890" s="2" t="s">
        <v>50</v>
      </c>
      <c r="J890" s="6" t="s">
        <v>673</v>
      </c>
    </row>
    <row r="891" spans="1:10" ht="13.2">
      <c r="A891" s="2" t="s">
        <v>69</v>
      </c>
      <c r="B891" s="2" t="s">
        <v>191</v>
      </c>
      <c r="C891" s="2" t="s">
        <v>652</v>
      </c>
      <c r="D891" s="2">
        <v>2016</v>
      </c>
      <c r="E891" s="2">
        <v>8</v>
      </c>
      <c r="F891" s="2" t="s">
        <v>12</v>
      </c>
      <c r="G891" s="9">
        <v>13.918392580000001</v>
      </c>
      <c r="H891" s="2" t="s">
        <v>36</v>
      </c>
      <c r="I891" s="2" t="s">
        <v>50</v>
      </c>
      <c r="J891" s="6" t="s">
        <v>673</v>
      </c>
    </row>
    <row r="892" spans="1:10" ht="13.2">
      <c r="A892" s="2" t="s">
        <v>69</v>
      </c>
      <c r="B892" s="2" t="s">
        <v>191</v>
      </c>
      <c r="C892" s="2" t="s">
        <v>652</v>
      </c>
      <c r="D892" s="2">
        <v>2016</v>
      </c>
      <c r="E892" s="2">
        <v>9</v>
      </c>
      <c r="F892" s="2" t="s">
        <v>12</v>
      </c>
      <c r="G892" s="9">
        <v>19.144886360000001</v>
      </c>
      <c r="H892" s="2" t="s">
        <v>36</v>
      </c>
      <c r="I892" s="2" t="s">
        <v>50</v>
      </c>
      <c r="J892" s="6" t="s">
        <v>673</v>
      </c>
    </row>
    <row r="893" spans="1:10" ht="13.2">
      <c r="A893" s="2" t="s">
        <v>69</v>
      </c>
      <c r="B893" s="2" t="s">
        <v>191</v>
      </c>
      <c r="C893" s="2" t="s">
        <v>652</v>
      </c>
      <c r="D893" s="2">
        <v>2016</v>
      </c>
      <c r="E893" s="2">
        <v>10</v>
      </c>
      <c r="F893" s="2" t="s">
        <v>12</v>
      </c>
      <c r="G893" s="9">
        <v>61.391298339999999</v>
      </c>
      <c r="H893" s="2" t="s">
        <v>36</v>
      </c>
      <c r="I893" s="2" t="s">
        <v>50</v>
      </c>
      <c r="J893" s="6" t="s">
        <v>673</v>
      </c>
    </row>
    <row r="894" spans="1:10" ht="13.2">
      <c r="A894" s="2" t="s">
        <v>69</v>
      </c>
      <c r="B894" s="2" t="s">
        <v>191</v>
      </c>
      <c r="C894" s="2" t="s">
        <v>652</v>
      </c>
      <c r="D894" s="2">
        <v>2016</v>
      </c>
      <c r="E894" s="2">
        <v>11</v>
      </c>
      <c r="F894" s="2" t="s">
        <v>12</v>
      </c>
      <c r="G894" s="9">
        <v>106.6861048</v>
      </c>
      <c r="H894" s="2" t="s">
        <v>36</v>
      </c>
      <c r="I894" s="2" t="s">
        <v>50</v>
      </c>
      <c r="J894" s="6" t="s">
        <v>673</v>
      </c>
    </row>
    <row r="895" spans="1:10" ht="13.2">
      <c r="A895" s="2" t="s">
        <v>69</v>
      </c>
      <c r="B895" s="2" t="s">
        <v>191</v>
      </c>
      <c r="C895" s="2" t="s">
        <v>652</v>
      </c>
      <c r="D895" s="2">
        <v>2016</v>
      </c>
      <c r="E895" s="2">
        <v>12</v>
      </c>
      <c r="F895" s="2" t="s">
        <v>12</v>
      </c>
      <c r="G895" s="9">
        <v>110.53641380000001</v>
      </c>
      <c r="H895" s="2" t="s">
        <v>36</v>
      </c>
      <c r="I895" s="2" t="s">
        <v>50</v>
      </c>
      <c r="J895" s="6" t="s">
        <v>673</v>
      </c>
    </row>
    <row r="896" spans="1:10" ht="13.2">
      <c r="A896" s="2" t="s">
        <v>69</v>
      </c>
      <c r="B896" s="2" t="s">
        <v>191</v>
      </c>
      <c r="C896" s="2" t="s">
        <v>652</v>
      </c>
      <c r="D896" s="2">
        <v>2017</v>
      </c>
      <c r="E896" s="2">
        <v>1</v>
      </c>
      <c r="F896" s="2" t="s">
        <v>12</v>
      </c>
      <c r="G896" s="9">
        <v>114.9767123</v>
      </c>
      <c r="H896" s="2" t="s">
        <v>36</v>
      </c>
      <c r="I896" s="2" t="s">
        <v>50</v>
      </c>
      <c r="J896" s="6" t="s">
        <v>673</v>
      </c>
    </row>
    <row r="897" spans="1:10" ht="13.2">
      <c r="A897" s="2" t="s">
        <v>69</v>
      </c>
      <c r="B897" s="2" t="s">
        <v>191</v>
      </c>
      <c r="C897" s="2" t="s">
        <v>652</v>
      </c>
      <c r="D897" s="2">
        <v>2017</v>
      </c>
      <c r="E897" s="2">
        <v>2</v>
      </c>
      <c r="F897" s="2" t="s">
        <v>12</v>
      </c>
      <c r="G897" s="9">
        <v>97.550391239999996</v>
      </c>
      <c r="H897" s="2" t="s">
        <v>36</v>
      </c>
      <c r="I897" s="2" t="s">
        <v>50</v>
      </c>
      <c r="J897" s="6" t="s">
        <v>673</v>
      </c>
    </row>
    <row r="898" spans="1:10" ht="13.2">
      <c r="A898" s="2" t="s">
        <v>69</v>
      </c>
      <c r="B898" s="2" t="s">
        <v>191</v>
      </c>
      <c r="C898" s="2" t="s">
        <v>652</v>
      </c>
      <c r="D898" s="2">
        <v>2017</v>
      </c>
      <c r="E898" s="2">
        <v>3</v>
      </c>
      <c r="F898" s="2" t="s">
        <v>12</v>
      </c>
      <c r="G898" s="9">
        <v>73.092520780000001</v>
      </c>
      <c r="H898" s="2" t="s">
        <v>36</v>
      </c>
      <c r="I898" s="2" t="s">
        <v>50</v>
      </c>
      <c r="J898" s="6" t="s">
        <v>673</v>
      </c>
    </row>
    <row r="899" spans="1:10" ht="13.2">
      <c r="A899" s="2" t="s">
        <v>69</v>
      </c>
      <c r="B899" s="2" t="s">
        <v>191</v>
      </c>
      <c r="C899" s="2" t="s">
        <v>652</v>
      </c>
      <c r="D899" s="2">
        <v>2017</v>
      </c>
      <c r="E899" s="2">
        <v>4</v>
      </c>
      <c r="F899" s="2" t="s">
        <v>12</v>
      </c>
      <c r="G899" s="9">
        <v>44.842319279999998</v>
      </c>
      <c r="H899" s="2" t="s">
        <v>36</v>
      </c>
      <c r="I899" s="2" t="s">
        <v>50</v>
      </c>
      <c r="J899" s="6" t="s">
        <v>673</v>
      </c>
    </row>
    <row r="900" spans="1:10" ht="13.2">
      <c r="A900" s="2" t="s">
        <v>69</v>
      </c>
      <c r="B900" s="2" t="s">
        <v>191</v>
      </c>
      <c r="C900" s="2" t="s">
        <v>652</v>
      </c>
      <c r="D900" s="2">
        <v>2017</v>
      </c>
      <c r="E900" s="2">
        <v>5</v>
      </c>
      <c r="F900" s="2" t="s">
        <v>12</v>
      </c>
      <c r="G900" s="9">
        <v>20.040766550000001</v>
      </c>
      <c r="H900" s="2" t="s">
        <v>36</v>
      </c>
      <c r="I900" s="2" t="s">
        <v>50</v>
      </c>
      <c r="J900" s="6" t="s">
        <v>673</v>
      </c>
    </row>
    <row r="901" spans="1:10" ht="13.2">
      <c r="A901" s="2" t="s">
        <v>69</v>
      </c>
      <c r="B901" s="2" t="s">
        <v>191</v>
      </c>
      <c r="C901" s="2" t="s">
        <v>652</v>
      </c>
      <c r="D901" s="2">
        <v>2017</v>
      </c>
      <c r="E901" s="2">
        <v>6</v>
      </c>
      <c r="F901" s="2" t="s">
        <v>12</v>
      </c>
      <c r="G901" s="9">
        <v>10.236309520000001</v>
      </c>
      <c r="H901" s="2" t="s">
        <v>36</v>
      </c>
      <c r="I901" s="2" t="s">
        <v>50</v>
      </c>
      <c r="J901" s="6" t="s">
        <v>673</v>
      </c>
    </row>
    <row r="902" spans="1:10" ht="13.2">
      <c r="A902" s="2" t="s">
        <v>69</v>
      </c>
      <c r="B902" s="2" t="s">
        <v>191</v>
      </c>
      <c r="C902" s="2" t="s">
        <v>652</v>
      </c>
      <c r="D902" s="2">
        <v>2017</v>
      </c>
      <c r="E902" s="2">
        <v>7</v>
      </c>
      <c r="F902" s="2" t="s">
        <v>12</v>
      </c>
      <c r="G902" s="9">
        <v>15.198870060000001</v>
      </c>
      <c r="H902" s="2" t="s">
        <v>36</v>
      </c>
      <c r="I902" s="2" t="s">
        <v>50</v>
      </c>
      <c r="J902" s="6" t="s">
        <v>673</v>
      </c>
    </row>
    <row r="903" spans="1:10" ht="13.2">
      <c r="A903" s="2" t="s">
        <v>69</v>
      </c>
      <c r="B903" s="2" t="s">
        <v>191</v>
      </c>
      <c r="C903" s="2" t="s">
        <v>652</v>
      </c>
      <c r="D903" s="2">
        <v>2017</v>
      </c>
      <c r="E903" s="2">
        <v>8</v>
      </c>
      <c r="F903" s="2" t="s">
        <v>12</v>
      </c>
      <c r="G903" s="9">
        <v>17.39800919</v>
      </c>
      <c r="H903" s="2" t="s">
        <v>36</v>
      </c>
      <c r="I903" s="2" t="s">
        <v>50</v>
      </c>
      <c r="J903" s="6" t="s">
        <v>673</v>
      </c>
    </row>
    <row r="904" spans="1:10" ht="13.2">
      <c r="A904" s="2" t="s">
        <v>69</v>
      </c>
      <c r="B904" s="2" t="s">
        <v>191</v>
      </c>
      <c r="C904" s="2" t="s">
        <v>652</v>
      </c>
      <c r="D904" s="2">
        <v>2017</v>
      </c>
      <c r="E904" s="2">
        <v>9</v>
      </c>
      <c r="F904" s="2" t="s">
        <v>12</v>
      </c>
      <c r="G904" s="9">
        <v>38.98676923</v>
      </c>
      <c r="H904" s="2" t="s">
        <v>36</v>
      </c>
      <c r="I904" s="2" t="s">
        <v>50</v>
      </c>
      <c r="J904" s="6" t="s">
        <v>673</v>
      </c>
    </row>
    <row r="905" spans="1:10" ht="13.2">
      <c r="A905" s="2" t="s">
        <v>69</v>
      </c>
      <c r="B905" s="2" t="s">
        <v>191</v>
      </c>
      <c r="C905" s="2" t="s">
        <v>652</v>
      </c>
      <c r="D905" s="2">
        <v>2017</v>
      </c>
      <c r="E905" s="2">
        <v>10</v>
      </c>
      <c r="F905" s="2" t="s">
        <v>12</v>
      </c>
      <c r="G905" s="9">
        <v>84.845919780000003</v>
      </c>
      <c r="H905" s="2" t="s">
        <v>36</v>
      </c>
      <c r="I905" s="2" t="s">
        <v>50</v>
      </c>
      <c r="J905" s="6" t="s">
        <v>673</v>
      </c>
    </row>
    <row r="906" spans="1:10" ht="13.2">
      <c r="A906" s="2" t="s">
        <v>69</v>
      </c>
      <c r="B906" s="2" t="s">
        <v>191</v>
      </c>
      <c r="C906" s="2" t="s">
        <v>652</v>
      </c>
      <c r="D906" s="2">
        <v>2017</v>
      </c>
      <c r="E906" s="2">
        <v>11</v>
      </c>
      <c r="F906" s="2" t="s">
        <v>12</v>
      </c>
      <c r="G906" s="9">
        <v>102.5914326</v>
      </c>
      <c r="H906" s="2" t="s">
        <v>36</v>
      </c>
      <c r="I906" s="2" t="s">
        <v>50</v>
      </c>
      <c r="J906" s="6" t="s">
        <v>673</v>
      </c>
    </row>
    <row r="907" spans="1:10" ht="13.2">
      <c r="A907" s="2" t="s">
        <v>69</v>
      </c>
      <c r="B907" s="2" t="s">
        <v>191</v>
      </c>
      <c r="C907" s="2" t="s">
        <v>652</v>
      </c>
      <c r="D907" s="2">
        <v>2017</v>
      </c>
      <c r="E907" s="2">
        <v>12</v>
      </c>
      <c r="F907" s="2" t="s">
        <v>12</v>
      </c>
      <c r="G907" s="9">
        <v>120.72103060000001</v>
      </c>
      <c r="H907" s="2" t="s">
        <v>36</v>
      </c>
      <c r="I907" s="2" t="s">
        <v>50</v>
      </c>
      <c r="J907" s="6" t="s">
        <v>673</v>
      </c>
    </row>
    <row r="908" spans="1:10" ht="13.2">
      <c r="A908" s="2" t="s">
        <v>69</v>
      </c>
      <c r="B908" s="2" t="s">
        <v>191</v>
      </c>
      <c r="C908" s="2" t="s">
        <v>652</v>
      </c>
      <c r="D908" s="2">
        <v>2018</v>
      </c>
      <c r="E908" s="2">
        <v>1</v>
      </c>
      <c r="F908" s="2" t="s">
        <v>12</v>
      </c>
      <c r="G908" s="9">
        <v>123.1351351</v>
      </c>
      <c r="H908" s="2" t="s">
        <v>36</v>
      </c>
      <c r="I908" s="2" t="s">
        <v>50</v>
      </c>
      <c r="J908" s="6" t="s">
        <v>673</v>
      </c>
    </row>
    <row r="909" spans="1:10" ht="13.2">
      <c r="A909" s="2" t="s">
        <v>69</v>
      </c>
      <c r="B909" s="2" t="s">
        <v>191</v>
      </c>
      <c r="C909" s="2" t="s">
        <v>652</v>
      </c>
      <c r="D909" s="2">
        <v>2018</v>
      </c>
      <c r="E909" s="2">
        <v>2</v>
      </c>
      <c r="F909" s="2" t="s">
        <v>12</v>
      </c>
      <c r="G909" s="9">
        <v>118.7854518</v>
      </c>
      <c r="H909" s="2" t="s">
        <v>36</v>
      </c>
      <c r="I909" s="2" t="s">
        <v>50</v>
      </c>
      <c r="J909" s="6" t="s">
        <v>673</v>
      </c>
    </row>
    <row r="910" spans="1:10" ht="13.2">
      <c r="A910" s="2" t="s">
        <v>69</v>
      </c>
      <c r="B910" s="2" t="s">
        <v>191</v>
      </c>
      <c r="C910" s="2" t="s">
        <v>652</v>
      </c>
      <c r="D910" s="2">
        <v>2018</v>
      </c>
      <c r="E910" s="2">
        <v>3</v>
      </c>
      <c r="F910" s="2" t="s">
        <v>12</v>
      </c>
      <c r="G910" s="9">
        <v>77.499862829999998</v>
      </c>
      <c r="H910" s="2" t="s">
        <v>36</v>
      </c>
      <c r="I910" s="2" t="s">
        <v>50</v>
      </c>
      <c r="J910" s="6" t="s">
        <v>673</v>
      </c>
    </row>
    <row r="911" spans="1:10" ht="13.2">
      <c r="A911" s="2" t="s">
        <v>69</v>
      </c>
      <c r="B911" s="2" t="s">
        <v>191</v>
      </c>
      <c r="C911" s="2" t="s">
        <v>652</v>
      </c>
      <c r="D911" s="2">
        <v>2018</v>
      </c>
      <c r="E911" s="2">
        <v>4</v>
      </c>
      <c r="F911" s="2" t="s">
        <v>12</v>
      </c>
      <c r="G911" s="9">
        <v>42.394871790000003</v>
      </c>
      <c r="H911" s="2" t="s">
        <v>36</v>
      </c>
      <c r="I911" s="2" t="s">
        <v>50</v>
      </c>
      <c r="J911" s="6" t="s">
        <v>673</v>
      </c>
    </row>
    <row r="912" spans="1:10" ht="13.2">
      <c r="A912" s="2" t="s">
        <v>69</v>
      </c>
      <c r="B912" s="2" t="s">
        <v>191</v>
      </c>
      <c r="C912" s="2" t="s">
        <v>652</v>
      </c>
      <c r="D912" s="2">
        <v>2018</v>
      </c>
      <c r="E912" s="2">
        <v>5</v>
      </c>
      <c r="F912" s="2" t="s">
        <v>12</v>
      </c>
      <c r="G912" s="9">
        <v>32.350071939999999</v>
      </c>
      <c r="H912" s="2" t="s">
        <v>36</v>
      </c>
      <c r="I912" s="2" t="s">
        <v>50</v>
      </c>
      <c r="J912" s="6" t="s">
        <v>673</v>
      </c>
    </row>
    <row r="913" spans="1:10" ht="13.2">
      <c r="A913" s="2" t="s">
        <v>69</v>
      </c>
      <c r="B913" s="2" t="s">
        <v>191</v>
      </c>
      <c r="C913" s="2" t="s">
        <v>652</v>
      </c>
      <c r="D913" s="2">
        <v>2018</v>
      </c>
      <c r="E913" s="2">
        <v>6</v>
      </c>
      <c r="F913" s="2" t="s">
        <v>12</v>
      </c>
      <c r="G913" s="9">
        <v>36.209445590000001</v>
      </c>
      <c r="H913" s="2" t="s">
        <v>36</v>
      </c>
      <c r="I913" s="2" t="s">
        <v>50</v>
      </c>
      <c r="J913" s="6" t="s">
        <v>673</v>
      </c>
    </row>
    <row r="914" spans="1:10" ht="13.2">
      <c r="A914" s="2" t="s">
        <v>69</v>
      </c>
      <c r="B914" s="2" t="s">
        <v>191</v>
      </c>
      <c r="C914" s="2" t="s">
        <v>652</v>
      </c>
      <c r="D914" s="2">
        <v>2018</v>
      </c>
      <c r="E914" s="2">
        <v>7</v>
      </c>
      <c r="F914" s="2" t="s">
        <v>12</v>
      </c>
      <c r="G914" s="9">
        <v>69.253804349999996</v>
      </c>
      <c r="H914" s="2" t="s">
        <v>36</v>
      </c>
      <c r="I914" s="2" t="s">
        <v>50</v>
      </c>
      <c r="J914" s="6" t="s">
        <v>673</v>
      </c>
    </row>
    <row r="915" spans="1:10" ht="13.2">
      <c r="A915" s="2" t="s">
        <v>69</v>
      </c>
      <c r="B915" s="2" t="s">
        <v>191</v>
      </c>
      <c r="C915" s="2" t="s">
        <v>652</v>
      </c>
      <c r="D915" s="2">
        <v>2018</v>
      </c>
      <c r="E915" s="2">
        <v>8</v>
      </c>
      <c r="F915" s="2" t="s">
        <v>12</v>
      </c>
      <c r="G915" s="9">
        <v>54.91547619</v>
      </c>
      <c r="H915" s="2" t="s">
        <v>36</v>
      </c>
      <c r="I915" s="2" t="s">
        <v>50</v>
      </c>
      <c r="J915" s="6" t="s">
        <v>673</v>
      </c>
    </row>
    <row r="916" spans="1:10" ht="13.2">
      <c r="A916" s="2" t="s">
        <v>69</v>
      </c>
      <c r="B916" s="2" t="s">
        <v>191</v>
      </c>
      <c r="C916" s="2" t="s">
        <v>652</v>
      </c>
      <c r="D916" s="2">
        <v>2018</v>
      </c>
      <c r="E916" s="2">
        <v>9</v>
      </c>
      <c r="F916" s="2" t="s">
        <v>12</v>
      </c>
      <c r="G916" s="39">
        <v>26.583333329999999</v>
      </c>
      <c r="H916" s="2" t="s">
        <v>36</v>
      </c>
      <c r="I916" s="2" t="s">
        <v>50</v>
      </c>
      <c r="J916" s="6" t="s">
        <v>673</v>
      </c>
    </row>
    <row r="917" spans="1:10" ht="13.2">
      <c r="A917" s="2" t="s">
        <v>69</v>
      </c>
      <c r="B917" s="2" t="s">
        <v>191</v>
      </c>
      <c r="C917" s="2" t="s">
        <v>652</v>
      </c>
      <c r="D917" s="2">
        <v>2018</v>
      </c>
      <c r="E917" s="2">
        <v>10</v>
      </c>
      <c r="F917" s="2" t="s">
        <v>12</v>
      </c>
      <c r="G917" s="39">
        <v>71.722803350000007</v>
      </c>
      <c r="H917" s="2" t="s">
        <v>36</v>
      </c>
      <c r="I917" s="2" t="s">
        <v>50</v>
      </c>
      <c r="J917" s="6" t="s">
        <v>673</v>
      </c>
    </row>
    <row r="918" spans="1:10" ht="13.2">
      <c r="A918" s="2" t="s">
        <v>69</v>
      </c>
      <c r="B918" s="2" t="s">
        <v>191</v>
      </c>
      <c r="C918" s="2" t="s">
        <v>652</v>
      </c>
      <c r="D918" s="2">
        <v>2018</v>
      </c>
      <c r="E918" s="2">
        <v>11</v>
      </c>
      <c r="F918" s="2" t="s">
        <v>12</v>
      </c>
      <c r="G918" s="9">
        <v>93.640446299999994</v>
      </c>
      <c r="H918" s="2" t="s">
        <v>36</v>
      </c>
      <c r="I918" s="2" t="s">
        <v>50</v>
      </c>
      <c r="J918" s="6" t="s">
        <v>673</v>
      </c>
    </row>
    <row r="919" spans="1:10" ht="13.2">
      <c r="A919" s="2" t="s">
        <v>69</v>
      </c>
      <c r="B919" s="2" t="s">
        <v>191</v>
      </c>
      <c r="C919" s="2" t="s">
        <v>652</v>
      </c>
      <c r="D919" s="2">
        <v>2018</v>
      </c>
      <c r="E919" s="2">
        <v>12</v>
      </c>
      <c r="F919" s="2" t="s">
        <v>12</v>
      </c>
      <c r="G919" s="9">
        <v>87.186614169999999</v>
      </c>
      <c r="H919" s="2" t="s">
        <v>36</v>
      </c>
      <c r="I919" s="2" t="s">
        <v>50</v>
      </c>
      <c r="J919" s="6" t="s">
        <v>673</v>
      </c>
    </row>
    <row r="920" spans="1:10" ht="13.2">
      <c r="A920" s="2" t="s">
        <v>69</v>
      </c>
      <c r="B920" s="2" t="s">
        <v>152</v>
      </c>
      <c r="C920" s="2" t="s">
        <v>652</v>
      </c>
      <c r="D920" s="2">
        <v>2015</v>
      </c>
      <c r="E920" s="2">
        <v>1</v>
      </c>
      <c r="F920" s="2" t="s">
        <v>12</v>
      </c>
      <c r="G920" s="9">
        <v>86.6</v>
      </c>
      <c r="H920" s="2" t="s">
        <v>36</v>
      </c>
      <c r="I920" s="2" t="s">
        <v>50</v>
      </c>
      <c r="J920" s="6" t="s">
        <v>674</v>
      </c>
    </row>
    <row r="921" spans="1:10" ht="13.2">
      <c r="A921" s="2" t="s">
        <v>69</v>
      </c>
      <c r="B921" s="2" t="s">
        <v>152</v>
      </c>
      <c r="C921" s="2" t="s">
        <v>652</v>
      </c>
      <c r="D921" s="2">
        <v>2015</v>
      </c>
      <c r="E921" s="2">
        <v>2</v>
      </c>
      <c r="F921" s="2" t="s">
        <v>12</v>
      </c>
      <c r="G921" s="9">
        <v>51.213999999999999</v>
      </c>
      <c r="H921" s="2" t="s">
        <v>36</v>
      </c>
      <c r="I921" s="2" t="s">
        <v>50</v>
      </c>
      <c r="J921" s="6" t="s">
        <v>674</v>
      </c>
    </row>
    <row r="922" spans="1:10" ht="13.2">
      <c r="A922" s="2" t="s">
        <v>69</v>
      </c>
      <c r="B922" s="2" t="s">
        <v>152</v>
      </c>
      <c r="C922" s="2" t="s">
        <v>652</v>
      </c>
      <c r="D922" s="2">
        <v>2015</v>
      </c>
      <c r="E922" s="2">
        <v>3</v>
      </c>
      <c r="F922" s="2" t="s">
        <v>12</v>
      </c>
      <c r="G922" s="9">
        <v>57.946268660000001</v>
      </c>
      <c r="H922" s="2" t="s">
        <v>36</v>
      </c>
      <c r="I922" s="2" t="s">
        <v>50</v>
      </c>
      <c r="J922" s="6" t="s">
        <v>674</v>
      </c>
    </row>
    <row r="923" spans="1:10" ht="13.2">
      <c r="A923" s="2" t="s">
        <v>69</v>
      </c>
      <c r="B923" s="2" t="s">
        <v>152</v>
      </c>
      <c r="C923" s="2" t="s">
        <v>652</v>
      </c>
      <c r="D923" s="2">
        <v>2015</v>
      </c>
      <c r="E923" s="2">
        <v>4</v>
      </c>
      <c r="F923" s="2" t="s">
        <v>12</v>
      </c>
      <c r="G923" s="9">
        <v>49.293120809999998</v>
      </c>
      <c r="H923" s="2" t="s">
        <v>36</v>
      </c>
      <c r="I923" s="2" t="s">
        <v>50</v>
      </c>
      <c r="J923" s="6" t="s">
        <v>674</v>
      </c>
    </row>
    <row r="924" spans="1:10" ht="13.2">
      <c r="A924" s="2" t="s">
        <v>69</v>
      </c>
      <c r="B924" s="2" t="s">
        <v>152</v>
      </c>
      <c r="C924" s="2" t="s">
        <v>652</v>
      </c>
      <c r="D924" s="2">
        <v>2015</v>
      </c>
      <c r="E924" s="2">
        <v>5</v>
      </c>
      <c r="F924" s="2" t="s">
        <v>12</v>
      </c>
      <c r="G924" s="9">
        <v>51.435436889999998</v>
      </c>
      <c r="H924" s="2" t="s">
        <v>36</v>
      </c>
      <c r="I924" s="2" t="s">
        <v>50</v>
      </c>
      <c r="J924" s="6" t="s">
        <v>674</v>
      </c>
    </row>
    <row r="925" spans="1:10" ht="13.2">
      <c r="A925" s="2" t="s">
        <v>69</v>
      </c>
      <c r="B925" s="2" t="s">
        <v>152</v>
      </c>
      <c r="C925" s="2" t="s">
        <v>652</v>
      </c>
      <c r="D925" s="2">
        <v>2015</v>
      </c>
      <c r="E925" s="2">
        <v>6</v>
      </c>
      <c r="F925" s="2" t="s">
        <v>12</v>
      </c>
      <c r="G925" s="9">
        <v>34.939602450000002</v>
      </c>
      <c r="H925" s="2" t="s">
        <v>36</v>
      </c>
      <c r="I925" s="2" t="s">
        <v>50</v>
      </c>
      <c r="J925" s="6" t="s">
        <v>674</v>
      </c>
    </row>
    <row r="926" spans="1:10" ht="13.2">
      <c r="A926" s="2" t="s">
        <v>69</v>
      </c>
      <c r="B926" s="2" t="s">
        <v>152</v>
      </c>
      <c r="C926" s="2" t="s">
        <v>652</v>
      </c>
      <c r="D926" s="2">
        <v>2015</v>
      </c>
      <c r="E926" s="2">
        <v>7</v>
      </c>
      <c r="F926" s="2" t="s">
        <v>12</v>
      </c>
      <c r="G926" s="9">
        <v>34.282709449999999</v>
      </c>
      <c r="H926" s="2" t="s">
        <v>36</v>
      </c>
      <c r="I926" s="2" t="s">
        <v>50</v>
      </c>
      <c r="J926" s="6" t="s">
        <v>674</v>
      </c>
    </row>
    <row r="927" spans="1:10" ht="13.2">
      <c r="A927" s="2" t="s">
        <v>69</v>
      </c>
      <c r="B927" s="2" t="s">
        <v>152</v>
      </c>
      <c r="C927" s="2" t="s">
        <v>652</v>
      </c>
      <c r="D927" s="2">
        <v>2015</v>
      </c>
      <c r="E927" s="2">
        <v>8</v>
      </c>
      <c r="F927" s="2" t="s">
        <v>12</v>
      </c>
      <c r="G927" s="9">
        <v>32.400302109999998</v>
      </c>
      <c r="H927" s="2" t="s">
        <v>36</v>
      </c>
      <c r="I927" s="2" t="s">
        <v>50</v>
      </c>
      <c r="J927" s="6" t="s">
        <v>674</v>
      </c>
    </row>
    <row r="928" spans="1:10" ht="13.2">
      <c r="A928" s="2" t="s">
        <v>69</v>
      </c>
      <c r="B928" s="2" t="s">
        <v>152</v>
      </c>
      <c r="C928" s="2" t="s">
        <v>652</v>
      </c>
      <c r="D928" s="2">
        <v>2015</v>
      </c>
      <c r="E928" s="2">
        <v>9</v>
      </c>
      <c r="F928" s="2" t="s">
        <v>12</v>
      </c>
      <c r="G928" s="9">
        <v>43.766240000000003</v>
      </c>
      <c r="H928" s="2" t="s">
        <v>36</v>
      </c>
      <c r="I928" s="2" t="s">
        <v>50</v>
      </c>
      <c r="J928" s="6" t="s">
        <v>674</v>
      </c>
    </row>
    <row r="929" spans="1:10" ht="13.2">
      <c r="A929" s="2" t="s">
        <v>69</v>
      </c>
      <c r="B929" s="2" t="s">
        <v>152</v>
      </c>
      <c r="C929" s="2" t="s">
        <v>652</v>
      </c>
      <c r="D929" s="2">
        <v>2015</v>
      </c>
      <c r="E929" s="2">
        <v>10</v>
      </c>
      <c r="F929" s="2" t="s">
        <v>12</v>
      </c>
      <c r="G929" s="9">
        <v>65.975042160000001</v>
      </c>
      <c r="H929" s="2" t="s">
        <v>36</v>
      </c>
      <c r="I929" s="2" t="s">
        <v>50</v>
      </c>
      <c r="J929" s="6" t="s">
        <v>674</v>
      </c>
    </row>
    <row r="930" spans="1:10" ht="13.2">
      <c r="A930" s="2" t="s">
        <v>69</v>
      </c>
      <c r="B930" s="2" t="s">
        <v>152</v>
      </c>
      <c r="C930" s="2" t="s">
        <v>652</v>
      </c>
      <c r="D930" s="2">
        <v>2015</v>
      </c>
      <c r="E930" s="2">
        <v>11</v>
      </c>
      <c r="F930" s="2" t="s">
        <v>12</v>
      </c>
      <c r="G930" s="9">
        <v>66.491836730000003</v>
      </c>
      <c r="H930" s="2" t="s">
        <v>36</v>
      </c>
      <c r="I930" s="2" t="s">
        <v>50</v>
      </c>
      <c r="J930" s="6" t="s">
        <v>674</v>
      </c>
    </row>
    <row r="931" spans="1:10" ht="13.2">
      <c r="A931" s="2" t="s">
        <v>69</v>
      </c>
      <c r="B931" s="2" t="s">
        <v>152</v>
      </c>
      <c r="C931" s="2" t="s">
        <v>652</v>
      </c>
      <c r="D931" s="2">
        <v>2015</v>
      </c>
      <c r="E931" s="2">
        <v>12</v>
      </c>
      <c r="F931" s="2" t="s">
        <v>12</v>
      </c>
      <c r="G931" s="9">
        <v>65.096870749999994</v>
      </c>
      <c r="H931" s="2" t="s">
        <v>36</v>
      </c>
      <c r="I931" s="2" t="s">
        <v>50</v>
      </c>
      <c r="J931" s="6" t="s">
        <v>674</v>
      </c>
    </row>
    <row r="932" spans="1:10" ht="13.2">
      <c r="A932" s="2" t="s">
        <v>69</v>
      </c>
      <c r="B932" s="2" t="s">
        <v>152</v>
      </c>
      <c r="C932" s="2" t="s">
        <v>652</v>
      </c>
      <c r="D932" s="2">
        <v>2016</v>
      </c>
      <c r="E932" s="2">
        <v>1</v>
      </c>
      <c r="F932" s="2" t="s">
        <v>12</v>
      </c>
      <c r="G932" s="9">
        <v>74.493944099999993</v>
      </c>
      <c r="H932" s="2" t="s">
        <v>36</v>
      </c>
      <c r="I932" s="2" t="s">
        <v>50</v>
      </c>
      <c r="J932" s="6" t="s">
        <v>674</v>
      </c>
    </row>
    <row r="933" spans="1:10" ht="13.2">
      <c r="A933" s="2" t="s">
        <v>69</v>
      </c>
      <c r="B933" s="2" t="s">
        <v>152</v>
      </c>
      <c r="C933" s="2" t="s">
        <v>652</v>
      </c>
      <c r="D933" s="2">
        <v>2016</v>
      </c>
      <c r="E933" s="2">
        <v>2</v>
      </c>
      <c r="F933" s="2" t="s">
        <v>12</v>
      </c>
      <c r="G933" s="9">
        <v>61.090634010000002</v>
      </c>
      <c r="H933" s="2" t="s">
        <v>36</v>
      </c>
      <c r="I933" s="2" t="s">
        <v>50</v>
      </c>
      <c r="J933" s="6" t="s">
        <v>674</v>
      </c>
    </row>
    <row r="934" spans="1:10" ht="13.2">
      <c r="A934" s="2" t="s">
        <v>69</v>
      </c>
      <c r="B934" s="2" t="s">
        <v>152</v>
      </c>
      <c r="C934" s="2" t="s">
        <v>652</v>
      </c>
      <c r="D934" s="2">
        <v>2016</v>
      </c>
      <c r="E934" s="2">
        <v>3</v>
      </c>
      <c r="F934" s="2" t="s">
        <v>12</v>
      </c>
      <c r="G934" s="9">
        <v>62.059204710000003</v>
      </c>
      <c r="H934" s="2" t="s">
        <v>36</v>
      </c>
      <c r="I934" s="2" t="s">
        <v>50</v>
      </c>
      <c r="J934" s="6" t="s">
        <v>674</v>
      </c>
    </row>
    <row r="935" spans="1:10" ht="13.2">
      <c r="A935" s="2" t="s">
        <v>69</v>
      </c>
      <c r="B935" s="2" t="s">
        <v>152</v>
      </c>
      <c r="C935" s="2" t="s">
        <v>652</v>
      </c>
      <c r="D935" s="2">
        <v>2016</v>
      </c>
      <c r="E935" s="2">
        <v>4</v>
      </c>
      <c r="F935" s="2" t="s">
        <v>12</v>
      </c>
      <c r="G935" s="9">
        <v>48.673521129999997</v>
      </c>
      <c r="H935" s="2" t="s">
        <v>36</v>
      </c>
      <c r="I935" s="2" t="s">
        <v>50</v>
      </c>
      <c r="J935" s="6" t="s">
        <v>674</v>
      </c>
    </row>
    <row r="936" spans="1:10" ht="13.2">
      <c r="A936" s="2" t="s">
        <v>69</v>
      </c>
      <c r="B936" s="2" t="s">
        <v>152</v>
      </c>
      <c r="C936" s="2" t="s">
        <v>652</v>
      </c>
      <c r="D936" s="2">
        <v>2016</v>
      </c>
      <c r="E936" s="2">
        <v>5</v>
      </c>
      <c r="F936" s="2" t="s">
        <v>12</v>
      </c>
      <c r="G936" s="9">
        <v>41.196994539999999</v>
      </c>
      <c r="H936" s="2" t="s">
        <v>36</v>
      </c>
      <c r="I936" s="2" t="s">
        <v>50</v>
      </c>
      <c r="J936" s="6" t="s">
        <v>674</v>
      </c>
    </row>
    <row r="937" spans="1:10" ht="13.2">
      <c r="A937" s="2" t="s">
        <v>69</v>
      </c>
      <c r="B937" s="2" t="s">
        <v>152</v>
      </c>
      <c r="C937" s="2" t="s">
        <v>652</v>
      </c>
      <c r="D937" s="2">
        <v>2016</v>
      </c>
      <c r="E937" s="2">
        <v>6</v>
      </c>
      <c r="F937" s="2" t="s">
        <v>12</v>
      </c>
      <c r="G937" s="9">
        <v>35.538403610000003</v>
      </c>
      <c r="H937" s="2" t="s">
        <v>36</v>
      </c>
      <c r="I937" s="2" t="s">
        <v>50</v>
      </c>
      <c r="J937" s="6" t="s">
        <v>674</v>
      </c>
    </row>
    <row r="938" spans="1:10" ht="13.2">
      <c r="A938" s="2" t="s">
        <v>69</v>
      </c>
      <c r="B938" s="2" t="s">
        <v>152</v>
      </c>
      <c r="C938" s="2" t="s">
        <v>652</v>
      </c>
      <c r="D938" s="2">
        <v>2016</v>
      </c>
      <c r="E938" s="2">
        <v>7</v>
      </c>
      <c r="F938" s="2" t="s">
        <v>12</v>
      </c>
      <c r="G938" s="9">
        <v>25.335253770000001</v>
      </c>
      <c r="H938" s="2" t="s">
        <v>36</v>
      </c>
      <c r="I938" s="2" t="s">
        <v>50</v>
      </c>
      <c r="J938" s="6" t="s">
        <v>674</v>
      </c>
    </row>
    <row r="939" spans="1:10" ht="13.2">
      <c r="A939" s="2" t="s">
        <v>69</v>
      </c>
      <c r="B939" s="2" t="s">
        <v>152</v>
      </c>
      <c r="C939" s="2" t="s">
        <v>652</v>
      </c>
      <c r="D939" s="2">
        <v>2016</v>
      </c>
      <c r="E939" s="2">
        <v>8</v>
      </c>
      <c r="F939" s="2" t="s">
        <v>12</v>
      </c>
      <c r="G939" s="9">
        <v>24.70633484</v>
      </c>
      <c r="H939" s="2" t="s">
        <v>36</v>
      </c>
      <c r="I939" s="2" t="s">
        <v>50</v>
      </c>
      <c r="J939" s="6" t="s">
        <v>674</v>
      </c>
    </row>
    <row r="940" spans="1:10" ht="13.2">
      <c r="A940" s="2" t="s">
        <v>69</v>
      </c>
      <c r="B940" s="2" t="s">
        <v>152</v>
      </c>
      <c r="C940" s="2" t="s">
        <v>652</v>
      </c>
      <c r="D940" s="2">
        <v>2016</v>
      </c>
      <c r="E940" s="2">
        <v>9</v>
      </c>
      <c r="F940" s="2" t="s">
        <v>12</v>
      </c>
      <c r="G940" s="9">
        <v>34.301532029999997</v>
      </c>
      <c r="H940" s="2" t="s">
        <v>36</v>
      </c>
      <c r="I940" s="2" t="s">
        <v>50</v>
      </c>
      <c r="J940" s="6" t="s">
        <v>674</v>
      </c>
    </row>
    <row r="941" spans="1:10" ht="13.2">
      <c r="A941" s="2" t="s">
        <v>69</v>
      </c>
      <c r="B941" s="2" t="s">
        <v>152</v>
      </c>
      <c r="C941" s="2" t="s">
        <v>652</v>
      </c>
      <c r="D941" s="2">
        <v>2016</v>
      </c>
      <c r="E941" s="2">
        <v>10</v>
      </c>
      <c r="F941" s="2" t="s">
        <v>12</v>
      </c>
      <c r="G941" s="9">
        <v>70.140675680000001</v>
      </c>
      <c r="H941" s="2" t="s">
        <v>36</v>
      </c>
      <c r="I941" s="2" t="s">
        <v>50</v>
      </c>
      <c r="J941" s="6" t="s">
        <v>674</v>
      </c>
    </row>
    <row r="942" spans="1:10" ht="13.2">
      <c r="A942" s="2" t="s">
        <v>69</v>
      </c>
      <c r="B942" s="2" t="s">
        <v>152</v>
      </c>
      <c r="C942" s="2" t="s">
        <v>652</v>
      </c>
      <c r="D942" s="2">
        <v>2016</v>
      </c>
      <c r="E942" s="2">
        <v>11</v>
      </c>
      <c r="F942" s="2" t="s">
        <v>12</v>
      </c>
      <c r="G942" s="9">
        <v>94.825977649999999</v>
      </c>
      <c r="H942" s="2" t="s">
        <v>36</v>
      </c>
      <c r="I942" s="2" t="s">
        <v>50</v>
      </c>
      <c r="J942" s="6" t="s">
        <v>674</v>
      </c>
    </row>
    <row r="943" spans="1:10" ht="13.2">
      <c r="A943" s="2" t="s">
        <v>69</v>
      </c>
      <c r="B943" s="2" t="s">
        <v>152</v>
      </c>
      <c r="C943" s="2" t="s">
        <v>652</v>
      </c>
      <c r="D943" s="2">
        <v>2016</v>
      </c>
      <c r="E943" s="2">
        <v>12</v>
      </c>
      <c r="F943" s="2" t="s">
        <v>12</v>
      </c>
      <c r="G943" s="9">
        <v>97.081589960000002</v>
      </c>
      <c r="H943" s="2" t="s">
        <v>36</v>
      </c>
      <c r="I943" s="2" t="s">
        <v>50</v>
      </c>
      <c r="J943" s="6" t="s">
        <v>674</v>
      </c>
    </row>
    <row r="944" spans="1:10" ht="13.2">
      <c r="A944" s="2" t="s">
        <v>69</v>
      </c>
      <c r="B944" s="2" t="s">
        <v>152</v>
      </c>
      <c r="C944" s="2" t="s">
        <v>652</v>
      </c>
      <c r="D944" s="2">
        <v>2017</v>
      </c>
      <c r="E944" s="2">
        <v>1</v>
      </c>
      <c r="F944" s="2" t="s">
        <v>12</v>
      </c>
      <c r="G944" s="9">
        <v>86.414864859999994</v>
      </c>
      <c r="H944" s="2" t="s">
        <v>36</v>
      </c>
      <c r="I944" s="2" t="s">
        <v>50</v>
      </c>
      <c r="J944" s="6" t="s">
        <v>674</v>
      </c>
    </row>
    <row r="945" spans="1:10" ht="13.2">
      <c r="A945" s="2" t="s">
        <v>69</v>
      </c>
      <c r="B945" s="2" t="s">
        <v>152</v>
      </c>
      <c r="C945" s="2" t="s">
        <v>652</v>
      </c>
      <c r="D945" s="2">
        <v>2017</v>
      </c>
      <c r="E945" s="2">
        <v>2</v>
      </c>
      <c r="F945" s="2" t="s">
        <v>12</v>
      </c>
      <c r="G945" s="9">
        <v>82.348269900000005</v>
      </c>
      <c r="H945" s="2" t="s">
        <v>36</v>
      </c>
      <c r="I945" s="2" t="s">
        <v>50</v>
      </c>
      <c r="J945" s="6" t="s">
        <v>674</v>
      </c>
    </row>
    <row r="946" spans="1:10" ht="13.2">
      <c r="A946" s="2" t="s">
        <v>69</v>
      </c>
      <c r="B946" s="2" t="s">
        <v>152</v>
      </c>
      <c r="C946" s="2" t="s">
        <v>652</v>
      </c>
      <c r="D946" s="2">
        <v>2017</v>
      </c>
      <c r="E946" s="2">
        <v>3</v>
      </c>
      <c r="F946" s="2" t="s">
        <v>12</v>
      </c>
      <c r="G946" s="9">
        <v>63.848523210000003</v>
      </c>
      <c r="H946" s="2" t="s">
        <v>36</v>
      </c>
      <c r="I946" s="2" t="s">
        <v>50</v>
      </c>
      <c r="J946" s="6" t="s">
        <v>674</v>
      </c>
    </row>
    <row r="947" spans="1:10" ht="13.2">
      <c r="A947" s="2" t="s">
        <v>69</v>
      </c>
      <c r="B947" s="2" t="s">
        <v>152</v>
      </c>
      <c r="C947" s="2" t="s">
        <v>652</v>
      </c>
      <c r="D947" s="2">
        <v>2017</v>
      </c>
      <c r="E947" s="2">
        <v>4</v>
      </c>
      <c r="F947" s="2" t="s">
        <v>12</v>
      </c>
      <c r="G947" s="9">
        <v>73.790106539999996</v>
      </c>
      <c r="H947" s="2" t="s">
        <v>36</v>
      </c>
      <c r="I947" s="2" t="s">
        <v>50</v>
      </c>
      <c r="J947" s="6" t="s">
        <v>674</v>
      </c>
    </row>
    <row r="948" spans="1:10" ht="13.2">
      <c r="A948" s="2" t="s">
        <v>69</v>
      </c>
      <c r="B948" s="2" t="s">
        <v>152</v>
      </c>
      <c r="C948" s="2" t="s">
        <v>652</v>
      </c>
      <c r="D948" s="2">
        <v>2017</v>
      </c>
      <c r="E948" s="2">
        <v>5</v>
      </c>
      <c r="F948" s="2" t="s">
        <v>12</v>
      </c>
      <c r="G948" s="9">
        <v>49.075811209999998</v>
      </c>
      <c r="H948" s="2" t="s">
        <v>36</v>
      </c>
      <c r="I948" s="2" t="s">
        <v>50</v>
      </c>
      <c r="J948" s="6" t="s">
        <v>674</v>
      </c>
    </row>
    <row r="949" spans="1:10" ht="13.2">
      <c r="A949" s="2" t="s">
        <v>69</v>
      </c>
      <c r="B949" s="2" t="s">
        <v>152</v>
      </c>
      <c r="C949" s="2" t="s">
        <v>652</v>
      </c>
      <c r="D949" s="2">
        <v>2017</v>
      </c>
      <c r="E949" s="2">
        <v>6</v>
      </c>
      <c r="F949" s="2" t="s">
        <v>12</v>
      </c>
      <c r="G949" s="9">
        <v>27.775555560000001</v>
      </c>
      <c r="H949" s="2" t="s">
        <v>36</v>
      </c>
      <c r="I949" s="2" t="s">
        <v>50</v>
      </c>
      <c r="J949" s="6" t="s">
        <v>674</v>
      </c>
    </row>
    <row r="950" spans="1:10" ht="13.2">
      <c r="A950" s="2" t="s">
        <v>69</v>
      </c>
      <c r="B950" s="2" t="s">
        <v>152</v>
      </c>
      <c r="C950" s="2" t="s">
        <v>652</v>
      </c>
      <c r="D950" s="2">
        <v>2017</v>
      </c>
      <c r="E950" s="2">
        <v>7</v>
      </c>
      <c r="F950" s="2" t="s">
        <v>12</v>
      </c>
      <c r="G950" s="9">
        <v>27.367517729999999</v>
      </c>
      <c r="H950" s="2" t="s">
        <v>36</v>
      </c>
      <c r="I950" s="2" t="s">
        <v>50</v>
      </c>
      <c r="J950" s="6" t="s">
        <v>674</v>
      </c>
    </row>
    <row r="951" spans="1:10" ht="13.2">
      <c r="A951" s="2" t="s">
        <v>69</v>
      </c>
      <c r="B951" s="2" t="s">
        <v>152</v>
      </c>
      <c r="C951" s="2" t="s">
        <v>652</v>
      </c>
      <c r="D951" s="2">
        <v>2017</v>
      </c>
      <c r="E951" s="2">
        <v>8</v>
      </c>
      <c r="F951" s="2" t="s">
        <v>12</v>
      </c>
      <c r="G951" s="9">
        <v>31.249186989999998</v>
      </c>
      <c r="H951" s="2" t="s">
        <v>36</v>
      </c>
      <c r="I951" s="2" t="s">
        <v>50</v>
      </c>
      <c r="J951" s="6" t="s">
        <v>674</v>
      </c>
    </row>
    <row r="952" spans="1:10" ht="13.2">
      <c r="A952" s="2" t="s">
        <v>69</v>
      </c>
      <c r="B952" s="2" t="s">
        <v>152</v>
      </c>
      <c r="C952" s="2" t="s">
        <v>652</v>
      </c>
      <c r="D952" s="2">
        <v>2017</v>
      </c>
      <c r="E952" s="2">
        <v>9</v>
      </c>
      <c r="F952" s="2" t="s">
        <v>12</v>
      </c>
      <c r="G952" s="9">
        <v>38.605742300000003</v>
      </c>
      <c r="H952" s="2" t="s">
        <v>36</v>
      </c>
      <c r="I952" s="2" t="s">
        <v>50</v>
      </c>
      <c r="J952" s="6" t="s">
        <v>674</v>
      </c>
    </row>
    <row r="953" spans="1:10" ht="13.2">
      <c r="A953" s="2" t="s">
        <v>69</v>
      </c>
      <c r="B953" s="2" t="s">
        <v>152</v>
      </c>
      <c r="C953" s="2" t="s">
        <v>652</v>
      </c>
      <c r="D953" s="2">
        <v>2017</v>
      </c>
      <c r="E953" s="2">
        <v>10</v>
      </c>
      <c r="F953" s="2" t="s">
        <v>12</v>
      </c>
      <c r="G953" s="9">
        <v>69.858275379999995</v>
      </c>
      <c r="H953" s="2" t="s">
        <v>36</v>
      </c>
      <c r="I953" s="2" t="s">
        <v>50</v>
      </c>
      <c r="J953" s="6" t="s">
        <v>674</v>
      </c>
    </row>
    <row r="954" spans="1:10" ht="13.2">
      <c r="A954" s="2" t="s">
        <v>69</v>
      </c>
      <c r="B954" s="2" t="s">
        <v>152</v>
      </c>
      <c r="C954" s="2" t="s">
        <v>652</v>
      </c>
      <c r="D954" s="2">
        <v>2017</v>
      </c>
      <c r="E954" s="2">
        <v>11</v>
      </c>
      <c r="F954" s="2" t="s">
        <v>12</v>
      </c>
      <c r="G954" s="9">
        <v>67.506536859999997</v>
      </c>
      <c r="H954" s="2" t="s">
        <v>36</v>
      </c>
      <c r="I954" s="2" t="s">
        <v>50</v>
      </c>
      <c r="J954" s="6" t="s">
        <v>674</v>
      </c>
    </row>
    <row r="955" spans="1:10" ht="13.2">
      <c r="A955" s="2" t="s">
        <v>69</v>
      </c>
      <c r="B955" s="2" t="s">
        <v>152</v>
      </c>
      <c r="C955" s="2" t="s">
        <v>652</v>
      </c>
      <c r="D955" s="2">
        <v>2017</v>
      </c>
      <c r="E955" s="2">
        <v>12</v>
      </c>
      <c r="F955" s="2" t="s">
        <v>12</v>
      </c>
      <c r="G955" s="9">
        <v>93.830364369999998</v>
      </c>
      <c r="H955" s="2" t="s">
        <v>36</v>
      </c>
      <c r="I955" s="2" t="s">
        <v>50</v>
      </c>
      <c r="J955" s="6" t="s">
        <v>674</v>
      </c>
    </row>
    <row r="956" spans="1:10" ht="13.2">
      <c r="A956" s="2" t="s">
        <v>69</v>
      </c>
      <c r="B956" s="2" t="s">
        <v>152</v>
      </c>
      <c r="C956" s="2" t="s">
        <v>652</v>
      </c>
      <c r="D956" s="2">
        <v>2018</v>
      </c>
      <c r="E956" s="2">
        <v>1</v>
      </c>
      <c r="F956" s="2" t="s">
        <v>12</v>
      </c>
      <c r="G956" s="9">
        <v>92.076518219999997</v>
      </c>
      <c r="H956" s="2" t="s">
        <v>36</v>
      </c>
      <c r="I956" s="2" t="s">
        <v>50</v>
      </c>
      <c r="J956" s="6" t="s">
        <v>674</v>
      </c>
    </row>
    <row r="957" spans="1:10" ht="13.2">
      <c r="A957" s="2" t="s">
        <v>69</v>
      </c>
      <c r="B957" s="2" t="s">
        <v>152</v>
      </c>
      <c r="C957" s="2" t="s">
        <v>652</v>
      </c>
      <c r="D957" s="2">
        <v>2018</v>
      </c>
      <c r="E957" s="2">
        <v>2</v>
      </c>
      <c r="F957" s="2" t="s">
        <v>12</v>
      </c>
      <c r="G957" s="9">
        <v>73.025869889999996</v>
      </c>
      <c r="H957" s="2" t="s">
        <v>36</v>
      </c>
      <c r="I957" s="2" t="s">
        <v>50</v>
      </c>
      <c r="J957" s="6" t="s">
        <v>674</v>
      </c>
    </row>
    <row r="958" spans="1:10" ht="13.2">
      <c r="A958" s="2" t="s">
        <v>69</v>
      </c>
      <c r="B958" s="2" t="s">
        <v>152</v>
      </c>
      <c r="C958" s="2" t="s">
        <v>652</v>
      </c>
      <c r="D958" s="2">
        <v>2018</v>
      </c>
      <c r="E958" s="2">
        <v>3</v>
      </c>
      <c r="F958" s="2" t="s">
        <v>12</v>
      </c>
      <c r="G958" s="9">
        <v>74.422880219999996</v>
      </c>
      <c r="H958" s="2" t="s">
        <v>36</v>
      </c>
      <c r="I958" s="2" t="s">
        <v>50</v>
      </c>
      <c r="J958" s="6" t="s">
        <v>674</v>
      </c>
    </row>
    <row r="959" spans="1:10" ht="13.2">
      <c r="A959" s="2" t="s">
        <v>69</v>
      </c>
      <c r="B959" s="2" t="s">
        <v>152</v>
      </c>
      <c r="C959" s="2" t="s">
        <v>652</v>
      </c>
      <c r="D959" s="2">
        <v>2018</v>
      </c>
      <c r="E959" s="2">
        <v>4</v>
      </c>
      <c r="F959" s="2" t="s">
        <v>12</v>
      </c>
      <c r="G959" s="9">
        <v>51.333523540000002</v>
      </c>
      <c r="H959" s="2" t="s">
        <v>36</v>
      </c>
      <c r="I959" s="2" t="s">
        <v>50</v>
      </c>
      <c r="J959" s="6" t="s">
        <v>674</v>
      </c>
    </row>
    <row r="960" spans="1:10" ht="13.2">
      <c r="A960" s="2" t="s">
        <v>69</v>
      </c>
      <c r="B960" s="2" t="s">
        <v>152</v>
      </c>
      <c r="C960" s="2" t="s">
        <v>652</v>
      </c>
      <c r="D960" s="2">
        <v>2018</v>
      </c>
      <c r="E960" s="2">
        <v>5</v>
      </c>
      <c r="F960" s="2" t="s">
        <v>12</v>
      </c>
      <c r="G960" s="9">
        <v>47.194923080000002</v>
      </c>
      <c r="H960" s="2" t="s">
        <v>36</v>
      </c>
      <c r="I960" s="2" t="s">
        <v>50</v>
      </c>
      <c r="J960" s="6" t="s">
        <v>674</v>
      </c>
    </row>
    <row r="961" spans="1:10" ht="13.2">
      <c r="A961" s="2" t="s">
        <v>69</v>
      </c>
      <c r="B961" s="2" t="s">
        <v>152</v>
      </c>
      <c r="C961" s="2" t="s">
        <v>652</v>
      </c>
      <c r="D961" s="2">
        <v>2018</v>
      </c>
      <c r="E961" s="2">
        <v>6</v>
      </c>
      <c r="F961" s="2" t="s">
        <v>12</v>
      </c>
      <c r="G961" s="9">
        <v>38.4</v>
      </c>
      <c r="H961" s="2" t="s">
        <v>36</v>
      </c>
      <c r="I961" s="2" t="s">
        <v>50</v>
      </c>
      <c r="J961" s="6" t="s">
        <v>674</v>
      </c>
    </row>
    <row r="962" spans="1:10" ht="13.2">
      <c r="A962" s="2" t="s">
        <v>69</v>
      </c>
      <c r="B962" s="2" t="s">
        <v>152</v>
      </c>
      <c r="C962" s="2" t="s">
        <v>652</v>
      </c>
      <c r="D962" s="2">
        <v>2018</v>
      </c>
      <c r="E962" s="2">
        <v>7</v>
      </c>
      <c r="F962" s="2" t="s">
        <v>12</v>
      </c>
      <c r="G962" s="9">
        <v>25.09471366</v>
      </c>
      <c r="H962" s="2" t="s">
        <v>36</v>
      </c>
      <c r="I962" s="2" t="s">
        <v>50</v>
      </c>
      <c r="J962" s="6" t="s">
        <v>674</v>
      </c>
    </row>
    <row r="963" spans="1:10" ht="13.2">
      <c r="A963" s="2" t="s">
        <v>69</v>
      </c>
      <c r="B963" s="2" t="s">
        <v>152</v>
      </c>
      <c r="C963" s="2" t="s">
        <v>652</v>
      </c>
      <c r="D963" s="2">
        <v>2018</v>
      </c>
      <c r="E963" s="2">
        <v>8</v>
      </c>
      <c r="F963" s="2" t="s">
        <v>12</v>
      </c>
      <c r="G963" s="9">
        <v>17.03834423</v>
      </c>
      <c r="H963" s="2" t="s">
        <v>36</v>
      </c>
      <c r="I963" s="2" t="s">
        <v>50</v>
      </c>
      <c r="J963" s="6" t="s">
        <v>674</v>
      </c>
    </row>
    <row r="964" spans="1:10" ht="13.2">
      <c r="A964" s="2" t="s">
        <v>69</v>
      </c>
      <c r="B964" s="2" t="s">
        <v>152</v>
      </c>
      <c r="C964" s="2" t="s">
        <v>652</v>
      </c>
      <c r="D964" s="2">
        <v>2018</v>
      </c>
      <c r="E964" s="2">
        <v>9</v>
      </c>
      <c r="F964" s="2" t="s">
        <v>12</v>
      </c>
      <c r="G964" s="39">
        <v>45.993717279999998</v>
      </c>
      <c r="H964" s="2" t="s">
        <v>36</v>
      </c>
      <c r="I964" s="2" t="s">
        <v>50</v>
      </c>
      <c r="J964" s="6" t="s">
        <v>674</v>
      </c>
    </row>
    <row r="965" spans="1:10" ht="13.2">
      <c r="A965" s="2" t="s">
        <v>69</v>
      </c>
      <c r="B965" s="2" t="s">
        <v>152</v>
      </c>
      <c r="C965" s="2" t="s">
        <v>652</v>
      </c>
      <c r="D965" s="2">
        <v>2018</v>
      </c>
      <c r="E965" s="2">
        <v>10</v>
      </c>
      <c r="F965" s="2" t="s">
        <v>12</v>
      </c>
      <c r="G965" s="39">
        <v>61.072874489999997</v>
      </c>
      <c r="H965" s="2" t="s">
        <v>36</v>
      </c>
      <c r="I965" s="2" t="s">
        <v>50</v>
      </c>
      <c r="J965" s="6" t="s">
        <v>674</v>
      </c>
    </row>
    <row r="966" spans="1:10" ht="13.2">
      <c r="A966" s="2" t="s">
        <v>69</v>
      </c>
      <c r="B966" s="2" t="s">
        <v>152</v>
      </c>
      <c r="C966" s="2" t="s">
        <v>652</v>
      </c>
      <c r="D966" s="2">
        <v>2018</v>
      </c>
      <c r="E966" s="2">
        <v>11</v>
      </c>
      <c r="F966" s="2" t="s">
        <v>12</v>
      </c>
      <c r="G966" s="9">
        <v>60.754456820000001</v>
      </c>
      <c r="H966" s="2" t="s">
        <v>36</v>
      </c>
      <c r="I966" s="2" t="s">
        <v>50</v>
      </c>
      <c r="J966" s="6" t="s">
        <v>674</v>
      </c>
    </row>
    <row r="967" spans="1:10" ht="13.2">
      <c r="A967" s="2" t="s">
        <v>69</v>
      </c>
      <c r="B967" s="2" t="s">
        <v>152</v>
      </c>
      <c r="C967" s="2" t="s">
        <v>652</v>
      </c>
      <c r="D967" s="2">
        <v>2018</v>
      </c>
      <c r="E967" s="2">
        <v>12</v>
      </c>
      <c r="F967" s="2" t="s">
        <v>12</v>
      </c>
      <c r="G967" s="9">
        <v>82.301506849999996</v>
      </c>
      <c r="H967" s="2" t="s">
        <v>36</v>
      </c>
      <c r="I967" s="2" t="s">
        <v>50</v>
      </c>
      <c r="J967" s="6" t="s">
        <v>674</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452" r:id="rId391" location="Vietnam$Ho_Chi_Minh_City" xr:uid="{00000000-0004-0000-0000-000086010000}"/>
    <hyperlink ref="J453" r:id="rId392" location="Vietnam$Ho_Chi_Minh_City" xr:uid="{00000000-0004-0000-0000-000087010000}"/>
    <hyperlink ref="J454" r:id="rId393" location="Vietnam$Ho_Chi_Minh_City" xr:uid="{00000000-0004-0000-0000-000088010000}"/>
    <hyperlink ref="J455" r:id="rId394" location="Vietnam$Ho_Chi_Minh_City" xr:uid="{00000000-0004-0000-0000-000089010000}"/>
    <hyperlink ref="J456" r:id="rId395" location="Vietnam$Ho_Chi_Minh_City" xr:uid="{00000000-0004-0000-0000-00008A010000}"/>
    <hyperlink ref="J457" r:id="rId396" location="Vietnam$Ho_Chi_Minh_City" xr:uid="{00000000-0004-0000-0000-00008B010000}"/>
    <hyperlink ref="J458" r:id="rId397" location="Vietnam$Ho_Chi_Minh_City" xr:uid="{00000000-0004-0000-0000-00008C010000}"/>
    <hyperlink ref="J459" r:id="rId398" location="Vietnam$Ho_Chi_Minh_City" xr:uid="{00000000-0004-0000-0000-00008D010000}"/>
    <hyperlink ref="J460" r:id="rId399" location="Vietnam$Ho_Chi_Minh_City" xr:uid="{00000000-0004-0000-0000-00008E010000}"/>
    <hyperlink ref="J461" r:id="rId400" location="Vietnam$Ho_Chi_Minh_City" xr:uid="{00000000-0004-0000-0000-00008F010000}"/>
    <hyperlink ref="J462" r:id="rId401" location="Vietnam$Ho_Chi_Minh_City" xr:uid="{00000000-0004-0000-0000-000090010000}"/>
    <hyperlink ref="J463" r:id="rId402" location="Vietnam$Ho_Chi_Minh_City" xr:uid="{00000000-0004-0000-0000-000091010000}"/>
    <hyperlink ref="J464" r:id="rId403" location="Vietnam$Ho_Chi_Minh_City" xr:uid="{00000000-0004-0000-0000-000092010000}"/>
    <hyperlink ref="J465" r:id="rId404" location="Vietnam$Ho_Chi_Minh_City" xr:uid="{00000000-0004-0000-0000-000093010000}"/>
    <hyperlink ref="J466" r:id="rId405" location="Vietnam$Ho_Chi_Minh_City" xr:uid="{00000000-0004-0000-0000-000094010000}"/>
    <hyperlink ref="J467" r:id="rId406" location="Vietnam$Ho_Chi_Minh_City" xr:uid="{00000000-0004-0000-0000-000095010000}"/>
    <hyperlink ref="J468" r:id="rId407" location="Vietnam$Ho_Chi_Minh_City" xr:uid="{00000000-0004-0000-0000-000096010000}"/>
    <hyperlink ref="J469" r:id="rId408" location="Vietnam$Ho_Chi_Minh_City" xr:uid="{00000000-0004-0000-0000-000097010000}"/>
    <hyperlink ref="J470" r:id="rId409" location="Vietnam$Ho_Chi_Minh_City" xr:uid="{00000000-0004-0000-0000-000098010000}"/>
    <hyperlink ref="J471" r:id="rId410" location="Vietnam$Ho_Chi_Minh_City" xr:uid="{00000000-0004-0000-0000-000099010000}"/>
    <hyperlink ref="J472" r:id="rId411" location="Vietnam$Ho_Chi_Minh_City" xr:uid="{00000000-0004-0000-0000-00009A010000}"/>
    <hyperlink ref="J473" r:id="rId412" location="Vietnam$Ho_Chi_Minh_City" xr:uid="{00000000-0004-0000-0000-00009B010000}"/>
    <hyperlink ref="J474" r:id="rId413" location="Vietnam$Ho_Chi_Minh_City" xr:uid="{00000000-0004-0000-0000-00009C010000}"/>
    <hyperlink ref="J475" r:id="rId414" location="Vietnam$Ho_Chi_Minh_City" xr:uid="{00000000-0004-0000-0000-00009D010000}"/>
    <hyperlink ref="J476" r:id="rId415" location="Vietnam$Ho_Chi_Minh_City" xr:uid="{00000000-0004-0000-0000-00009E010000}"/>
    <hyperlink ref="J477" r:id="rId416" location="Vietnam$Ho_Chi_Minh_City" xr:uid="{00000000-0004-0000-0000-00009F010000}"/>
    <hyperlink ref="J478" r:id="rId417" location="Vietnam$Ho_Chi_Minh_City" xr:uid="{00000000-0004-0000-0000-0000A0010000}"/>
    <hyperlink ref="J479" r:id="rId418" location="Vietnam$Ho_Chi_Minh_City" xr:uid="{00000000-0004-0000-0000-0000A1010000}"/>
    <hyperlink ref="J480" r:id="rId419" location="Vietnam$Ho_Chi_Minh_City" xr:uid="{00000000-0004-0000-0000-0000A2010000}"/>
    <hyperlink ref="J481" r:id="rId420" location="Vietnam$Ho_Chi_Minh_City" xr:uid="{00000000-0004-0000-0000-0000A3010000}"/>
    <hyperlink ref="J482" r:id="rId421" location="Vietnam$Ho_Chi_Minh_City" xr:uid="{00000000-0004-0000-0000-0000A4010000}"/>
    <hyperlink ref="J483" r:id="rId422" location="Vietnam$Ho_Chi_Minh_City" xr:uid="{00000000-0004-0000-0000-0000A5010000}"/>
    <hyperlink ref="J484" r:id="rId423" location="Vietnam$Ho_Chi_Minh_City" xr:uid="{00000000-0004-0000-0000-0000A6010000}"/>
    <hyperlink ref="J485" r:id="rId424" location="Vietnam$Ho_Chi_Minh_City" xr:uid="{00000000-0004-0000-0000-0000A7010000}"/>
    <hyperlink ref="J486" r:id="rId425" location="Vietnam$Ho_Chi_Minh_City" xr:uid="{00000000-0004-0000-0000-0000A8010000}"/>
    <hyperlink ref="J487" r:id="rId426" location="Vietnam$Ho_Chi_Minh_City" xr:uid="{00000000-0004-0000-0000-0000A9010000}"/>
    <hyperlink ref="J488" r:id="rId427" location="Vietnam$Hanoi" xr:uid="{00000000-0004-0000-0000-0000AA010000}"/>
    <hyperlink ref="J489" r:id="rId428" location="Vietnam$Hanoi" xr:uid="{00000000-0004-0000-0000-0000AB010000}"/>
    <hyperlink ref="J490" r:id="rId429" location="Vietnam$Hanoi" xr:uid="{00000000-0004-0000-0000-0000AC010000}"/>
    <hyperlink ref="J491" r:id="rId430" location="Vietnam$Hanoi" xr:uid="{00000000-0004-0000-0000-0000AD010000}"/>
    <hyperlink ref="J492" r:id="rId431" location="Vietnam$Hanoi" xr:uid="{00000000-0004-0000-0000-0000AE010000}"/>
    <hyperlink ref="J493" r:id="rId432" location="Vietnam$Hanoi" xr:uid="{00000000-0004-0000-0000-0000AF010000}"/>
    <hyperlink ref="J494" r:id="rId433" location="Vietnam$Hanoi" xr:uid="{00000000-0004-0000-0000-0000B0010000}"/>
    <hyperlink ref="J495" r:id="rId434" location="Vietnam$Hanoi" xr:uid="{00000000-0004-0000-0000-0000B1010000}"/>
    <hyperlink ref="J496" r:id="rId435" location="Vietnam$Hanoi" xr:uid="{00000000-0004-0000-0000-0000B2010000}"/>
    <hyperlink ref="J497" r:id="rId436" location="Vietnam$Hanoi" xr:uid="{00000000-0004-0000-0000-0000B3010000}"/>
    <hyperlink ref="J498" r:id="rId437" location="Vietnam$Hanoi" xr:uid="{00000000-0004-0000-0000-0000B4010000}"/>
    <hyperlink ref="J499" r:id="rId438" location="Vietnam$Hanoi" xr:uid="{00000000-0004-0000-0000-0000B5010000}"/>
    <hyperlink ref="J500" r:id="rId439" location="Vietnam$Hanoi" xr:uid="{00000000-0004-0000-0000-0000B6010000}"/>
    <hyperlink ref="J501" r:id="rId440" location="Vietnam$Hanoi" xr:uid="{00000000-0004-0000-0000-0000B7010000}"/>
    <hyperlink ref="J502" r:id="rId441" location="Vietnam$Hanoi" xr:uid="{00000000-0004-0000-0000-0000B8010000}"/>
    <hyperlink ref="J503" r:id="rId442" location="Vietnam$Hanoi" xr:uid="{00000000-0004-0000-0000-0000B9010000}"/>
    <hyperlink ref="J504" r:id="rId443" location="Vietnam$Hanoi" xr:uid="{00000000-0004-0000-0000-0000BA010000}"/>
    <hyperlink ref="J505" r:id="rId444" location="Vietnam$Hanoi" xr:uid="{00000000-0004-0000-0000-0000BB010000}"/>
    <hyperlink ref="J506" r:id="rId445" location="Vietnam$Hanoi" xr:uid="{00000000-0004-0000-0000-0000BC010000}"/>
    <hyperlink ref="J507" r:id="rId446" location="Vietnam$Hanoi" xr:uid="{00000000-0004-0000-0000-0000BD010000}"/>
    <hyperlink ref="J508" r:id="rId447" location="Vietnam$Hanoi" xr:uid="{00000000-0004-0000-0000-0000BE010000}"/>
    <hyperlink ref="J509" r:id="rId448" location="Vietnam$Hanoi" xr:uid="{00000000-0004-0000-0000-0000BF010000}"/>
    <hyperlink ref="J510" r:id="rId449" location="Vietnam$Hanoi" xr:uid="{00000000-0004-0000-0000-0000C0010000}"/>
    <hyperlink ref="J511" r:id="rId450" location="Vietnam$Hanoi" xr:uid="{00000000-0004-0000-0000-0000C1010000}"/>
    <hyperlink ref="J512" r:id="rId451" location="Vietnam$Hanoi" xr:uid="{00000000-0004-0000-0000-0000C2010000}"/>
    <hyperlink ref="J513" r:id="rId452" location="Vietnam$Hanoi" xr:uid="{00000000-0004-0000-0000-0000C3010000}"/>
    <hyperlink ref="J514" r:id="rId453" location="Vietnam$Hanoi" xr:uid="{00000000-0004-0000-0000-0000C4010000}"/>
    <hyperlink ref="J515" r:id="rId454" location="Vietnam$Hanoi" xr:uid="{00000000-0004-0000-0000-0000C5010000}"/>
    <hyperlink ref="J516" r:id="rId455" location="Vietnam$Hanoi" xr:uid="{00000000-0004-0000-0000-0000C6010000}"/>
    <hyperlink ref="J517" r:id="rId456" location="Vietnam$Hanoi" xr:uid="{00000000-0004-0000-0000-0000C7010000}"/>
    <hyperlink ref="J518" r:id="rId457" location="Vietnam$Hanoi" xr:uid="{00000000-0004-0000-0000-0000C8010000}"/>
    <hyperlink ref="J519" r:id="rId458" location="Vietnam$Hanoi" xr:uid="{00000000-0004-0000-0000-0000C9010000}"/>
    <hyperlink ref="J520" r:id="rId459" location="Vietnam$Hanoi" xr:uid="{00000000-0004-0000-0000-0000CA010000}"/>
    <hyperlink ref="J521" r:id="rId460" location="Vietnam$Hanoi" xr:uid="{00000000-0004-0000-0000-0000CB010000}"/>
    <hyperlink ref="J522" r:id="rId461" location="Vietnam$Hanoi" xr:uid="{00000000-0004-0000-0000-0000CC010000}"/>
    <hyperlink ref="J523" r:id="rId462" location="Vietnam$Hanoi" xr:uid="{00000000-0004-0000-0000-0000CD010000}"/>
    <hyperlink ref="J524" r:id="rId463" location="Vietnam$Hanoi" xr:uid="{00000000-0004-0000-0000-0000CE010000}"/>
    <hyperlink ref="J525" r:id="rId464" location="Vietnam$Hanoi" xr:uid="{00000000-0004-0000-0000-0000CF010000}"/>
    <hyperlink ref="J526" r:id="rId465" location="Vietnam$Hanoi" xr:uid="{00000000-0004-0000-0000-0000D0010000}"/>
    <hyperlink ref="J527" r:id="rId466" location="Vietnam$Hanoi" xr:uid="{00000000-0004-0000-0000-0000D1010000}"/>
    <hyperlink ref="J528" r:id="rId467" location="Vietnam$Hanoi" xr:uid="{00000000-0004-0000-0000-0000D2010000}"/>
    <hyperlink ref="J529" r:id="rId468" location="Vietnam$Hanoi" xr:uid="{00000000-0004-0000-0000-0000D3010000}"/>
    <hyperlink ref="J530" r:id="rId469" location="Vietnam$Hanoi" xr:uid="{00000000-0004-0000-0000-0000D4010000}"/>
    <hyperlink ref="J531" r:id="rId470" location="Vietnam$Hanoi" xr:uid="{00000000-0004-0000-0000-0000D5010000}"/>
    <hyperlink ref="J532" r:id="rId471" location="Vietnam$Hanoi" xr:uid="{00000000-0004-0000-0000-0000D6010000}"/>
    <hyperlink ref="J533" r:id="rId472" location="Vietnam$Hanoi" xr:uid="{00000000-0004-0000-0000-0000D7010000}"/>
    <hyperlink ref="J534" r:id="rId473" location="Vietnam$Hanoi" xr:uid="{00000000-0004-0000-0000-0000D8010000}"/>
    <hyperlink ref="J535" r:id="rId474" location="Vietnam$Hanoi" xr:uid="{00000000-0004-0000-0000-0000D9010000}"/>
    <hyperlink ref="J536" r:id="rId475" location="Indonesia$Jakarta_South" xr:uid="{00000000-0004-0000-0000-0000DA010000}"/>
    <hyperlink ref="J537" r:id="rId476" location="Indonesia$Jakarta_South" xr:uid="{00000000-0004-0000-0000-0000DB010000}"/>
    <hyperlink ref="J538" r:id="rId477" location="Indonesia$Jakarta_South" xr:uid="{00000000-0004-0000-0000-0000DC010000}"/>
    <hyperlink ref="J539" r:id="rId478" location="Indonesia$Jakarta_South" xr:uid="{00000000-0004-0000-0000-0000DD010000}"/>
    <hyperlink ref="J540" r:id="rId479" location="Indonesia$Jakarta_South" xr:uid="{00000000-0004-0000-0000-0000DE010000}"/>
    <hyperlink ref="J541" r:id="rId480" location="Indonesia$Jakarta_South" xr:uid="{00000000-0004-0000-0000-0000DF010000}"/>
    <hyperlink ref="J542" r:id="rId481" location="Indonesia$Jakarta_South" xr:uid="{00000000-0004-0000-0000-0000E0010000}"/>
    <hyperlink ref="J543" r:id="rId482" location="Indonesia$Jakarta_South" xr:uid="{00000000-0004-0000-0000-0000E1010000}"/>
    <hyperlink ref="J544" r:id="rId483" location="Indonesia$Jakarta_South" xr:uid="{00000000-0004-0000-0000-0000E2010000}"/>
    <hyperlink ref="J545" r:id="rId484" location="Indonesia$Jakarta_South" xr:uid="{00000000-0004-0000-0000-0000E3010000}"/>
    <hyperlink ref="J546" r:id="rId485" location="Indonesia$Jakarta_South" xr:uid="{00000000-0004-0000-0000-0000E4010000}"/>
    <hyperlink ref="J547" r:id="rId486" location="Indonesia$Jakarta_South" xr:uid="{00000000-0004-0000-0000-0000E5010000}"/>
    <hyperlink ref="J548" r:id="rId487" location="Indonesia$Jakarta_South" xr:uid="{00000000-0004-0000-0000-0000E6010000}"/>
    <hyperlink ref="J549" r:id="rId488" location="Indonesia$Jakarta_South" xr:uid="{00000000-0004-0000-0000-0000E7010000}"/>
    <hyperlink ref="J550" r:id="rId489" location="Indonesia$Jakarta_South" xr:uid="{00000000-0004-0000-0000-0000E8010000}"/>
    <hyperlink ref="J551" r:id="rId490" location="Indonesia$Jakarta_South" xr:uid="{00000000-0004-0000-0000-0000E9010000}"/>
    <hyperlink ref="J552" r:id="rId491" location="Indonesia$Jakarta_South" xr:uid="{00000000-0004-0000-0000-0000EA010000}"/>
    <hyperlink ref="J553" r:id="rId492" location="Indonesia$Jakarta_South" xr:uid="{00000000-0004-0000-0000-0000EB010000}"/>
    <hyperlink ref="J554" r:id="rId493" location="Indonesia$Jakarta_South" xr:uid="{00000000-0004-0000-0000-0000EC010000}"/>
    <hyperlink ref="J555" r:id="rId494" location="Indonesia$Jakarta_South" xr:uid="{00000000-0004-0000-0000-0000ED010000}"/>
    <hyperlink ref="J556" r:id="rId495" location="Indonesia$Jakarta_South" xr:uid="{00000000-0004-0000-0000-0000EE010000}"/>
    <hyperlink ref="J557" r:id="rId496" location="Indonesia$Jakarta_South" xr:uid="{00000000-0004-0000-0000-0000EF010000}"/>
    <hyperlink ref="J558" r:id="rId497" location="Indonesia$Jakarta_South" xr:uid="{00000000-0004-0000-0000-0000F0010000}"/>
    <hyperlink ref="J559" r:id="rId498" location="Indonesia$Jakarta_South" xr:uid="{00000000-0004-0000-0000-0000F1010000}"/>
    <hyperlink ref="J560" r:id="rId499" location="Indonesia$Jakarta_South" xr:uid="{00000000-0004-0000-0000-0000F2010000}"/>
    <hyperlink ref="J561" r:id="rId500" location="Indonesia$Jakarta_South" xr:uid="{00000000-0004-0000-0000-0000F3010000}"/>
    <hyperlink ref="J562" r:id="rId501" location="Indonesia$Jakarta_South" xr:uid="{00000000-0004-0000-0000-0000F4010000}"/>
    <hyperlink ref="J563" r:id="rId502" location="Indonesia$Jakarta_South" xr:uid="{00000000-0004-0000-0000-0000F5010000}"/>
    <hyperlink ref="J564" r:id="rId503" location="Indonesia$Jakarta_South" xr:uid="{00000000-0004-0000-0000-0000F6010000}"/>
    <hyperlink ref="J565" r:id="rId504" location="Indonesia$Jakarta_South" xr:uid="{00000000-0004-0000-0000-0000F7010000}"/>
    <hyperlink ref="J566" r:id="rId505" location="Indonesia$Jakarta_South" xr:uid="{00000000-0004-0000-0000-0000F8010000}"/>
    <hyperlink ref="J567" r:id="rId506" location="Indonesia$Jakarta_South" xr:uid="{00000000-0004-0000-0000-0000F9010000}"/>
    <hyperlink ref="J568" r:id="rId507" location="Indonesia$Jakarta_South" xr:uid="{00000000-0004-0000-0000-0000FA010000}"/>
    <hyperlink ref="J569" r:id="rId508" location="Indonesia$Jakarta_South" xr:uid="{00000000-0004-0000-0000-0000FB010000}"/>
    <hyperlink ref="J570" r:id="rId509" location="Indonesia$Jakarta_South" xr:uid="{00000000-0004-0000-0000-0000FC010000}"/>
    <hyperlink ref="J571" r:id="rId510" location="Indonesia$Jakarta_South" xr:uid="{00000000-0004-0000-0000-0000FD010000}"/>
    <hyperlink ref="J572" r:id="rId511" location="Indonesia$Jakarta_South" xr:uid="{00000000-0004-0000-0000-0000FE010000}"/>
    <hyperlink ref="J573" r:id="rId512" location="Indonesia$Jakarta_South" xr:uid="{00000000-0004-0000-0000-0000FF010000}"/>
    <hyperlink ref="J574" r:id="rId513" location="Indonesia$Jakarta_South" xr:uid="{00000000-0004-0000-0000-000000020000}"/>
    <hyperlink ref="J575" r:id="rId514" location="Indonesia$Jakarta_South" xr:uid="{00000000-0004-0000-0000-000001020000}"/>
    <hyperlink ref="J576" r:id="rId515" location="Indonesia$Jakarta_South" xr:uid="{00000000-0004-0000-0000-000002020000}"/>
    <hyperlink ref="J577" r:id="rId516" location="Indonesia$Jakarta_South" xr:uid="{00000000-0004-0000-0000-000003020000}"/>
    <hyperlink ref="J578" r:id="rId517" location="Indonesia$Jakarta_South" xr:uid="{00000000-0004-0000-0000-000004020000}"/>
    <hyperlink ref="J579" r:id="rId518" location="Indonesia$Jakarta_South" xr:uid="{00000000-0004-0000-0000-000005020000}"/>
    <hyperlink ref="J580" r:id="rId519" location="Indonesia$Jakarta_South" xr:uid="{00000000-0004-0000-0000-000006020000}"/>
    <hyperlink ref="J581" r:id="rId520" location="Indonesia$Jakarta_South" xr:uid="{00000000-0004-0000-0000-000007020000}"/>
    <hyperlink ref="J582" r:id="rId521" location="Indonesia$Jakarta_South" xr:uid="{00000000-0004-0000-0000-000008020000}"/>
    <hyperlink ref="J583" r:id="rId522" location="Indonesia$Jakarta_South" xr:uid="{00000000-0004-0000-0000-000009020000}"/>
    <hyperlink ref="J584" r:id="rId523" location="Indonesia$Jakarta_Central" xr:uid="{00000000-0004-0000-0000-00000A020000}"/>
    <hyperlink ref="J585" r:id="rId524" location="Indonesia$Jakarta_Central" xr:uid="{00000000-0004-0000-0000-00000B020000}"/>
    <hyperlink ref="J586" r:id="rId525" location="Indonesia$Jakarta_Central" xr:uid="{00000000-0004-0000-0000-00000C020000}"/>
    <hyperlink ref="J587" r:id="rId526" location="Indonesia$Jakarta_Central" xr:uid="{00000000-0004-0000-0000-00000D020000}"/>
    <hyperlink ref="J588" r:id="rId527" location="Indonesia$Jakarta_Central" xr:uid="{00000000-0004-0000-0000-00000E020000}"/>
    <hyperlink ref="J589" r:id="rId528" location="Indonesia$Jakarta_Central" xr:uid="{00000000-0004-0000-0000-00000F020000}"/>
    <hyperlink ref="J590" r:id="rId529" location="Indonesia$Jakarta_Central" xr:uid="{00000000-0004-0000-0000-000010020000}"/>
    <hyperlink ref="J591" r:id="rId530" location="Indonesia$Jakarta_Central" xr:uid="{00000000-0004-0000-0000-000011020000}"/>
    <hyperlink ref="J592" r:id="rId531" location="Indonesia$Jakarta_Central" xr:uid="{00000000-0004-0000-0000-000012020000}"/>
    <hyperlink ref="J593" r:id="rId532" location="Indonesia$Jakarta_Central" xr:uid="{00000000-0004-0000-0000-000013020000}"/>
    <hyperlink ref="J594" r:id="rId533" location="Indonesia$Jakarta_Central" xr:uid="{00000000-0004-0000-0000-000014020000}"/>
    <hyperlink ref="J595" r:id="rId534" location="Indonesia$Jakarta_Central" xr:uid="{00000000-0004-0000-0000-000015020000}"/>
    <hyperlink ref="J596" r:id="rId535" location="Indonesia$Jakarta_Central" xr:uid="{00000000-0004-0000-0000-000016020000}"/>
    <hyperlink ref="J597" r:id="rId536" location="Indonesia$Jakarta_Central" xr:uid="{00000000-0004-0000-0000-000017020000}"/>
    <hyperlink ref="J598" r:id="rId537" location="Indonesia$Jakarta_Central" xr:uid="{00000000-0004-0000-0000-000018020000}"/>
    <hyperlink ref="J599" r:id="rId538" location="Indonesia$Jakarta_Central" xr:uid="{00000000-0004-0000-0000-000019020000}"/>
    <hyperlink ref="J600" r:id="rId539" location="Indonesia$Jakarta_Central" xr:uid="{00000000-0004-0000-0000-00001A020000}"/>
    <hyperlink ref="J601" r:id="rId540" location="Indonesia$Jakarta_Central" xr:uid="{00000000-0004-0000-0000-00001B020000}"/>
    <hyperlink ref="J602" r:id="rId541" location="Indonesia$Jakarta_Central" xr:uid="{00000000-0004-0000-0000-00001C020000}"/>
    <hyperlink ref="J603" r:id="rId542" location="Indonesia$Jakarta_Central" xr:uid="{00000000-0004-0000-0000-00001D020000}"/>
    <hyperlink ref="J604" r:id="rId543" location="Indonesia$Jakarta_Central" xr:uid="{00000000-0004-0000-0000-00001E020000}"/>
    <hyperlink ref="J605" r:id="rId544" location="Indonesia$Jakarta_Central" xr:uid="{00000000-0004-0000-0000-00001F020000}"/>
    <hyperlink ref="J606" r:id="rId545" location="Indonesia$Jakarta_Central" xr:uid="{00000000-0004-0000-0000-000020020000}"/>
    <hyperlink ref="J607" r:id="rId546" location="Indonesia$Jakarta_Central" xr:uid="{00000000-0004-0000-0000-000021020000}"/>
    <hyperlink ref="J608" r:id="rId547" location="Indonesia$Jakarta_Central" xr:uid="{00000000-0004-0000-0000-000022020000}"/>
    <hyperlink ref="J609" r:id="rId548" location="Indonesia$Jakarta_Central" xr:uid="{00000000-0004-0000-0000-000023020000}"/>
    <hyperlink ref="J610" r:id="rId549" location="Indonesia$Jakarta_Central" xr:uid="{00000000-0004-0000-0000-000024020000}"/>
    <hyperlink ref="J611" r:id="rId550" location="Indonesia$Jakarta_Central" xr:uid="{00000000-0004-0000-0000-000025020000}"/>
    <hyperlink ref="J612" r:id="rId551" location="Indonesia$Jakarta_Central" xr:uid="{00000000-0004-0000-0000-000026020000}"/>
    <hyperlink ref="J613" r:id="rId552" location="Indonesia$Jakarta_Central" xr:uid="{00000000-0004-0000-0000-000027020000}"/>
    <hyperlink ref="J614" r:id="rId553" location="Indonesia$Jakarta_Central" xr:uid="{00000000-0004-0000-0000-000028020000}"/>
    <hyperlink ref="J615" r:id="rId554" location="Indonesia$Jakarta_Central" xr:uid="{00000000-0004-0000-0000-000029020000}"/>
    <hyperlink ref="J616" r:id="rId555" location="Indonesia$Jakarta_Central" xr:uid="{00000000-0004-0000-0000-00002A020000}"/>
    <hyperlink ref="J617" r:id="rId556" location="Indonesia$Jakarta_Central" xr:uid="{00000000-0004-0000-0000-00002B020000}"/>
    <hyperlink ref="J618" r:id="rId557" location="Indonesia$Jakarta_Central" xr:uid="{00000000-0004-0000-0000-00002C020000}"/>
    <hyperlink ref="J619" r:id="rId558" location="Indonesia$Jakarta_Central" xr:uid="{00000000-0004-0000-0000-00002D020000}"/>
    <hyperlink ref="J620" r:id="rId559" location="Indonesia$Jakarta_Central" xr:uid="{00000000-0004-0000-0000-00002E020000}"/>
    <hyperlink ref="J621" r:id="rId560" location="Indonesia$Jakarta_Central" xr:uid="{00000000-0004-0000-0000-00002F020000}"/>
    <hyperlink ref="J622" r:id="rId561" location="Indonesia$Jakarta_Central" xr:uid="{00000000-0004-0000-0000-000030020000}"/>
    <hyperlink ref="J623" r:id="rId562" location="Indonesia$Jakarta_Central" xr:uid="{00000000-0004-0000-0000-000031020000}"/>
    <hyperlink ref="J624" r:id="rId563" location="Indonesia$Jakarta_Central" xr:uid="{00000000-0004-0000-0000-000032020000}"/>
    <hyperlink ref="J625" r:id="rId564" location="Indonesia$Jakarta_Central" xr:uid="{00000000-0004-0000-0000-000033020000}"/>
    <hyperlink ref="J626" r:id="rId565" location="Indonesia$Jakarta_Central" xr:uid="{00000000-0004-0000-0000-000034020000}"/>
    <hyperlink ref="J627" r:id="rId566" location="Indonesia$Jakarta_Central" xr:uid="{00000000-0004-0000-0000-000035020000}"/>
    <hyperlink ref="J628" r:id="rId567" location="Indonesia$Jakarta_Central" xr:uid="{00000000-0004-0000-0000-000036020000}"/>
    <hyperlink ref="J629" r:id="rId568" location="Indonesia$Jakarta_Central" xr:uid="{00000000-0004-0000-0000-000037020000}"/>
    <hyperlink ref="J630" r:id="rId569" location="Indonesia$Jakarta_Central" xr:uid="{00000000-0004-0000-0000-000038020000}"/>
    <hyperlink ref="J631" r:id="rId570" location="Indonesia$Jakarta_Central" xr:uid="{00000000-0004-0000-0000-000039020000}"/>
    <hyperlink ref="J632" r:id="rId571" location="Nepal$Embassy_Kathmandu" xr:uid="{00000000-0004-0000-0000-00003A020000}"/>
    <hyperlink ref="J633" r:id="rId572" location="Nepal$Embassy_Kathmandu" xr:uid="{00000000-0004-0000-0000-00003B020000}"/>
    <hyperlink ref="J634" r:id="rId573" location="Nepal$Embassy_Kathmandu" xr:uid="{00000000-0004-0000-0000-00003C020000}"/>
    <hyperlink ref="J635" r:id="rId574" location="Nepal$Embassy_Kathmandu" xr:uid="{00000000-0004-0000-0000-00003D020000}"/>
    <hyperlink ref="J636" r:id="rId575" location="Nepal$Embassy_Kathmandu" xr:uid="{00000000-0004-0000-0000-00003E020000}"/>
    <hyperlink ref="J637" r:id="rId576" location="Nepal$Embassy_Kathmandu" xr:uid="{00000000-0004-0000-0000-00003F020000}"/>
    <hyperlink ref="J638" r:id="rId577" location="Nepal$Embassy_Kathmandu" xr:uid="{00000000-0004-0000-0000-000040020000}"/>
    <hyperlink ref="J639" r:id="rId578" location="Nepal$Embassy_Kathmandu" xr:uid="{00000000-0004-0000-0000-000041020000}"/>
    <hyperlink ref="J640" r:id="rId579" location="Nepal$Embassy_Kathmandu" xr:uid="{00000000-0004-0000-0000-000042020000}"/>
    <hyperlink ref="J641" r:id="rId580" location="Nepal$Embassy_Kathmandu" xr:uid="{00000000-0004-0000-0000-000043020000}"/>
    <hyperlink ref="J642" r:id="rId581" location="Nepal$Embassy_Kathmandu" xr:uid="{00000000-0004-0000-0000-000044020000}"/>
    <hyperlink ref="J643" r:id="rId582" location="Nepal$Embassy_Kathmandu" xr:uid="{00000000-0004-0000-0000-000045020000}"/>
    <hyperlink ref="J644" r:id="rId583" location="Nepal$Embassy_Kathmandu" xr:uid="{00000000-0004-0000-0000-000046020000}"/>
    <hyperlink ref="J645" r:id="rId584" location="Nepal$Embassy_Kathmandu" xr:uid="{00000000-0004-0000-0000-000047020000}"/>
    <hyperlink ref="J646" r:id="rId585" location="Nepal$Embassy_Kathmandu" xr:uid="{00000000-0004-0000-0000-000048020000}"/>
    <hyperlink ref="J647" r:id="rId586" location="Nepal$Embassy_Kathmandu" xr:uid="{00000000-0004-0000-0000-000049020000}"/>
    <hyperlink ref="J648" r:id="rId587" location="Nepal$Embassy_Kathmandu" xr:uid="{00000000-0004-0000-0000-00004A020000}"/>
    <hyperlink ref="J649" r:id="rId588" location="Nepal$Embassy_Kathmandu" xr:uid="{00000000-0004-0000-0000-00004B020000}"/>
    <hyperlink ref="J650" r:id="rId589" location="Nepal$Embassy_Kathmandu" xr:uid="{00000000-0004-0000-0000-00004C020000}"/>
    <hyperlink ref="J651" r:id="rId590" location="Nepal$Embassy_Kathmandu" xr:uid="{00000000-0004-0000-0000-00004D020000}"/>
    <hyperlink ref="J652" r:id="rId591" location="Nepal$Embassy_Kathmandu" xr:uid="{00000000-0004-0000-0000-00004E020000}"/>
    <hyperlink ref="J653" r:id="rId592" location="Nepal$Embassy_Kathmandu" xr:uid="{00000000-0004-0000-0000-00004F020000}"/>
    <hyperlink ref="J654" r:id="rId593" location="Nepal$Embassy_Kathmandu" xr:uid="{00000000-0004-0000-0000-000050020000}"/>
    <hyperlink ref="J655" r:id="rId594" location="Nepal$Embassy_Kathmandu" xr:uid="{00000000-0004-0000-0000-000051020000}"/>
    <hyperlink ref="J656" r:id="rId595" location="Nepal$Embassy_Kathmandu" xr:uid="{00000000-0004-0000-0000-000052020000}"/>
    <hyperlink ref="J657" r:id="rId596" location="Nepal$Embassy_Kathmandu" xr:uid="{00000000-0004-0000-0000-000053020000}"/>
    <hyperlink ref="J658" r:id="rId597" location="Nepal$Embassy_Kathmandu" xr:uid="{00000000-0004-0000-0000-000054020000}"/>
    <hyperlink ref="J659" r:id="rId598" location="Nepal$Embassy_Kathmandu" xr:uid="{00000000-0004-0000-0000-000055020000}"/>
    <hyperlink ref="J660" r:id="rId599" location="Nepal$Embassy_Kathmandu" xr:uid="{00000000-0004-0000-0000-000056020000}"/>
    <hyperlink ref="J661" r:id="rId600" location="Nepal$Embassy_Kathmandu" xr:uid="{00000000-0004-0000-0000-000057020000}"/>
    <hyperlink ref="J662" r:id="rId601" location="Nepal$Embassy_Kathmandu" xr:uid="{00000000-0004-0000-0000-000058020000}"/>
    <hyperlink ref="J663" r:id="rId602" location="Nepal$Embassy_Kathmandu" xr:uid="{00000000-0004-0000-0000-000059020000}"/>
    <hyperlink ref="J664" r:id="rId603" location="Nepal$Embassy_Kathmandu" xr:uid="{00000000-0004-0000-0000-00005A020000}"/>
    <hyperlink ref="J665" r:id="rId604" location="Nepal$Embassy_Kathmandu" xr:uid="{00000000-0004-0000-0000-00005B020000}"/>
    <hyperlink ref="J666" r:id="rId605" location="Nepal$Embassy_Kathmandu" xr:uid="{00000000-0004-0000-0000-00005C020000}"/>
    <hyperlink ref="J667" r:id="rId606" location="Nepal$Embassy_Kathmandu" xr:uid="{00000000-0004-0000-0000-00005D020000}"/>
    <hyperlink ref="J668" r:id="rId607" location="Nepal$Embassy_Kathmandu" xr:uid="{00000000-0004-0000-0000-00005E020000}"/>
    <hyperlink ref="J669" r:id="rId608" location="Nepal$Embassy_Kathmandu" xr:uid="{00000000-0004-0000-0000-00005F020000}"/>
    <hyperlink ref="J670" r:id="rId609" location="Nepal$Embassy_Kathmandu" xr:uid="{00000000-0004-0000-0000-000060020000}"/>
    <hyperlink ref="J671" r:id="rId610" location="Nepal$Embassy_Kathmandu" xr:uid="{00000000-0004-0000-0000-000061020000}"/>
    <hyperlink ref="J672" r:id="rId611" location="Nepal$Embassy_Kathmandu" xr:uid="{00000000-0004-0000-0000-000062020000}"/>
    <hyperlink ref="J673" r:id="rId612" location="Nepal$Embassy_Kathmandu" xr:uid="{00000000-0004-0000-0000-000063020000}"/>
    <hyperlink ref="J674" r:id="rId613" location="Nepal$Embassy_Kathmandu" xr:uid="{00000000-0004-0000-0000-000064020000}"/>
    <hyperlink ref="J675" r:id="rId614" location="Nepal$Embassy_Kathmandu" xr:uid="{00000000-0004-0000-0000-000065020000}"/>
    <hyperlink ref="J676" r:id="rId615" location="Nepal$Embassy_Kathmandu" xr:uid="{00000000-0004-0000-0000-000066020000}"/>
    <hyperlink ref="J677" r:id="rId616" location="Nepal$Embassy_Kathmandu" xr:uid="{00000000-0004-0000-0000-000067020000}"/>
    <hyperlink ref="J678" r:id="rId617" location="Nepal$Embassy_Kathmandu" xr:uid="{00000000-0004-0000-0000-000068020000}"/>
    <hyperlink ref="J679" r:id="rId618" location="Nepal$Embassy_Kathmandu" xr:uid="{00000000-0004-0000-0000-000069020000}"/>
    <hyperlink ref="J680" r:id="rId619" location="Nepal$Phora_Durbar_Kathmandu" xr:uid="{00000000-0004-0000-0000-00006A020000}"/>
    <hyperlink ref="J681" r:id="rId620" location="Nepal$Phora_Durbar_Kathmandu" xr:uid="{00000000-0004-0000-0000-00006B020000}"/>
    <hyperlink ref="J682" r:id="rId621" location="Nepal$Phora_Durbar_Kathmandu" xr:uid="{00000000-0004-0000-0000-00006C020000}"/>
    <hyperlink ref="J683" r:id="rId622" location="Nepal$Phora_Durbar_Kathmandu" xr:uid="{00000000-0004-0000-0000-00006D020000}"/>
    <hyperlink ref="J684" r:id="rId623" location="Nepal$Phora_Durbar_Kathmandu" xr:uid="{00000000-0004-0000-0000-00006E020000}"/>
    <hyperlink ref="J685" r:id="rId624" location="Nepal$Phora_Durbar_Kathmandu" xr:uid="{00000000-0004-0000-0000-00006F020000}"/>
    <hyperlink ref="J686" r:id="rId625" location="Nepal$Phora_Durbar_Kathmandu" xr:uid="{00000000-0004-0000-0000-000070020000}"/>
    <hyperlink ref="J687" r:id="rId626" location="Nepal$Phora_Durbar_Kathmandu" xr:uid="{00000000-0004-0000-0000-000071020000}"/>
    <hyperlink ref="J688" r:id="rId627" location="Nepal$Phora_Durbar_Kathmandu" xr:uid="{00000000-0004-0000-0000-000072020000}"/>
    <hyperlink ref="J689" r:id="rId628" location="Nepal$Phora_Durbar_Kathmandu" xr:uid="{00000000-0004-0000-0000-000073020000}"/>
    <hyperlink ref="J690" r:id="rId629" location="Nepal$Phora_Durbar_Kathmandu" xr:uid="{00000000-0004-0000-0000-000074020000}"/>
    <hyperlink ref="J691" r:id="rId630" location="Nepal$Phora_Durbar_Kathmandu" xr:uid="{00000000-0004-0000-0000-000075020000}"/>
    <hyperlink ref="J692" r:id="rId631" location="Nepal$Phora_Durbar_Kathmandu" xr:uid="{00000000-0004-0000-0000-000076020000}"/>
    <hyperlink ref="J693" r:id="rId632" location="Nepal$Phora_Durbar_Kathmandu" xr:uid="{00000000-0004-0000-0000-000077020000}"/>
    <hyperlink ref="J694" r:id="rId633" location="Nepal$Phora_Durbar_Kathmandu" xr:uid="{00000000-0004-0000-0000-000078020000}"/>
    <hyperlink ref="J695" r:id="rId634" location="Nepal$Phora_Durbar_Kathmandu" xr:uid="{00000000-0004-0000-0000-000079020000}"/>
    <hyperlink ref="J696" r:id="rId635" location="Nepal$Phora_Durbar_Kathmandu" xr:uid="{00000000-0004-0000-0000-00007A020000}"/>
    <hyperlink ref="J697" r:id="rId636" location="Nepal$Phora_Durbar_Kathmandu" xr:uid="{00000000-0004-0000-0000-00007B020000}"/>
    <hyperlink ref="J698" r:id="rId637" location="Nepal$Phora_Durbar_Kathmandu" xr:uid="{00000000-0004-0000-0000-00007C020000}"/>
    <hyperlink ref="J699" r:id="rId638" location="Nepal$Phora_Durbar_Kathmandu" xr:uid="{00000000-0004-0000-0000-00007D020000}"/>
    <hyperlink ref="J700" r:id="rId639" location="Nepal$Phora_Durbar_Kathmandu" xr:uid="{00000000-0004-0000-0000-00007E020000}"/>
    <hyperlink ref="J701" r:id="rId640" location="Nepal$Phora_Durbar_Kathmandu" xr:uid="{00000000-0004-0000-0000-00007F020000}"/>
    <hyperlink ref="J702" r:id="rId641" location="Nepal$Phora_Durbar_Kathmandu" xr:uid="{00000000-0004-0000-0000-000080020000}"/>
    <hyperlink ref="J703" r:id="rId642" location="Nepal$Phora_Durbar_Kathmandu" xr:uid="{00000000-0004-0000-0000-000081020000}"/>
    <hyperlink ref="J704" r:id="rId643" location="Nepal$Phora_Durbar_Kathmandu" xr:uid="{00000000-0004-0000-0000-000082020000}"/>
    <hyperlink ref="J705" r:id="rId644" location="Nepal$Phora_Durbar_Kathmandu" xr:uid="{00000000-0004-0000-0000-000083020000}"/>
    <hyperlink ref="J706" r:id="rId645" location="Nepal$Phora_Durbar_Kathmandu" xr:uid="{00000000-0004-0000-0000-000084020000}"/>
    <hyperlink ref="J707" r:id="rId646" location="Nepal$Phora_Durbar_Kathmandu" xr:uid="{00000000-0004-0000-0000-000085020000}"/>
    <hyperlink ref="J708" r:id="rId647" location="Nepal$Phora_Durbar_Kathmandu" xr:uid="{00000000-0004-0000-0000-000086020000}"/>
    <hyperlink ref="J709" r:id="rId648" location="Nepal$Phora_Durbar_Kathmandu" xr:uid="{00000000-0004-0000-0000-000087020000}"/>
    <hyperlink ref="J710" r:id="rId649" location="Nepal$Phora_Durbar_Kathmandu" xr:uid="{00000000-0004-0000-0000-000088020000}"/>
    <hyperlink ref="J711" r:id="rId650" location="Nepal$Phora_Durbar_Kathmandu" xr:uid="{00000000-0004-0000-0000-000089020000}"/>
    <hyperlink ref="J712" r:id="rId651" location="Nepal$Phora_Durbar_Kathmandu" xr:uid="{00000000-0004-0000-0000-00008A020000}"/>
    <hyperlink ref="J713" r:id="rId652" location="Nepal$Phora_Durbar_Kathmandu" xr:uid="{00000000-0004-0000-0000-00008B020000}"/>
    <hyperlink ref="J714" r:id="rId653" location="Nepal$Phora_Durbar_Kathmandu" xr:uid="{00000000-0004-0000-0000-00008C020000}"/>
    <hyperlink ref="J715" r:id="rId654" location="Nepal$Phora_Durbar_Kathmandu" xr:uid="{00000000-0004-0000-0000-00008D020000}"/>
    <hyperlink ref="J716" r:id="rId655" location="Nepal$Phora_Durbar_Kathmandu" xr:uid="{00000000-0004-0000-0000-00008E020000}"/>
    <hyperlink ref="J717" r:id="rId656" location="Nepal$Phora_Durbar_Kathmandu" xr:uid="{00000000-0004-0000-0000-00008F020000}"/>
    <hyperlink ref="J718" r:id="rId657" location="Nepal$Phora_Durbar_Kathmandu" xr:uid="{00000000-0004-0000-0000-000090020000}"/>
    <hyperlink ref="J719" r:id="rId658" location="Nepal$Phora_Durbar_Kathmandu" xr:uid="{00000000-0004-0000-0000-000091020000}"/>
    <hyperlink ref="J720" r:id="rId659" location="Nepal$Phora_Durbar_Kathmandu" xr:uid="{00000000-0004-0000-0000-000092020000}"/>
    <hyperlink ref="J721" r:id="rId660" location="Nepal$Phora_Durbar_Kathmandu" xr:uid="{00000000-0004-0000-0000-000093020000}"/>
    <hyperlink ref="J722" r:id="rId661" location="Nepal$Phora_Durbar_Kathmandu" xr:uid="{00000000-0004-0000-0000-000094020000}"/>
    <hyperlink ref="J723" r:id="rId662" location="Nepal$Phora_Durbar_Kathmandu" xr:uid="{00000000-0004-0000-0000-000095020000}"/>
    <hyperlink ref="J724" r:id="rId663" location="Nepal$Phora_Durbar_Kathmandu" xr:uid="{00000000-0004-0000-0000-000096020000}"/>
    <hyperlink ref="J725" r:id="rId664" location="Nepal$Phora_Durbar_Kathmandu" xr:uid="{00000000-0004-0000-0000-000097020000}"/>
    <hyperlink ref="J726" r:id="rId665" location="Nepal$Phora_Durbar_Kathmandu" xr:uid="{00000000-0004-0000-0000-000098020000}"/>
    <hyperlink ref="J727" r:id="rId666" location="Nepal$Phora_Durbar_Kathmandu" xr:uid="{00000000-0004-0000-0000-000099020000}"/>
    <hyperlink ref="J728" r:id="rId667" location="India$New_Delhi" xr:uid="{00000000-0004-0000-0000-00009A020000}"/>
    <hyperlink ref="J729" r:id="rId668" location="India$New_Delhi" xr:uid="{00000000-0004-0000-0000-00009B020000}"/>
    <hyperlink ref="J730" r:id="rId669" location="India$New_Delhi" xr:uid="{00000000-0004-0000-0000-00009C020000}"/>
    <hyperlink ref="J731" r:id="rId670" location="India$New_Delhi" xr:uid="{00000000-0004-0000-0000-00009D020000}"/>
    <hyperlink ref="J732" r:id="rId671" location="India$New_Delhi" xr:uid="{00000000-0004-0000-0000-00009E020000}"/>
    <hyperlink ref="J733" r:id="rId672" location="India$New_Delhi" xr:uid="{00000000-0004-0000-0000-00009F020000}"/>
    <hyperlink ref="J734" r:id="rId673" location="India$New_Delhi" xr:uid="{00000000-0004-0000-0000-0000A0020000}"/>
    <hyperlink ref="J735" r:id="rId674" location="India$New_Delhi" xr:uid="{00000000-0004-0000-0000-0000A1020000}"/>
    <hyperlink ref="J736" r:id="rId675" location="India$New_Delhi" xr:uid="{00000000-0004-0000-0000-0000A2020000}"/>
    <hyperlink ref="J737" r:id="rId676" location="India$New_Delhi" xr:uid="{00000000-0004-0000-0000-0000A3020000}"/>
    <hyperlink ref="J738" r:id="rId677" location="India$New_Delhi" xr:uid="{00000000-0004-0000-0000-0000A4020000}"/>
    <hyperlink ref="J739" r:id="rId678" location="India$New_Delhi" xr:uid="{00000000-0004-0000-0000-0000A5020000}"/>
    <hyperlink ref="J740" r:id="rId679" location="India$New_Delhi" xr:uid="{00000000-0004-0000-0000-0000A6020000}"/>
    <hyperlink ref="J741" r:id="rId680" location="India$New_Delhi" xr:uid="{00000000-0004-0000-0000-0000A7020000}"/>
    <hyperlink ref="J742" r:id="rId681" location="India$New_Delhi" xr:uid="{00000000-0004-0000-0000-0000A8020000}"/>
    <hyperlink ref="J743" r:id="rId682" location="India$New_Delhi" xr:uid="{00000000-0004-0000-0000-0000A9020000}"/>
    <hyperlink ref="J744" r:id="rId683" location="India$New_Delhi" xr:uid="{00000000-0004-0000-0000-0000AA020000}"/>
    <hyperlink ref="J745" r:id="rId684" location="India$New_Delhi" xr:uid="{00000000-0004-0000-0000-0000AB020000}"/>
    <hyperlink ref="J746" r:id="rId685" location="India$New_Delhi" xr:uid="{00000000-0004-0000-0000-0000AC020000}"/>
    <hyperlink ref="J747" r:id="rId686" location="India$New_Delhi" xr:uid="{00000000-0004-0000-0000-0000AD020000}"/>
    <hyperlink ref="J748" r:id="rId687" location="India$New_Delhi" xr:uid="{00000000-0004-0000-0000-0000AE020000}"/>
    <hyperlink ref="J749" r:id="rId688" location="India$New_Delhi" xr:uid="{00000000-0004-0000-0000-0000AF020000}"/>
    <hyperlink ref="J750" r:id="rId689" location="India$New_Delhi" xr:uid="{00000000-0004-0000-0000-0000B0020000}"/>
    <hyperlink ref="J751" r:id="rId690" location="India$New_Delhi" xr:uid="{00000000-0004-0000-0000-0000B1020000}"/>
    <hyperlink ref="J752" r:id="rId691" location="India$New_Delhi" xr:uid="{00000000-0004-0000-0000-0000B2020000}"/>
    <hyperlink ref="J753" r:id="rId692" location="India$New_Delhi" xr:uid="{00000000-0004-0000-0000-0000B3020000}"/>
    <hyperlink ref="J754" r:id="rId693" location="India$New_Delhi" xr:uid="{00000000-0004-0000-0000-0000B4020000}"/>
    <hyperlink ref="J755" r:id="rId694" location="India$New_Delhi" xr:uid="{00000000-0004-0000-0000-0000B5020000}"/>
    <hyperlink ref="J756" r:id="rId695" location="India$New_Delhi" xr:uid="{00000000-0004-0000-0000-0000B6020000}"/>
    <hyperlink ref="J757" r:id="rId696" location="India$New_Delhi" xr:uid="{00000000-0004-0000-0000-0000B7020000}"/>
    <hyperlink ref="J758" r:id="rId697" location="India$New_Delhi" xr:uid="{00000000-0004-0000-0000-0000B8020000}"/>
    <hyperlink ref="J759" r:id="rId698" location="India$New_Delhi" xr:uid="{00000000-0004-0000-0000-0000B9020000}"/>
    <hyperlink ref="J760" r:id="rId699" location="India$New_Delhi" xr:uid="{00000000-0004-0000-0000-0000BA020000}"/>
    <hyperlink ref="J761" r:id="rId700" location="India$New_Delhi" xr:uid="{00000000-0004-0000-0000-0000BB020000}"/>
    <hyperlink ref="J762" r:id="rId701" location="India$New_Delhi" xr:uid="{00000000-0004-0000-0000-0000BC020000}"/>
    <hyperlink ref="J763" r:id="rId702" location="India$New_Delhi" xr:uid="{00000000-0004-0000-0000-0000BD020000}"/>
    <hyperlink ref="J764" r:id="rId703" location="India$New_Delhi" xr:uid="{00000000-0004-0000-0000-0000BE020000}"/>
    <hyperlink ref="J765" r:id="rId704" location="India$New_Delhi" xr:uid="{00000000-0004-0000-0000-0000BF020000}"/>
    <hyperlink ref="J766" r:id="rId705" location="India$New_Delhi" xr:uid="{00000000-0004-0000-0000-0000C0020000}"/>
    <hyperlink ref="J767" r:id="rId706" location="India$New_Delhi" xr:uid="{00000000-0004-0000-0000-0000C1020000}"/>
    <hyperlink ref="J768" r:id="rId707" location="India$New_Delhi" xr:uid="{00000000-0004-0000-0000-0000C2020000}"/>
    <hyperlink ref="J769" r:id="rId708" location="India$New_Delhi" xr:uid="{00000000-0004-0000-0000-0000C3020000}"/>
    <hyperlink ref="J770" r:id="rId709" location="India$New_Delhi" xr:uid="{00000000-0004-0000-0000-0000C4020000}"/>
    <hyperlink ref="J771" r:id="rId710" location="India$New_Delhi" xr:uid="{00000000-0004-0000-0000-0000C5020000}"/>
    <hyperlink ref="J772" r:id="rId711" location="India$New_Delhi" xr:uid="{00000000-0004-0000-0000-0000C6020000}"/>
    <hyperlink ref="J773" r:id="rId712" location="India$New_Delhi" xr:uid="{00000000-0004-0000-0000-0000C7020000}"/>
    <hyperlink ref="J774" r:id="rId713" location="India$New_Delhi" xr:uid="{00000000-0004-0000-0000-0000C8020000}"/>
    <hyperlink ref="J775" r:id="rId714" location="India$New_Delhi" xr:uid="{00000000-0004-0000-0000-0000C9020000}"/>
    <hyperlink ref="J776" r:id="rId715" location="India$Chennai" xr:uid="{00000000-0004-0000-0000-0000CA020000}"/>
    <hyperlink ref="J777" r:id="rId716" location="India$Chennai" xr:uid="{00000000-0004-0000-0000-0000CB020000}"/>
    <hyperlink ref="J778" r:id="rId717" location="India$Chennai" xr:uid="{00000000-0004-0000-0000-0000CC020000}"/>
    <hyperlink ref="J779" r:id="rId718" location="India$Chennai" xr:uid="{00000000-0004-0000-0000-0000CD020000}"/>
    <hyperlink ref="J780" r:id="rId719" location="India$Chennai" xr:uid="{00000000-0004-0000-0000-0000CE020000}"/>
    <hyperlink ref="J781" r:id="rId720" location="India$Chennai" xr:uid="{00000000-0004-0000-0000-0000CF020000}"/>
    <hyperlink ref="J782" r:id="rId721" location="India$Chennai" xr:uid="{00000000-0004-0000-0000-0000D0020000}"/>
    <hyperlink ref="J783" r:id="rId722" location="India$Chennai" xr:uid="{00000000-0004-0000-0000-0000D1020000}"/>
    <hyperlink ref="J784" r:id="rId723" location="India$Chennai" xr:uid="{00000000-0004-0000-0000-0000D2020000}"/>
    <hyperlink ref="J785" r:id="rId724" location="India$Chennai" xr:uid="{00000000-0004-0000-0000-0000D3020000}"/>
    <hyperlink ref="J786" r:id="rId725" location="India$Chennai" xr:uid="{00000000-0004-0000-0000-0000D4020000}"/>
    <hyperlink ref="J787" r:id="rId726" location="India$Chennai" xr:uid="{00000000-0004-0000-0000-0000D5020000}"/>
    <hyperlink ref="J788" r:id="rId727" location="India$Chennai" xr:uid="{00000000-0004-0000-0000-0000D6020000}"/>
    <hyperlink ref="J789" r:id="rId728" location="India$Chennai" xr:uid="{00000000-0004-0000-0000-0000D7020000}"/>
    <hyperlink ref="J790" r:id="rId729" location="India$Chennai" xr:uid="{00000000-0004-0000-0000-0000D8020000}"/>
    <hyperlink ref="J791" r:id="rId730" location="India$Chennai" xr:uid="{00000000-0004-0000-0000-0000D9020000}"/>
    <hyperlink ref="J792" r:id="rId731" location="India$Chennai" xr:uid="{00000000-0004-0000-0000-0000DA020000}"/>
    <hyperlink ref="J793" r:id="rId732" location="India$Chennai" xr:uid="{00000000-0004-0000-0000-0000DB020000}"/>
    <hyperlink ref="J794" r:id="rId733" location="India$Chennai" xr:uid="{00000000-0004-0000-0000-0000DC020000}"/>
    <hyperlink ref="J795" r:id="rId734" location="India$Chennai" xr:uid="{00000000-0004-0000-0000-0000DD020000}"/>
    <hyperlink ref="J796" r:id="rId735" location="India$Chennai" xr:uid="{00000000-0004-0000-0000-0000DE020000}"/>
    <hyperlink ref="J797" r:id="rId736" location="India$Chennai" xr:uid="{00000000-0004-0000-0000-0000DF020000}"/>
    <hyperlink ref="J798" r:id="rId737" location="India$Chennai" xr:uid="{00000000-0004-0000-0000-0000E0020000}"/>
    <hyperlink ref="J799" r:id="rId738" location="India$Chennai" xr:uid="{00000000-0004-0000-0000-0000E1020000}"/>
    <hyperlink ref="J800" r:id="rId739" location="India$Chennai" xr:uid="{00000000-0004-0000-0000-0000E2020000}"/>
    <hyperlink ref="J801" r:id="rId740" location="India$Chennai" xr:uid="{00000000-0004-0000-0000-0000E3020000}"/>
    <hyperlink ref="J802" r:id="rId741" location="India$Chennai" xr:uid="{00000000-0004-0000-0000-0000E4020000}"/>
    <hyperlink ref="J803" r:id="rId742" location="India$Chennai" xr:uid="{00000000-0004-0000-0000-0000E5020000}"/>
    <hyperlink ref="J804" r:id="rId743" location="India$Chennai" xr:uid="{00000000-0004-0000-0000-0000E6020000}"/>
    <hyperlink ref="J805" r:id="rId744" location="India$Chennai" xr:uid="{00000000-0004-0000-0000-0000E7020000}"/>
    <hyperlink ref="J806" r:id="rId745" location="India$Chennai" xr:uid="{00000000-0004-0000-0000-0000E8020000}"/>
    <hyperlink ref="J807" r:id="rId746" location="India$Chennai" xr:uid="{00000000-0004-0000-0000-0000E9020000}"/>
    <hyperlink ref="J808" r:id="rId747" location="India$Chennai" xr:uid="{00000000-0004-0000-0000-0000EA020000}"/>
    <hyperlink ref="J809" r:id="rId748" location="India$Chennai" xr:uid="{00000000-0004-0000-0000-0000EB020000}"/>
    <hyperlink ref="J810" r:id="rId749" location="India$Chennai" xr:uid="{00000000-0004-0000-0000-0000EC020000}"/>
    <hyperlink ref="J811" r:id="rId750" location="India$Chennai" xr:uid="{00000000-0004-0000-0000-0000ED020000}"/>
    <hyperlink ref="J812" r:id="rId751" location="India$Chennai" xr:uid="{00000000-0004-0000-0000-0000EE020000}"/>
    <hyperlink ref="J813" r:id="rId752" location="India$Chennai" xr:uid="{00000000-0004-0000-0000-0000EF020000}"/>
    <hyperlink ref="J814" r:id="rId753" location="India$Chennai" xr:uid="{00000000-0004-0000-0000-0000F0020000}"/>
    <hyperlink ref="J815" r:id="rId754" location="India$Chennai" xr:uid="{00000000-0004-0000-0000-0000F1020000}"/>
    <hyperlink ref="J816" r:id="rId755" location="India$Chennai" xr:uid="{00000000-0004-0000-0000-0000F2020000}"/>
    <hyperlink ref="J817" r:id="rId756" location="India$Chennai" xr:uid="{00000000-0004-0000-0000-0000F3020000}"/>
    <hyperlink ref="J818" r:id="rId757" location="India$Chennai" xr:uid="{00000000-0004-0000-0000-0000F4020000}"/>
    <hyperlink ref="J819" r:id="rId758" location="India$Chennai" xr:uid="{00000000-0004-0000-0000-0000F5020000}"/>
    <hyperlink ref="J820" r:id="rId759" location="India$Chennai" xr:uid="{00000000-0004-0000-0000-0000F6020000}"/>
    <hyperlink ref="J821" r:id="rId760" location="India$Chennai" xr:uid="{00000000-0004-0000-0000-0000F7020000}"/>
    <hyperlink ref="J822" r:id="rId761" location="India$Chennai" xr:uid="{00000000-0004-0000-0000-0000F8020000}"/>
    <hyperlink ref="J823" r:id="rId762" location="India$Chennai" xr:uid="{00000000-0004-0000-0000-0000F9020000}"/>
    <hyperlink ref="J824" r:id="rId763" location="India$Kolkata" xr:uid="{00000000-0004-0000-0000-0000FA020000}"/>
    <hyperlink ref="J825" r:id="rId764" location="India$Kolkata" xr:uid="{00000000-0004-0000-0000-0000FB020000}"/>
    <hyperlink ref="J826" r:id="rId765" location="India$Kolkata" xr:uid="{00000000-0004-0000-0000-0000FC020000}"/>
    <hyperlink ref="J827" r:id="rId766" location="India$Kolkata" xr:uid="{00000000-0004-0000-0000-0000FD020000}"/>
    <hyperlink ref="J828" r:id="rId767" location="India$Kolkata" xr:uid="{00000000-0004-0000-0000-0000FE020000}"/>
    <hyperlink ref="J829" r:id="rId768" location="India$Kolkata" xr:uid="{00000000-0004-0000-0000-0000FF020000}"/>
    <hyperlink ref="J830" r:id="rId769" location="India$Kolkata" xr:uid="{00000000-0004-0000-0000-000000030000}"/>
    <hyperlink ref="J831" r:id="rId770" location="India$Kolkata" xr:uid="{00000000-0004-0000-0000-000001030000}"/>
    <hyperlink ref="J832" r:id="rId771" location="India$Kolkata" xr:uid="{00000000-0004-0000-0000-000002030000}"/>
    <hyperlink ref="J833" r:id="rId772" location="India$Kolkata" xr:uid="{00000000-0004-0000-0000-000003030000}"/>
    <hyperlink ref="J834" r:id="rId773" location="India$Kolkata" xr:uid="{00000000-0004-0000-0000-000004030000}"/>
    <hyperlink ref="J835" r:id="rId774" location="India$Kolkata" xr:uid="{00000000-0004-0000-0000-000005030000}"/>
    <hyperlink ref="J836" r:id="rId775" location="India$Kolkata" xr:uid="{00000000-0004-0000-0000-000006030000}"/>
    <hyperlink ref="J837" r:id="rId776" location="India$Kolkata" xr:uid="{00000000-0004-0000-0000-000007030000}"/>
    <hyperlink ref="J838" r:id="rId777" location="India$Kolkata" xr:uid="{00000000-0004-0000-0000-000008030000}"/>
    <hyperlink ref="J839" r:id="rId778" location="India$Kolkata" xr:uid="{00000000-0004-0000-0000-000009030000}"/>
    <hyperlink ref="J840" r:id="rId779" location="India$Kolkata" xr:uid="{00000000-0004-0000-0000-00000A030000}"/>
    <hyperlink ref="J841" r:id="rId780" location="India$Kolkata" xr:uid="{00000000-0004-0000-0000-00000B030000}"/>
    <hyperlink ref="J842" r:id="rId781" location="India$Kolkata" xr:uid="{00000000-0004-0000-0000-00000C030000}"/>
    <hyperlink ref="J843" r:id="rId782" location="India$Kolkata" xr:uid="{00000000-0004-0000-0000-00000D030000}"/>
    <hyperlink ref="J844" r:id="rId783" location="India$Kolkata" xr:uid="{00000000-0004-0000-0000-00000E030000}"/>
    <hyperlink ref="J845" r:id="rId784" location="India$Kolkata" xr:uid="{00000000-0004-0000-0000-00000F030000}"/>
    <hyperlink ref="J846" r:id="rId785" location="India$Kolkata" xr:uid="{00000000-0004-0000-0000-000010030000}"/>
    <hyperlink ref="J847" r:id="rId786" location="India$Kolkata" xr:uid="{00000000-0004-0000-0000-000011030000}"/>
    <hyperlink ref="J848" r:id="rId787" location="India$Kolkata" xr:uid="{00000000-0004-0000-0000-000012030000}"/>
    <hyperlink ref="J849" r:id="rId788" location="India$Kolkata" xr:uid="{00000000-0004-0000-0000-000013030000}"/>
    <hyperlink ref="J850" r:id="rId789" location="India$Kolkata" xr:uid="{00000000-0004-0000-0000-000014030000}"/>
    <hyperlink ref="J851" r:id="rId790" location="India$Kolkata" xr:uid="{00000000-0004-0000-0000-000015030000}"/>
    <hyperlink ref="J852" r:id="rId791" location="India$Kolkata" xr:uid="{00000000-0004-0000-0000-000016030000}"/>
    <hyperlink ref="J853" r:id="rId792" location="India$Kolkata" xr:uid="{00000000-0004-0000-0000-000017030000}"/>
    <hyperlink ref="J854" r:id="rId793" location="India$Kolkata" xr:uid="{00000000-0004-0000-0000-000018030000}"/>
    <hyperlink ref="J855" r:id="rId794" location="India$Kolkata" xr:uid="{00000000-0004-0000-0000-000019030000}"/>
    <hyperlink ref="J856" r:id="rId795" location="India$Kolkata" xr:uid="{00000000-0004-0000-0000-00001A030000}"/>
    <hyperlink ref="J857" r:id="rId796" location="India$Kolkata" xr:uid="{00000000-0004-0000-0000-00001B030000}"/>
    <hyperlink ref="J858" r:id="rId797" location="India$Kolkata" xr:uid="{00000000-0004-0000-0000-00001C030000}"/>
    <hyperlink ref="J859" r:id="rId798" location="India$Kolkata" xr:uid="{00000000-0004-0000-0000-00001D030000}"/>
    <hyperlink ref="J860" r:id="rId799" location="India$Kolkata" xr:uid="{00000000-0004-0000-0000-00001E030000}"/>
    <hyperlink ref="J861" r:id="rId800" location="India$Kolkata" xr:uid="{00000000-0004-0000-0000-00001F030000}"/>
    <hyperlink ref="J862" r:id="rId801" location="India$Kolkata" xr:uid="{00000000-0004-0000-0000-000020030000}"/>
    <hyperlink ref="J863" r:id="rId802" location="India$Kolkata" xr:uid="{00000000-0004-0000-0000-000021030000}"/>
    <hyperlink ref="J864" r:id="rId803" location="India$Kolkata" xr:uid="{00000000-0004-0000-0000-000022030000}"/>
    <hyperlink ref="J865" r:id="rId804" location="India$Kolkata" xr:uid="{00000000-0004-0000-0000-000023030000}"/>
    <hyperlink ref="J866" r:id="rId805" location="India$Kolkata" xr:uid="{00000000-0004-0000-0000-000024030000}"/>
    <hyperlink ref="J867" r:id="rId806" location="India$Kolkata" xr:uid="{00000000-0004-0000-0000-000025030000}"/>
    <hyperlink ref="J868" r:id="rId807" location="India$Kolkata" xr:uid="{00000000-0004-0000-0000-000026030000}"/>
    <hyperlink ref="J869" r:id="rId808" location="India$Kolkata" xr:uid="{00000000-0004-0000-0000-000027030000}"/>
    <hyperlink ref="J870" r:id="rId809" location="India$Kolkata" xr:uid="{00000000-0004-0000-0000-000028030000}"/>
    <hyperlink ref="J871" r:id="rId810" location="India$Kolkata" xr:uid="{00000000-0004-0000-0000-000029030000}"/>
    <hyperlink ref="J872" r:id="rId811" location="India$Mumbai" xr:uid="{00000000-0004-0000-0000-00002A030000}"/>
    <hyperlink ref="J873" r:id="rId812" location="India$Mumbai" xr:uid="{00000000-0004-0000-0000-00002B030000}"/>
    <hyperlink ref="J874" r:id="rId813" location="India$Mumbai" xr:uid="{00000000-0004-0000-0000-00002C030000}"/>
    <hyperlink ref="J875" r:id="rId814" location="India$Mumbai" xr:uid="{00000000-0004-0000-0000-00002D030000}"/>
    <hyperlink ref="J876" r:id="rId815" location="India$Mumbai" xr:uid="{00000000-0004-0000-0000-00002E030000}"/>
    <hyperlink ref="J877" r:id="rId816" location="India$Mumbai" xr:uid="{00000000-0004-0000-0000-00002F030000}"/>
    <hyperlink ref="J878" r:id="rId817" location="India$Mumbai" xr:uid="{00000000-0004-0000-0000-000030030000}"/>
    <hyperlink ref="J879" r:id="rId818" location="India$Mumbai" xr:uid="{00000000-0004-0000-0000-000031030000}"/>
    <hyperlink ref="J880" r:id="rId819" location="India$Mumbai" xr:uid="{00000000-0004-0000-0000-000032030000}"/>
    <hyperlink ref="J881" r:id="rId820" location="India$Mumbai" xr:uid="{00000000-0004-0000-0000-000033030000}"/>
    <hyperlink ref="J882" r:id="rId821" location="India$Mumbai" xr:uid="{00000000-0004-0000-0000-000034030000}"/>
    <hyperlink ref="J883" r:id="rId822" location="India$Mumbai" xr:uid="{00000000-0004-0000-0000-000035030000}"/>
    <hyperlink ref="J884" r:id="rId823" location="India$Mumbai" xr:uid="{00000000-0004-0000-0000-000036030000}"/>
    <hyperlink ref="J885" r:id="rId824" location="India$Mumbai" xr:uid="{00000000-0004-0000-0000-000037030000}"/>
    <hyperlink ref="J886" r:id="rId825" location="India$Mumbai" xr:uid="{00000000-0004-0000-0000-000038030000}"/>
    <hyperlink ref="J887" r:id="rId826" location="India$Mumbai" xr:uid="{00000000-0004-0000-0000-000039030000}"/>
    <hyperlink ref="J888" r:id="rId827" location="India$Mumbai" xr:uid="{00000000-0004-0000-0000-00003A030000}"/>
    <hyperlink ref="J889" r:id="rId828" location="India$Mumbai" xr:uid="{00000000-0004-0000-0000-00003B030000}"/>
    <hyperlink ref="J890" r:id="rId829" location="India$Mumbai" xr:uid="{00000000-0004-0000-0000-00003C030000}"/>
    <hyperlink ref="J891" r:id="rId830" location="India$Mumbai" xr:uid="{00000000-0004-0000-0000-00003D030000}"/>
    <hyperlink ref="J892" r:id="rId831" location="India$Mumbai" xr:uid="{00000000-0004-0000-0000-00003E030000}"/>
    <hyperlink ref="J893" r:id="rId832" location="India$Mumbai" xr:uid="{00000000-0004-0000-0000-00003F030000}"/>
    <hyperlink ref="J894" r:id="rId833" location="India$Mumbai" xr:uid="{00000000-0004-0000-0000-000040030000}"/>
    <hyperlink ref="J895" r:id="rId834" location="India$Mumbai" xr:uid="{00000000-0004-0000-0000-000041030000}"/>
    <hyperlink ref="J896" r:id="rId835" location="India$Mumbai" xr:uid="{00000000-0004-0000-0000-000042030000}"/>
    <hyperlink ref="J897" r:id="rId836" location="India$Mumbai" xr:uid="{00000000-0004-0000-0000-000043030000}"/>
    <hyperlink ref="J898" r:id="rId837" location="India$Mumbai" xr:uid="{00000000-0004-0000-0000-000044030000}"/>
    <hyperlink ref="J899" r:id="rId838" location="India$Mumbai" xr:uid="{00000000-0004-0000-0000-000045030000}"/>
    <hyperlink ref="J900" r:id="rId839" location="India$Mumbai" xr:uid="{00000000-0004-0000-0000-000046030000}"/>
    <hyperlink ref="J901" r:id="rId840" location="India$Mumbai" xr:uid="{00000000-0004-0000-0000-000047030000}"/>
    <hyperlink ref="J902" r:id="rId841" location="India$Mumbai" xr:uid="{00000000-0004-0000-0000-000048030000}"/>
    <hyperlink ref="J903" r:id="rId842" location="India$Mumbai" xr:uid="{00000000-0004-0000-0000-000049030000}"/>
    <hyperlink ref="J904" r:id="rId843" location="India$Mumbai" xr:uid="{00000000-0004-0000-0000-00004A030000}"/>
    <hyperlink ref="J905" r:id="rId844" location="India$Mumbai" xr:uid="{00000000-0004-0000-0000-00004B030000}"/>
    <hyperlink ref="J906" r:id="rId845" location="India$Mumbai" xr:uid="{00000000-0004-0000-0000-00004C030000}"/>
    <hyperlink ref="J907" r:id="rId846" location="India$Mumbai" xr:uid="{00000000-0004-0000-0000-00004D030000}"/>
    <hyperlink ref="J908" r:id="rId847" location="India$Mumbai" xr:uid="{00000000-0004-0000-0000-00004E030000}"/>
    <hyperlink ref="J909" r:id="rId848" location="India$Mumbai" xr:uid="{00000000-0004-0000-0000-00004F030000}"/>
    <hyperlink ref="J910" r:id="rId849" location="India$Mumbai" xr:uid="{00000000-0004-0000-0000-000050030000}"/>
    <hyperlink ref="J911" r:id="rId850" location="India$Mumbai" xr:uid="{00000000-0004-0000-0000-000051030000}"/>
    <hyperlink ref="J912" r:id="rId851" location="India$Mumbai" xr:uid="{00000000-0004-0000-0000-000052030000}"/>
    <hyperlink ref="J913" r:id="rId852" location="India$Mumbai" xr:uid="{00000000-0004-0000-0000-000053030000}"/>
    <hyperlink ref="J914" r:id="rId853" location="India$Mumbai" xr:uid="{00000000-0004-0000-0000-000054030000}"/>
    <hyperlink ref="J915" r:id="rId854" location="India$Mumbai" xr:uid="{00000000-0004-0000-0000-000055030000}"/>
    <hyperlink ref="J916" r:id="rId855" location="India$Mumbai" xr:uid="{00000000-0004-0000-0000-000056030000}"/>
    <hyperlink ref="J917" r:id="rId856" location="India$Mumbai" xr:uid="{00000000-0004-0000-0000-000057030000}"/>
    <hyperlink ref="J918" r:id="rId857" location="India$Mumbai" xr:uid="{00000000-0004-0000-0000-000058030000}"/>
    <hyperlink ref="J919" r:id="rId858" location="India$Mumbai" xr:uid="{00000000-0004-0000-0000-000059030000}"/>
    <hyperlink ref="J920" r:id="rId859" location="India$Hyderabad" xr:uid="{00000000-0004-0000-0000-00005A030000}"/>
    <hyperlink ref="J921" r:id="rId860" location="India$Hyderabad" xr:uid="{00000000-0004-0000-0000-00005B030000}"/>
    <hyperlink ref="J922" r:id="rId861" location="India$Hyderabad" xr:uid="{00000000-0004-0000-0000-00005C030000}"/>
    <hyperlink ref="J923" r:id="rId862" location="India$Hyderabad" xr:uid="{00000000-0004-0000-0000-00005D030000}"/>
    <hyperlink ref="J924" r:id="rId863" location="India$Hyderabad" xr:uid="{00000000-0004-0000-0000-00005E030000}"/>
    <hyperlink ref="J925" r:id="rId864" location="India$Hyderabad" xr:uid="{00000000-0004-0000-0000-00005F030000}"/>
    <hyperlink ref="J926" r:id="rId865" location="India$Hyderabad" xr:uid="{00000000-0004-0000-0000-000060030000}"/>
    <hyperlink ref="J927" r:id="rId866" location="India$Hyderabad" xr:uid="{00000000-0004-0000-0000-000061030000}"/>
    <hyperlink ref="J928" r:id="rId867" location="India$Hyderabad" xr:uid="{00000000-0004-0000-0000-000062030000}"/>
    <hyperlink ref="J929" r:id="rId868" location="India$Hyderabad" xr:uid="{00000000-0004-0000-0000-000063030000}"/>
    <hyperlink ref="J930" r:id="rId869" location="India$Hyderabad" xr:uid="{00000000-0004-0000-0000-000064030000}"/>
    <hyperlink ref="J931" r:id="rId870" location="India$Hyderabad" xr:uid="{00000000-0004-0000-0000-000065030000}"/>
    <hyperlink ref="J932" r:id="rId871" location="India$Hyderabad" xr:uid="{00000000-0004-0000-0000-000066030000}"/>
    <hyperlink ref="J933" r:id="rId872" location="India$Hyderabad" xr:uid="{00000000-0004-0000-0000-000067030000}"/>
    <hyperlink ref="J934" r:id="rId873" location="India$Hyderabad" xr:uid="{00000000-0004-0000-0000-000068030000}"/>
    <hyperlink ref="J935" r:id="rId874" location="India$Hyderabad" xr:uid="{00000000-0004-0000-0000-000069030000}"/>
    <hyperlink ref="J936" r:id="rId875" location="India$Hyderabad" xr:uid="{00000000-0004-0000-0000-00006A030000}"/>
    <hyperlink ref="J937" r:id="rId876" location="India$Hyderabad" xr:uid="{00000000-0004-0000-0000-00006B030000}"/>
    <hyperlink ref="J938" r:id="rId877" location="India$Hyderabad" xr:uid="{00000000-0004-0000-0000-00006C030000}"/>
    <hyperlink ref="J939" r:id="rId878" location="India$Hyderabad" xr:uid="{00000000-0004-0000-0000-00006D030000}"/>
    <hyperlink ref="J940" r:id="rId879" location="India$Hyderabad" xr:uid="{00000000-0004-0000-0000-00006E030000}"/>
    <hyperlink ref="J941" r:id="rId880" location="India$Hyderabad" xr:uid="{00000000-0004-0000-0000-00006F030000}"/>
    <hyperlink ref="J942" r:id="rId881" location="India$Hyderabad" xr:uid="{00000000-0004-0000-0000-000070030000}"/>
    <hyperlink ref="J943" r:id="rId882" location="India$Hyderabad" xr:uid="{00000000-0004-0000-0000-000071030000}"/>
    <hyperlink ref="J944" r:id="rId883" location="India$Hyderabad" xr:uid="{00000000-0004-0000-0000-000072030000}"/>
    <hyperlink ref="J945" r:id="rId884" location="India$Hyderabad" xr:uid="{00000000-0004-0000-0000-000073030000}"/>
    <hyperlink ref="J946" r:id="rId885" location="India$Hyderabad" xr:uid="{00000000-0004-0000-0000-000074030000}"/>
    <hyperlink ref="J947" r:id="rId886" location="India$Hyderabad" xr:uid="{00000000-0004-0000-0000-000075030000}"/>
    <hyperlink ref="J948" r:id="rId887" location="India$Hyderabad" xr:uid="{00000000-0004-0000-0000-000076030000}"/>
    <hyperlink ref="J949" r:id="rId888" location="India$Hyderabad" xr:uid="{00000000-0004-0000-0000-000077030000}"/>
    <hyperlink ref="J950" r:id="rId889" location="India$Hyderabad" xr:uid="{00000000-0004-0000-0000-000078030000}"/>
    <hyperlink ref="J951" r:id="rId890" location="India$Hyderabad" xr:uid="{00000000-0004-0000-0000-000079030000}"/>
    <hyperlink ref="J952" r:id="rId891" location="India$Hyderabad" xr:uid="{00000000-0004-0000-0000-00007A030000}"/>
    <hyperlink ref="J953" r:id="rId892" location="India$Hyderabad" xr:uid="{00000000-0004-0000-0000-00007B030000}"/>
    <hyperlink ref="J954" r:id="rId893" location="India$Hyderabad" xr:uid="{00000000-0004-0000-0000-00007C030000}"/>
    <hyperlink ref="J955" r:id="rId894" location="India$Hyderabad" xr:uid="{00000000-0004-0000-0000-00007D030000}"/>
    <hyperlink ref="J956" r:id="rId895" location="India$Hyderabad" xr:uid="{00000000-0004-0000-0000-00007E030000}"/>
    <hyperlink ref="J957" r:id="rId896" location="India$Hyderabad" xr:uid="{00000000-0004-0000-0000-00007F030000}"/>
    <hyperlink ref="J958" r:id="rId897" location="India$Hyderabad" xr:uid="{00000000-0004-0000-0000-000080030000}"/>
    <hyperlink ref="J959" r:id="rId898" location="India$Hyderabad" xr:uid="{00000000-0004-0000-0000-000081030000}"/>
    <hyperlink ref="J960" r:id="rId899" location="India$Hyderabad" xr:uid="{00000000-0004-0000-0000-000082030000}"/>
    <hyperlink ref="J961" r:id="rId900" location="India$Hyderabad" xr:uid="{00000000-0004-0000-0000-000083030000}"/>
    <hyperlink ref="J962" r:id="rId901" location="India$Hyderabad" xr:uid="{00000000-0004-0000-0000-000084030000}"/>
    <hyperlink ref="J963" r:id="rId902" location="India$Hyderabad" xr:uid="{00000000-0004-0000-0000-000085030000}"/>
    <hyperlink ref="J964" r:id="rId903" location="India$Hyderabad" xr:uid="{00000000-0004-0000-0000-000086030000}"/>
    <hyperlink ref="J965" r:id="rId904" location="India$Hyderabad" xr:uid="{00000000-0004-0000-0000-000087030000}"/>
    <hyperlink ref="J966" r:id="rId905" location="India$Hyderabad" xr:uid="{00000000-0004-0000-0000-000088030000}"/>
    <hyperlink ref="J967" r:id="rId906" location="India$Hyderabad" xr:uid="{00000000-0004-0000-0000-000089030000}"/>
  </hyperlinks>
  <pageMargins left="0.7" right="0.7" top="0.75" bottom="0.75" header="0.3" footer="0.3"/>
  <tableParts count="1">
    <tablePart r:id="rId90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237"/>
  <sheetViews>
    <sheetView topLeftCell="C1" workbookViewId="0">
      <pane ySplit="1" topLeftCell="A208" activePane="bottomLeft" state="frozen"/>
      <selection pane="bottomLeft" sqref="A1:M237"/>
    </sheetView>
  </sheetViews>
  <sheetFormatPr defaultColWidth="14.44140625" defaultRowHeight="15.75" customHeight="1"/>
  <cols>
    <col min="2" max="2" width="35.5546875" customWidth="1"/>
    <col min="3" max="3" width="24" customWidth="1"/>
    <col min="4" max="4" width="48" customWidth="1"/>
    <col min="6" max="6" width="17.88671875" customWidth="1"/>
    <col min="7" max="7" width="12.21875" customWidth="1"/>
    <col min="8" max="8" width="11.88671875" customWidth="1"/>
    <col min="9" max="9" width="7.6640625" customWidth="1"/>
    <col min="10" max="10" width="45.6640625" customWidth="1"/>
    <col min="11" max="11" width="32" customWidth="1"/>
    <col min="12" max="12" width="20.44140625" customWidth="1"/>
  </cols>
  <sheetData>
    <row r="1" spans="1:31" ht="15.75" customHeight="1">
      <c r="A1" s="1" t="s">
        <v>0</v>
      </c>
      <c r="B1" s="1" t="s">
        <v>5</v>
      </c>
      <c r="C1" s="1" t="s">
        <v>8</v>
      </c>
      <c r="D1" s="1" t="s">
        <v>11</v>
      </c>
      <c r="E1" s="1" t="s">
        <v>13</v>
      </c>
      <c r="F1" s="1" t="s">
        <v>15</v>
      </c>
      <c r="G1" s="1" t="s">
        <v>18</v>
      </c>
      <c r="H1" s="1" t="s">
        <v>22</v>
      </c>
      <c r="I1" s="1" t="s">
        <v>19</v>
      </c>
      <c r="J1" s="1" t="s">
        <v>26</v>
      </c>
      <c r="K1" s="1" t="s">
        <v>27</v>
      </c>
      <c r="L1" s="1" t="s">
        <v>31</v>
      </c>
      <c r="M1" s="1" t="s">
        <v>32</v>
      </c>
      <c r="N1" s="1"/>
      <c r="O1" s="1"/>
      <c r="P1" s="1"/>
      <c r="Q1" s="1"/>
      <c r="R1" s="1"/>
      <c r="S1" s="1"/>
      <c r="T1" s="1"/>
      <c r="U1" s="1"/>
      <c r="V1" s="1"/>
      <c r="W1" s="1"/>
      <c r="X1" s="1"/>
      <c r="Y1" s="1"/>
      <c r="Z1" s="1"/>
      <c r="AA1" s="1"/>
      <c r="AB1" s="1"/>
      <c r="AC1" s="1"/>
      <c r="AD1" s="1"/>
      <c r="AE1" s="1"/>
    </row>
    <row r="2" spans="1:31" ht="15.75" customHeight="1">
      <c r="A2" s="2" t="s">
        <v>29</v>
      </c>
      <c r="B2" s="4" t="s">
        <v>38</v>
      </c>
      <c r="C2" s="2">
        <v>2005</v>
      </c>
      <c r="D2" s="2" t="s">
        <v>41</v>
      </c>
      <c r="E2" s="2" t="s">
        <v>42</v>
      </c>
      <c r="F2" s="2" t="s">
        <v>43</v>
      </c>
      <c r="G2" s="2" t="s">
        <v>44</v>
      </c>
      <c r="H2" s="2">
        <v>9</v>
      </c>
      <c r="I2" s="2" t="s">
        <v>45</v>
      </c>
      <c r="K2" s="2" t="s">
        <v>46</v>
      </c>
      <c r="L2" s="2" t="s">
        <v>47</v>
      </c>
      <c r="M2" s="6" t="s">
        <v>48</v>
      </c>
    </row>
    <row r="3" spans="1:31" ht="15.75" customHeight="1">
      <c r="A3" s="2" t="s">
        <v>29</v>
      </c>
      <c r="B3" s="4" t="s">
        <v>38</v>
      </c>
      <c r="C3" s="2">
        <v>2005</v>
      </c>
      <c r="D3" s="2" t="s">
        <v>41</v>
      </c>
      <c r="E3" s="2" t="s">
        <v>42</v>
      </c>
      <c r="F3" s="2" t="s">
        <v>56</v>
      </c>
      <c r="G3" s="2" t="s">
        <v>44</v>
      </c>
      <c r="H3" s="2">
        <v>35</v>
      </c>
      <c r="I3" s="2" t="s">
        <v>45</v>
      </c>
      <c r="K3" s="2" t="s">
        <v>46</v>
      </c>
      <c r="L3" s="2" t="s">
        <v>47</v>
      </c>
      <c r="M3" s="6" t="s">
        <v>48</v>
      </c>
    </row>
    <row r="4" spans="1:31" ht="15.75" customHeight="1">
      <c r="A4" s="2" t="s">
        <v>29</v>
      </c>
      <c r="B4" s="4" t="s">
        <v>38</v>
      </c>
      <c r="C4" s="2">
        <v>2005</v>
      </c>
      <c r="D4" s="2" t="s">
        <v>41</v>
      </c>
      <c r="E4" s="2" t="s">
        <v>63</v>
      </c>
      <c r="F4" s="2" t="s">
        <v>34</v>
      </c>
      <c r="G4" s="2" t="s">
        <v>44</v>
      </c>
      <c r="H4" s="2">
        <v>0.5</v>
      </c>
      <c r="I4" s="2" t="s">
        <v>36</v>
      </c>
      <c r="K4" s="2" t="s">
        <v>46</v>
      </c>
      <c r="L4" s="2" t="s">
        <v>47</v>
      </c>
      <c r="M4" s="6" t="s">
        <v>48</v>
      </c>
    </row>
    <row r="5" spans="1:31" ht="15.75" customHeight="1">
      <c r="A5" s="2" t="s">
        <v>29</v>
      </c>
      <c r="B5" s="4" t="s">
        <v>38</v>
      </c>
      <c r="C5" s="2">
        <v>2005</v>
      </c>
      <c r="D5" s="2" t="s">
        <v>41</v>
      </c>
      <c r="E5" s="2" t="s">
        <v>67</v>
      </c>
      <c r="F5" s="2" t="s">
        <v>34</v>
      </c>
      <c r="G5" s="2" t="s">
        <v>44</v>
      </c>
      <c r="H5" s="2">
        <v>5.2999999999999999E-2</v>
      </c>
      <c r="I5" s="2" t="s">
        <v>45</v>
      </c>
      <c r="K5" s="2" t="s">
        <v>46</v>
      </c>
      <c r="L5" s="2" t="s">
        <v>47</v>
      </c>
      <c r="M5" s="6" t="s">
        <v>48</v>
      </c>
    </row>
    <row r="6" spans="1:31" ht="15.75" customHeight="1">
      <c r="A6" s="2" t="s">
        <v>29</v>
      </c>
      <c r="B6" s="4" t="s">
        <v>38</v>
      </c>
      <c r="C6" s="9">
        <v>2005</v>
      </c>
      <c r="D6" s="2" t="s">
        <v>41</v>
      </c>
      <c r="E6" s="2" t="s">
        <v>73</v>
      </c>
      <c r="F6" s="2" t="s">
        <v>43</v>
      </c>
      <c r="G6" s="2" t="s">
        <v>44</v>
      </c>
      <c r="H6" s="2">
        <v>200</v>
      </c>
      <c r="I6" s="2" t="s">
        <v>36</v>
      </c>
      <c r="K6" s="2" t="s">
        <v>46</v>
      </c>
      <c r="L6" s="2" t="s">
        <v>47</v>
      </c>
      <c r="M6" s="6" t="s">
        <v>48</v>
      </c>
    </row>
    <row r="7" spans="1:31" ht="15.75" customHeight="1">
      <c r="A7" s="2" t="s">
        <v>29</v>
      </c>
      <c r="B7" s="4" t="s">
        <v>38</v>
      </c>
      <c r="C7" s="9">
        <v>2005</v>
      </c>
      <c r="D7" s="2" t="s">
        <v>41</v>
      </c>
      <c r="E7" s="2" t="s">
        <v>7</v>
      </c>
      <c r="F7" s="2" t="s">
        <v>34</v>
      </c>
      <c r="G7" s="2" t="s">
        <v>44</v>
      </c>
      <c r="H7" s="2">
        <v>50</v>
      </c>
      <c r="I7" s="2" t="s">
        <v>36</v>
      </c>
      <c r="K7" s="2" t="s">
        <v>46</v>
      </c>
      <c r="L7" s="2" t="s">
        <v>47</v>
      </c>
      <c r="M7" s="6" t="s">
        <v>48</v>
      </c>
    </row>
    <row r="8" spans="1:31" ht="15.75" customHeight="1">
      <c r="A8" s="2" t="s">
        <v>29</v>
      </c>
      <c r="B8" s="4" t="s">
        <v>38</v>
      </c>
      <c r="C8" s="9">
        <v>2005</v>
      </c>
      <c r="D8" s="2" t="s">
        <v>41</v>
      </c>
      <c r="E8" s="2" t="s">
        <v>7</v>
      </c>
      <c r="F8" s="2" t="s">
        <v>86</v>
      </c>
      <c r="G8" s="2" t="s">
        <v>44</v>
      </c>
      <c r="H8" s="2">
        <v>150</v>
      </c>
      <c r="I8" s="2" t="s">
        <v>36</v>
      </c>
      <c r="K8" s="2" t="s">
        <v>46</v>
      </c>
      <c r="L8" s="2" t="s">
        <v>47</v>
      </c>
      <c r="M8" s="6" t="s">
        <v>48</v>
      </c>
    </row>
    <row r="9" spans="1:31" ht="15.75" customHeight="1">
      <c r="A9" s="2" t="s">
        <v>29</v>
      </c>
      <c r="B9" s="4" t="s">
        <v>38</v>
      </c>
      <c r="C9" s="9">
        <v>2005</v>
      </c>
      <c r="D9" s="2" t="s">
        <v>41</v>
      </c>
      <c r="E9" s="2" t="s">
        <v>12</v>
      </c>
      <c r="F9" s="2" t="s">
        <v>34</v>
      </c>
      <c r="G9" s="2" t="s">
        <v>44</v>
      </c>
      <c r="H9" s="2">
        <v>15</v>
      </c>
      <c r="I9" s="2" t="s">
        <v>36</v>
      </c>
      <c r="K9" s="2" t="s">
        <v>46</v>
      </c>
      <c r="L9" s="2" t="s">
        <v>47</v>
      </c>
      <c r="M9" s="6" t="s">
        <v>48</v>
      </c>
    </row>
    <row r="10" spans="1:31" ht="15.75" customHeight="1">
      <c r="A10" s="2" t="s">
        <v>29</v>
      </c>
      <c r="B10" s="4" t="s">
        <v>38</v>
      </c>
      <c r="C10" s="9">
        <v>2005</v>
      </c>
      <c r="D10" s="2" t="s">
        <v>41</v>
      </c>
      <c r="E10" s="2" t="s">
        <v>12</v>
      </c>
      <c r="F10" s="2" t="s">
        <v>86</v>
      </c>
      <c r="G10" s="2" t="s">
        <v>44</v>
      </c>
      <c r="H10" s="2">
        <v>65</v>
      </c>
      <c r="I10" s="2" t="s">
        <v>36</v>
      </c>
      <c r="K10" s="2" t="s">
        <v>46</v>
      </c>
      <c r="L10" s="2" t="s">
        <v>47</v>
      </c>
      <c r="M10" s="6" t="s">
        <v>48</v>
      </c>
    </row>
    <row r="11" spans="1:31" ht="15.75" customHeight="1">
      <c r="A11" s="2" t="s">
        <v>29</v>
      </c>
      <c r="B11" s="4" t="s">
        <v>38</v>
      </c>
      <c r="C11" s="9">
        <v>2005</v>
      </c>
      <c r="D11" s="2" t="s">
        <v>41</v>
      </c>
      <c r="E11" s="2" t="s">
        <v>114</v>
      </c>
      <c r="F11" s="2" t="s">
        <v>56</v>
      </c>
      <c r="G11" s="2" t="s">
        <v>44</v>
      </c>
      <c r="H11" s="2">
        <v>0.12</v>
      </c>
      <c r="I11" s="2" t="s">
        <v>45</v>
      </c>
      <c r="K11" s="2" t="s">
        <v>46</v>
      </c>
      <c r="L11" s="2" t="s">
        <v>47</v>
      </c>
      <c r="M11" s="6" t="s">
        <v>48</v>
      </c>
    </row>
    <row r="12" spans="1:31" ht="15.75" customHeight="1">
      <c r="A12" s="2" t="s">
        <v>29</v>
      </c>
      <c r="B12" s="4" t="s">
        <v>38</v>
      </c>
      <c r="C12" s="9">
        <v>2005</v>
      </c>
      <c r="D12" s="2" t="s">
        <v>41</v>
      </c>
      <c r="E12" s="2" t="s">
        <v>114</v>
      </c>
      <c r="F12" s="2" t="s">
        <v>43</v>
      </c>
      <c r="G12" s="2" t="s">
        <v>44</v>
      </c>
      <c r="H12" s="2">
        <v>0.08</v>
      </c>
      <c r="I12" s="2" t="s">
        <v>45</v>
      </c>
      <c r="K12" s="2" t="s">
        <v>46</v>
      </c>
      <c r="L12" s="2" t="s">
        <v>47</v>
      </c>
      <c r="M12" s="6" t="s">
        <v>48</v>
      </c>
    </row>
    <row r="13" spans="1:31" ht="15.75" customHeight="1">
      <c r="A13" s="2" t="s">
        <v>29</v>
      </c>
      <c r="B13" s="4" t="s">
        <v>38</v>
      </c>
      <c r="C13" s="9">
        <v>2005</v>
      </c>
      <c r="D13" s="2" t="s">
        <v>41</v>
      </c>
      <c r="E13" s="2" t="s">
        <v>129</v>
      </c>
      <c r="F13" s="2" t="s">
        <v>34</v>
      </c>
      <c r="G13" s="2" t="s">
        <v>44</v>
      </c>
      <c r="H13" s="2">
        <v>0.03</v>
      </c>
      <c r="I13" s="2" t="s">
        <v>45</v>
      </c>
      <c r="K13" s="2" t="s">
        <v>46</v>
      </c>
      <c r="L13" s="2" t="s">
        <v>47</v>
      </c>
      <c r="M13" s="6" t="s">
        <v>48</v>
      </c>
    </row>
    <row r="14" spans="1:31" ht="15.75" customHeight="1">
      <c r="A14" s="2" t="s">
        <v>29</v>
      </c>
      <c r="B14" s="4" t="s">
        <v>38</v>
      </c>
      <c r="C14" s="9">
        <v>2005</v>
      </c>
      <c r="D14" s="2" t="s">
        <v>41</v>
      </c>
      <c r="E14" s="2" t="s">
        <v>129</v>
      </c>
      <c r="F14" s="2" t="s">
        <v>86</v>
      </c>
      <c r="G14" s="2" t="s">
        <v>44</v>
      </c>
      <c r="H14" s="2">
        <v>0.14000000000000001</v>
      </c>
      <c r="I14" s="2" t="s">
        <v>45</v>
      </c>
      <c r="K14" s="2" t="s">
        <v>46</v>
      </c>
      <c r="L14" s="2" t="s">
        <v>47</v>
      </c>
      <c r="M14" s="6" t="s">
        <v>48</v>
      </c>
    </row>
    <row r="15" spans="1:31" ht="15.75" customHeight="1">
      <c r="A15" s="10" t="s">
        <v>139</v>
      </c>
      <c r="B15" s="10" t="s">
        <v>144</v>
      </c>
      <c r="C15" s="10">
        <v>1997</v>
      </c>
      <c r="D15" s="10"/>
      <c r="E15" s="10"/>
      <c r="F15" s="10"/>
      <c r="G15" s="10"/>
      <c r="H15" s="10"/>
      <c r="I15" s="10"/>
      <c r="J15" s="10"/>
      <c r="K15" s="10" t="s">
        <v>146</v>
      </c>
      <c r="L15" s="10"/>
      <c r="M15" s="11" t="s">
        <v>148</v>
      </c>
      <c r="N15" s="10"/>
      <c r="O15" s="10"/>
      <c r="P15" s="10"/>
      <c r="Q15" s="10"/>
      <c r="R15" s="10"/>
      <c r="S15" s="10"/>
      <c r="T15" s="10"/>
      <c r="U15" s="10"/>
      <c r="V15" s="10"/>
      <c r="W15" s="10"/>
      <c r="X15" s="10"/>
      <c r="Y15" s="10"/>
      <c r="Z15" s="10"/>
      <c r="AA15" s="10"/>
      <c r="AB15" s="10"/>
      <c r="AC15" s="10"/>
      <c r="AD15" s="10"/>
      <c r="AE15" s="10"/>
    </row>
    <row r="16" spans="1:31" ht="15.75" customHeight="1">
      <c r="A16" s="2" t="s">
        <v>139</v>
      </c>
      <c r="B16" s="2" t="s">
        <v>153</v>
      </c>
      <c r="C16" s="2">
        <v>2000</v>
      </c>
      <c r="D16" s="2" t="s">
        <v>41</v>
      </c>
      <c r="E16" s="2" t="s">
        <v>42</v>
      </c>
      <c r="F16" s="2" t="s">
        <v>56</v>
      </c>
      <c r="G16" s="2" t="s">
        <v>44</v>
      </c>
      <c r="H16" s="2">
        <v>40</v>
      </c>
      <c r="I16" s="2" t="s">
        <v>36</v>
      </c>
      <c r="K16" s="2" t="s">
        <v>146</v>
      </c>
      <c r="M16" s="6" t="s">
        <v>148</v>
      </c>
    </row>
    <row r="17" spans="1:13" ht="15.75" customHeight="1">
      <c r="A17" s="2" t="s">
        <v>139</v>
      </c>
      <c r="B17" s="2" t="s">
        <v>153</v>
      </c>
      <c r="C17" s="2">
        <v>2000</v>
      </c>
      <c r="D17" s="2" t="s">
        <v>41</v>
      </c>
      <c r="E17" s="2" t="s">
        <v>42</v>
      </c>
      <c r="F17" s="2" t="s">
        <v>43</v>
      </c>
      <c r="G17" s="2" t="s">
        <v>44</v>
      </c>
      <c r="H17" s="2">
        <v>20</v>
      </c>
      <c r="I17" s="2" t="s">
        <v>36</v>
      </c>
      <c r="M17" s="6" t="s">
        <v>148</v>
      </c>
    </row>
    <row r="18" spans="1:13" ht="15.75" customHeight="1">
      <c r="A18" s="2" t="s">
        <v>139</v>
      </c>
      <c r="B18" s="2" t="s">
        <v>153</v>
      </c>
      <c r="C18" s="2">
        <v>2000</v>
      </c>
      <c r="D18" s="2" t="s">
        <v>41</v>
      </c>
      <c r="E18" s="2" t="s">
        <v>169</v>
      </c>
      <c r="F18" s="2" t="s">
        <v>56</v>
      </c>
      <c r="G18" s="2" t="s">
        <v>44</v>
      </c>
      <c r="H18" s="2">
        <v>300</v>
      </c>
      <c r="I18" s="2" t="s">
        <v>36</v>
      </c>
      <c r="M18" s="6" t="s">
        <v>148</v>
      </c>
    </row>
    <row r="19" spans="1:13" ht="15.75" customHeight="1">
      <c r="A19" s="2" t="s">
        <v>139</v>
      </c>
      <c r="B19" s="2" t="s">
        <v>153</v>
      </c>
      <c r="C19" s="2">
        <v>2000</v>
      </c>
      <c r="D19" s="2" t="s">
        <v>41</v>
      </c>
      <c r="E19" s="2" t="s">
        <v>169</v>
      </c>
      <c r="F19" s="2" t="s">
        <v>86</v>
      </c>
      <c r="G19" s="2" t="s">
        <v>44</v>
      </c>
      <c r="H19" s="2">
        <v>100</v>
      </c>
      <c r="I19" s="2" t="s">
        <v>36</v>
      </c>
      <c r="M19" s="6" t="s">
        <v>148</v>
      </c>
    </row>
    <row r="20" spans="1:13" ht="15.75" customHeight="1">
      <c r="A20" s="2" t="s">
        <v>139</v>
      </c>
      <c r="B20" s="2" t="s">
        <v>153</v>
      </c>
      <c r="C20" s="2">
        <v>2000</v>
      </c>
      <c r="D20" s="2" t="s">
        <v>41</v>
      </c>
      <c r="E20" s="2" t="s">
        <v>129</v>
      </c>
      <c r="F20" s="2" t="s">
        <v>56</v>
      </c>
      <c r="G20" s="2" t="s">
        <v>44</v>
      </c>
      <c r="H20" s="2">
        <v>500</v>
      </c>
      <c r="I20" s="2" t="s">
        <v>36</v>
      </c>
      <c r="M20" s="6" t="s">
        <v>148</v>
      </c>
    </row>
    <row r="21" spans="1:13" ht="15.75" customHeight="1">
      <c r="A21" s="2" t="s">
        <v>139</v>
      </c>
      <c r="B21" s="2" t="s">
        <v>153</v>
      </c>
      <c r="C21" s="2">
        <v>2000</v>
      </c>
      <c r="D21" s="2" t="s">
        <v>41</v>
      </c>
      <c r="E21" s="2" t="s">
        <v>129</v>
      </c>
      <c r="F21" s="2" t="s">
        <v>86</v>
      </c>
      <c r="G21" s="2" t="s">
        <v>44</v>
      </c>
      <c r="H21" s="2">
        <v>300</v>
      </c>
      <c r="I21" s="2" t="s">
        <v>36</v>
      </c>
      <c r="M21" s="6" t="s">
        <v>148</v>
      </c>
    </row>
    <row r="22" spans="1:13" ht="15.75" customHeight="1">
      <c r="A22" s="2" t="s">
        <v>139</v>
      </c>
      <c r="B22" s="2" t="s">
        <v>153</v>
      </c>
      <c r="C22" s="2">
        <v>2000</v>
      </c>
      <c r="D22" s="2" t="s">
        <v>41</v>
      </c>
      <c r="E22" s="2" t="s">
        <v>114</v>
      </c>
      <c r="F22" s="2" t="s">
        <v>56</v>
      </c>
      <c r="G22" s="2" t="s">
        <v>44</v>
      </c>
      <c r="H22" s="2">
        <v>200</v>
      </c>
      <c r="I22" s="2" t="s">
        <v>36</v>
      </c>
      <c r="M22" s="6" t="s">
        <v>148</v>
      </c>
    </row>
    <row r="23" spans="1:13" ht="15.75" customHeight="1">
      <c r="A23" s="2" t="s">
        <v>139</v>
      </c>
      <c r="B23" s="2" t="s">
        <v>153</v>
      </c>
      <c r="C23" s="2">
        <v>2000</v>
      </c>
      <c r="D23" s="2" t="s">
        <v>41</v>
      </c>
      <c r="E23" s="2" t="s">
        <v>73</v>
      </c>
      <c r="F23" s="2" t="s">
        <v>86</v>
      </c>
      <c r="G23" s="2" t="s">
        <v>44</v>
      </c>
      <c r="H23" s="2">
        <v>330</v>
      </c>
      <c r="I23" s="2" t="s">
        <v>36</v>
      </c>
      <c r="M23" s="6" t="s">
        <v>148</v>
      </c>
    </row>
    <row r="24" spans="1:13" ht="15.75" customHeight="1">
      <c r="A24" s="2" t="s">
        <v>139</v>
      </c>
      <c r="B24" s="2" t="s">
        <v>153</v>
      </c>
      <c r="C24" s="2">
        <v>2000</v>
      </c>
      <c r="D24" s="2" t="s">
        <v>41</v>
      </c>
      <c r="E24" s="2" t="s">
        <v>73</v>
      </c>
      <c r="F24" s="2" t="s">
        <v>34</v>
      </c>
      <c r="G24" s="2" t="s">
        <v>44</v>
      </c>
      <c r="H24" s="2">
        <v>100</v>
      </c>
      <c r="I24" s="2" t="s">
        <v>36</v>
      </c>
      <c r="M24" s="6" t="s">
        <v>148</v>
      </c>
    </row>
    <row r="25" spans="1:13" ht="15.75" customHeight="1">
      <c r="A25" s="2" t="s">
        <v>139</v>
      </c>
      <c r="B25" s="2" t="s">
        <v>153</v>
      </c>
      <c r="C25" s="2">
        <v>2000</v>
      </c>
      <c r="D25" s="2" t="s">
        <v>202</v>
      </c>
      <c r="E25" s="2" t="s">
        <v>42</v>
      </c>
      <c r="F25" s="2" t="s">
        <v>203</v>
      </c>
      <c r="G25" s="2" t="s">
        <v>44</v>
      </c>
      <c r="H25" s="2">
        <v>4.5</v>
      </c>
      <c r="I25" s="2" t="s">
        <v>204</v>
      </c>
      <c r="K25" s="2"/>
      <c r="L25" s="2" t="s">
        <v>205</v>
      </c>
      <c r="M25" s="2"/>
    </row>
    <row r="26" spans="1:13" ht="15.75" customHeight="1">
      <c r="A26" s="2" t="s">
        <v>139</v>
      </c>
      <c r="B26" s="2" t="s">
        <v>153</v>
      </c>
      <c r="C26" s="2">
        <v>2000</v>
      </c>
      <c r="D26" s="2" t="s">
        <v>202</v>
      </c>
      <c r="E26" s="2" t="s">
        <v>42</v>
      </c>
      <c r="F26" s="2" t="s">
        <v>207</v>
      </c>
      <c r="G26" s="2" t="s">
        <v>44</v>
      </c>
      <c r="H26" s="2">
        <v>4</v>
      </c>
      <c r="I26" s="2" t="s">
        <v>204</v>
      </c>
      <c r="K26" s="2"/>
      <c r="L26" s="2" t="s">
        <v>205</v>
      </c>
      <c r="M26" s="2"/>
    </row>
    <row r="27" spans="1:13" ht="15.75" customHeight="1">
      <c r="A27" s="2" t="s">
        <v>139</v>
      </c>
      <c r="B27" s="2" t="s">
        <v>153</v>
      </c>
      <c r="C27" s="2">
        <v>2000</v>
      </c>
      <c r="D27" s="2" t="s">
        <v>202</v>
      </c>
      <c r="E27" s="2" t="s">
        <v>42</v>
      </c>
      <c r="F27" s="2" t="s">
        <v>209</v>
      </c>
      <c r="G27" s="2" t="s">
        <v>44</v>
      </c>
      <c r="H27" s="2">
        <v>4.5</v>
      </c>
      <c r="I27" s="2" t="s">
        <v>204</v>
      </c>
      <c r="K27" s="2"/>
      <c r="L27" s="2" t="s">
        <v>205</v>
      </c>
      <c r="M27" s="2"/>
    </row>
    <row r="28" spans="1:13" ht="15.75" customHeight="1">
      <c r="A28" s="2" t="s">
        <v>139</v>
      </c>
      <c r="B28" s="2" t="s">
        <v>153</v>
      </c>
      <c r="C28" s="2">
        <v>2000</v>
      </c>
      <c r="D28" s="2" t="s">
        <v>202</v>
      </c>
      <c r="E28" s="2" t="s">
        <v>42</v>
      </c>
      <c r="F28" s="2" t="s">
        <v>211</v>
      </c>
      <c r="G28" s="2" t="s">
        <v>44</v>
      </c>
      <c r="H28" s="2">
        <v>4</v>
      </c>
      <c r="I28" s="2" t="s">
        <v>204</v>
      </c>
      <c r="K28" s="2"/>
      <c r="L28" s="2" t="s">
        <v>205</v>
      </c>
      <c r="M28" s="2"/>
    </row>
    <row r="29" spans="1:13" ht="15.75" customHeight="1">
      <c r="A29" s="2" t="s">
        <v>139</v>
      </c>
      <c r="B29" s="2" t="s">
        <v>153</v>
      </c>
      <c r="C29" s="2">
        <v>2000</v>
      </c>
      <c r="D29" s="2" t="s">
        <v>202</v>
      </c>
      <c r="E29" s="2" t="s">
        <v>42</v>
      </c>
      <c r="F29" s="2" t="s">
        <v>213</v>
      </c>
      <c r="G29" s="2" t="s">
        <v>44</v>
      </c>
      <c r="H29" s="2">
        <v>4.5</v>
      </c>
      <c r="I29" s="2" t="s">
        <v>204</v>
      </c>
      <c r="K29" s="2"/>
      <c r="L29" s="2" t="s">
        <v>205</v>
      </c>
      <c r="M29" s="2"/>
    </row>
    <row r="30" spans="1:13" ht="13.2">
      <c r="A30" s="2" t="s">
        <v>139</v>
      </c>
      <c r="B30" s="2" t="s">
        <v>153</v>
      </c>
      <c r="C30" s="2">
        <v>2000</v>
      </c>
      <c r="D30" s="2" t="s">
        <v>202</v>
      </c>
      <c r="E30" s="2" t="s">
        <v>42</v>
      </c>
      <c r="F30" s="2" t="s">
        <v>215</v>
      </c>
      <c r="G30" s="2" t="s">
        <v>44</v>
      </c>
      <c r="H30" s="2">
        <v>4</v>
      </c>
      <c r="I30" s="2" t="s">
        <v>204</v>
      </c>
      <c r="K30" s="2"/>
      <c r="L30" s="2" t="s">
        <v>205</v>
      </c>
      <c r="M30" s="2"/>
    </row>
    <row r="31" spans="1:13" ht="13.2">
      <c r="A31" s="2" t="s">
        <v>139</v>
      </c>
      <c r="B31" s="2" t="s">
        <v>153</v>
      </c>
      <c r="C31" s="2">
        <v>2000</v>
      </c>
      <c r="D31" s="2" t="s">
        <v>202</v>
      </c>
      <c r="E31" s="2" t="s">
        <v>216</v>
      </c>
      <c r="F31" s="2" t="s">
        <v>203</v>
      </c>
      <c r="G31" s="2" t="s">
        <v>44</v>
      </c>
      <c r="H31" s="2">
        <v>10000</v>
      </c>
      <c r="I31" s="2" t="s">
        <v>45</v>
      </c>
      <c r="K31" s="2"/>
      <c r="L31" s="2" t="s">
        <v>205</v>
      </c>
      <c r="M31" s="2"/>
    </row>
    <row r="32" spans="1:13" ht="13.2">
      <c r="A32" s="2" t="s">
        <v>139</v>
      </c>
      <c r="B32" s="2" t="s">
        <v>153</v>
      </c>
      <c r="C32" s="2">
        <v>2000</v>
      </c>
      <c r="D32" s="2" t="s">
        <v>202</v>
      </c>
      <c r="E32" s="2" t="s">
        <v>216</v>
      </c>
      <c r="F32" s="2" t="s">
        <v>207</v>
      </c>
      <c r="G32" s="2" t="s">
        <v>44</v>
      </c>
      <c r="H32" s="2">
        <v>3000</v>
      </c>
      <c r="I32" s="2" t="s">
        <v>45</v>
      </c>
      <c r="K32" s="2"/>
      <c r="L32" s="2" t="s">
        <v>205</v>
      </c>
      <c r="M32" s="2"/>
    </row>
    <row r="33" spans="1:13" ht="13.2">
      <c r="A33" s="2" t="s">
        <v>139</v>
      </c>
      <c r="B33" s="2" t="s">
        <v>153</v>
      </c>
      <c r="C33" s="2">
        <v>2000</v>
      </c>
      <c r="D33" s="2" t="s">
        <v>202</v>
      </c>
      <c r="E33" s="2" t="s">
        <v>216</v>
      </c>
      <c r="F33" s="2" t="s">
        <v>209</v>
      </c>
      <c r="G33" s="2" t="s">
        <v>44</v>
      </c>
      <c r="H33" s="2">
        <v>10000</v>
      </c>
      <c r="I33" s="2" t="s">
        <v>45</v>
      </c>
      <c r="K33" s="2"/>
      <c r="L33" s="2" t="s">
        <v>205</v>
      </c>
      <c r="M33" s="2"/>
    </row>
    <row r="34" spans="1:13" ht="13.2">
      <c r="A34" s="2" t="s">
        <v>139</v>
      </c>
      <c r="B34" s="2" t="s">
        <v>153</v>
      </c>
      <c r="C34" s="2">
        <v>2000</v>
      </c>
      <c r="D34" s="2" t="s">
        <v>202</v>
      </c>
      <c r="E34" s="2" t="s">
        <v>216</v>
      </c>
      <c r="F34" s="2" t="s">
        <v>211</v>
      </c>
      <c r="G34" s="2" t="s">
        <v>44</v>
      </c>
      <c r="H34" s="2">
        <v>2400</v>
      </c>
      <c r="I34" s="2" t="s">
        <v>45</v>
      </c>
      <c r="K34" s="2"/>
      <c r="L34" s="2" t="s">
        <v>205</v>
      </c>
      <c r="M34" s="2"/>
    </row>
    <row r="35" spans="1:13" ht="13.2">
      <c r="A35" s="2" t="s">
        <v>139</v>
      </c>
      <c r="B35" s="2" t="s">
        <v>153</v>
      </c>
      <c r="C35" s="2">
        <v>2000</v>
      </c>
      <c r="D35" s="2" t="s">
        <v>202</v>
      </c>
      <c r="E35" s="2" t="s">
        <v>216</v>
      </c>
      <c r="F35" s="2" t="s">
        <v>213</v>
      </c>
      <c r="G35" s="2" t="s">
        <v>44</v>
      </c>
      <c r="H35" s="2">
        <v>10000</v>
      </c>
      <c r="I35" s="2" t="s">
        <v>45</v>
      </c>
      <c r="K35" s="2"/>
      <c r="L35" s="2" t="s">
        <v>205</v>
      </c>
      <c r="M35" s="2"/>
    </row>
    <row r="36" spans="1:13" ht="13.2">
      <c r="A36" s="2" t="s">
        <v>139</v>
      </c>
      <c r="B36" s="2" t="s">
        <v>153</v>
      </c>
      <c r="C36" s="2">
        <v>2000</v>
      </c>
      <c r="D36" s="2" t="s">
        <v>202</v>
      </c>
      <c r="E36" s="2" t="s">
        <v>216</v>
      </c>
      <c r="F36" s="2" t="s">
        <v>215</v>
      </c>
      <c r="G36" s="2" t="s">
        <v>44</v>
      </c>
      <c r="H36" s="2">
        <v>800</v>
      </c>
      <c r="I36" s="2" t="s">
        <v>45</v>
      </c>
      <c r="K36" s="2"/>
      <c r="L36" s="2" t="s">
        <v>205</v>
      </c>
      <c r="M36" s="2"/>
    </row>
    <row r="37" spans="1:13" ht="13.2">
      <c r="A37" s="2" t="s">
        <v>69</v>
      </c>
      <c r="B37" s="2" t="s">
        <v>220</v>
      </c>
      <c r="C37" s="2">
        <v>1981</v>
      </c>
      <c r="K37" s="2" t="s">
        <v>222</v>
      </c>
      <c r="M37" s="6" t="s">
        <v>223</v>
      </c>
    </row>
    <row r="38" spans="1:13" ht="13.2">
      <c r="A38" s="2" t="s">
        <v>69</v>
      </c>
      <c r="B38" s="2" t="s">
        <v>228</v>
      </c>
      <c r="C38" s="2">
        <v>1998</v>
      </c>
      <c r="K38" s="2" t="s">
        <v>229</v>
      </c>
      <c r="L38" s="2" t="s">
        <v>230</v>
      </c>
      <c r="M38" s="6" t="s">
        <v>223</v>
      </c>
    </row>
    <row r="39" spans="1:13" ht="13.2">
      <c r="A39" s="2" t="s">
        <v>69</v>
      </c>
      <c r="B39" s="2" t="s">
        <v>237</v>
      </c>
      <c r="C39" s="2">
        <v>2004</v>
      </c>
      <c r="D39" s="2" t="s">
        <v>41</v>
      </c>
      <c r="E39" s="2" t="s">
        <v>169</v>
      </c>
      <c r="F39" s="2" t="s">
        <v>34</v>
      </c>
      <c r="G39" s="2" t="s">
        <v>238</v>
      </c>
      <c r="H39" s="2">
        <v>80</v>
      </c>
      <c r="I39" s="2" t="s">
        <v>36</v>
      </c>
      <c r="K39" s="2" t="s">
        <v>239</v>
      </c>
      <c r="M39" s="6" t="s">
        <v>223</v>
      </c>
    </row>
    <row r="40" spans="1:13" ht="13.2">
      <c r="A40" s="2" t="s">
        <v>69</v>
      </c>
      <c r="B40" s="2" t="s">
        <v>237</v>
      </c>
      <c r="C40" s="2">
        <v>2004</v>
      </c>
      <c r="D40" s="2" t="s">
        <v>41</v>
      </c>
      <c r="E40" s="2" t="s">
        <v>169</v>
      </c>
      <c r="F40" s="2" t="s">
        <v>86</v>
      </c>
      <c r="G40" s="2" t="s">
        <v>238</v>
      </c>
      <c r="H40" s="2">
        <v>120</v>
      </c>
      <c r="I40" s="2" t="s">
        <v>36</v>
      </c>
      <c r="M40" s="6" t="s">
        <v>223</v>
      </c>
    </row>
    <row r="41" spans="1:13" ht="13.2">
      <c r="A41" s="2" t="s">
        <v>69</v>
      </c>
      <c r="B41" s="2" t="s">
        <v>237</v>
      </c>
      <c r="C41" s="2">
        <v>2004</v>
      </c>
      <c r="D41" s="2" t="s">
        <v>41</v>
      </c>
      <c r="E41" s="2" t="s">
        <v>169</v>
      </c>
      <c r="F41" s="2" t="s">
        <v>34</v>
      </c>
      <c r="G41" s="2" t="s">
        <v>253</v>
      </c>
      <c r="H41" s="2">
        <v>60</v>
      </c>
      <c r="I41" s="2" t="s">
        <v>36</v>
      </c>
      <c r="M41" s="6" t="s">
        <v>223</v>
      </c>
    </row>
    <row r="42" spans="1:13" ht="13.2">
      <c r="A42" s="2" t="s">
        <v>69</v>
      </c>
      <c r="B42" s="2" t="s">
        <v>237</v>
      </c>
      <c r="C42" s="2">
        <v>2004</v>
      </c>
      <c r="D42" s="2" t="s">
        <v>41</v>
      </c>
      <c r="E42" s="2" t="s">
        <v>169</v>
      </c>
      <c r="F42" s="2" t="s">
        <v>86</v>
      </c>
      <c r="G42" s="2" t="s">
        <v>253</v>
      </c>
      <c r="H42" s="2">
        <v>80</v>
      </c>
      <c r="I42" s="2" t="s">
        <v>36</v>
      </c>
      <c r="M42" s="6" t="s">
        <v>223</v>
      </c>
    </row>
    <row r="43" spans="1:13" ht="13.2">
      <c r="A43" s="2" t="s">
        <v>69</v>
      </c>
      <c r="B43" s="2" t="s">
        <v>237</v>
      </c>
      <c r="C43" s="2">
        <v>2004</v>
      </c>
      <c r="D43" s="2" t="s">
        <v>41</v>
      </c>
      <c r="E43" s="2" t="s">
        <v>169</v>
      </c>
      <c r="F43" s="2" t="s">
        <v>34</v>
      </c>
      <c r="G43" s="2" t="s">
        <v>264</v>
      </c>
      <c r="H43" s="2">
        <v>15</v>
      </c>
      <c r="I43" s="2" t="s">
        <v>36</v>
      </c>
      <c r="M43" s="6" t="s">
        <v>223</v>
      </c>
    </row>
    <row r="44" spans="1:13" ht="13.2">
      <c r="A44" s="2" t="s">
        <v>69</v>
      </c>
      <c r="B44" s="2" t="s">
        <v>237</v>
      </c>
      <c r="C44" s="2">
        <v>2004</v>
      </c>
      <c r="D44" s="2" t="s">
        <v>41</v>
      </c>
      <c r="E44" s="2" t="s">
        <v>169</v>
      </c>
      <c r="F44" s="2" t="s">
        <v>86</v>
      </c>
      <c r="G44" s="2" t="s">
        <v>264</v>
      </c>
      <c r="H44" s="2">
        <v>30</v>
      </c>
      <c r="I44" s="2" t="s">
        <v>36</v>
      </c>
      <c r="M44" s="6" t="s">
        <v>223</v>
      </c>
    </row>
    <row r="45" spans="1:13" ht="13.2">
      <c r="A45" s="2" t="s">
        <v>69</v>
      </c>
      <c r="B45" s="2" t="s">
        <v>237</v>
      </c>
      <c r="C45" s="2">
        <v>2004</v>
      </c>
      <c r="D45" s="2" t="s">
        <v>41</v>
      </c>
      <c r="E45" s="2" t="s">
        <v>129</v>
      </c>
      <c r="F45" s="2" t="s">
        <v>34</v>
      </c>
      <c r="G45" s="2" t="s">
        <v>238</v>
      </c>
      <c r="H45" s="2">
        <v>80</v>
      </c>
      <c r="I45" s="2" t="s">
        <v>36</v>
      </c>
      <c r="M45" s="6" t="s">
        <v>223</v>
      </c>
    </row>
    <row r="46" spans="1:13" ht="13.2">
      <c r="A46" s="2" t="s">
        <v>69</v>
      </c>
      <c r="B46" s="2" t="s">
        <v>237</v>
      </c>
      <c r="C46" s="2">
        <v>2004</v>
      </c>
      <c r="D46" s="2" t="s">
        <v>41</v>
      </c>
      <c r="E46" s="2" t="s">
        <v>129</v>
      </c>
      <c r="F46" s="2" t="s">
        <v>86</v>
      </c>
      <c r="G46" s="2" t="s">
        <v>238</v>
      </c>
      <c r="H46" s="2">
        <v>120</v>
      </c>
      <c r="I46" s="2" t="s">
        <v>36</v>
      </c>
      <c r="M46" s="6" t="s">
        <v>223</v>
      </c>
    </row>
    <row r="47" spans="1:13" ht="13.2">
      <c r="A47" s="2" t="s">
        <v>69</v>
      </c>
      <c r="B47" s="2" t="s">
        <v>237</v>
      </c>
      <c r="C47" s="2">
        <v>2004</v>
      </c>
      <c r="D47" s="2" t="s">
        <v>41</v>
      </c>
      <c r="E47" s="2" t="s">
        <v>129</v>
      </c>
      <c r="F47" s="2" t="s">
        <v>34</v>
      </c>
      <c r="G47" s="2" t="s">
        <v>253</v>
      </c>
      <c r="H47" s="2">
        <v>60</v>
      </c>
      <c r="I47" s="2" t="s">
        <v>36</v>
      </c>
      <c r="M47" s="6" t="s">
        <v>223</v>
      </c>
    </row>
    <row r="48" spans="1:13" ht="13.2">
      <c r="A48" s="2" t="s">
        <v>69</v>
      </c>
      <c r="B48" s="2" t="s">
        <v>237</v>
      </c>
      <c r="C48" s="2">
        <v>2004</v>
      </c>
      <c r="D48" s="2" t="s">
        <v>41</v>
      </c>
      <c r="E48" s="2" t="s">
        <v>129</v>
      </c>
      <c r="F48" s="2" t="s">
        <v>86</v>
      </c>
      <c r="G48" s="2" t="s">
        <v>253</v>
      </c>
      <c r="H48" s="2">
        <v>80</v>
      </c>
      <c r="I48" s="2" t="s">
        <v>36</v>
      </c>
      <c r="M48" s="6" t="s">
        <v>223</v>
      </c>
    </row>
    <row r="49" spans="1:13" ht="13.2">
      <c r="A49" s="2" t="s">
        <v>69</v>
      </c>
      <c r="B49" s="2" t="s">
        <v>237</v>
      </c>
      <c r="C49" s="2">
        <v>2004</v>
      </c>
      <c r="D49" s="2" t="s">
        <v>41</v>
      </c>
      <c r="E49" s="2" t="s">
        <v>129</v>
      </c>
      <c r="F49" s="2" t="s">
        <v>34</v>
      </c>
      <c r="G49" s="2" t="s">
        <v>264</v>
      </c>
      <c r="H49" s="2">
        <v>15</v>
      </c>
      <c r="I49" s="2" t="s">
        <v>36</v>
      </c>
      <c r="M49" s="6" t="s">
        <v>223</v>
      </c>
    </row>
    <row r="50" spans="1:13" ht="13.2">
      <c r="A50" s="2" t="s">
        <v>69</v>
      </c>
      <c r="B50" s="2" t="s">
        <v>237</v>
      </c>
      <c r="C50" s="2">
        <v>2004</v>
      </c>
      <c r="D50" s="2" t="s">
        <v>41</v>
      </c>
      <c r="E50" s="2" t="s">
        <v>129</v>
      </c>
      <c r="F50" s="2" t="s">
        <v>86</v>
      </c>
      <c r="G50" s="2" t="s">
        <v>264</v>
      </c>
      <c r="H50" s="2">
        <v>30</v>
      </c>
      <c r="I50" s="2" t="s">
        <v>36</v>
      </c>
      <c r="M50" s="6" t="s">
        <v>223</v>
      </c>
    </row>
    <row r="51" spans="1:13" ht="13.2">
      <c r="A51" s="2" t="s">
        <v>69</v>
      </c>
      <c r="B51" s="2" t="s">
        <v>237</v>
      </c>
      <c r="C51" s="2">
        <v>2004</v>
      </c>
      <c r="D51" s="2" t="s">
        <v>41</v>
      </c>
      <c r="E51" s="2" t="s">
        <v>42</v>
      </c>
      <c r="F51" s="2" t="s">
        <v>43</v>
      </c>
      <c r="G51" s="2" t="s">
        <v>238</v>
      </c>
      <c r="H51" s="2">
        <v>5000</v>
      </c>
      <c r="I51" s="2" t="s">
        <v>36</v>
      </c>
      <c r="M51" s="6" t="s">
        <v>223</v>
      </c>
    </row>
    <row r="52" spans="1:13" ht="13.2">
      <c r="A52" s="2" t="s">
        <v>69</v>
      </c>
      <c r="B52" s="2" t="s">
        <v>237</v>
      </c>
      <c r="C52" s="2">
        <v>2004</v>
      </c>
      <c r="D52" s="2" t="s">
        <v>41</v>
      </c>
      <c r="E52" s="2" t="s">
        <v>42</v>
      </c>
      <c r="F52" s="2" t="s">
        <v>56</v>
      </c>
      <c r="G52" s="2" t="s">
        <v>238</v>
      </c>
      <c r="H52" s="2">
        <v>10000</v>
      </c>
      <c r="I52" s="2" t="s">
        <v>36</v>
      </c>
      <c r="M52" s="6" t="s">
        <v>223</v>
      </c>
    </row>
    <row r="53" spans="1:13" ht="13.2">
      <c r="A53" s="2" t="s">
        <v>69</v>
      </c>
      <c r="B53" s="2" t="s">
        <v>237</v>
      </c>
      <c r="C53" s="2">
        <v>2004</v>
      </c>
      <c r="D53" s="2" t="s">
        <v>41</v>
      </c>
      <c r="E53" s="2" t="s">
        <v>42</v>
      </c>
      <c r="F53" s="2" t="s">
        <v>43</v>
      </c>
      <c r="G53" s="2" t="s">
        <v>253</v>
      </c>
      <c r="H53" s="2">
        <v>2000</v>
      </c>
      <c r="I53" s="2" t="s">
        <v>36</v>
      </c>
      <c r="M53" s="6" t="s">
        <v>223</v>
      </c>
    </row>
    <row r="54" spans="1:13" ht="13.2">
      <c r="A54" s="2" t="s">
        <v>69</v>
      </c>
      <c r="B54" s="2" t="s">
        <v>237</v>
      </c>
      <c r="C54" s="2">
        <v>2004</v>
      </c>
      <c r="D54" s="2" t="s">
        <v>41</v>
      </c>
      <c r="E54" s="2" t="s">
        <v>42</v>
      </c>
      <c r="F54" s="2" t="s">
        <v>56</v>
      </c>
      <c r="G54" s="2" t="s">
        <v>253</v>
      </c>
      <c r="H54" s="2">
        <v>4000</v>
      </c>
      <c r="I54" s="2" t="s">
        <v>36</v>
      </c>
      <c r="M54" s="6" t="s">
        <v>223</v>
      </c>
    </row>
    <row r="55" spans="1:13" ht="13.2">
      <c r="A55" s="2" t="s">
        <v>69</v>
      </c>
      <c r="B55" s="2" t="s">
        <v>237</v>
      </c>
      <c r="C55" s="2">
        <v>2004</v>
      </c>
      <c r="D55" s="2" t="s">
        <v>41</v>
      </c>
      <c r="E55" s="2" t="s">
        <v>42</v>
      </c>
      <c r="F55" s="2" t="s">
        <v>43</v>
      </c>
      <c r="G55" s="2" t="s">
        <v>264</v>
      </c>
      <c r="H55" s="2">
        <v>1000</v>
      </c>
      <c r="I55" s="2" t="s">
        <v>36</v>
      </c>
      <c r="M55" s="6" t="s">
        <v>223</v>
      </c>
    </row>
    <row r="56" spans="1:13" ht="13.2">
      <c r="A56" s="2" t="s">
        <v>69</v>
      </c>
      <c r="B56" s="2" t="s">
        <v>237</v>
      </c>
      <c r="C56" s="2">
        <v>2004</v>
      </c>
      <c r="D56" s="2" t="s">
        <v>41</v>
      </c>
      <c r="E56" s="2" t="s">
        <v>42</v>
      </c>
      <c r="F56" s="2" t="s">
        <v>56</v>
      </c>
      <c r="G56" s="2" t="s">
        <v>264</v>
      </c>
      <c r="H56" s="2">
        <v>2000</v>
      </c>
      <c r="I56" s="2" t="s">
        <v>36</v>
      </c>
      <c r="M56" s="6" t="s">
        <v>223</v>
      </c>
    </row>
    <row r="57" spans="1:13" ht="13.2">
      <c r="A57" s="2" t="s">
        <v>69</v>
      </c>
      <c r="B57" s="2" t="s">
        <v>237</v>
      </c>
      <c r="C57" s="2">
        <v>2004</v>
      </c>
      <c r="D57" s="2" t="s">
        <v>41</v>
      </c>
      <c r="E57" s="2" t="s">
        <v>63</v>
      </c>
      <c r="F57" s="2" t="s">
        <v>34</v>
      </c>
      <c r="G57" s="2" t="s">
        <v>238</v>
      </c>
      <c r="H57" s="2">
        <v>1</v>
      </c>
      <c r="I57" s="2" t="s">
        <v>36</v>
      </c>
      <c r="M57" s="6" t="s">
        <v>223</v>
      </c>
    </row>
    <row r="58" spans="1:13" ht="13.2">
      <c r="A58" s="2" t="s">
        <v>69</v>
      </c>
      <c r="B58" s="2" t="s">
        <v>237</v>
      </c>
      <c r="C58" s="2">
        <v>2004</v>
      </c>
      <c r="D58" s="2" t="s">
        <v>41</v>
      </c>
      <c r="E58" s="2" t="s">
        <v>63</v>
      </c>
      <c r="F58" s="2" t="s">
        <v>86</v>
      </c>
      <c r="G58" s="2" t="s">
        <v>238</v>
      </c>
      <c r="H58" s="2">
        <v>1.5</v>
      </c>
      <c r="I58" s="2" t="s">
        <v>36</v>
      </c>
      <c r="M58" s="6" t="s">
        <v>223</v>
      </c>
    </row>
    <row r="59" spans="1:13" ht="13.2">
      <c r="A59" s="2" t="s">
        <v>69</v>
      </c>
      <c r="B59" s="2" t="s">
        <v>237</v>
      </c>
      <c r="C59" s="2">
        <v>2004</v>
      </c>
      <c r="D59" s="2" t="s">
        <v>41</v>
      </c>
      <c r="E59" s="2" t="s">
        <v>63</v>
      </c>
      <c r="F59" s="2" t="s">
        <v>34</v>
      </c>
      <c r="G59" s="2" t="s">
        <v>253</v>
      </c>
      <c r="H59" s="2">
        <v>0.75</v>
      </c>
      <c r="I59" s="2" t="s">
        <v>36</v>
      </c>
      <c r="M59" s="6" t="s">
        <v>223</v>
      </c>
    </row>
    <row r="60" spans="1:13" ht="13.2">
      <c r="A60" s="2" t="s">
        <v>69</v>
      </c>
      <c r="B60" s="2" t="s">
        <v>237</v>
      </c>
      <c r="C60" s="2">
        <v>2004</v>
      </c>
      <c r="D60" s="2" t="s">
        <v>41</v>
      </c>
      <c r="E60" s="2" t="s">
        <v>63</v>
      </c>
      <c r="F60" s="2" t="s">
        <v>86</v>
      </c>
      <c r="G60" s="2" t="s">
        <v>253</v>
      </c>
      <c r="H60" s="2">
        <v>1</v>
      </c>
      <c r="I60" s="2" t="s">
        <v>36</v>
      </c>
      <c r="M60" s="6" t="s">
        <v>223</v>
      </c>
    </row>
    <row r="61" spans="1:13" ht="13.2">
      <c r="A61" s="2" t="s">
        <v>69</v>
      </c>
      <c r="B61" s="2" t="s">
        <v>237</v>
      </c>
      <c r="C61" s="2">
        <v>2004</v>
      </c>
      <c r="D61" s="2" t="s">
        <v>41</v>
      </c>
      <c r="E61" s="2" t="s">
        <v>63</v>
      </c>
      <c r="F61" s="2" t="s">
        <v>34</v>
      </c>
      <c r="G61" s="2" t="s">
        <v>264</v>
      </c>
      <c r="H61" s="2">
        <v>0.5</v>
      </c>
      <c r="I61" s="2" t="s">
        <v>36</v>
      </c>
      <c r="M61" s="6" t="s">
        <v>223</v>
      </c>
    </row>
    <row r="62" spans="1:13" ht="13.2">
      <c r="A62" s="2" t="s">
        <v>69</v>
      </c>
      <c r="B62" s="2" t="s">
        <v>237</v>
      </c>
      <c r="C62" s="2">
        <v>2004</v>
      </c>
      <c r="D62" s="2" t="s">
        <v>41</v>
      </c>
      <c r="E62" s="2" t="s">
        <v>63</v>
      </c>
      <c r="F62" s="2" t="s">
        <v>86</v>
      </c>
      <c r="G62" s="2" t="s">
        <v>264</v>
      </c>
      <c r="H62" s="2">
        <v>0.75</v>
      </c>
      <c r="I62" s="2" t="s">
        <v>36</v>
      </c>
      <c r="M62" s="6" t="s">
        <v>223</v>
      </c>
    </row>
    <row r="63" spans="1:13" ht="13.2">
      <c r="A63" s="2" t="s">
        <v>69</v>
      </c>
      <c r="B63" s="2" t="s">
        <v>237</v>
      </c>
      <c r="C63" s="2">
        <v>2004</v>
      </c>
      <c r="D63" s="2" t="s">
        <v>41</v>
      </c>
      <c r="E63" s="2" t="s">
        <v>7</v>
      </c>
      <c r="F63" s="2" t="s">
        <v>34</v>
      </c>
      <c r="G63" s="2" t="s">
        <v>238</v>
      </c>
      <c r="H63" s="2">
        <v>120</v>
      </c>
      <c r="I63" s="2" t="s">
        <v>36</v>
      </c>
      <c r="M63" s="6" t="s">
        <v>223</v>
      </c>
    </row>
    <row r="64" spans="1:13" ht="13.2">
      <c r="A64" s="2" t="s">
        <v>69</v>
      </c>
      <c r="B64" s="2" t="s">
        <v>237</v>
      </c>
      <c r="C64" s="2">
        <v>2004</v>
      </c>
      <c r="D64" s="2" t="s">
        <v>41</v>
      </c>
      <c r="E64" s="2" t="s">
        <v>7</v>
      </c>
      <c r="F64" s="2" t="s">
        <v>86</v>
      </c>
      <c r="G64" s="2" t="s">
        <v>238</v>
      </c>
      <c r="H64" s="2">
        <v>150</v>
      </c>
      <c r="I64" s="2" t="s">
        <v>36</v>
      </c>
      <c r="M64" s="6" t="s">
        <v>223</v>
      </c>
    </row>
    <row r="65" spans="1:13" ht="13.2">
      <c r="A65" s="2" t="s">
        <v>69</v>
      </c>
      <c r="B65" s="2" t="s">
        <v>237</v>
      </c>
      <c r="C65" s="2">
        <v>2004</v>
      </c>
      <c r="D65" s="2" t="s">
        <v>41</v>
      </c>
      <c r="E65" s="2" t="s">
        <v>7</v>
      </c>
      <c r="F65" s="2" t="s">
        <v>34</v>
      </c>
      <c r="G65" s="2" t="s">
        <v>253</v>
      </c>
      <c r="H65" s="2">
        <v>60</v>
      </c>
      <c r="I65" s="2" t="s">
        <v>36</v>
      </c>
      <c r="M65" s="6" t="s">
        <v>223</v>
      </c>
    </row>
    <row r="66" spans="1:13" ht="13.2">
      <c r="A66" s="2" t="s">
        <v>69</v>
      </c>
      <c r="B66" s="2" t="s">
        <v>237</v>
      </c>
      <c r="C66" s="2">
        <v>2004</v>
      </c>
      <c r="D66" s="2" t="s">
        <v>41</v>
      </c>
      <c r="E66" s="2" t="s">
        <v>7</v>
      </c>
      <c r="F66" s="2" t="s">
        <v>86</v>
      </c>
      <c r="G66" s="2" t="s">
        <v>253</v>
      </c>
      <c r="H66" s="2">
        <v>100</v>
      </c>
      <c r="I66" s="2" t="s">
        <v>36</v>
      </c>
      <c r="M66" s="6" t="s">
        <v>223</v>
      </c>
    </row>
    <row r="67" spans="1:13" ht="13.2">
      <c r="A67" s="2" t="s">
        <v>69</v>
      </c>
      <c r="B67" s="2" t="s">
        <v>237</v>
      </c>
      <c r="C67" s="2">
        <v>2004</v>
      </c>
      <c r="D67" s="2" t="s">
        <v>41</v>
      </c>
      <c r="E67" s="2" t="s">
        <v>7</v>
      </c>
      <c r="F67" s="2" t="s">
        <v>34</v>
      </c>
      <c r="G67" s="2" t="s">
        <v>264</v>
      </c>
      <c r="H67" s="2">
        <v>50</v>
      </c>
      <c r="I67" s="2" t="s">
        <v>36</v>
      </c>
      <c r="M67" s="6" t="s">
        <v>223</v>
      </c>
    </row>
    <row r="68" spans="1:13" ht="13.2">
      <c r="A68" s="2" t="s">
        <v>69</v>
      </c>
      <c r="B68" s="2" t="s">
        <v>237</v>
      </c>
      <c r="C68" s="2">
        <v>2004</v>
      </c>
      <c r="D68" s="2" t="s">
        <v>41</v>
      </c>
      <c r="E68" s="2" t="s">
        <v>7</v>
      </c>
      <c r="F68" s="2" t="s">
        <v>86</v>
      </c>
      <c r="G68" s="2" t="s">
        <v>264</v>
      </c>
      <c r="H68" s="2">
        <v>75</v>
      </c>
      <c r="I68" s="2" t="s">
        <v>36</v>
      </c>
      <c r="M68" s="6" t="s">
        <v>223</v>
      </c>
    </row>
    <row r="69" spans="1:13" ht="13.2">
      <c r="A69" s="2" t="s">
        <v>69</v>
      </c>
      <c r="B69" s="2" t="s">
        <v>237</v>
      </c>
      <c r="C69" s="2">
        <v>2004</v>
      </c>
      <c r="D69" s="2" t="s">
        <v>41</v>
      </c>
      <c r="E69" s="2" t="s">
        <v>353</v>
      </c>
      <c r="F69" s="2" t="s">
        <v>34</v>
      </c>
      <c r="G69" s="2" t="s">
        <v>238</v>
      </c>
      <c r="H69" s="2">
        <v>360</v>
      </c>
      <c r="I69" s="2" t="s">
        <v>36</v>
      </c>
      <c r="L69" s="2" t="s">
        <v>354</v>
      </c>
      <c r="M69" s="6" t="s">
        <v>223</v>
      </c>
    </row>
    <row r="70" spans="1:13" ht="13.2">
      <c r="A70" s="2" t="s">
        <v>69</v>
      </c>
      <c r="B70" s="2" t="s">
        <v>237</v>
      </c>
      <c r="C70" s="2">
        <v>2004</v>
      </c>
      <c r="D70" s="2" t="s">
        <v>41</v>
      </c>
      <c r="E70" s="2" t="s">
        <v>353</v>
      </c>
      <c r="F70" s="2" t="s">
        <v>86</v>
      </c>
      <c r="G70" s="2" t="s">
        <v>238</v>
      </c>
      <c r="H70" s="2">
        <v>500</v>
      </c>
      <c r="I70" s="2" t="s">
        <v>36</v>
      </c>
      <c r="M70" s="6" t="s">
        <v>223</v>
      </c>
    </row>
    <row r="71" spans="1:13" ht="13.2">
      <c r="A71" s="2" t="s">
        <v>69</v>
      </c>
      <c r="B71" s="2" t="s">
        <v>237</v>
      </c>
      <c r="C71" s="2">
        <v>2004</v>
      </c>
      <c r="D71" s="2" t="s">
        <v>41</v>
      </c>
      <c r="E71" s="2" t="s">
        <v>353</v>
      </c>
      <c r="F71" s="2" t="s">
        <v>34</v>
      </c>
      <c r="G71" s="2" t="s">
        <v>253</v>
      </c>
      <c r="H71" s="2">
        <v>140</v>
      </c>
      <c r="I71" s="2" t="s">
        <v>36</v>
      </c>
      <c r="M71" s="6" t="s">
        <v>223</v>
      </c>
    </row>
    <row r="72" spans="1:13" ht="13.2">
      <c r="A72" s="2" t="s">
        <v>69</v>
      </c>
      <c r="B72" s="2" t="s">
        <v>237</v>
      </c>
      <c r="C72" s="2">
        <v>2004</v>
      </c>
      <c r="D72" s="2" t="s">
        <v>41</v>
      </c>
      <c r="E72" s="2" t="s">
        <v>353</v>
      </c>
      <c r="F72" s="2" t="s">
        <v>86</v>
      </c>
      <c r="G72" s="2" t="s">
        <v>253</v>
      </c>
      <c r="H72" s="2">
        <v>200</v>
      </c>
      <c r="I72" s="2" t="s">
        <v>36</v>
      </c>
      <c r="M72" s="6" t="s">
        <v>223</v>
      </c>
    </row>
    <row r="73" spans="1:13" ht="13.2">
      <c r="A73" s="2" t="s">
        <v>69</v>
      </c>
      <c r="B73" s="2" t="s">
        <v>237</v>
      </c>
      <c r="C73" s="2">
        <v>2004</v>
      </c>
      <c r="D73" s="2" t="s">
        <v>41</v>
      </c>
      <c r="E73" s="2" t="s">
        <v>353</v>
      </c>
      <c r="F73" s="2" t="s">
        <v>34</v>
      </c>
      <c r="G73" s="2" t="s">
        <v>264</v>
      </c>
      <c r="H73" s="2">
        <v>70</v>
      </c>
      <c r="I73" s="2" t="s">
        <v>36</v>
      </c>
      <c r="M73" s="6" t="s">
        <v>223</v>
      </c>
    </row>
    <row r="74" spans="1:13" ht="13.2">
      <c r="A74" s="2" t="s">
        <v>69</v>
      </c>
      <c r="B74" s="2" t="s">
        <v>237</v>
      </c>
      <c r="C74" s="2">
        <v>2004</v>
      </c>
      <c r="D74" s="2" t="s">
        <v>41</v>
      </c>
      <c r="E74" s="2" t="s">
        <v>353</v>
      </c>
      <c r="F74" s="2" t="s">
        <v>86</v>
      </c>
      <c r="G74" s="2" t="s">
        <v>264</v>
      </c>
      <c r="H74" s="2">
        <v>100</v>
      </c>
      <c r="I74" s="2" t="s">
        <v>36</v>
      </c>
      <c r="M74" s="6" t="s">
        <v>223</v>
      </c>
    </row>
    <row r="75" spans="1:13" ht="13.2">
      <c r="A75" s="2" t="s">
        <v>69</v>
      </c>
      <c r="B75" s="2" t="s">
        <v>237</v>
      </c>
      <c r="C75" s="2">
        <v>2004</v>
      </c>
      <c r="D75" s="2" t="s">
        <v>41</v>
      </c>
      <c r="E75" s="2" t="s">
        <v>395</v>
      </c>
      <c r="F75" s="2" t="s">
        <v>34</v>
      </c>
      <c r="G75" s="2" t="s">
        <v>253</v>
      </c>
      <c r="H75" s="2">
        <v>100</v>
      </c>
      <c r="I75" s="2" t="s">
        <v>36</v>
      </c>
      <c r="M75" s="6" t="s">
        <v>223</v>
      </c>
    </row>
    <row r="76" spans="1:13" ht="13.2">
      <c r="A76" s="2" t="s">
        <v>69</v>
      </c>
      <c r="B76" s="10" t="s">
        <v>397</v>
      </c>
      <c r="C76" s="2">
        <v>2010</v>
      </c>
      <c r="K76" s="2"/>
      <c r="L76" s="2"/>
      <c r="M76" s="2"/>
    </row>
    <row r="77" spans="1:13" ht="13.2">
      <c r="A77" s="2" t="s">
        <v>273</v>
      </c>
      <c r="B77" s="2" t="s">
        <v>399</v>
      </c>
      <c r="C77" s="2">
        <v>1997</v>
      </c>
      <c r="K77" s="2" t="s">
        <v>400</v>
      </c>
      <c r="L77" s="2" t="s">
        <v>401</v>
      </c>
      <c r="M77" s="6" t="s">
        <v>402</v>
      </c>
    </row>
    <row r="78" spans="1:13" ht="13.2">
      <c r="A78" s="2" t="s">
        <v>273</v>
      </c>
      <c r="B78" s="2" t="s">
        <v>403</v>
      </c>
      <c r="C78" s="2">
        <v>2001</v>
      </c>
      <c r="D78" s="2" t="s">
        <v>41</v>
      </c>
      <c r="E78" s="2" t="s">
        <v>353</v>
      </c>
      <c r="F78" s="2" t="s">
        <v>86</v>
      </c>
      <c r="G78" s="2" t="s">
        <v>277</v>
      </c>
      <c r="H78" s="2">
        <v>230</v>
      </c>
      <c r="I78" s="2" t="s">
        <v>36</v>
      </c>
      <c r="L78" s="2" t="s">
        <v>404</v>
      </c>
      <c r="M78" s="6" t="s">
        <v>402</v>
      </c>
    </row>
    <row r="79" spans="1:13" ht="13.2">
      <c r="A79" s="2" t="s">
        <v>273</v>
      </c>
      <c r="B79" s="2" t="s">
        <v>403</v>
      </c>
      <c r="C79" s="2">
        <v>2001</v>
      </c>
      <c r="D79" s="2" t="s">
        <v>41</v>
      </c>
      <c r="E79" s="2" t="s">
        <v>353</v>
      </c>
      <c r="F79" s="2" t="s">
        <v>34</v>
      </c>
      <c r="G79" s="2" t="s">
        <v>277</v>
      </c>
      <c r="H79" s="2">
        <v>90</v>
      </c>
      <c r="I79" s="2" t="s">
        <v>36</v>
      </c>
      <c r="M79" s="6" t="s">
        <v>402</v>
      </c>
    </row>
    <row r="80" spans="1:13" ht="13.2">
      <c r="A80" s="2" t="s">
        <v>273</v>
      </c>
      <c r="B80" s="2" t="s">
        <v>409</v>
      </c>
      <c r="C80" s="2">
        <v>1999</v>
      </c>
      <c r="D80" s="2" t="s">
        <v>41</v>
      </c>
      <c r="E80" s="2" t="s">
        <v>353</v>
      </c>
      <c r="F80" s="2" t="s">
        <v>86</v>
      </c>
      <c r="G80" s="2" t="s">
        <v>410</v>
      </c>
      <c r="H80" s="2">
        <v>230</v>
      </c>
      <c r="I80" s="2" t="s">
        <v>36</v>
      </c>
      <c r="L80" s="2" t="s">
        <v>411</v>
      </c>
      <c r="M80" s="6" t="s">
        <v>402</v>
      </c>
    </row>
    <row r="81" spans="1:13" ht="13.2">
      <c r="A81" s="2" t="s">
        <v>273</v>
      </c>
      <c r="B81" s="2" t="s">
        <v>409</v>
      </c>
      <c r="C81" s="2">
        <v>1999</v>
      </c>
      <c r="D81" s="2" t="s">
        <v>41</v>
      </c>
      <c r="E81" s="2" t="s">
        <v>353</v>
      </c>
      <c r="F81" s="2" t="s">
        <v>34</v>
      </c>
      <c r="G81" s="2" t="s">
        <v>410</v>
      </c>
      <c r="H81" s="2">
        <v>90</v>
      </c>
      <c r="I81" s="2" t="s">
        <v>36</v>
      </c>
      <c r="M81" s="6" t="s">
        <v>402</v>
      </c>
    </row>
    <row r="82" spans="1:13" ht="13.2">
      <c r="A82" s="2" t="s">
        <v>273</v>
      </c>
      <c r="B82" s="2" t="s">
        <v>403</v>
      </c>
      <c r="C82" s="2">
        <v>2001</v>
      </c>
      <c r="D82" s="2" t="s">
        <v>41</v>
      </c>
      <c r="E82" s="2" t="s">
        <v>7</v>
      </c>
      <c r="F82" s="2" t="s">
        <v>86</v>
      </c>
      <c r="G82" s="2" t="s">
        <v>277</v>
      </c>
      <c r="H82" s="2">
        <v>150</v>
      </c>
      <c r="I82" s="2" t="s">
        <v>36</v>
      </c>
      <c r="M82" s="6" t="s">
        <v>402</v>
      </c>
    </row>
    <row r="83" spans="1:13" ht="13.2">
      <c r="A83" s="2" t="s">
        <v>273</v>
      </c>
      <c r="B83" s="2" t="s">
        <v>409</v>
      </c>
      <c r="C83" s="2">
        <v>1999</v>
      </c>
      <c r="D83" s="2" t="s">
        <v>41</v>
      </c>
      <c r="E83" s="2" t="s">
        <v>7</v>
      </c>
      <c r="F83" s="2" t="s">
        <v>86</v>
      </c>
      <c r="G83" s="2" t="s">
        <v>410</v>
      </c>
      <c r="H83" s="2">
        <v>150</v>
      </c>
      <c r="I83" s="2" t="s">
        <v>36</v>
      </c>
      <c r="M83" s="6" t="s">
        <v>402</v>
      </c>
    </row>
    <row r="84" spans="1:13" ht="13.2">
      <c r="A84" s="2" t="s">
        <v>273</v>
      </c>
      <c r="B84" s="2" t="s">
        <v>403</v>
      </c>
      <c r="C84" s="2">
        <v>2001</v>
      </c>
      <c r="D84" s="2" t="s">
        <v>41</v>
      </c>
      <c r="E84" s="2" t="s">
        <v>129</v>
      </c>
      <c r="F84" s="2" t="s">
        <v>56</v>
      </c>
      <c r="G84" s="2" t="s">
        <v>277</v>
      </c>
      <c r="H84" s="2">
        <v>900</v>
      </c>
      <c r="I84" s="2" t="s">
        <v>36</v>
      </c>
      <c r="M84" s="6" t="s">
        <v>402</v>
      </c>
    </row>
    <row r="85" spans="1:13" ht="13.2">
      <c r="A85" s="2" t="s">
        <v>273</v>
      </c>
      <c r="B85" s="2" t="s">
        <v>409</v>
      </c>
      <c r="C85" s="2">
        <v>1999</v>
      </c>
      <c r="D85" s="2" t="s">
        <v>41</v>
      </c>
      <c r="E85" s="2" t="s">
        <v>129</v>
      </c>
      <c r="F85" s="2" t="s">
        <v>56</v>
      </c>
      <c r="G85" s="2" t="s">
        <v>410</v>
      </c>
      <c r="H85" s="2">
        <v>900</v>
      </c>
      <c r="I85" s="2" t="s">
        <v>36</v>
      </c>
      <c r="M85" s="6" t="s">
        <v>402</v>
      </c>
    </row>
    <row r="86" spans="1:13" ht="13.2">
      <c r="A86" s="2" t="s">
        <v>273</v>
      </c>
      <c r="B86" s="2" t="s">
        <v>403</v>
      </c>
      <c r="C86" s="2">
        <v>2001</v>
      </c>
      <c r="D86" s="2" t="s">
        <v>41</v>
      </c>
      <c r="E86" s="2" t="s">
        <v>129</v>
      </c>
      <c r="F86" s="2" t="s">
        <v>86</v>
      </c>
      <c r="G86" s="2" t="s">
        <v>277</v>
      </c>
      <c r="H86" s="2">
        <v>260</v>
      </c>
      <c r="I86" s="2" t="s">
        <v>36</v>
      </c>
      <c r="M86" s="6" t="s">
        <v>402</v>
      </c>
    </row>
    <row r="87" spans="1:13" ht="13.2">
      <c r="A87" s="2" t="s">
        <v>273</v>
      </c>
      <c r="B87" s="2" t="s">
        <v>409</v>
      </c>
      <c r="C87" s="2">
        <v>1999</v>
      </c>
      <c r="D87" s="2" t="s">
        <v>41</v>
      </c>
      <c r="E87" s="2" t="s">
        <v>129</v>
      </c>
      <c r="F87" s="2" t="s">
        <v>86</v>
      </c>
      <c r="G87" s="2" t="s">
        <v>410</v>
      </c>
      <c r="H87" s="2">
        <v>365</v>
      </c>
      <c r="I87" s="2" t="s">
        <v>36</v>
      </c>
      <c r="M87" s="6" t="s">
        <v>402</v>
      </c>
    </row>
    <row r="88" spans="1:13" ht="13.2">
      <c r="A88" s="2" t="s">
        <v>273</v>
      </c>
      <c r="B88" s="2" t="s">
        <v>403</v>
      </c>
      <c r="C88" s="2">
        <v>2001</v>
      </c>
      <c r="D88" s="2" t="s">
        <v>41</v>
      </c>
      <c r="E88" s="2" t="s">
        <v>129</v>
      </c>
      <c r="F88" s="2" t="s">
        <v>34</v>
      </c>
      <c r="G88" s="2" t="s">
        <v>277</v>
      </c>
      <c r="H88" s="2">
        <v>60</v>
      </c>
      <c r="I88" s="2" t="s">
        <v>36</v>
      </c>
      <c r="M88" s="6" t="s">
        <v>402</v>
      </c>
    </row>
    <row r="89" spans="1:13" ht="13.2">
      <c r="A89" s="2" t="s">
        <v>273</v>
      </c>
      <c r="B89" s="2" t="s">
        <v>409</v>
      </c>
      <c r="C89" s="2">
        <v>1999</v>
      </c>
      <c r="D89" s="2" t="s">
        <v>41</v>
      </c>
      <c r="E89" s="2" t="s">
        <v>129</v>
      </c>
      <c r="F89" s="2" t="s">
        <v>34</v>
      </c>
      <c r="G89" s="2" t="s">
        <v>410</v>
      </c>
      <c r="H89" s="2">
        <v>60</v>
      </c>
      <c r="I89" s="2" t="s">
        <v>36</v>
      </c>
      <c r="M89" s="6" t="s">
        <v>402</v>
      </c>
    </row>
    <row r="90" spans="1:13" ht="13.2">
      <c r="A90" s="2" t="s">
        <v>273</v>
      </c>
      <c r="B90" s="2" t="s">
        <v>403</v>
      </c>
      <c r="C90" s="2">
        <v>2001</v>
      </c>
      <c r="D90" s="2" t="s">
        <v>41</v>
      </c>
      <c r="E90" s="2" t="s">
        <v>169</v>
      </c>
      <c r="F90" s="2" t="s">
        <v>56</v>
      </c>
      <c r="G90" s="2" t="s">
        <v>277</v>
      </c>
      <c r="H90" s="2">
        <v>400</v>
      </c>
      <c r="I90" s="2" t="s">
        <v>36</v>
      </c>
      <c r="M90" s="6" t="s">
        <v>402</v>
      </c>
    </row>
    <row r="91" spans="1:13" ht="13.2">
      <c r="A91" s="2" t="s">
        <v>273</v>
      </c>
      <c r="B91" s="2" t="s">
        <v>409</v>
      </c>
      <c r="C91" s="2">
        <v>1999</v>
      </c>
      <c r="D91" s="2" t="s">
        <v>41</v>
      </c>
      <c r="E91" s="2" t="s">
        <v>169</v>
      </c>
      <c r="F91" s="2" t="s">
        <v>56</v>
      </c>
      <c r="G91" s="2" t="s">
        <v>410</v>
      </c>
      <c r="H91" s="2">
        <v>400</v>
      </c>
      <c r="I91" s="2" t="s">
        <v>36</v>
      </c>
      <c r="M91" s="6" t="s">
        <v>402</v>
      </c>
    </row>
    <row r="92" spans="1:13" ht="13.2">
      <c r="A92" s="2" t="s">
        <v>273</v>
      </c>
      <c r="B92" s="2" t="s">
        <v>403</v>
      </c>
      <c r="C92" s="2">
        <v>2001</v>
      </c>
      <c r="D92" s="2" t="s">
        <v>41</v>
      </c>
      <c r="E92" s="2" t="s">
        <v>169</v>
      </c>
      <c r="F92" s="2" t="s">
        <v>86</v>
      </c>
      <c r="G92" s="2" t="s">
        <v>277</v>
      </c>
      <c r="H92" s="2">
        <v>92.5</v>
      </c>
      <c r="I92" s="2" t="s">
        <v>36</v>
      </c>
      <c r="M92" s="6" t="s">
        <v>402</v>
      </c>
    </row>
    <row r="93" spans="1:13" ht="13.2">
      <c r="A93" s="2" t="s">
        <v>273</v>
      </c>
      <c r="B93" s="2" t="s">
        <v>409</v>
      </c>
      <c r="C93" s="2">
        <v>1999</v>
      </c>
      <c r="D93" s="2" t="s">
        <v>41</v>
      </c>
      <c r="E93" s="2" t="s">
        <v>169</v>
      </c>
      <c r="F93" s="2" t="s">
        <v>86</v>
      </c>
      <c r="G93" s="2" t="s">
        <v>410</v>
      </c>
      <c r="H93" s="2">
        <v>150</v>
      </c>
      <c r="I93" s="2" t="s">
        <v>36</v>
      </c>
      <c r="M93" s="6" t="s">
        <v>402</v>
      </c>
    </row>
    <row r="94" spans="1:13" ht="13.2">
      <c r="A94" s="2" t="s">
        <v>273</v>
      </c>
      <c r="B94" s="2" t="s">
        <v>403</v>
      </c>
      <c r="C94" s="2">
        <v>2001</v>
      </c>
      <c r="D94" s="2" t="s">
        <v>41</v>
      </c>
      <c r="E94" s="2" t="s">
        <v>169</v>
      </c>
      <c r="F94" s="2" t="s">
        <v>34</v>
      </c>
      <c r="G94" s="2" t="s">
        <v>277</v>
      </c>
      <c r="H94" s="2">
        <v>60</v>
      </c>
      <c r="I94" s="2" t="s">
        <v>36</v>
      </c>
      <c r="M94" s="6" t="s">
        <v>402</v>
      </c>
    </row>
    <row r="95" spans="1:13" ht="13.2">
      <c r="A95" s="2" t="s">
        <v>273</v>
      </c>
      <c r="B95" s="2" t="s">
        <v>409</v>
      </c>
      <c r="C95" s="2">
        <v>1999</v>
      </c>
      <c r="D95" s="2" t="s">
        <v>41</v>
      </c>
      <c r="E95" s="2" t="s">
        <v>169</v>
      </c>
      <c r="F95" s="2" t="s">
        <v>34</v>
      </c>
      <c r="G95" s="2" t="s">
        <v>410</v>
      </c>
      <c r="H95" s="2">
        <v>100</v>
      </c>
      <c r="I95" s="2" t="s">
        <v>36</v>
      </c>
      <c r="M95" s="6" t="s">
        <v>402</v>
      </c>
    </row>
    <row r="96" spans="1:13" ht="13.2">
      <c r="A96" s="2" t="s">
        <v>273</v>
      </c>
      <c r="B96" s="2" t="s">
        <v>403</v>
      </c>
      <c r="C96" s="2">
        <v>2001</v>
      </c>
      <c r="D96" s="2" t="s">
        <v>41</v>
      </c>
      <c r="E96" s="2" t="s">
        <v>114</v>
      </c>
      <c r="F96" s="2" t="s">
        <v>56</v>
      </c>
      <c r="G96" s="2" t="s">
        <v>277</v>
      </c>
      <c r="H96" s="2">
        <v>200</v>
      </c>
      <c r="I96" s="2" t="s">
        <v>36</v>
      </c>
      <c r="M96" s="6" t="s">
        <v>402</v>
      </c>
    </row>
    <row r="97" spans="1:13" ht="13.2">
      <c r="A97" s="2" t="s">
        <v>273</v>
      </c>
      <c r="B97" s="2" t="s">
        <v>409</v>
      </c>
      <c r="C97" s="2">
        <v>1999</v>
      </c>
      <c r="D97" s="2" t="s">
        <v>41</v>
      </c>
      <c r="E97" s="2" t="s">
        <v>114</v>
      </c>
      <c r="F97" s="2" t="s">
        <v>56</v>
      </c>
      <c r="G97" s="2" t="s">
        <v>410</v>
      </c>
      <c r="H97" s="2">
        <v>235</v>
      </c>
      <c r="I97" s="2" t="s">
        <v>36</v>
      </c>
      <c r="M97" s="6" t="s">
        <v>402</v>
      </c>
    </row>
    <row r="98" spans="1:13" ht="13.2">
      <c r="A98" s="2" t="s">
        <v>273</v>
      </c>
      <c r="B98" s="2" t="s">
        <v>403</v>
      </c>
      <c r="C98" s="2">
        <v>2001</v>
      </c>
      <c r="D98" s="2" t="s">
        <v>41</v>
      </c>
      <c r="E98" s="2" t="s">
        <v>114</v>
      </c>
      <c r="F98" s="2" t="s">
        <v>34</v>
      </c>
      <c r="G98" s="2" t="s">
        <v>277</v>
      </c>
      <c r="H98" s="2">
        <v>30</v>
      </c>
      <c r="I98" s="2" t="s">
        <v>36</v>
      </c>
      <c r="M98" s="6" t="s">
        <v>402</v>
      </c>
    </row>
    <row r="99" spans="1:13" ht="13.2">
      <c r="A99" s="2" t="s">
        <v>273</v>
      </c>
      <c r="B99" s="2" t="s">
        <v>409</v>
      </c>
      <c r="C99" s="2">
        <v>1999</v>
      </c>
      <c r="D99" s="2" t="s">
        <v>41</v>
      </c>
      <c r="E99" s="2" t="s">
        <v>114</v>
      </c>
      <c r="F99" s="2" t="s">
        <v>34</v>
      </c>
      <c r="G99" s="2" t="s">
        <v>410</v>
      </c>
      <c r="H99" s="2">
        <v>50</v>
      </c>
      <c r="I99" s="2" t="s">
        <v>36</v>
      </c>
      <c r="M99" s="6" t="s">
        <v>402</v>
      </c>
    </row>
    <row r="100" spans="1:13" ht="13.2">
      <c r="A100" s="2" t="s">
        <v>273</v>
      </c>
      <c r="B100" s="2" t="s">
        <v>409</v>
      </c>
      <c r="C100" s="2">
        <v>1999</v>
      </c>
      <c r="D100" s="2" t="s">
        <v>41</v>
      </c>
      <c r="E100" s="2" t="s">
        <v>63</v>
      </c>
      <c r="F100" s="2" t="s">
        <v>34</v>
      </c>
      <c r="G100" s="2" t="s">
        <v>410</v>
      </c>
      <c r="H100" s="2">
        <v>1</v>
      </c>
      <c r="I100" s="2" t="s">
        <v>36</v>
      </c>
      <c r="M100" s="6" t="s">
        <v>402</v>
      </c>
    </row>
    <row r="101" spans="1:13" ht="13.2">
      <c r="A101" s="2" t="s">
        <v>273</v>
      </c>
      <c r="B101" s="2" t="s">
        <v>403</v>
      </c>
      <c r="C101" s="2">
        <v>2001</v>
      </c>
      <c r="D101" s="2" t="s">
        <v>41</v>
      </c>
      <c r="E101" s="2" t="s">
        <v>42</v>
      </c>
      <c r="F101" s="2" t="s">
        <v>56</v>
      </c>
      <c r="G101" s="2" t="s">
        <v>277</v>
      </c>
      <c r="H101" s="2">
        <v>26000</v>
      </c>
      <c r="I101" s="2" t="s">
        <v>36</v>
      </c>
      <c r="M101" s="6" t="s">
        <v>402</v>
      </c>
    </row>
    <row r="102" spans="1:13" ht="13.2">
      <c r="A102" s="2" t="s">
        <v>273</v>
      </c>
      <c r="B102" s="2" t="s">
        <v>409</v>
      </c>
      <c r="C102" s="2">
        <v>1999</v>
      </c>
      <c r="D102" s="2" t="s">
        <v>41</v>
      </c>
      <c r="E102" s="2" t="s">
        <v>42</v>
      </c>
      <c r="F102" s="2" t="s">
        <v>56</v>
      </c>
      <c r="G102" s="2" t="s">
        <v>410</v>
      </c>
      <c r="H102" s="2">
        <v>30000</v>
      </c>
      <c r="I102" s="2" t="s">
        <v>36</v>
      </c>
      <c r="M102" s="6" t="s">
        <v>402</v>
      </c>
    </row>
    <row r="103" spans="1:13" ht="13.2">
      <c r="A103" s="2" t="s">
        <v>273</v>
      </c>
      <c r="B103" s="2" t="s">
        <v>403</v>
      </c>
      <c r="C103" s="2">
        <v>2001</v>
      </c>
      <c r="D103" s="2" t="s">
        <v>41</v>
      </c>
      <c r="E103" s="2" t="s">
        <v>42</v>
      </c>
      <c r="F103" s="2" t="s">
        <v>86</v>
      </c>
      <c r="G103" s="2" t="s">
        <v>277</v>
      </c>
      <c r="H103" s="2">
        <v>9000</v>
      </c>
      <c r="I103" s="2" t="s">
        <v>36</v>
      </c>
      <c r="M103" s="6" t="s">
        <v>402</v>
      </c>
    </row>
    <row r="104" spans="1:13" ht="13.2">
      <c r="A104" s="2" t="s">
        <v>273</v>
      </c>
      <c r="B104" s="2" t="s">
        <v>409</v>
      </c>
      <c r="C104" s="2">
        <v>1999</v>
      </c>
      <c r="D104" s="2" t="s">
        <v>41</v>
      </c>
      <c r="E104" s="2" t="s">
        <v>42</v>
      </c>
      <c r="F104" s="2" t="s">
        <v>86</v>
      </c>
      <c r="G104" s="2" t="s">
        <v>410</v>
      </c>
      <c r="H104" s="2">
        <v>10000</v>
      </c>
      <c r="I104" s="2" t="s">
        <v>36</v>
      </c>
      <c r="M104" s="6" t="s">
        <v>402</v>
      </c>
    </row>
    <row r="105" spans="1:13" ht="13.2">
      <c r="A105" s="2" t="s">
        <v>278</v>
      </c>
      <c r="B105" s="2" t="s">
        <v>444</v>
      </c>
      <c r="C105" s="2">
        <v>1974</v>
      </c>
      <c r="K105" s="2" t="s">
        <v>445</v>
      </c>
      <c r="L105" s="2" t="s">
        <v>446</v>
      </c>
      <c r="M105" s="6" t="s">
        <v>447</v>
      </c>
    </row>
    <row r="106" spans="1:13" ht="13.2">
      <c r="A106" s="2" t="s">
        <v>278</v>
      </c>
      <c r="B106" s="2" t="s">
        <v>448</v>
      </c>
      <c r="C106" s="2">
        <v>2002</v>
      </c>
      <c r="K106" s="2" t="s">
        <v>445</v>
      </c>
      <c r="L106" s="2" t="s">
        <v>449</v>
      </c>
      <c r="M106" s="6" t="s">
        <v>447</v>
      </c>
    </row>
    <row r="107" spans="1:13" ht="13.2">
      <c r="A107" s="2" t="s">
        <v>278</v>
      </c>
      <c r="B107" s="2" t="s">
        <v>452</v>
      </c>
      <c r="C107" s="2">
        <v>1989</v>
      </c>
      <c r="D107" s="2" t="s">
        <v>41</v>
      </c>
      <c r="E107" s="2" t="s">
        <v>129</v>
      </c>
      <c r="F107" s="2" t="s">
        <v>56</v>
      </c>
      <c r="G107" s="2" t="s">
        <v>44</v>
      </c>
      <c r="H107" s="2">
        <v>0.13</v>
      </c>
      <c r="I107" s="2" t="s">
        <v>45</v>
      </c>
      <c r="K107" s="2" t="s">
        <v>445</v>
      </c>
      <c r="M107" s="6" t="s">
        <v>447</v>
      </c>
    </row>
    <row r="108" spans="1:13" ht="13.2">
      <c r="A108" s="2" t="s">
        <v>278</v>
      </c>
      <c r="B108" s="2" t="s">
        <v>452</v>
      </c>
      <c r="C108" s="2">
        <v>1989</v>
      </c>
      <c r="D108" s="2" t="s">
        <v>41</v>
      </c>
      <c r="E108" s="2" t="s">
        <v>129</v>
      </c>
      <c r="F108" s="2" t="s">
        <v>86</v>
      </c>
      <c r="G108" s="2" t="s">
        <v>44</v>
      </c>
      <c r="H108" s="2">
        <v>0.04</v>
      </c>
      <c r="I108" s="2" t="s">
        <v>45</v>
      </c>
      <c r="K108" s="2" t="s">
        <v>445</v>
      </c>
      <c r="M108" s="6" t="s">
        <v>447</v>
      </c>
    </row>
    <row r="109" spans="1:13" ht="13.2">
      <c r="A109" s="2" t="s">
        <v>278</v>
      </c>
      <c r="B109" s="2" t="s">
        <v>452</v>
      </c>
      <c r="C109" s="2">
        <v>1989</v>
      </c>
      <c r="D109" s="2" t="s">
        <v>41</v>
      </c>
      <c r="E109" s="2" t="s">
        <v>7</v>
      </c>
      <c r="F109" s="2" t="s">
        <v>86</v>
      </c>
      <c r="G109" s="2" t="s">
        <v>44</v>
      </c>
      <c r="H109" s="2">
        <v>150</v>
      </c>
      <c r="I109" s="2" t="s">
        <v>36</v>
      </c>
      <c r="K109" s="2" t="s">
        <v>445</v>
      </c>
      <c r="M109" s="6" t="s">
        <v>447</v>
      </c>
    </row>
    <row r="110" spans="1:13" ht="13.2">
      <c r="A110" s="2" t="s">
        <v>278</v>
      </c>
      <c r="B110" s="2" t="s">
        <v>452</v>
      </c>
      <c r="C110" s="2">
        <v>1989</v>
      </c>
      <c r="D110" s="2" t="s">
        <v>41</v>
      </c>
      <c r="E110" s="2" t="s">
        <v>7</v>
      </c>
      <c r="F110" s="2" t="s">
        <v>34</v>
      </c>
      <c r="G110" s="2" t="s">
        <v>44</v>
      </c>
      <c r="H110" s="2">
        <v>50</v>
      </c>
      <c r="I110" s="2" t="s">
        <v>36</v>
      </c>
      <c r="K110" s="2" t="s">
        <v>445</v>
      </c>
      <c r="M110" s="6" t="s">
        <v>447</v>
      </c>
    </row>
    <row r="111" spans="1:13" ht="13.2">
      <c r="A111" s="2" t="s">
        <v>278</v>
      </c>
      <c r="B111" s="2" t="s">
        <v>452</v>
      </c>
      <c r="C111" s="2">
        <v>1989</v>
      </c>
      <c r="D111" s="2" t="s">
        <v>41</v>
      </c>
      <c r="E111" s="2" t="s">
        <v>73</v>
      </c>
      <c r="F111" s="2" t="s">
        <v>86</v>
      </c>
      <c r="G111" s="2" t="s">
        <v>44</v>
      </c>
      <c r="H111" s="2">
        <v>260</v>
      </c>
      <c r="I111" s="2" t="s">
        <v>36</v>
      </c>
      <c r="K111" s="2" t="s">
        <v>445</v>
      </c>
      <c r="M111" s="6" t="s">
        <v>447</v>
      </c>
    </row>
    <row r="112" spans="1:13" ht="13.2">
      <c r="A112" s="2" t="s">
        <v>278</v>
      </c>
      <c r="B112" s="2" t="s">
        <v>452</v>
      </c>
      <c r="C112" s="2">
        <v>1989</v>
      </c>
      <c r="D112" s="2" t="s">
        <v>41</v>
      </c>
      <c r="E112" s="2" t="s">
        <v>169</v>
      </c>
      <c r="F112" s="2" t="s">
        <v>56</v>
      </c>
      <c r="G112" s="2" t="s">
        <v>44</v>
      </c>
      <c r="H112" s="2">
        <v>0.17</v>
      </c>
      <c r="I112" s="2" t="s">
        <v>45</v>
      </c>
      <c r="K112" s="2" t="s">
        <v>445</v>
      </c>
      <c r="M112" s="6" t="s">
        <v>447</v>
      </c>
    </row>
    <row r="113" spans="1:13" ht="13.2">
      <c r="A113" s="2" t="s">
        <v>278</v>
      </c>
      <c r="B113" s="2" t="s">
        <v>452</v>
      </c>
      <c r="C113" s="2">
        <v>1989</v>
      </c>
      <c r="D113" s="2" t="s">
        <v>41</v>
      </c>
      <c r="E113" s="2" t="s">
        <v>169</v>
      </c>
      <c r="F113" s="2" t="s">
        <v>34</v>
      </c>
      <c r="G113" s="2" t="s">
        <v>44</v>
      </c>
      <c r="H113" s="2">
        <v>0.04</v>
      </c>
      <c r="I113" s="2" t="s">
        <v>45</v>
      </c>
      <c r="K113" s="2" t="s">
        <v>445</v>
      </c>
      <c r="M113" s="6" t="s">
        <v>447</v>
      </c>
    </row>
    <row r="114" spans="1:13" ht="13.2">
      <c r="A114" s="2" t="s">
        <v>278</v>
      </c>
      <c r="B114" s="2" t="s">
        <v>452</v>
      </c>
      <c r="C114" s="2">
        <v>1989</v>
      </c>
      <c r="D114" s="2" t="s">
        <v>41</v>
      </c>
      <c r="E114" s="2" t="s">
        <v>42</v>
      </c>
      <c r="F114" s="2" t="s">
        <v>56</v>
      </c>
      <c r="G114" s="2" t="s">
        <v>44</v>
      </c>
      <c r="H114" s="2">
        <v>30</v>
      </c>
      <c r="I114" s="2" t="s">
        <v>45</v>
      </c>
      <c r="K114" s="2" t="s">
        <v>445</v>
      </c>
      <c r="M114" s="6" t="s">
        <v>447</v>
      </c>
    </row>
    <row r="115" spans="1:13" ht="13.2">
      <c r="A115" s="2" t="s">
        <v>278</v>
      </c>
      <c r="B115" s="2" t="s">
        <v>452</v>
      </c>
      <c r="C115" s="2">
        <v>1989</v>
      </c>
      <c r="D115" s="2" t="s">
        <v>41</v>
      </c>
      <c r="E115" s="2" t="s">
        <v>42</v>
      </c>
      <c r="F115" s="2" t="s">
        <v>43</v>
      </c>
      <c r="G115" s="2" t="s">
        <v>44</v>
      </c>
      <c r="H115" s="2">
        <v>9</v>
      </c>
      <c r="I115" s="2" t="s">
        <v>45</v>
      </c>
      <c r="K115" s="2" t="s">
        <v>445</v>
      </c>
      <c r="M115" s="6" t="s">
        <v>447</v>
      </c>
    </row>
    <row r="116" spans="1:13" ht="13.2">
      <c r="A116" s="2" t="s">
        <v>278</v>
      </c>
      <c r="B116" s="2" t="s">
        <v>452</v>
      </c>
      <c r="C116" s="2">
        <v>1989</v>
      </c>
      <c r="D116" s="2" t="s">
        <v>41</v>
      </c>
      <c r="E116" s="2" t="s">
        <v>114</v>
      </c>
      <c r="F116" s="2" t="s">
        <v>56</v>
      </c>
      <c r="G116" s="2" t="s">
        <v>44</v>
      </c>
      <c r="H116" s="2">
        <v>0.1</v>
      </c>
      <c r="I116" s="2" t="s">
        <v>45</v>
      </c>
      <c r="K116" s="2" t="s">
        <v>445</v>
      </c>
      <c r="M116" s="6" t="s">
        <v>447</v>
      </c>
    </row>
    <row r="117" spans="1:13" ht="13.2">
      <c r="A117" s="2" t="s">
        <v>278</v>
      </c>
      <c r="B117" s="2" t="s">
        <v>452</v>
      </c>
      <c r="C117" s="2">
        <v>1989</v>
      </c>
      <c r="D117" s="2" t="s">
        <v>41</v>
      </c>
      <c r="E117" s="2" t="s">
        <v>114</v>
      </c>
      <c r="F117" s="2" t="s">
        <v>43</v>
      </c>
      <c r="G117" s="2" t="s">
        <v>44</v>
      </c>
      <c r="H117" s="2">
        <v>0.06</v>
      </c>
      <c r="I117" s="2" t="s">
        <v>45</v>
      </c>
      <c r="K117" s="2" t="s">
        <v>445</v>
      </c>
      <c r="M117" s="6" t="s">
        <v>447</v>
      </c>
    </row>
    <row r="118" spans="1:13" ht="13.2">
      <c r="A118" s="2" t="s">
        <v>278</v>
      </c>
      <c r="B118" s="2" t="s">
        <v>452</v>
      </c>
      <c r="C118" s="2">
        <v>1989</v>
      </c>
      <c r="D118" s="2" t="s">
        <v>41</v>
      </c>
      <c r="E118" s="2" t="s">
        <v>63</v>
      </c>
      <c r="F118" s="2" t="s">
        <v>478</v>
      </c>
      <c r="G118" s="2" t="s">
        <v>44</v>
      </c>
      <c r="H118" s="2">
        <v>1.5</v>
      </c>
      <c r="I118" s="2" t="s">
        <v>36</v>
      </c>
      <c r="K118" s="2" t="s">
        <v>445</v>
      </c>
      <c r="M118" s="6" t="s">
        <v>447</v>
      </c>
    </row>
    <row r="119" spans="1:13" ht="13.2">
      <c r="A119" s="2" t="s">
        <v>305</v>
      </c>
      <c r="C119" s="2">
        <v>2003</v>
      </c>
      <c r="D119" s="2" t="s">
        <v>41</v>
      </c>
      <c r="E119" s="2" t="s">
        <v>73</v>
      </c>
      <c r="F119" s="2" t="s">
        <v>86</v>
      </c>
      <c r="G119" s="2" t="s">
        <v>44</v>
      </c>
      <c r="H119" s="2">
        <v>230</v>
      </c>
      <c r="I119" s="2" t="s">
        <v>36</v>
      </c>
      <c r="K119" s="2" t="s">
        <v>480</v>
      </c>
      <c r="L119" s="2" t="s">
        <v>481</v>
      </c>
      <c r="M119" s="6" t="s">
        <v>482</v>
      </c>
    </row>
    <row r="120" spans="1:13" ht="13.2">
      <c r="A120" s="2" t="s">
        <v>305</v>
      </c>
      <c r="C120" s="2">
        <v>2003</v>
      </c>
      <c r="D120" s="2" t="s">
        <v>41</v>
      </c>
      <c r="E120" s="2" t="s">
        <v>7</v>
      </c>
      <c r="F120" s="2" t="s">
        <v>86</v>
      </c>
      <c r="G120" s="2" t="s">
        <v>44</v>
      </c>
      <c r="H120" s="2">
        <v>120</v>
      </c>
      <c r="I120" s="2" t="s">
        <v>36</v>
      </c>
      <c r="K120" s="2" t="s">
        <v>480</v>
      </c>
      <c r="L120" s="2" t="s">
        <v>481</v>
      </c>
      <c r="M120" s="6" t="s">
        <v>482</v>
      </c>
    </row>
    <row r="121" spans="1:13" ht="13.2">
      <c r="A121" s="2" t="s">
        <v>305</v>
      </c>
      <c r="C121" s="2">
        <v>2003</v>
      </c>
      <c r="D121" s="2" t="s">
        <v>41</v>
      </c>
      <c r="E121" s="2" t="s">
        <v>129</v>
      </c>
      <c r="F121" s="2" t="s">
        <v>34</v>
      </c>
      <c r="G121" s="2" t="s">
        <v>44</v>
      </c>
      <c r="H121" s="2">
        <v>50</v>
      </c>
      <c r="I121" s="2" t="s">
        <v>36</v>
      </c>
      <c r="K121" s="2" t="s">
        <v>480</v>
      </c>
      <c r="L121" s="2" t="s">
        <v>481</v>
      </c>
      <c r="M121" s="6" t="s">
        <v>482</v>
      </c>
    </row>
    <row r="122" spans="1:13" ht="13.2">
      <c r="A122" s="2" t="s">
        <v>305</v>
      </c>
      <c r="C122" s="2">
        <v>2003</v>
      </c>
      <c r="D122" s="2" t="s">
        <v>41</v>
      </c>
      <c r="E122" s="2" t="s">
        <v>129</v>
      </c>
      <c r="F122" s="2" t="s">
        <v>86</v>
      </c>
      <c r="G122" s="2" t="s">
        <v>44</v>
      </c>
      <c r="H122" s="2">
        <v>70</v>
      </c>
      <c r="I122" s="2" t="s">
        <v>36</v>
      </c>
      <c r="K122" s="2" t="s">
        <v>480</v>
      </c>
      <c r="L122" s="2" t="s">
        <v>481</v>
      </c>
      <c r="M122" s="6" t="s">
        <v>482</v>
      </c>
    </row>
    <row r="123" spans="1:13" ht="13.2">
      <c r="A123" s="2" t="s">
        <v>305</v>
      </c>
      <c r="C123" s="2">
        <v>2003</v>
      </c>
      <c r="D123" s="2" t="s">
        <v>41</v>
      </c>
      <c r="E123" s="2" t="s">
        <v>169</v>
      </c>
      <c r="F123" s="2" t="s">
        <v>34</v>
      </c>
      <c r="G123" s="2" t="s">
        <v>44</v>
      </c>
      <c r="H123" s="2">
        <v>40</v>
      </c>
      <c r="I123" s="2" t="s">
        <v>36</v>
      </c>
      <c r="K123" s="2" t="s">
        <v>480</v>
      </c>
      <c r="L123" s="2" t="s">
        <v>481</v>
      </c>
      <c r="M123" s="6" t="s">
        <v>482</v>
      </c>
    </row>
    <row r="124" spans="1:13" ht="13.2">
      <c r="A124" s="2" t="s">
        <v>305</v>
      </c>
      <c r="C124" s="2">
        <v>2003</v>
      </c>
      <c r="D124" s="2" t="s">
        <v>41</v>
      </c>
      <c r="E124" s="2" t="s">
        <v>169</v>
      </c>
      <c r="F124" s="2" t="s">
        <v>86</v>
      </c>
      <c r="G124" s="2" t="s">
        <v>44</v>
      </c>
      <c r="H124" s="2">
        <v>80</v>
      </c>
      <c r="I124" s="2" t="s">
        <v>36</v>
      </c>
      <c r="K124" s="2" t="s">
        <v>480</v>
      </c>
      <c r="L124" s="2" t="s">
        <v>481</v>
      </c>
      <c r="M124" s="6" t="s">
        <v>482</v>
      </c>
    </row>
    <row r="125" spans="1:13" ht="13.2">
      <c r="A125" s="2" t="s">
        <v>305</v>
      </c>
      <c r="C125" s="2">
        <v>2003</v>
      </c>
      <c r="D125" s="2" t="s">
        <v>41</v>
      </c>
      <c r="E125" s="2" t="s">
        <v>42</v>
      </c>
      <c r="F125" s="2" t="s">
        <v>43</v>
      </c>
      <c r="G125" s="2" t="s">
        <v>44</v>
      </c>
      <c r="H125" s="2">
        <v>10000</v>
      </c>
      <c r="I125" s="2" t="s">
        <v>36</v>
      </c>
      <c r="K125" s="2" t="s">
        <v>480</v>
      </c>
      <c r="L125" s="2" t="s">
        <v>481</v>
      </c>
      <c r="M125" s="6" t="s">
        <v>482</v>
      </c>
    </row>
    <row r="126" spans="1:13" ht="13.2">
      <c r="A126" s="2" t="s">
        <v>305</v>
      </c>
      <c r="C126" s="2">
        <v>2003</v>
      </c>
      <c r="D126" s="2" t="s">
        <v>41</v>
      </c>
      <c r="E126" s="2" t="s">
        <v>42</v>
      </c>
      <c r="F126" s="2" t="s">
        <v>484</v>
      </c>
      <c r="G126" s="2" t="s">
        <v>44</v>
      </c>
      <c r="H126" s="2">
        <v>100000</v>
      </c>
      <c r="I126" s="2" t="s">
        <v>36</v>
      </c>
      <c r="K126" s="2" t="s">
        <v>480</v>
      </c>
      <c r="L126" s="2" t="s">
        <v>481</v>
      </c>
      <c r="M126" s="6" t="s">
        <v>482</v>
      </c>
    </row>
    <row r="127" spans="1:13" ht="13.2">
      <c r="A127" s="2" t="s">
        <v>305</v>
      </c>
      <c r="C127" s="2">
        <v>2003</v>
      </c>
      <c r="D127" s="2" t="s">
        <v>41</v>
      </c>
      <c r="E127" s="2" t="s">
        <v>63</v>
      </c>
      <c r="F127" s="2" t="s">
        <v>34</v>
      </c>
      <c r="G127" s="2" t="s">
        <v>44</v>
      </c>
      <c r="H127" s="2">
        <v>0.5</v>
      </c>
      <c r="I127" s="2" t="s">
        <v>36</v>
      </c>
      <c r="K127" s="2" t="s">
        <v>480</v>
      </c>
      <c r="L127" s="2" t="s">
        <v>481</v>
      </c>
      <c r="M127" s="6" t="s">
        <v>482</v>
      </c>
    </row>
    <row r="128" spans="1:13" ht="13.2">
      <c r="A128" s="2" t="s">
        <v>321</v>
      </c>
      <c r="B128" s="2" t="s">
        <v>485</v>
      </c>
      <c r="C128" s="2">
        <v>1999</v>
      </c>
      <c r="D128" s="2" t="s">
        <v>41</v>
      </c>
      <c r="E128" s="2" t="s">
        <v>73</v>
      </c>
      <c r="F128" s="2" t="s">
        <v>86</v>
      </c>
      <c r="G128" s="2" t="s">
        <v>44</v>
      </c>
      <c r="H128" s="2">
        <v>230</v>
      </c>
      <c r="I128" s="2" t="s">
        <v>36</v>
      </c>
      <c r="K128" s="2" t="s">
        <v>486</v>
      </c>
      <c r="L128" s="2" t="s">
        <v>487</v>
      </c>
      <c r="M128" s="6" t="s">
        <v>488</v>
      </c>
    </row>
    <row r="129" spans="1:13" ht="13.2">
      <c r="A129" s="2" t="s">
        <v>321</v>
      </c>
      <c r="B129" s="2" t="s">
        <v>485</v>
      </c>
      <c r="C129" s="2">
        <v>1999</v>
      </c>
      <c r="D129" s="2" t="s">
        <v>41</v>
      </c>
      <c r="E129" s="2" t="s">
        <v>73</v>
      </c>
      <c r="F129" s="2" t="s">
        <v>34</v>
      </c>
      <c r="G129" s="2" t="s">
        <v>44</v>
      </c>
      <c r="H129" s="2">
        <v>90</v>
      </c>
      <c r="I129" s="2" t="s">
        <v>36</v>
      </c>
      <c r="K129" s="2" t="s">
        <v>486</v>
      </c>
      <c r="L129" s="2" t="s">
        <v>487</v>
      </c>
      <c r="M129" s="6" t="s">
        <v>488</v>
      </c>
    </row>
    <row r="130" spans="1:13" ht="13.2">
      <c r="A130" s="2" t="s">
        <v>321</v>
      </c>
      <c r="B130" s="2" t="s">
        <v>485</v>
      </c>
      <c r="C130" s="2">
        <v>1999</v>
      </c>
      <c r="D130" s="2" t="s">
        <v>41</v>
      </c>
      <c r="E130" s="2" t="s">
        <v>7</v>
      </c>
      <c r="F130" s="2" t="s">
        <v>56</v>
      </c>
      <c r="G130" s="2" t="s">
        <v>44</v>
      </c>
      <c r="H130" s="2">
        <v>200</v>
      </c>
      <c r="I130" s="2" t="s">
        <v>36</v>
      </c>
      <c r="K130" s="2" t="s">
        <v>486</v>
      </c>
      <c r="L130" s="2" t="s">
        <v>487</v>
      </c>
      <c r="M130" s="6" t="s">
        <v>488</v>
      </c>
    </row>
    <row r="131" spans="1:13" ht="13.2">
      <c r="A131" s="2" t="s">
        <v>321</v>
      </c>
      <c r="B131" s="2" t="s">
        <v>485</v>
      </c>
      <c r="C131" s="2">
        <v>1999</v>
      </c>
      <c r="D131" s="2" t="s">
        <v>41</v>
      </c>
      <c r="E131" s="2" t="s">
        <v>7</v>
      </c>
      <c r="F131" s="2" t="s">
        <v>86</v>
      </c>
      <c r="G131" s="2" t="s">
        <v>44</v>
      </c>
      <c r="H131" s="2">
        <v>150</v>
      </c>
      <c r="I131" s="2" t="s">
        <v>36</v>
      </c>
      <c r="K131" s="2" t="s">
        <v>486</v>
      </c>
      <c r="L131" s="2" t="s">
        <v>487</v>
      </c>
      <c r="M131" s="6" t="s">
        <v>488</v>
      </c>
    </row>
    <row r="132" spans="1:13" ht="13.2">
      <c r="A132" s="2" t="s">
        <v>321</v>
      </c>
      <c r="B132" s="2" t="s">
        <v>485</v>
      </c>
      <c r="C132" s="2">
        <v>1999</v>
      </c>
      <c r="D132" s="2" t="s">
        <v>41</v>
      </c>
      <c r="E132" s="2" t="s">
        <v>7</v>
      </c>
      <c r="F132" s="2" t="s">
        <v>34</v>
      </c>
      <c r="G132" s="2" t="s">
        <v>44</v>
      </c>
      <c r="H132" s="2">
        <v>60</v>
      </c>
      <c r="I132" s="2" t="s">
        <v>36</v>
      </c>
      <c r="K132" s="2" t="s">
        <v>486</v>
      </c>
      <c r="L132" s="2" t="s">
        <v>487</v>
      </c>
      <c r="M132" s="6" t="s">
        <v>488</v>
      </c>
    </row>
    <row r="133" spans="1:13" ht="13.2">
      <c r="A133" s="2" t="s">
        <v>321</v>
      </c>
      <c r="B133" s="2" t="s">
        <v>485</v>
      </c>
      <c r="C133" s="2">
        <v>1999</v>
      </c>
      <c r="D133" s="2" t="s">
        <v>41</v>
      </c>
      <c r="E133" s="2" t="s">
        <v>129</v>
      </c>
      <c r="F133" s="2" t="s">
        <v>56</v>
      </c>
      <c r="G133" s="2" t="s">
        <v>44</v>
      </c>
      <c r="H133" s="2">
        <v>340</v>
      </c>
      <c r="I133" s="2" t="s">
        <v>36</v>
      </c>
      <c r="K133" s="2" t="s">
        <v>486</v>
      </c>
      <c r="L133" s="2" t="s">
        <v>487</v>
      </c>
      <c r="M133" s="6" t="s">
        <v>488</v>
      </c>
    </row>
    <row r="134" spans="1:13" ht="13.2">
      <c r="A134" s="2" t="s">
        <v>321</v>
      </c>
      <c r="B134" s="2" t="s">
        <v>485</v>
      </c>
      <c r="C134" s="2">
        <v>1999</v>
      </c>
      <c r="D134" s="2" t="s">
        <v>41</v>
      </c>
      <c r="E134" s="2" t="s">
        <v>129</v>
      </c>
      <c r="F134" s="2" t="s">
        <v>86</v>
      </c>
      <c r="G134" s="2" t="s">
        <v>44</v>
      </c>
      <c r="H134" s="2">
        <v>180</v>
      </c>
      <c r="I134" s="2" t="s">
        <v>36</v>
      </c>
      <c r="K134" s="2" t="s">
        <v>486</v>
      </c>
      <c r="L134" s="2" t="s">
        <v>487</v>
      </c>
      <c r="M134" s="6" t="s">
        <v>488</v>
      </c>
    </row>
    <row r="135" spans="1:13" ht="13.2">
      <c r="A135" s="2" t="s">
        <v>321</v>
      </c>
      <c r="B135" s="2" t="s">
        <v>485</v>
      </c>
      <c r="C135" s="2">
        <v>1999</v>
      </c>
      <c r="D135" s="2" t="s">
        <v>41</v>
      </c>
      <c r="E135" s="2" t="s">
        <v>129</v>
      </c>
      <c r="F135" s="2" t="s">
        <v>34</v>
      </c>
      <c r="G135" s="2" t="s">
        <v>44</v>
      </c>
      <c r="H135" s="2">
        <v>80</v>
      </c>
      <c r="I135" s="2" t="s">
        <v>36</v>
      </c>
      <c r="K135" s="2" t="s">
        <v>486</v>
      </c>
      <c r="L135" s="2" t="s">
        <v>487</v>
      </c>
      <c r="M135" s="6" t="s">
        <v>488</v>
      </c>
    </row>
    <row r="136" spans="1:13" ht="13.2">
      <c r="A136" s="2" t="s">
        <v>321</v>
      </c>
      <c r="B136" s="2" t="s">
        <v>485</v>
      </c>
      <c r="C136" s="2">
        <v>1999</v>
      </c>
      <c r="D136" s="2" t="s">
        <v>41</v>
      </c>
      <c r="E136" s="2" t="s">
        <v>169</v>
      </c>
      <c r="F136" s="2" t="s">
        <v>56</v>
      </c>
      <c r="G136" s="2" t="s">
        <v>44</v>
      </c>
      <c r="H136" s="2">
        <v>260</v>
      </c>
      <c r="I136" s="2" t="s">
        <v>36</v>
      </c>
      <c r="K136" s="2" t="s">
        <v>486</v>
      </c>
      <c r="L136" s="2" t="s">
        <v>487</v>
      </c>
      <c r="M136" s="6" t="s">
        <v>488</v>
      </c>
    </row>
    <row r="137" spans="1:13" ht="13.2">
      <c r="A137" s="2" t="s">
        <v>321</v>
      </c>
      <c r="B137" s="2" t="s">
        <v>485</v>
      </c>
      <c r="C137" s="2">
        <v>1999</v>
      </c>
      <c r="D137" s="2" t="s">
        <v>41</v>
      </c>
      <c r="E137" s="2" t="s">
        <v>169</v>
      </c>
      <c r="F137" s="2" t="s">
        <v>86</v>
      </c>
      <c r="G137" s="2" t="s">
        <v>44</v>
      </c>
      <c r="H137" s="2">
        <v>150</v>
      </c>
      <c r="I137" s="2" t="s">
        <v>36</v>
      </c>
      <c r="K137" s="2" t="s">
        <v>486</v>
      </c>
      <c r="L137" s="2" t="s">
        <v>487</v>
      </c>
      <c r="M137" s="6" t="s">
        <v>488</v>
      </c>
    </row>
    <row r="138" spans="1:13" ht="13.2">
      <c r="A138" s="2" t="s">
        <v>321</v>
      </c>
      <c r="B138" s="2" t="s">
        <v>485</v>
      </c>
      <c r="C138" s="2">
        <v>1999</v>
      </c>
      <c r="D138" s="2" t="s">
        <v>41</v>
      </c>
      <c r="E138" s="2" t="s">
        <v>114</v>
      </c>
      <c r="F138" s="2" t="s">
        <v>43</v>
      </c>
      <c r="G138" s="2" t="s">
        <v>44</v>
      </c>
      <c r="H138" s="2">
        <v>60</v>
      </c>
      <c r="I138" s="2" t="s">
        <v>36</v>
      </c>
      <c r="K138" s="2" t="s">
        <v>486</v>
      </c>
      <c r="L138" s="2" t="s">
        <v>487</v>
      </c>
      <c r="M138" s="6" t="s">
        <v>488</v>
      </c>
    </row>
    <row r="139" spans="1:13" ht="13.2">
      <c r="A139" s="2" t="s">
        <v>321</v>
      </c>
      <c r="B139" s="2" t="s">
        <v>485</v>
      </c>
      <c r="C139" s="2">
        <v>1999</v>
      </c>
      <c r="D139" s="2" t="s">
        <v>41</v>
      </c>
      <c r="E139" s="2" t="s">
        <v>114</v>
      </c>
      <c r="F139" s="2" t="s">
        <v>56</v>
      </c>
      <c r="G139" s="2" t="s">
        <v>44</v>
      </c>
      <c r="H139" s="2">
        <v>140</v>
      </c>
      <c r="I139" s="2" t="s">
        <v>36</v>
      </c>
      <c r="K139" s="2" t="s">
        <v>486</v>
      </c>
      <c r="L139" s="2" t="s">
        <v>487</v>
      </c>
      <c r="M139" s="6" t="s">
        <v>488</v>
      </c>
    </row>
    <row r="140" spans="1:13" ht="13.2">
      <c r="A140" s="2" t="s">
        <v>321</v>
      </c>
      <c r="B140" s="2" t="s">
        <v>485</v>
      </c>
      <c r="C140" s="2">
        <v>1999</v>
      </c>
      <c r="D140" s="2" t="s">
        <v>41</v>
      </c>
      <c r="E140" s="2" t="s">
        <v>42</v>
      </c>
      <c r="F140" s="2" t="s">
        <v>56</v>
      </c>
      <c r="G140" s="2" t="s">
        <v>44</v>
      </c>
      <c r="H140" s="2">
        <v>35000</v>
      </c>
      <c r="I140" s="2" t="s">
        <v>36</v>
      </c>
      <c r="K140" s="2" t="s">
        <v>486</v>
      </c>
      <c r="L140" s="2" t="s">
        <v>487</v>
      </c>
      <c r="M140" s="6" t="s">
        <v>488</v>
      </c>
    </row>
    <row r="141" spans="1:13" ht="13.2">
      <c r="A141" s="2" t="s">
        <v>321</v>
      </c>
      <c r="B141" s="2" t="s">
        <v>485</v>
      </c>
      <c r="C141" s="2">
        <v>1999</v>
      </c>
      <c r="D141" s="2" t="s">
        <v>41</v>
      </c>
      <c r="E141" s="2" t="s">
        <v>42</v>
      </c>
      <c r="F141" s="2" t="s">
        <v>43</v>
      </c>
      <c r="G141" s="2" t="s">
        <v>44</v>
      </c>
      <c r="H141" s="2">
        <v>10000</v>
      </c>
      <c r="I141" s="2" t="s">
        <v>36</v>
      </c>
      <c r="K141" s="2" t="s">
        <v>486</v>
      </c>
      <c r="L141" s="2" t="s">
        <v>487</v>
      </c>
      <c r="M141" s="6" t="s">
        <v>488</v>
      </c>
    </row>
    <row r="142" spans="1:13" ht="13.2">
      <c r="A142" s="2" t="s">
        <v>321</v>
      </c>
      <c r="B142" s="2" t="s">
        <v>485</v>
      </c>
      <c r="C142" s="2">
        <v>1999</v>
      </c>
      <c r="D142" s="2" t="s">
        <v>41</v>
      </c>
      <c r="E142" s="2" t="s">
        <v>63</v>
      </c>
      <c r="F142" s="2" t="s">
        <v>34</v>
      </c>
      <c r="G142" s="2" t="s">
        <v>44</v>
      </c>
      <c r="H142" s="2">
        <v>1</v>
      </c>
      <c r="I142" s="2" t="s">
        <v>36</v>
      </c>
      <c r="K142" s="2" t="s">
        <v>486</v>
      </c>
      <c r="L142" s="2" t="s">
        <v>487</v>
      </c>
      <c r="M142" s="6" t="s">
        <v>488</v>
      </c>
    </row>
    <row r="143" spans="1:13" ht="13.2">
      <c r="A143" s="2" t="s">
        <v>321</v>
      </c>
      <c r="B143" s="2" t="s">
        <v>485</v>
      </c>
      <c r="C143" s="2">
        <v>1999</v>
      </c>
      <c r="D143" s="2" t="s">
        <v>41</v>
      </c>
      <c r="E143" s="2" t="s">
        <v>63</v>
      </c>
      <c r="F143" s="2" t="s">
        <v>478</v>
      </c>
      <c r="G143" s="2" t="s">
        <v>44</v>
      </c>
      <c r="H143" s="2">
        <v>1.5</v>
      </c>
      <c r="I143" s="2" t="s">
        <v>36</v>
      </c>
      <c r="K143" s="2" t="s">
        <v>486</v>
      </c>
      <c r="L143" s="2" t="s">
        <v>487</v>
      </c>
      <c r="M143" s="6" t="s">
        <v>488</v>
      </c>
    </row>
    <row r="144" spans="1:13" ht="13.2">
      <c r="A144" s="2" t="s">
        <v>350</v>
      </c>
      <c r="B144" s="2" t="s">
        <v>527</v>
      </c>
      <c r="C144" s="2">
        <v>1980</v>
      </c>
      <c r="K144" s="2" t="s">
        <v>528</v>
      </c>
      <c r="M144" s="6" t="s">
        <v>529</v>
      </c>
    </row>
    <row r="145" spans="1:13" ht="13.2">
      <c r="A145" s="2" t="s">
        <v>350</v>
      </c>
      <c r="B145" s="2" t="s">
        <v>532</v>
      </c>
      <c r="C145" s="2">
        <v>1994</v>
      </c>
      <c r="D145" s="2" t="s">
        <v>41</v>
      </c>
      <c r="E145" s="2" t="s">
        <v>42</v>
      </c>
      <c r="F145" s="2" t="s">
        <v>43</v>
      </c>
      <c r="G145" s="2" t="s">
        <v>44</v>
      </c>
      <c r="H145" s="2">
        <v>10000</v>
      </c>
      <c r="I145" s="2" t="s">
        <v>36</v>
      </c>
      <c r="K145" s="2" t="s">
        <v>528</v>
      </c>
      <c r="M145" s="6" t="s">
        <v>529</v>
      </c>
    </row>
    <row r="146" spans="1:13" ht="13.2">
      <c r="A146" s="2" t="s">
        <v>350</v>
      </c>
      <c r="B146" s="2" t="s">
        <v>532</v>
      </c>
      <c r="C146" s="2">
        <v>1994</v>
      </c>
      <c r="D146" s="2" t="s">
        <v>41</v>
      </c>
      <c r="E146" s="2" t="s">
        <v>42</v>
      </c>
      <c r="F146" s="2" t="s">
        <v>56</v>
      </c>
      <c r="G146" s="2" t="s">
        <v>44</v>
      </c>
      <c r="H146" s="2">
        <v>30000</v>
      </c>
      <c r="I146" s="2" t="s">
        <v>36</v>
      </c>
      <c r="K146" s="2" t="s">
        <v>528</v>
      </c>
      <c r="M146" s="6" t="s">
        <v>529</v>
      </c>
    </row>
    <row r="147" spans="1:13" ht="13.2">
      <c r="A147" s="2" t="s">
        <v>350</v>
      </c>
      <c r="B147" s="2" t="s">
        <v>532</v>
      </c>
      <c r="C147" s="2">
        <v>1994</v>
      </c>
      <c r="D147" s="2" t="s">
        <v>41</v>
      </c>
      <c r="E147" s="2" t="s">
        <v>169</v>
      </c>
      <c r="F147" s="2" t="s">
        <v>86</v>
      </c>
      <c r="G147" s="2" t="s">
        <v>44</v>
      </c>
      <c r="H147" s="2">
        <v>100</v>
      </c>
      <c r="I147" s="2" t="s">
        <v>36</v>
      </c>
      <c r="K147" s="2" t="s">
        <v>528</v>
      </c>
      <c r="M147" s="6" t="s">
        <v>529</v>
      </c>
    </row>
    <row r="148" spans="1:13" ht="13.2">
      <c r="A148" s="2" t="s">
        <v>350</v>
      </c>
      <c r="B148" s="2" t="s">
        <v>532</v>
      </c>
      <c r="C148" s="2">
        <v>1994</v>
      </c>
      <c r="D148" s="2" t="s">
        <v>41</v>
      </c>
      <c r="E148" s="2" t="s">
        <v>169</v>
      </c>
      <c r="F148" s="2" t="s">
        <v>43</v>
      </c>
      <c r="G148" s="2" t="s">
        <v>44</v>
      </c>
      <c r="H148" s="2">
        <v>150</v>
      </c>
      <c r="I148" s="2" t="s">
        <v>36</v>
      </c>
      <c r="K148" s="2" t="s">
        <v>528</v>
      </c>
      <c r="M148" s="6" t="s">
        <v>529</v>
      </c>
    </row>
    <row r="149" spans="1:13" ht="13.2">
      <c r="A149" s="2" t="s">
        <v>350</v>
      </c>
      <c r="B149" s="2" t="s">
        <v>532</v>
      </c>
      <c r="C149" s="2">
        <v>1994</v>
      </c>
      <c r="D149" s="2" t="s">
        <v>41</v>
      </c>
      <c r="E149" s="2" t="s">
        <v>169</v>
      </c>
      <c r="F149" s="2" t="s">
        <v>56</v>
      </c>
      <c r="G149" s="2" t="s">
        <v>44</v>
      </c>
      <c r="H149" s="2">
        <v>250</v>
      </c>
      <c r="I149" s="2" t="s">
        <v>36</v>
      </c>
      <c r="K149" s="2" t="s">
        <v>528</v>
      </c>
      <c r="M149" s="6" t="s">
        <v>529</v>
      </c>
    </row>
    <row r="150" spans="1:13" ht="13.2">
      <c r="A150" s="2" t="s">
        <v>350</v>
      </c>
      <c r="B150" s="2" t="s">
        <v>532</v>
      </c>
      <c r="C150" s="2">
        <v>1994</v>
      </c>
      <c r="D150" s="2" t="s">
        <v>41</v>
      </c>
      <c r="E150" s="2" t="s">
        <v>129</v>
      </c>
      <c r="F150" s="2" t="s">
        <v>34</v>
      </c>
      <c r="G150" s="2" t="s">
        <v>44</v>
      </c>
      <c r="H150" s="2">
        <v>80</v>
      </c>
      <c r="I150" s="2" t="s">
        <v>36</v>
      </c>
      <c r="K150" s="2" t="s">
        <v>528</v>
      </c>
      <c r="M150" s="6" t="s">
        <v>529</v>
      </c>
    </row>
    <row r="151" spans="1:13" ht="13.2">
      <c r="A151" s="2" t="s">
        <v>350</v>
      </c>
      <c r="B151" s="2" t="s">
        <v>532</v>
      </c>
      <c r="C151" s="2">
        <v>1994</v>
      </c>
      <c r="D151" s="2" t="s">
        <v>41</v>
      </c>
      <c r="E151" s="2" t="s">
        <v>129</v>
      </c>
      <c r="F151" s="2" t="s">
        <v>86</v>
      </c>
      <c r="G151" s="2" t="s">
        <v>44</v>
      </c>
      <c r="H151" s="2">
        <v>120</v>
      </c>
      <c r="I151" s="2" t="s">
        <v>36</v>
      </c>
      <c r="K151" s="2" t="s">
        <v>528</v>
      </c>
      <c r="M151" s="6" t="s">
        <v>529</v>
      </c>
    </row>
    <row r="152" spans="1:13" ht="13.2">
      <c r="A152" s="2" t="s">
        <v>350</v>
      </c>
      <c r="B152" s="2" t="s">
        <v>532</v>
      </c>
      <c r="C152" s="2">
        <v>1994</v>
      </c>
      <c r="D152" s="2" t="s">
        <v>41</v>
      </c>
      <c r="E152" s="2" t="s">
        <v>129</v>
      </c>
      <c r="F152" s="2" t="s">
        <v>43</v>
      </c>
      <c r="G152" s="2" t="s">
        <v>44</v>
      </c>
      <c r="H152" s="2">
        <v>200</v>
      </c>
      <c r="I152" s="2" t="s">
        <v>36</v>
      </c>
      <c r="K152" s="2" t="s">
        <v>528</v>
      </c>
      <c r="M152" s="6" t="s">
        <v>529</v>
      </c>
    </row>
    <row r="153" spans="1:13" ht="13.2">
      <c r="A153" s="2" t="s">
        <v>350</v>
      </c>
      <c r="B153" s="2" t="s">
        <v>532</v>
      </c>
      <c r="C153" s="2">
        <v>1994</v>
      </c>
      <c r="D153" s="2" t="s">
        <v>41</v>
      </c>
      <c r="E153" s="2" t="s">
        <v>114</v>
      </c>
      <c r="F153" s="2" t="s">
        <v>56</v>
      </c>
      <c r="G153" s="2" t="s">
        <v>44</v>
      </c>
      <c r="H153" s="2">
        <v>200</v>
      </c>
      <c r="I153" s="2" t="s">
        <v>36</v>
      </c>
      <c r="K153" s="2" t="s">
        <v>528</v>
      </c>
      <c r="M153" s="6" t="s">
        <v>529</v>
      </c>
    </row>
    <row r="154" spans="1:13" ht="13.2">
      <c r="A154" s="2" t="s">
        <v>350</v>
      </c>
      <c r="B154" s="2" t="s">
        <v>532</v>
      </c>
      <c r="C154" s="2">
        <v>1994</v>
      </c>
      <c r="D154" s="2" t="s">
        <v>41</v>
      </c>
      <c r="E154" s="2" t="s">
        <v>63</v>
      </c>
      <c r="F154" s="2" t="s">
        <v>34</v>
      </c>
      <c r="G154" s="2" t="s">
        <v>44</v>
      </c>
      <c r="H154" s="2">
        <v>0.5</v>
      </c>
      <c r="I154" s="2" t="s">
        <v>36</v>
      </c>
      <c r="K154" s="2" t="s">
        <v>528</v>
      </c>
      <c r="M154" s="6" t="s">
        <v>529</v>
      </c>
    </row>
    <row r="155" spans="1:13" ht="13.2">
      <c r="A155" s="2" t="s">
        <v>350</v>
      </c>
      <c r="B155" s="2" t="s">
        <v>532</v>
      </c>
      <c r="C155" s="2">
        <v>1994</v>
      </c>
      <c r="D155" s="2" t="s">
        <v>41</v>
      </c>
      <c r="E155" s="2" t="s">
        <v>63</v>
      </c>
      <c r="F155" s="2" t="s">
        <v>86</v>
      </c>
      <c r="G155" s="2" t="s">
        <v>44</v>
      </c>
      <c r="H155" s="2">
        <v>2</v>
      </c>
      <c r="I155" s="2" t="s">
        <v>36</v>
      </c>
      <c r="K155" s="2" t="s">
        <v>528</v>
      </c>
      <c r="M155" s="6" t="s">
        <v>529</v>
      </c>
    </row>
    <row r="156" spans="1:13" ht="13.2">
      <c r="A156" s="2" t="s">
        <v>350</v>
      </c>
      <c r="B156" s="2" t="s">
        <v>532</v>
      </c>
      <c r="C156" s="2">
        <v>1994</v>
      </c>
      <c r="D156" s="2" t="s">
        <v>41</v>
      </c>
      <c r="E156" s="2" t="s">
        <v>353</v>
      </c>
      <c r="F156" s="2" t="s">
        <v>34</v>
      </c>
      <c r="G156" s="2" t="s">
        <v>44</v>
      </c>
      <c r="H156" s="2">
        <v>100</v>
      </c>
      <c r="I156" s="2" t="s">
        <v>36</v>
      </c>
      <c r="K156" s="2" t="s">
        <v>528</v>
      </c>
      <c r="M156" s="6" t="s">
        <v>529</v>
      </c>
    </row>
    <row r="157" spans="1:13" ht="13.2">
      <c r="A157" s="2" t="s">
        <v>350</v>
      </c>
      <c r="B157" s="2" t="s">
        <v>532</v>
      </c>
      <c r="C157" s="2">
        <v>1994</v>
      </c>
      <c r="D157" s="2" t="s">
        <v>41</v>
      </c>
      <c r="E157" s="2" t="s">
        <v>353</v>
      </c>
      <c r="F157" s="2" t="s">
        <v>86</v>
      </c>
      <c r="G157" s="2" t="s">
        <v>44</v>
      </c>
      <c r="H157" s="2">
        <v>300</v>
      </c>
      <c r="I157" s="2" t="s">
        <v>36</v>
      </c>
      <c r="K157" s="2" t="s">
        <v>528</v>
      </c>
      <c r="M157" s="6" t="s">
        <v>529</v>
      </c>
    </row>
    <row r="158" spans="1:13" ht="13.2">
      <c r="A158" s="2" t="s">
        <v>350</v>
      </c>
      <c r="B158" s="2" t="s">
        <v>532</v>
      </c>
      <c r="C158" s="2">
        <v>1994</v>
      </c>
      <c r="D158" s="2" t="s">
        <v>41</v>
      </c>
      <c r="E158" s="2" t="s">
        <v>353</v>
      </c>
      <c r="F158" s="2" t="s">
        <v>43</v>
      </c>
      <c r="G158" s="2" t="s">
        <v>44</v>
      </c>
      <c r="H158" s="2">
        <v>350</v>
      </c>
      <c r="I158" s="2" t="s">
        <v>36</v>
      </c>
      <c r="K158" s="2" t="s">
        <v>528</v>
      </c>
      <c r="M158" s="6" t="s">
        <v>529</v>
      </c>
    </row>
    <row r="159" spans="1:13" ht="13.2">
      <c r="A159" s="2" t="s">
        <v>350</v>
      </c>
      <c r="B159" s="2" t="s">
        <v>532</v>
      </c>
      <c r="C159" s="2">
        <v>1994</v>
      </c>
      <c r="D159" s="2" t="s">
        <v>41</v>
      </c>
      <c r="E159" s="2" t="s">
        <v>353</v>
      </c>
      <c r="F159" s="2" t="s">
        <v>577</v>
      </c>
      <c r="G159" s="2" t="s">
        <v>44</v>
      </c>
      <c r="H159" s="2">
        <v>450</v>
      </c>
      <c r="I159" s="2" t="s">
        <v>36</v>
      </c>
      <c r="K159" s="2" t="s">
        <v>528</v>
      </c>
      <c r="M159" s="6" t="s">
        <v>529</v>
      </c>
    </row>
    <row r="160" spans="1:13" ht="13.2">
      <c r="A160" s="2" t="s">
        <v>350</v>
      </c>
      <c r="B160" s="2" t="s">
        <v>532</v>
      </c>
      <c r="C160" s="2">
        <v>1994</v>
      </c>
      <c r="D160" s="2" t="s">
        <v>41</v>
      </c>
      <c r="E160" s="2" t="s">
        <v>353</v>
      </c>
      <c r="F160" s="2" t="s">
        <v>56</v>
      </c>
      <c r="G160" s="2" t="s">
        <v>44</v>
      </c>
      <c r="H160" s="2">
        <v>500</v>
      </c>
      <c r="I160" s="2" t="s">
        <v>36</v>
      </c>
      <c r="K160" s="2" t="s">
        <v>528</v>
      </c>
      <c r="M160" s="6" t="s">
        <v>529</v>
      </c>
    </row>
    <row r="161" spans="1:13" ht="13.2">
      <c r="A161" s="2" t="s">
        <v>347</v>
      </c>
      <c r="B161" s="2" t="s">
        <v>578</v>
      </c>
      <c r="C161" s="2">
        <v>1999</v>
      </c>
      <c r="L161" s="2" t="s">
        <v>579</v>
      </c>
    </row>
    <row r="162" spans="1:13" ht="13.2">
      <c r="A162" s="2" t="s">
        <v>347</v>
      </c>
      <c r="B162" s="2" t="s">
        <v>580</v>
      </c>
      <c r="C162" s="2">
        <v>2000</v>
      </c>
      <c r="K162" s="2" t="s">
        <v>581</v>
      </c>
      <c r="L162" s="2" t="s">
        <v>582</v>
      </c>
      <c r="M162" s="6" t="s">
        <v>583</v>
      </c>
    </row>
    <row r="163" spans="1:13" ht="13.2">
      <c r="A163" s="2" t="s">
        <v>347</v>
      </c>
      <c r="B163" s="2" t="s">
        <v>584</v>
      </c>
      <c r="C163" s="2">
        <v>2011</v>
      </c>
      <c r="D163" s="2" t="s">
        <v>41</v>
      </c>
      <c r="E163" s="2" t="s">
        <v>129</v>
      </c>
      <c r="F163" s="2" t="s">
        <v>86</v>
      </c>
      <c r="G163" s="2" t="s">
        <v>44</v>
      </c>
      <c r="H163" s="2">
        <v>50</v>
      </c>
      <c r="I163" s="2" t="s">
        <v>36</v>
      </c>
      <c r="J163" s="2" t="s">
        <v>585</v>
      </c>
      <c r="K163" s="2" t="s">
        <v>581</v>
      </c>
      <c r="L163" s="2" t="s">
        <v>586</v>
      </c>
      <c r="M163" s="6" t="s">
        <v>587</v>
      </c>
    </row>
    <row r="164" spans="1:13" ht="13.2">
      <c r="A164" s="2" t="s">
        <v>347</v>
      </c>
      <c r="B164" s="2" t="s">
        <v>588</v>
      </c>
      <c r="C164" s="2">
        <v>2011</v>
      </c>
      <c r="D164" s="2" t="s">
        <v>41</v>
      </c>
      <c r="E164" s="2" t="s">
        <v>129</v>
      </c>
      <c r="F164" s="2" t="s">
        <v>34</v>
      </c>
      <c r="G164" s="2" t="s">
        <v>44</v>
      </c>
      <c r="H164" s="2">
        <v>15</v>
      </c>
      <c r="I164" s="2" t="s">
        <v>36</v>
      </c>
      <c r="J164" s="2" t="s">
        <v>585</v>
      </c>
      <c r="K164" s="2" t="s">
        <v>581</v>
      </c>
      <c r="L164" s="2" t="s">
        <v>586</v>
      </c>
      <c r="M164" s="6" t="s">
        <v>587</v>
      </c>
    </row>
    <row r="165" spans="1:13" ht="13.2">
      <c r="A165" s="2" t="s">
        <v>347</v>
      </c>
      <c r="B165" s="2" t="s">
        <v>588</v>
      </c>
      <c r="C165" s="2">
        <v>2011</v>
      </c>
      <c r="D165" s="2" t="s">
        <v>41</v>
      </c>
      <c r="E165" s="2" t="s">
        <v>12</v>
      </c>
      <c r="F165" s="2" t="s">
        <v>34</v>
      </c>
      <c r="G165" s="2" t="s">
        <v>44</v>
      </c>
      <c r="H165" s="2">
        <v>12</v>
      </c>
      <c r="I165" s="2" t="s">
        <v>36</v>
      </c>
      <c r="J165" s="2" t="s">
        <v>585</v>
      </c>
      <c r="K165" s="2" t="s">
        <v>581</v>
      </c>
      <c r="L165" s="2" t="s">
        <v>586</v>
      </c>
      <c r="M165" s="6" t="s">
        <v>587</v>
      </c>
    </row>
    <row r="166" spans="1:13" ht="13.2">
      <c r="A166" s="2" t="s">
        <v>347</v>
      </c>
      <c r="B166" s="2" t="s">
        <v>584</v>
      </c>
      <c r="C166" s="2">
        <v>2011</v>
      </c>
      <c r="D166" s="2" t="s">
        <v>41</v>
      </c>
      <c r="E166" s="2" t="s">
        <v>12</v>
      </c>
      <c r="F166" s="2" t="s">
        <v>86</v>
      </c>
      <c r="G166" s="2" t="s">
        <v>44</v>
      </c>
      <c r="H166" s="2">
        <v>37.5</v>
      </c>
      <c r="I166" s="2" t="s">
        <v>36</v>
      </c>
      <c r="J166" s="2" t="s">
        <v>585</v>
      </c>
      <c r="K166" s="2" t="s">
        <v>581</v>
      </c>
      <c r="L166" s="2" t="s">
        <v>586</v>
      </c>
      <c r="M166" s="6" t="s">
        <v>587</v>
      </c>
    </row>
    <row r="167" spans="1:13" ht="13.2">
      <c r="A167" s="2" t="s">
        <v>347</v>
      </c>
      <c r="B167" s="2" t="s">
        <v>589</v>
      </c>
      <c r="C167" s="2">
        <v>2011</v>
      </c>
      <c r="D167" s="2" t="s">
        <v>41</v>
      </c>
      <c r="E167" s="2" t="s">
        <v>7</v>
      </c>
      <c r="F167" s="2" t="s">
        <v>34</v>
      </c>
      <c r="G167" s="2" t="s">
        <v>44</v>
      </c>
      <c r="H167" s="2">
        <v>20</v>
      </c>
      <c r="I167" s="2" t="s">
        <v>36</v>
      </c>
      <c r="J167" s="2" t="s">
        <v>585</v>
      </c>
      <c r="K167" s="2" t="s">
        <v>581</v>
      </c>
      <c r="L167" s="2" t="s">
        <v>586</v>
      </c>
      <c r="M167" s="6" t="s">
        <v>587</v>
      </c>
    </row>
    <row r="168" spans="1:13" ht="13.2">
      <c r="A168" s="2" t="s">
        <v>347</v>
      </c>
      <c r="B168" s="2" t="s">
        <v>589</v>
      </c>
      <c r="C168" s="2">
        <v>2011</v>
      </c>
      <c r="D168" s="2" t="s">
        <v>41</v>
      </c>
      <c r="E168" s="2" t="s">
        <v>7</v>
      </c>
      <c r="F168" s="2" t="s">
        <v>86</v>
      </c>
      <c r="G168" s="2" t="s">
        <v>44</v>
      </c>
      <c r="H168" s="2">
        <v>50</v>
      </c>
      <c r="I168" s="2" t="s">
        <v>36</v>
      </c>
      <c r="J168" s="2" t="s">
        <v>585</v>
      </c>
      <c r="K168" s="2" t="s">
        <v>581</v>
      </c>
      <c r="L168" s="2" t="s">
        <v>586</v>
      </c>
      <c r="M168" s="6" t="s">
        <v>587</v>
      </c>
    </row>
    <row r="169" spans="1:13" ht="13.2">
      <c r="A169" s="2" t="s">
        <v>347</v>
      </c>
      <c r="B169" s="2" t="s">
        <v>589</v>
      </c>
      <c r="C169" s="2">
        <v>2011</v>
      </c>
      <c r="D169" s="2" t="s">
        <v>41</v>
      </c>
      <c r="E169" s="2" t="s">
        <v>114</v>
      </c>
      <c r="F169" s="2" t="s">
        <v>43</v>
      </c>
      <c r="G169" s="2" t="s">
        <v>44</v>
      </c>
      <c r="H169" s="2">
        <v>100</v>
      </c>
      <c r="I169" s="2" t="s">
        <v>36</v>
      </c>
      <c r="J169" s="2" t="s">
        <v>585</v>
      </c>
      <c r="K169" s="2" t="s">
        <v>581</v>
      </c>
      <c r="L169" s="2" t="s">
        <v>586</v>
      </c>
      <c r="M169" s="6" t="s">
        <v>587</v>
      </c>
    </row>
    <row r="170" spans="1:13" ht="13.2">
      <c r="A170" s="2" t="s">
        <v>347</v>
      </c>
      <c r="B170" s="2" t="s">
        <v>589</v>
      </c>
      <c r="C170" s="2">
        <v>2011</v>
      </c>
      <c r="D170" s="2" t="s">
        <v>41</v>
      </c>
      <c r="E170" s="2" t="s">
        <v>169</v>
      </c>
      <c r="F170" s="2" t="s">
        <v>34</v>
      </c>
      <c r="G170" s="2" t="s">
        <v>44</v>
      </c>
      <c r="H170" s="2">
        <v>40</v>
      </c>
      <c r="I170" s="2" t="s">
        <v>36</v>
      </c>
      <c r="J170" s="2" t="s">
        <v>585</v>
      </c>
      <c r="K170" s="2" t="s">
        <v>581</v>
      </c>
      <c r="L170" s="2" t="s">
        <v>586</v>
      </c>
      <c r="M170" s="6" t="s">
        <v>587</v>
      </c>
    </row>
    <row r="171" spans="1:13" ht="13.2">
      <c r="A171" s="2" t="s">
        <v>347</v>
      </c>
      <c r="B171" s="2" t="s">
        <v>589</v>
      </c>
      <c r="C171" s="2">
        <v>2011</v>
      </c>
      <c r="D171" s="2" t="s">
        <v>41</v>
      </c>
      <c r="E171" s="2" t="s">
        <v>169</v>
      </c>
      <c r="F171" s="2" t="s">
        <v>56</v>
      </c>
      <c r="G171" s="2" t="s">
        <v>44</v>
      </c>
      <c r="H171" s="2">
        <v>200</v>
      </c>
      <c r="I171" s="2" t="s">
        <v>36</v>
      </c>
      <c r="J171" s="2" t="s">
        <v>585</v>
      </c>
      <c r="K171" s="2" t="s">
        <v>581</v>
      </c>
      <c r="L171" s="2" t="s">
        <v>586</v>
      </c>
      <c r="M171" s="6" t="s">
        <v>587</v>
      </c>
    </row>
    <row r="172" spans="1:13" ht="13.2">
      <c r="A172" s="2" t="s">
        <v>347</v>
      </c>
      <c r="B172" s="2" t="s">
        <v>589</v>
      </c>
      <c r="C172" s="2">
        <v>2011</v>
      </c>
      <c r="D172" s="2" t="s">
        <v>41</v>
      </c>
      <c r="E172" s="2" t="s">
        <v>42</v>
      </c>
      <c r="F172" s="2" t="s">
        <v>43</v>
      </c>
      <c r="G172" s="2" t="s">
        <v>44</v>
      </c>
      <c r="H172" s="2">
        <v>10</v>
      </c>
      <c r="I172" s="2" t="s">
        <v>590</v>
      </c>
      <c r="J172" s="2" t="s">
        <v>585</v>
      </c>
      <c r="K172" s="2" t="s">
        <v>581</v>
      </c>
      <c r="L172" s="2" t="s">
        <v>586</v>
      </c>
      <c r="M172" s="6" t="s">
        <v>587</v>
      </c>
    </row>
    <row r="173" spans="1:13" ht="13.2">
      <c r="A173" s="2" t="s">
        <v>347</v>
      </c>
      <c r="B173" s="2" t="s">
        <v>589</v>
      </c>
      <c r="C173" s="2">
        <v>2011</v>
      </c>
      <c r="D173" s="2" t="s">
        <v>41</v>
      </c>
      <c r="E173" s="2" t="s">
        <v>42</v>
      </c>
      <c r="F173" s="2" t="s">
        <v>56</v>
      </c>
      <c r="G173" s="2" t="s">
        <v>44</v>
      </c>
      <c r="H173" s="2">
        <v>30</v>
      </c>
      <c r="I173" s="2" t="s">
        <v>590</v>
      </c>
      <c r="J173" s="2" t="s">
        <v>585</v>
      </c>
      <c r="K173" s="2" t="s">
        <v>581</v>
      </c>
      <c r="L173" s="2" t="s">
        <v>586</v>
      </c>
      <c r="M173" s="6" t="s">
        <v>587</v>
      </c>
    </row>
    <row r="174" spans="1:13" ht="13.2">
      <c r="A174" s="2" t="s">
        <v>347</v>
      </c>
      <c r="B174" s="2" t="s">
        <v>591</v>
      </c>
      <c r="C174" s="2">
        <v>2008</v>
      </c>
      <c r="D174" s="2" t="s">
        <v>592</v>
      </c>
      <c r="E174" s="2" t="s">
        <v>593</v>
      </c>
      <c r="F174" s="2" t="s">
        <v>594</v>
      </c>
      <c r="G174" s="2" t="s">
        <v>44</v>
      </c>
      <c r="H174" s="2">
        <v>0</v>
      </c>
      <c r="I174" s="2" t="s">
        <v>45</v>
      </c>
      <c r="J174" s="2" t="s">
        <v>595</v>
      </c>
      <c r="L174" s="2" t="s">
        <v>596</v>
      </c>
      <c r="M174" s="6" t="s">
        <v>597</v>
      </c>
    </row>
    <row r="175" spans="1:13" ht="13.2">
      <c r="A175" s="2" t="s">
        <v>286</v>
      </c>
      <c r="B175" s="2" t="s">
        <v>598</v>
      </c>
      <c r="C175" s="2">
        <v>2015</v>
      </c>
      <c r="D175" s="2" t="s">
        <v>41</v>
      </c>
      <c r="E175" s="2" t="s">
        <v>599</v>
      </c>
      <c r="F175" s="2" t="s">
        <v>34</v>
      </c>
      <c r="G175" s="2" t="s">
        <v>44</v>
      </c>
      <c r="H175" s="2">
        <v>40</v>
      </c>
      <c r="I175" s="2" t="s">
        <v>600</v>
      </c>
      <c r="K175" s="2" t="s">
        <v>601</v>
      </c>
      <c r="L175" s="2" t="s">
        <v>602</v>
      </c>
      <c r="M175" s="6" t="s">
        <v>603</v>
      </c>
    </row>
    <row r="176" spans="1:13" ht="13.2">
      <c r="A176" s="2" t="s">
        <v>286</v>
      </c>
      <c r="B176" s="2" t="s">
        <v>598</v>
      </c>
      <c r="C176" s="2">
        <v>2015</v>
      </c>
      <c r="D176" s="2" t="s">
        <v>41</v>
      </c>
      <c r="E176" s="2" t="s">
        <v>169</v>
      </c>
      <c r="F176" s="2" t="s">
        <v>56</v>
      </c>
      <c r="G176" s="2" t="s">
        <v>44</v>
      </c>
      <c r="H176" s="2">
        <v>200</v>
      </c>
      <c r="I176" s="2" t="s">
        <v>600</v>
      </c>
      <c r="K176" s="2" t="s">
        <v>601</v>
      </c>
    </row>
    <row r="177" spans="1:13" ht="13.2">
      <c r="A177" s="2" t="s">
        <v>286</v>
      </c>
      <c r="B177" s="2" t="s">
        <v>598</v>
      </c>
      <c r="C177" s="2">
        <v>2015</v>
      </c>
      <c r="D177" s="2" t="s">
        <v>41</v>
      </c>
      <c r="E177" s="2" t="s">
        <v>114</v>
      </c>
      <c r="F177" s="2" t="s">
        <v>604</v>
      </c>
      <c r="G177" s="2" t="s">
        <v>44</v>
      </c>
      <c r="H177" s="2">
        <v>100</v>
      </c>
      <c r="I177" s="2" t="s">
        <v>600</v>
      </c>
      <c r="K177" s="2" t="s">
        <v>601</v>
      </c>
    </row>
    <row r="178" spans="1:13" ht="13.2">
      <c r="A178" s="2" t="s">
        <v>286</v>
      </c>
      <c r="B178" s="2" t="s">
        <v>598</v>
      </c>
      <c r="C178" s="2">
        <v>2015</v>
      </c>
      <c r="D178" s="2" t="s">
        <v>41</v>
      </c>
      <c r="E178" s="2" t="s">
        <v>7</v>
      </c>
      <c r="F178" s="2" t="s">
        <v>34</v>
      </c>
      <c r="G178" s="2" t="s">
        <v>44</v>
      </c>
      <c r="H178" s="2">
        <v>20</v>
      </c>
      <c r="I178" s="2" t="s">
        <v>600</v>
      </c>
      <c r="K178" s="2" t="s">
        <v>601</v>
      </c>
    </row>
    <row r="179" spans="1:13" ht="13.2">
      <c r="A179" s="2" t="s">
        <v>286</v>
      </c>
      <c r="B179" s="2" t="s">
        <v>598</v>
      </c>
      <c r="C179" s="2">
        <v>2015</v>
      </c>
      <c r="D179" s="2" t="s">
        <v>41</v>
      </c>
      <c r="E179" s="2" t="s">
        <v>7</v>
      </c>
      <c r="F179" s="2" t="s">
        <v>86</v>
      </c>
      <c r="G179" s="2" t="s">
        <v>44</v>
      </c>
      <c r="H179" s="2">
        <v>50</v>
      </c>
      <c r="I179" s="2" t="s">
        <v>600</v>
      </c>
      <c r="K179" s="2" t="s">
        <v>601</v>
      </c>
    </row>
    <row r="180" spans="1:13" ht="13.2">
      <c r="A180" s="2" t="s">
        <v>286</v>
      </c>
      <c r="B180" s="2" t="s">
        <v>598</v>
      </c>
      <c r="C180" s="2">
        <v>2015</v>
      </c>
      <c r="D180" s="2" t="s">
        <v>41</v>
      </c>
      <c r="E180" s="2" t="s">
        <v>12</v>
      </c>
      <c r="F180" s="2" t="s">
        <v>34</v>
      </c>
      <c r="G180" s="2" t="s">
        <v>44</v>
      </c>
      <c r="H180" s="2">
        <v>10</v>
      </c>
      <c r="I180" s="2" t="s">
        <v>600</v>
      </c>
      <c r="K180" s="2" t="s">
        <v>601</v>
      </c>
    </row>
    <row r="181" spans="1:13" ht="13.2">
      <c r="A181" s="2" t="s">
        <v>286</v>
      </c>
      <c r="B181" s="2" t="s">
        <v>598</v>
      </c>
      <c r="C181" s="2">
        <v>2015</v>
      </c>
      <c r="D181" s="2" t="s">
        <v>41</v>
      </c>
      <c r="E181" s="2" t="s">
        <v>12</v>
      </c>
      <c r="F181" s="2" t="s">
        <v>86</v>
      </c>
      <c r="G181" s="2" t="s">
        <v>44</v>
      </c>
      <c r="H181" s="2">
        <v>25</v>
      </c>
      <c r="I181" s="2" t="s">
        <v>600</v>
      </c>
      <c r="K181" s="2" t="s">
        <v>601</v>
      </c>
    </row>
    <row r="182" spans="1:13" ht="13.2">
      <c r="A182" s="2" t="s">
        <v>286</v>
      </c>
      <c r="B182" s="2" t="s">
        <v>598</v>
      </c>
      <c r="C182" s="2">
        <v>2015</v>
      </c>
      <c r="D182" s="2" t="s">
        <v>41</v>
      </c>
      <c r="E182" s="2" t="s">
        <v>129</v>
      </c>
      <c r="F182" s="2" t="s">
        <v>86</v>
      </c>
      <c r="G182" s="2" t="s">
        <v>44</v>
      </c>
      <c r="H182" s="2">
        <v>20</v>
      </c>
      <c r="I182" s="2" t="s">
        <v>600</v>
      </c>
      <c r="K182" s="2" t="s">
        <v>601</v>
      </c>
    </row>
    <row r="183" spans="1:13" ht="13.2">
      <c r="A183" s="2" t="s">
        <v>286</v>
      </c>
      <c r="B183" s="2" t="s">
        <v>598</v>
      </c>
      <c r="C183" s="2">
        <v>2015</v>
      </c>
      <c r="D183" s="2" t="s">
        <v>41</v>
      </c>
      <c r="E183" s="2" t="s">
        <v>129</v>
      </c>
      <c r="F183" s="2" t="s">
        <v>605</v>
      </c>
      <c r="G183" s="2" t="s">
        <v>44</v>
      </c>
      <c r="H183" s="2">
        <v>500</v>
      </c>
      <c r="I183" s="2" t="s">
        <v>600</v>
      </c>
      <c r="K183" s="2" t="s">
        <v>601</v>
      </c>
    </row>
    <row r="184" spans="1:13" ht="13.2">
      <c r="A184" s="2" t="s">
        <v>308</v>
      </c>
      <c r="B184" s="2" t="s">
        <v>606</v>
      </c>
      <c r="C184" s="2">
        <v>2010</v>
      </c>
      <c r="D184" s="2" t="s">
        <v>41</v>
      </c>
      <c r="E184" s="2" t="s">
        <v>129</v>
      </c>
      <c r="F184" s="2" t="s">
        <v>34</v>
      </c>
      <c r="H184" s="2">
        <v>80</v>
      </c>
      <c r="I184" s="2" t="s">
        <v>600</v>
      </c>
      <c r="J184" s="2" t="s">
        <v>595</v>
      </c>
      <c r="K184" s="2" t="s">
        <v>607</v>
      </c>
      <c r="L184" s="2" t="s">
        <v>608</v>
      </c>
      <c r="M184" s="2" t="s">
        <v>609</v>
      </c>
    </row>
    <row r="185" spans="1:13" ht="13.2">
      <c r="A185" s="2" t="s">
        <v>308</v>
      </c>
      <c r="B185" s="2" t="s">
        <v>606</v>
      </c>
      <c r="C185" s="2">
        <v>2010</v>
      </c>
      <c r="D185" s="2" t="s">
        <v>41</v>
      </c>
      <c r="E185" s="2" t="s">
        <v>129</v>
      </c>
      <c r="F185" s="2" t="s">
        <v>86</v>
      </c>
      <c r="H185" s="2">
        <v>120</v>
      </c>
      <c r="I185" s="2" t="s">
        <v>600</v>
      </c>
      <c r="K185" s="2" t="s">
        <v>607</v>
      </c>
      <c r="M185" s="2" t="s">
        <v>610</v>
      </c>
    </row>
    <row r="186" spans="1:13" ht="13.2">
      <c r="A186" s="2" t="s">
        <v>308</v>
      </c>
      <c r="B186" s="2" t="s">
        <v>606</v>
      </c>
      <c r="C186" s="2">
        <v>2010</v>
      </c>
      <c r="D186" s="2" t="s">
        <v>41</v>
      </c>
      <c r="E186" s="2" t="s">
        <v>611</v>
      </c>
      <c r="F186" s="2" t="s">
        <v>34</v>
      </c>
      <c r="H186" s="2">
        <v>40</v>
      </c>
      <c r="I186" s="2" t="s">
        <v>600</v>
      </c>
      <c r="K186" s="2" t="s">
        <v>607</v>
      </c>
    </row>
    <row r="187" spans="1:13" ht="13.2">
      <c r="A187" s="2" t="s">
        <v>308</v>
      </c>
      <c r="B187" s="2" t="s">
        <v>606</v>
      </c>
      <c r="C187" s="2">
        <v>2010</v>
      </c>
      <c r="D187" s="2" t="s">
        <v>41</v>
      </c>
      <c r="E187" s="2" t="s">
        <v>611</v>
      </c>
      <c r="F187" s="2" t="s">
        <v>86</v>
      </c>
      <c r="H187" s="2">
        <v>40</v>
      </c>
      <c r="I187" s="2" t="s">
        <v>600</v>
      </c>
      <c r="K187" s="2" t="s">
        <v>607</v>
      </c>
    </row>
    <row r="188" spans="1:13" ht="13.2">
      <c r="A188" s="2" t="s">
        <v>308</v>
      </c>
      <c r="B188" s="2" t="s">
        <v>606</v>
      </c>
      <c r="C188" s="2">
        <v>2010</v>
      </c>
      <c r="D188" s="2" t="s">
        <v>41</v>
      </c>
      <c r="E188" s="2" t="s">
        <v>169</v>
      </c>
      <c r="F188" s="2" t="s">
        <v>34</v>
      </c>
      <c r="H188" s="2">
        <v>40</v>
      </c>
      <c r="I188" s="2" t="s">
        <v>600</v>
      </c>
      <c r="K188" s="2" t="s">
        <v>607</v>
      </c>
    </row>
    <row r="189" spans="1:13" ht="13.2">
      <c r="A189" s="2" t="s">
        <v>308</v>
      </c>
      <c r="B189" s="2" t="s">
        <v>606</v>
      </c>
      <c r="C189" s="2">
        <v>2010</v>
      </c>
      <c r="D189" s="2" t="s">
        <v>41</v>
      </c>
      <c r="E189" s="2" t="s">
        <v>169</v>
      </c>
      <c r="F189" s="2" t="s">
        <v>86</v>
      </c>
      <c r="H189" s="2">
        <v>40</v>
      </c>
      <c r="I189" s="2" t="s">
        <v>600</v>
      </c>
      <c r="K189" s="2" t="s">
        <v>607</v>
      </c>
    </row>
    <row r="190" spans="1:13" ht="13.2">
      <c r="A190" s="2" t="s">
        <v>308</v>
      </c>
      <c r="B190" s="2" t="s">
        <v>606</v>
      </c>
      <c r="C190" s="2">
        <v>2010</v>
      </c>
      <c r="D190" s="2" t="s">
        <v>41</v>
      </c>
      <c r="E190" s="2" t="s">
        <v>612</v>
      </c>
      <c r="F190" s="2" t="s">
        <v>613</v>
      </c>
      <c r="H190" s="2">
        <v>180</v>
      </c>
      <c r="I190" s="2" t="s">
        <v>600</v>
      </c>
      <c r="K190" s="2" t="s">
        <v>607</v>
      </c>
    </row>
    <row r="191" spans="1:13" ht="13.2">
      <c r="A191" s="2" t="s">
        <v>308</v>
      </c>
      <c r="B191" s="2" t="s">
        <v>606</v>
      </c>
      <c r="C191" s="2">
        <v>2010</v>
      </c>
      <c r="D191" s="2" t="s">
        <v>41</v>
      </c>
      <c r="E191" s="2" t="s">
        <v>353</v>
      </c>
      <c r="F191" s="2" t="s">
        <v>34</v>
      </c>
      <c r="H191" s="2">
        <v>400</v>
      </c>
      <c r="I191" s="2" t="s">
        <v>600</v>
      </c>
      <c r="K191" s="2" t="s">
        <v>607</v>
      </c>
    </row>
    <row r="192" spans="1:13" ht="13.2">
      <c r="A192" s="2" t="s">
        <v>308</v>
      </c>
      <c r="B192" s="2" t="s">
        <v>606</v>
      </c>
      <c r="C192" s="2">
        <v>2010</v>
      </c>
      <c r="D192" s="2" t="s">
        <v>41</v>
      </c>
      <c r="E192" s="2" t="s">
        <v>353</v>
      </c>
      <c r="F192" s="2" t="s">
        <v>86</v>
      </c>
      <c r="H192" s="2">
        <v>550</v>
      </c>
      <c r="I192" s="2" t="s">
        <v>600</v>
      </c>
      <c r="K192" s="2" t="s">
        <v>607</v>
      </c>
    </row>
    <row r="193" spans="1:11" ht="13.2">
      <c r="A193" s="2" t="s">
        <v>308</v>
      </c>
      <c r="B193" s="2" t="s">
        <v>606</v>
      </c>
      <c r="C193" s="2">
        <v>2010</v>
      </c>
      <c r="D193" s="2" t="s">
        <v>41</v>
      </c>
      <c r="E193" s="2" t="s">
        <v>7</v>
      </c>
      <c r="F193" s="2" t="s">
        <v>34</v>
      </c>
      <c r="H193" s="2">
        <v>200</v>
      </c>
      <c r="I193" s="2" t="s">
        <v>600</v>
      </c>
      <c r="K193" s="2" t="s">
        <v>607</v>
      </c>
    </row>
    <row r="194" spans="1:11" ht="13.2">
      <c r="A194" s="2" t="s">
        <v>308</v>
      </c>
      <c r="B194" s="2" t="s">
        <v>606</v>
      </c>
      <c r="C194" s="2">
        <v>2010</v>
      </c>
      <c r="D194" s="2" t="s">
        <v>41</v>
      </c>
      <c r="E194" s="2" t="s">
        <v>7</v>
      </c>
      <c r="F194" s="2" t="s">
        <v>86</v>
      </c>
      <c r="H194" s="2">
        <v>250</v>
      </c>
      <c r="I194" s="2" t="s">
        <v>600</v>
      </c>
      <c r="K194" s="2" t="s">
        <v>607</v>
      </c>
    </row>
    <row r="195" spans="1:11" ht="13.2">
      <c r="A195" s="2" t="s">
        <v>308</v>
      </c>
      <c r="B195" s="2" t="s">
        <v>606</v>
      </c>
      <c r="C195" s="2">
        <v>2010</v>
      </c>
      <c r="D195" s="2" t="s">
        <v>41</v>
      </c>
      <c r="E195" s="2" t="s">
        <v>12</v>
      </c>
      <c r="F195" s="2" t="s">
        <v>34</v>
      </c>
      <c r="H195" s="2">
        <v>25</v>
      </c>
      <c r="I195" s="2" t="s">
        <v>600</v>
      </c>
      <c r="K195" s="2" t="s">
        <v>607</v>
      </c>
    </row>
    <row r="196" spans="1:11" ht="13.2">
      <c r="A196" s="2" t="s">
        <v>308</v>
      </c>
      <c r="B196" s="2" t="s">
        <v>606</v>
      </c>
      <c r="C196" s="2">
        <v>2010</v>
      </c>
      <c r="D196" s="2" t="s">
        <v>41</v>
      </c>
      <c r="E196" s="2" t="s">
        <v>12</v>
      </c>
      <c r="F196" s="2" t="s">
        <v>86</v>
      </c>
      <c r="H196" s="2">
        <v>40</v>
      </c>
      <c r="I196" s="2" t="s">
        <v>600</v>
      </c>
      <c r="K196" s="2" t="s">
        <v>607</v>
      </c>
    </row>
    <row r="197" spans="1:11" ht="13.2">
      <c r="A197" s="2" t="s">
        <v>308</v>
      </c>
      <c r="B197" s="2" t="s">
        <v>606</v>
      </c>
      <c r="C197" s="2">
        <v>2010</v>
      </c>
      <c r="D197" s="2" t="s">
        <v>41</v>
      </c>
      <c r="E197" s="2" t="s">
        <v>12</v>
      </c>
      <c r="F197" s="2" t="s">
        <v>613</v>
      </c>
      <c r="H197" s="2">
        <v>25</v>
      </c>
      <c r="I197" s="2" t="s">
        <v>600</v>
      </c>
      <c r="K197" s="2" t="s">
        <v>607</v>
      </c>
    </row>
    <row r="198" spans="1:11" ht="13.2">
      <c r="A198" s="2" t="s">
        <v>308</v>
      </c>
      <c r="B198" s="2" t="s">
        <v>606</v>
      </c>
      <c r="C198" s="2">
        <v>2010</v>
      </c>
      <c r="D198" s="2" t="s">
        <v>41</v>
      </c>
      <c r="E198" s="2" t="s">
        <v>63</v>
      </c>
      <c r="F198" s="2" t="s">
        <v>34</v>
      </c>
      <c r="H198" s="2">
        <v>1.5</v>
      </c>
      <c r="I198" s="2" t="s">
        <v>600</v>
      </c>
      <c r="K198" s="2" t="s">
        <v>607</v>
      </c>
    </row>
    <row r="199" spans="1:11" ht="13.2">
      <c r="A199" s="2" t="s">
        <v>308</v>
      </c>
      <c r="B199" s="2" t="s">
        <v>606</v>
      </c>
      <c r="C199" s="2">
        <v>2010</v>
      </c>
      <c r="D199" s="2" t="s">
        <v>41</v>
      </c>
      <c r="E199" s="2" t="s">
        <v>63</v>
      </c>
      <c r="F199" s="2" t="s">
        <v>86</v>
      </c>
      <c r="H199" s="2">
        <v>2</v>
      </c>
      <c r="I199" s="2" t="s">
        <v>600</v>
      </c>
      <c r="K199" s="2" t="s">
        <v>607</v>
      </c>
    </row>
    <row r="200" spans="1:11" ht="13.2">
      <c r="A200" s="2" t="s">
        <v>308</v>
      </c>
      <c r="B200" s="2" t="s">
        <v>606</v>
      </c>
      <c r="C200" s="2">
        <v>2010</v>
      </c>
      <c r="D200" s="2" t="s">
        <v>41</v>
      </c>
      <c r="E200" s="2" t="s">
        <v>42</v>
      </c>
      <c r="F200" s="2" t="s">
        <v>614</v>
      </c>
      <c r="H200" s="2">
        <v>5</v>
      </c>
      <c r="I200" s="2" t="s">
        <v>600</v>
      </c>
      <c r="K200" s="2" t="s">
        <v>607</v>
      </c>
    </row>
    <row r="201" spans="1:11" ht="13.2">
      <c r="A201" s="2" t="s">
        <v>308</v>
      </c>
      <c r="B201" s="2" t="s">
        <v>606</v>
      </c>
      <c r="C201" s="2">
        <v>2010</v>
      </c>
      <c r="D201" s="2" t="s">
        <v>41</v>
      </c>
      <c r="E201" s="2" t="s">
        <v>42</v>
      </c>
      <c r="F201" s="2" t="s">
        <v>56</v>
      </c>
      <c r="H201" s="2">
        <v>10</v>
      </c>
      <c r="I201" s="2" t="s">
        <v>600</v>
      </c>
      <c r="K201" s="2" t="s">
        <v>607</v>
      </c>
    </row>
    <row r="202" spans="1:11" ht="13.2">
      <c r="A202" s="2" t="s">
        <v>308</v>
      </c>
      <c r="B202" s="2" t="s">
        <v>606</v>
      </c>
      <c r="C202" s="2">
        <v>2013</v>
      </c>
      <c r="D202" s="2" t="s">
        <v>41</v>
      </c>
      <c r="E202" s="2" t="s">
        <v>129</v>
      </c>
      <c r="F202" s="2" t="s">
        <v>34</v>
      </c>
      <c r="H202" s="2">
        <v>80</v>
      </c>
      <c r="I202" s="2" t="s">
        <v>600</v>
      </c>
      <c r="K202" s="2" t="s">
        <v>607</v>
      </c>
    </row>
    <row r="203" spans="1:11" ht="13.2">
      <c r="A203" s="2" t="s">
        <v>308</v>
      </c>
      <c r="B203" s="2" t="s">
        <v>606</v>
      </c>
      <c r="C203" s="2">
        <v>2013</v>
      </c>
      <c r="D203" s="2" t="s">
        <v>41</v>
      </c>
      <c r="E203" s="2" t="s">
        <v>129</v>
      </c>
      <c r="F203" s="2" t="s">
        <v>86</v>
      </c>
      <c r="H203" s="2">
        <v>120</v>
      </c>
      <c r="I203" s="2" t="s">
        <v>600</v>
      </c>
      <c r="K203" s="2" t="s">
        <v>607</v>
      </c>
    </row>
    <row r="204" spans="1:11" ht="13.2">
      <c r="A204" s="2" t="s">
        <v>308</v>
      </c>
      <c r="B204" s="2" t="s">
        <v>606</v>
      </c>
      <c r="C204" s="2">
        <v>2013</v>
      </c>
      <c r="D204" s="2" t="s">
        <v>41</v>
      </c>
      <c r="E204" s="2" t="s">
        <v>611</v>
      </c>
      <c r="F204" s="2" t="s">
        <v>34</v>
      </c>
      <c r="H204" s="2">
        <v>40</v>
      </c>
      <c r="I204" s="2" t="s">
        <v>600</v>
      </c>
      <c r="K204" s="2" t="s">
        <v>607</v>
      </c>
    </row>
    <row r="205" spans="1:11" ht="13.2">
      <c r="A205" s="2" t="s">
        <v>308</v>
      </c>
      <c r="B205" s="2" t="s">
        <v>606</v>
      </c>
      <c r="C205" s="2">
        <v>2013</v>
      </c>
      <c r="D205" s="2" t="s">
        <v>41</v>
      </c>
      <c r="E205" s="2" t="s">
        <v>611</v>
      </c>
      <c r="F205" s="2" t="s">
        <v>86</v>
      </c>
      <c r="H205" s="2">
        <v>40</v>
      </c>
      <c r="I205" s="2" t="s">
        <v>600</v>
      </c>
      <c r="K205" s="2" t="s">
        <v>607</v>
      </c>
    </row>
    <row r="206" spans="1:11" ht="13.2">
      <c r="A206" s="2" t="s">
        <v>308</v>
      </c>
      <c r="B206" s="2" t="s">
        <v>606</v>
      </c>
      <c r="C206" s="2">
        <v>2013</v>
      </c>
      <c r="D206" s="2" t="s">
        <v>41</v>
      </c>
      <c r="E206" s="2" t="s">
        <v>169</v>
      </c>
      <c r="F206" s="2" t="s">
        <v>34</v>
      </c>
      <c r="H206" s="2">
        <v>40</v>
      </c>
      <c r="I206" s="2" t="s">
        <v>600</v>
      </c>
      <c r="K206" s="2" t="s">
        <v>607</v>
      </c>
    </row>
    <row r="207" spans="1:11" ht="13.2">
      <c r="A207" s="2" t="s">
        <v>308</v>
      </c>
      <c r="B207" s="2" t="s">
        <v>606</v>
      </c>
      <c r="C207" s="2">
        <v>2013</v>
      </c>
      <c r="D207" s="2" t="s">
        <v>41</v>
      </c>
      <c r="E207" s="2" t="s">
        <v>169</v>
      </c>
      <c r="F207" s="2" t="s">
        <v>86</v>
      </c>
      <c r="H207" s="2">
        <v>80</v>
      </c>
      <c r="I207" s="2" t="s">
        <v>600</v>
      </c>
      <c r="K207" s="2" t="s">
        <v>607</v>
      </c>
    </row>
    <row r="208" spans="1:11" ht="13.2">
      <c r="A208" s="2" t="s">
        <v>308</v>
      </c>
      <c r="B208" s="2" t="s">
        <v>606</v>
      </c>
      <c r="C208" s="2">
        <v>2013</v>
      </c>
      <c r="D208" s="2" t="s">
        <v>41</v>
      </c>
      <c r="E208" s="2" t="s">
        <v>612</v>
      </c>
      <c r="F208" s="2" t="s">
        <v>613</v>
      </c>
      <c r="H208" s="2">
        <v>130</v>
      </c>
      <c r="I208" s="2" t="s">
        <v>600</v>
      </c>
      <c r="K208" s="2" t="s">
        <v>607</v>
      </c>
    </row>
    <row r="209" spans="1:13" ht="13.2">
      <c r="A209" s="2" t="s">
        <v>308</v>
      </c>
      <c r="B209" s="2" t="s">
        <v>606</v>
      </c>
      <c r="C209" s="2">
        <v>2013</v>
      </c>
      <c r="D209" s="2" t="s">
        <v>41</v>
      </c>
      <c r="E209" s="2" t="s">
        <v>353</v>
      </c>
      <c r="F209" s="2" t="s">
        <v>34</v>
      </c>
      <c r="H209" s="2">
        <v>360</v>
      </c>
      <c r="I209" s="2" t="s">
        <v>600</v>
      </c>
      <c r="K209" s="2" t="s">
        <v>607</v>
      </c>
    </row>
    <row r="210" spans="1:13" ht="13.2">
      <c r="A210" s="2" t="s">
        <v>308</v>
      </c>
      <c r="B210" s="2" t="s">
        <v>606</v>
      </c>
      <c r="C210" s="2">
        <v>2013</v>
      </c>
      <c r="D210" s="2" t="s">
        <v>41</v>
      </c>
      <c r="E210" s="2" t="s">
        <v>353</v>
      </c>
      <c r="F210" s="2" t="s">
        <v>86</v>
      </c>
      <c r="H210" s="2">
        <v>500</v>
      </c>
      <c r="I210" s="2" t="s">
        <v>600</v>
      </c>
      <c r="K210" s="2" t="s">
        <v>607</v>
      </c>
    </row>
    <row r="211" spans="1:13" ht="13.2">
      <c r="A211" s="2" t="s">
        <v>308</v>
      </c>
      <c r="B211" s="2" t="s">
        <v>606</v>
      </c>
      <c r="C211" s="2">
        <v>2013</v>
      </c>
      <c r="D211" s="2" t="s">
        <v>41</v>
      </c>
      <c r="E211" s="2" t="s">
        <v>7</v>
      </c>
      <c r="F211" s="2" t="s">
        <v>34</v>
      </c>
      <c r="H211" s="2">
        <v>120</v>
      </c>
      <c r="I211" s="2" t="s">
        <v>600</v>
      </c>
      <c r="K211" s="2" t="s">
        <v>607</v>
      </c>
    </row>
    <row r="212" spans="1:13" ht="13.2">
      <c r="A212" s="2" t="s">
        <v>308</v>
      </c>
      <c r="B212" s="2" t="s">
        <v>606</v>
      </c>
      <c r="C212" s="2">
        <v>2013</v>
      </c>
      <c r="D212" s="2" t="s">
        <v>41</v>
      </c>
      <c r="E212" s="2" t="s">
        <v>7</v>
      </c>
      <c r="F212" s="2" t="s">
        <v>86</v>
      </c>
      <c r="H212" s="2">
        <v>150</v>
      </c>
      <c r="I212" s="2" t="s">
        <v>600</v>
      </c>
      <c r="K212" s="2" t="s">
        <v>607</v>
      </c>
    </row>
    <row r="213" spans="1:13" ht="13.2">
      <c r="A213" s="2" t="s">
        <v>308</v>
      </c>
      <c r="B213" s="2" t="s">
        <v>606</v>
      </c>
      <c r="C213" s="2">
        <v>2013</v>
      </c>
      <c r="D213" s="2" t="s">
        <v>41</v>
      </c>
      <c r="E213" s="2" t="s">
        <v>12</v>
      </c>
      <c r="F213" s="2" t="s">
        <v>34</v>
      </c>
      <c r="H213" s="2">
        <v>15</v>
      </c>
      <c r="I213" s="2" t="s">
        <v>600</v>
      </c>
      <c r="K213" s="2" t="s">
        <v>607</v>
      </c>
    </row>
    <row r="214" spans="1:13" ht="13.2">
      <c r="A214" s="2" t="s">
        <v>308</v>
      </c>
      <c r="B214" s="2" t="s">
        <v>606</v>
      </c>
      <c r="C214" s="2">
        <v>2013</v>
      </c>
      <c r="D214" s="2" t="s">
        <v>41</v>
      </c>
      <c r="E214" s="2" t="s">
        <v>12</v>
      </c>
      <c r="F214" s="2" t="s">
        <v>86</v>
      </c>
      <c r="H214" s="2">
        <v>35</v>
      </c>
      <c r="I214" s="2" t="s">
        <v>600</v>
      </c>
      <c r="K214" s="2" t="s">
        <v>607</v>
      </c>
    </row>
    <row r="215" spans="1:13" ht="13.2">
      <c r="A215" s="2" t="s">
        <v>308</v>
      </c>
      <c r="B215" s="2" t="s">
        <v>606</v>
      </c>
      <c r="C215" s="2">
        <v>2013</v>
      </c>
      <c r="D215" s="2" t="s">
        <v>41</v>
      </c>
      <c r="E215" s="2" t="s">
        <v>12</v>
      </c>
      <c r="F215" s="2" t="s">
        <v>613</v>
      </c>
      <c r="H215" s="2">
        <v>15</v>
      </c>
      <c r="I215" s="2" t="s">
        <v>600</v>
      </c>
      <c r="K215" s="2" t="s">
        <v>607</v>
      </c>
    </row>
    <row r="216" spans="1:13" ht="13.2">
      <c r="A216" s="2" t="s">
        <v>308</v>
      </c>
      <c r="B216" s="2" t="s">
        <v>606</v>
      </c>
      <c r="C216" s="2">
        <v>2013</v>
      </c>
      <c r="D216" s="2" t="s">
        <v>41</v>
      </c>
      <c r="E216" s="2" t="s">
        <v>63</v>
      </c>
      <c r="F216" s="2" t="s">
        <v>34</v>
      </c>
      <c r="H216" s="2">
        <v>1</v>
      </c>
      <c r="I216" s="2" t="s">
        <v>600</v>
      </c>
      <c r="K216" s="2" t="s">
        <v>607</v>
      </c>
    </row>
    <row r="217" spans="1:13" ht="13.2">
      <c r="A217" s="2" t="s">
        <v>308</v>
      </c>
      <c r="B217" s="2" t="s">
        <v>606</v>
      </c>
      <c r="C217" s="2">
        <v>2013</v>
      </c>
      <c r="D217" s="2" t="s">
        <v>41</v>
      </c>
      <c r="E217" s="2" t="s">
        <v>63</v>
      </c>
      <c r="F217" s="2" t="s">
        <v>86</v>
      </c>
      <c r="H217" s="2">
        <v>1.5</v>
      </c>
      <c r="I217" s="2" t="s">
        <v>600</v>
      </c>
      <c r="K217" s="2" t="s">
        <v>607</v>
      </c>
    </row>
    <row r="218" spans="1:13" ht="13.2">
      <c r="A218" s="2" t="s">
        <v>308</v>
      </c>
      <c r="B218" s="2" t="s">
        <v>606</v>
      </c>
      <c r="C218" s="2">
        <v>2013</v>
      </c>
      <c r="D218" s="2" t="s">
        <v>41</v>
      </c>
      <c r="E218" s="2" t="s">
        <v>42</v>
      </c>
      <c r="F218" s="2" t="s">
        <v>614</v>
      </c>
      <c r="H218" s="2">
        <v>5</v>
      </c>
      <c r="I218" s="2" t="s">
        <v>600</v>
      </c>
      <c r="K218" s="2" t="s">
        <v>607</v>
      </c>
    </row>
    <row r="219" spans="1:13" ht="13.2">
      <c r="A219" s="2" t="s">
        <v>308</v>
      </c>
      <c r="B219" s="2" t="s">
        <v>606</v>
      </c>
      <c r="C219" s="2">
        <v>2013</v>
      </c>
      <c r="D219" s="2" t="s">
        <v>41</v>
      </c>
      <c r="E219" s="2" t="s">
        <v>42</v>
      </c>
      <c r="F219" s="2" t="s">
        <v>56</v>
      </c>
      <c r="H219" s="2">
        <v>10</v>
      </c>
      <c r="I219" s="2" t="s">
        <v>600</v>
      </c>
      <c r="K219" s="2" t="s">
        <v>607</v>
      </c>
    </row>
    <row r="220" spans="1:13" ht="13.2">
      <c r="A220" s="2" t="s">
        <v>355</v>
      </c>
      <c r="B220" s="2" t="s">
        <v>615</v>
      </c>
      <c r="C220" s="2">
        <v>1992</v>
      </c>
      <c r="E220" s="2" t="s">
        <v>616</v>
      </c>
      <c r="F220" s="2" t="s">
        <v>56</v>
      </c>
      <c r="H220" s="2">
        <v>30</v>
      </c>
      <c r="I220" s="2" t="s">
        <v>45</v>
      </c>
      <c r="J220" s="2" t="s">
        <v>595</v>
      </c>
      <c r="K220" s="2" t="s">
        <v>617</v>
      </c>
      <c r="L220" s="2" t="s">
        <v>618</v>
      </c>
      <c r="M220" s="2" t="s">
        <v>619</v>
      </c>
    </row>
    <row r="221" spans="1:13" ht="13.2">
      <c r="A221" s="2" t="s">
        <v>355</v>
      </c>
      <c r="B221" s="2" t="s">
        <v>615</v>
      </c>
      <c r="C221" s="2">
        <v>1992</v>
      </c>
      <c r="E221" s="2" t="s">
        <v>616</v>
      </c>
      <c r="F221" s="2" t="s">
        <v>43</v>
      </c>
      <c r="H221" s="2">
        <v>9</v>
      </c>
      <c r="I221" s="2" t="s">
        <v>45</v>
      </c>
      <c r="J221" s="2" t="s">
        <v>595</v>
      </c>
      <c r="K221" s="2" t="s">
        <v>617</v>
      </c>
      <c r="L221" s="2" t="s">
        <v>618</v>
      </c>
      <c r="M221" s="2" t="s">
        <v>620</v>
      </c>
    </row>
    <row r="222" spans="1:13" ht="13.2">
      <c r="A222" s="2" t="s">
        <v>355</v>
      </c>
      <c r="B222" s="2" t="s">
        <v>615</v>
      </c>
      <c r="C222" s="2">
        <v>1992</v>
      </c>
      <c r="E222" s="2" t="s">
        <v>621</v>
      </c>
      <c r="F222" s="2" t="s">
        <v>56</v>
      </c>
      <c r="H222" s="2">
        <v>0.17</v>
      </c>
      <c r="I222" s="2" t="s">
        <v>45</v>
      </c>
      <c r="J222" s="2" t="s">
        <v>595</v>
      </c>
      <c r="K222" s="2" t="s">
        <v>617</v>
      </c>
      <c r="L222" s="2" t="s">
        <v>618</v>
      </c>
      <c r="M222" s="2" t="s">
        <v>622</v>
      </c>
    </row>
    <row r="223" spans="1:13" ht="13.2">
      <c r="A223" s="2" t="s">
        <v>355</v>
      </c>
      <c r="B223" s="2" t="s">
        <v>615</v>
      </c>
      <c r="C223" s="2">
        <v>1992</v>
      </c>
      <c r="E223" s="2" t="s">
        <v>616</v>
      </c>
      <c r="F223" s="2" t="s">
        <v>623</v>
      </c>
      <c r="H223" s="2">
        <v>0.03</v>
      </c>
      <c r="I223" s="2" t="s">
        <v>45</v>
      </c>
      <c r="J223" s="2" t="s">
        <v>595</v>
      </c>
      <c r="K223" s="2" t="s">
        <v>617</v>
      </c>
      <c r="L223" s="2" t="s">
        <v>618</v>
      </c>
    </row>
    <row r="224" spans="1:13" ht="13.2">
      <c r="A224" s="2" t="s">
        <v>355</v>
      </c>
      <c r="B224" s="2" t="s">
        <v>615</v>
      </c>
      <c r="C224" s="2">
        <v>1992</v>
      </c>
      <c r="E224" s="2" t="s">
        <v>624</v>
      </c>
      <c r="F224" s="2" t="s">
        <v>56</v>
      </c>
      <c r="H224" s="2">
        <v>0.3</v>
      </c>
      <c r="I224" s="2" t="s">
        <v>45</v>
      </c>
      <c r="J224" s="2" t="s">
        <v>595</v>
      </c>
      <c r="K224" s="2" t="s">
        <v>617</v>
      </c>
      <c r="L224" s="2" t="s">
        <v>618</v>
      </c>
    </row>
    <row r="225" spans="1:13" ht="13.2">
      <c r="A225" s="2" t="s">
        <v>355</v>
      </c>
      <c r="B225" s="2" t="s">
        <v>615</v>
      </c>
      <c r="C225" s="2">
        <v>1992</v>
      </c>
      <c r="E225" s="2" t="s">
        <v>624</v>
      </c>
      <c r="F225" s="2" t="s">
        <v>86</v>
      </c>
      <c r="H225" s="2">
        <v>0.12</v>
      </c>
      <c r="I225" s="2" t="s">
        <v>45</v>
      </c>
      <c r="J225" s="2" t="s">
        <v>595</v>
      </c>
      <c r="K225" s="2" t="s">
        <v>617</v>
      </c>
      <c r="L225" s="2" t="s">
        <v>618</v>
      </c>
    </row>
    <row r="226" spans="1:13" ht="13.2">
      <c r="A226" s="2" t="s">
        <v>355</v>
      </c>
      <c r="B226" s="2" t="s">
        <v>615</v>
      </c>
      <c r="C226" s="2">
        <v>1992</v>
      </c>
      <c r="E226" s="2" t="s">
        <v>624</v>
      </c>
      <c r="F226" s="2" t="s">
        <v>623</v>
      </c>
      <c r="H226" s="2">
        <v>0.04</v>
      </c>
      <c r="I226" s="2" t="s">
        <v>45</v>
      </c>
      <c r="J226" s="2" t="s">
        <v>595</v>
      </c>
      <c r="K226" s="2" t="s">
        <v>617</v>
      </c>
      <c r="L226" s="2" t="s">
        <v>618</v>
      </c>
    </row>
    <row r="227" spans="1:13" ht="13.2">
      <c r="A227" s="2" t="s">
        <v>355</v>
      </c>
      <c r="B227" s="2" t="s">
        <v>615</v>
      </c>
      <c r="C227" s="2">
        <v>1992</v>
      </c>
      <c r="E227" s="2" t="s">
        <v>625</v>
      </c>
      <c r="F227" s="2" t="s">
        <v>56</v>
      </c>
      <c r="H227" s="2">
        <v>0.1</v>
      </c>
      <c r="I227" s="2" t="s">
        <v>45</v>
      </c>
      <c r="J227" s="2" t="s">
        <v>595</v>
      </c>
      <c r="K227" s="2" t="s">
        <v>617</v>
      </c>
      <c r="L227" s="2" t="s">
        <v>618</v>
      </c>
    </row>
    <row r="228" spans="1:13" ht="13.2">
      <c r="A228" s="2" t="s">
        <v>355</v>
      </c>
      <c r="B228" s="2" t="s">
        <v>615</v>
      </c>
      <c r="C228" s="2">
        <v>1992</v>
      </c>
      <c r="E228" s="2" t="s">
        <v>625</v>
      </c>
      <c r="F228" s="2" t="s">
        <v>43</v>
      </c>
      <c r="H228" s="2">
        <v>7.0000000000000007E-2</v>
      </c>
      <c r="I228" s="2" t="s">
        <v>45</v>
      </c>
      <c r="J228" s="2" t="s">
        <v>595</v>
      </c>
      <c r="K228" s="2" t="s">
        <v>617</v>
      </c>
      <c r="L228" s="2" t="s">
        <v>618</v>
      </c>
    </row>
    <row r="229" spans="1:13" ht="13.2">
      <c r="A229" s="2" t="s">
        <v>355</v>
      </c>
      <c r="B229" s="2" t="s">
        <v>615</v>
      </c>
      <c r="C229" s="2">
        <v>1992</v>
      </c>
      <c r="E229" s="36" t="s">
        <v>626</v>
      </c>
      <c r="F229" s="2" t="s">
        <v>86</v>
      </c>
      <c r="H229" s="2">
        <v>330</v>
      </c>
      <c r="I229" s="36" t="s">
        <v>600</v>
      </c>
      <c r="J229" s="2" t="s">
        <v>595</v>
      </c>
      <c r="K229" s="2" t="s">
        <v>617</v>
      </c>
      <c r="L229" s="2" t="s">
        <v>618</v>
      </c>
    </row>
    <row r="230" spans="1:13" ht="13.2">
      <c r="A230" s="2" t="s">
        <v>355</v>
      </c>
      <c r="B230" s="2" t="s">
        <v>615</v>
      </c>
      <c r="C230" s="2">
        <v>1992</v>
      </c>
      <c r="E230" s="36" t="s">
        <v>626</v>
      </c>
      <c r="F230" s="2" t="s">
        <v>623</v>
      </c>
      <c r="H230" s="2">
        <v>100</v>
      </c>
      <c r="I230" s="36" t="s">
        <v>600</v>
      </c>
      <c r="J230" s="2" t="s">
        <v>595</v>
      </c>
      <c r="K230" s="2" t="s">
        <v>617</v>
      </c>
      <c r="L230" s="2" t="s">
        <v>618</v>
      </c>
    </row>
    <row r="231" spans="1:13" ht="13.2">
      <c r="A231" s="2" t="s">
        <v>355</v>
      </c>
      <c r="B231" s="2" t="s">
        <v>615</v>
      </c>
      <c r="C231" s="2">
        <v>1992</v>
      </c>
      <c r="E231" s="36" t="s">
        <v>627</v>
      </c>
      <c r="F231" s="2" t="s">
        <v>86</v>
      </c>
      <c r="H231" s="2">
        <v>120</v>
      </c>
      <c r="I231" s="36" t="s">
        <v>600</v>
      </c>
      <c r="J231" s="2" t="s">
        <v>595</v>
      </c>
      <c r="K231" s="2" t="s">
        <v>617</v>
      </c>
      <c r="L231" s="2" t="s">
        <v>618</v>
      </c>
    </row>
    <row r="232" spans="1:13" ht="13.2">
      <c r="A232" s="2" t="s">
        <v>355</v>
      </c>
      <c r="B232" s="2" t="s">
        <v>615</v>
      </c>
      <c r="C232" s="2">
        <v>1992</v>
      </c>
      <c r="E232" s="36" t="s">
        <v>627</v>
      </c>
      <c r="F232" s="2" t="s">
        <v>623</v>
      </c>
      <c r="H232" s="2">
        <v>50</v>
      </c>
      <c r="I232" s="36" t="s">
        <v>600</v>
      </c>
      <c r="J232" s="2" t="s">
        <v>595</v>
      </c>
      <c r="K232" s="2" t="s">
        <v>617</v>
      </c>
      <c r="L232" s="2" t="s">
        <v>618</v>
      </c>
    </row>
    <row r="233" spans="1:13" ht="13.2">
      <c r="A233" s="2" t="s">
        <v>355</v>
      </c>
      <c r="B233" s="2" t="s">
        <v>615</v>
      </c>
      <c r="C233" s="2">
        <v>1992</v>
      </c>
      <c r="E233" s="36" t="s">
        <v>628</v>
      </c>
      <c r="F233" s="2" t="s">
        <v>629</v>
      </c>
      <c r="H233" s="2">
        <v>1.5</v>
      </c>
      <c r="I233" s="36" t="s">
        <v>600</v>
      </c>
      <c r="J233" s="2" t="s">
        <v>595</v>
      </c>
      <c r="K233" s="2" t="s">
        <v>617</v>
      </c>
      <c r="L233" s="2" t="s">
        <v>618</v>
      </c>
    </row>
    <row r="234" spans="1:13" ht="13.2">
      <c r="A234" s="2" t="s">
        <v>355</v>
      </c>
      <c r="B234" s="2" t="s">
        <v>615</v>
      </c>
      <c r="C234" s="2">
        <v>1992</v>
      </c>
      <c r="E234" s="36" t="s">
        <v>630</v>
      </c>
      <c r="F234" s="2" t="s">
        <v>86</v>
      </c>
      <c r="H234" s="2">
        <v>50</v>
      </c>
      <c r="I234" s="36" t="s">
        <v>600</v>
      </c>
      <c r="J234" s="2" t="s">
        <v>595</v>
      </c>
      <c r="K234" s="2" t="s">
        <v>617</v>
      </c>
      <c r="L234" s="2" t="s">
        <v>618</v>
      </c>
    </row>
    <row r="235" spans="1:13" ht="13.2">
      <c r="A235" s="2" t="s">
        <v>355</v>
      </c>
      <c r="B235" s="2" t="s">
        <v>615</v>
      </c>
      <c r="C235" s="2">
        <v>1992</v>
      </c>
      <c r="E235" s="36" t="s">
        <v>630</v>
      </c>
      <c r="F235" s="2" t="s">
        <v>623</v>
      </c>
      <c r="H235" s="2">
        <v>25</v>
      </c>
      <c r="I235" s="36" t="s">
        <v>600</v>
      </c>
      <c r="J235" s="2" t="s">
        <v>595</v>
      </c>
      <c r="K235" s="2" t="s">
        <v>617</v>
      </c>
      <c r="L235" s="2" t="s">
        <v>618</v>
      </c>
    </row>
    <row r="236" spans="1:13" ht="13.2">
      <c r="A236" s="2"/>
      <c r="M236" s="2" t="s">
        <v>631</v>
      </c>
    </row>
    <row r="237" spans="1:13" ht="13.2">
      <c r="A237" s="2" t="s">
        <v>568</v>
      </c>
    </row>
  </sheetData>
  <hyperlinks>
    <hyperlink ref="M2" r:id="rId1" xr:uid="{00000000-0004-0000-0100-000000000000}"/>
    <hyperlink ref="M3" r:id="rId2" xr:uid="{00000000-0004-0000-0100-000001000000}"/>
    <hyperlink ref="M4" r:id="rId3" xr:uid="{00000000-0004-0000-0100-000002000000}"/>
    <hyperlink ref="M5" r:id="rId4" xr:uid="{00000000-0004-0000-0100-000003000000}"/>
    <hyperlink ref="M6" r:id="rId5" xr:uid="{00000000-0004-0000-0100-000004000000}"/>
    <hyperlink ref="M7" r:id="rId6" xr:uid="{00000000-0004-0000-0100-000005000000}"/>
    <hyperlink ref="M8" r:id="rId7" xr:uid="{00000000-0004-0000-0100-000006000000}"/>
    <hyperlink ref="M9" r:id="rId8" xr:uid="{00000000-0004-0000-0100-000007000000}"/>
    <hyperlink ref="M10" r:id="rId9" xr:uid="{00000000-0004-0000-0100-000008000000}"/>
    <hyperlink ref="M11" r:id="rId10" xr:uid="{00000000-0004-0000-0100-000009000000}"/>
    <hyperlink ref="M12" r:id="rId11" xr:uid="{00000000-0004-0000-0100-00000A000000}"/>
    <hyperlink ref="M13" r:id="rId12" xr:uid="{00000000-0004-0000-0100-00000B000000}"/>
    <hyperlink ref="M14" r:id="rId13" xr:uid="{00000000-0004-0000-0100-00000C000000}"/>
    <hyperlink ref="M15" r:id="rId14" xr:uid="{00000000-0004-0000-0100-00000D000000}"/>
    <hyperlink ref="M16" r:id="rId15" xr:uid="{00000000-0004-0000-0100-00000E000000}"/>
    <hyperlink ref="M17" r:id="rId16" xr:uid="{00000000-0004-0000-0100-00000F000000}"/>
    <hyperlink ref="M18" r:id="rId17" xr:uid="{00000000-0004-0000-0100-000010000000}"/>
    <hyperlink ref="M19" r:id="rId18" xr:uid="{00000000-0004-0000-0100-000011000000}"/>
    <hyperlink ref="M20" r:id="rId19" xr:uid="{00000000-0004-0000-0100-000012000000}"/>
    <hyperlink ref="M21" r:id="rId20" xr:uid="{00000000-0004-0000-0100-000013000000}"/>
    <hyperlink ref="M22" r:id="rId21" xr:uid="{00000000-0004-0000-0100-000014000000}"/>
    <hyperlink ref="M23" r:id="rId22" xr:uid="{00000000-0004-0000-0100-000015000000}"/>
    <hyperlink ref="M24" r:id="rId23" xr:uid="{00000000-0004-0000-0100-000016000000}"/>
    <hyperlink ref="M37" r:id="rId24" xr:uid="{00000000-0004-0000-0100-000017000000}"/>
    <hyperlink ref="M38" r:id="rId25" xr:uid="{00000000-0004-0000-0100-000018000000}"/>
    <hyperlink ref="M39" r:id="rId26" xr:uid="{00000000-0004-0000-0100-000019000000}"/>
    <hyperlink ref="M40" r:id="rId27" xr:uid="{00000000-0004-0000-0100-00001A000000}"/>
    <hyperlink ref="M41" r:id="rId28" xr:uid="{00000000-0004-0000-0100-00001B000000}"/>
    <hyperlink ref="M42" r:id="rId29" xr:uid="{00000000-0004-0000-0100-00001C000000}"/>
    <hyperlink ref="M43" r:id="rId30" xr:uid="{00000000-0004-0000-0100-00001D000000}"/>
    <hyperlink ref="M44" r:id="rId31" xr:uid="{00000000-0004-0000-0100-00001E000000}"/>
    <hyperlink ref="M45" r:id="rId32" xr:uid="{00000000-0004-0000-0100-00001F000000}"/>
    <hyperlink ref="M46" r:id="rId33" xr:uid="{00000000-0004-0000-0100-000020000000}"/>
    <hyperlink ref="M47" r:id="rId34" xr:uid="{00000000-0004-0000-0100-000021000000}"/>
    <hyperlink ref="M48" r:id="rId35" xr:uid="{00000000-0004-0000-0100-000022000000}"/>
    <hyperlink ref="M49" r:id="rId36" xr:uid="{00000000-0004-0000-0100-000023000000}"/>
    <hyperlink ref="M50" r:id="rId37" xr:uid="{00000000-0004-0000-0100-000024000000}"/>
    <hyperlink ref="M51" r:id="rId38" xr:uid="{00000000-0004-0000-0100-000025000000}"/>
    <hyperlink ref="M52" r:id="rId39" xr:uid="{00000000-0004-0000-0100-000026000000}"/>
    <hyperlink ref="M53" r:id="rId40" xr:uid="{00000000-0004-0000-0100-000027000000}"/>
    <hyperlink ref="M54" r:id="rId41" xr:uid="{00000000-0004-0000-0100-000028000000}"/>
    <hyperlink ref="M55" r:id="rId42" xr:uid="{00000000-0004-0000-0100-000029000000}"/>
    <hyperlink ref="M56" r:id="rId43" xr:uid="{00000000-0004-0000-0100-00002A000000}"/>
    <hyperlink ref="M57" r:id="rId44" xr:uid="{00000000-0004-0000-0100-00002B000000}"/>
    <hyperlink ref="M58" r:id="rId45" xr:uid="{00000000-0004-0000-0100-00002C000000}"/>
    <hyperlink ref="M59" r:id="rId46" xr:uid="{00000000-0004-0000-0100-00002D000000}"/>
    <hyperlink ref="M60" r:id="rId47" xr:uid="{00000000-0004-0000-0100-00002E000000}"/>
    <hyperlink ref="M61" r:id="rId48" xr:uid="{00000000-0004-0000-0100-00002F000000}"/>
    <hyperlink ref="M62" r:id="rId49" xr:uid="{00000000-0004-0000-0100-000030000000}"/>
    <hyperlink ref="M63" r:id="rId50" xr:uid="{00000000-0004-0000-0100-000031000000}"/>
    <hyperlink ref="M64" r:id="rId51" xr:uid="{00000000-0004-0000-0100-000032000000}"/>
    <hyperlink ref="M65" r:id="rId52" xr:uid="{00000000-0004-0000-0100-000033000000}"/>
    <hyperlink ref="M66" r:id="rId53" xr:uid="{00000000-0004-0000-0100-000034000000}"/>
    <hyperlink ref="M67" r:id="rId54" xr:uid="{00000000-0004-0000-0100-000035000000}"/>
    <hyperlink ref="M68" r:id="rId55" xr:uid="{00000000-0004-0000-0100-000036000000}"/>
    <hyperlink ref="M69" r:id="rId56" xr:uid="{00000000-0004-0000-0100-000037000000}"/>
    <hyperlink ref="M70" r:id="rId57" xr:uid="{00000000-0004-0000-0100-000038000000}"/>
    <hyperlink ref="M71" r:id="rId58" xr:uid="{00000000-0004-0000-0100-000039000000}"/>
    <hyperlink ref="M72" r:id="rId59" xr:uid="{00000000-0004-0000-0100-00003A000000}"/>
    <hyperlink ref="M73" r:id="rId60" xr:uid="{00000000-0004-0000-0100-00003B000000}"/>
    <hyperlink ref="M74" r:id="rId61" xr:uid="{00000000-0004-0000-0100-00003C000000}"/>
    <hyperlink ref="M75" r:id="rId62" xr:uid="{00000000-0004-0000-0100-00003D000000}"/>
    <hyperlink ref="M77" r:id="rId63" xr:uid="{00000000-0004-0000-0100-00003E000000}"/>
    <hyperlink ref="M78" r:id="rId64" xr:uid="{00000000-0004-0000-0100-00003F000000}"/>
    <hyperlink ref="M79" r:id="rId65" xr:uid="{00000000-0004-0000-0100-000040000000}"/>
    <hyperlink ref="M80" r:id="rId66" xr:uid="{00000000-0004-0000-0100-000041000000}"/>
    <hyperlink ref="M81" r:id="rId67" xr:uid="{00000000-0004-0000-0100-000042000000}"/>
    <hyperlink ref="M82" r:id="rId68" xr:uid="{00000000-0004-0000-0100-000043000000}"/>
    <hyperlink ref="M83" r:id="rId69" xr:uid="{00000000-0004-0000-0100-000044000000}"/>
    <hyperlink ref="M84" r:id="rId70" xr:uid="{00000000-0004-0000-0100-000045000000}"/>
    <hyperlink ref="M85" r:id="rId71" xr:uid="{00000000-0004-0000-0100-000046000000}"/>
    <hyperlink ref="M86" r:id="rId72" xr:uid="{00000000-0004-0000-0100-000047000000}"/>
    <hyperlink ref="M87" r:id="rId73" xr:uid="{00000000-0004-0000-0100-000048000000}"/>
    <hyperlink ref="M88" r:id="rId74" xr:uid="{00000000-0004-0000-0100-000049000000}"/>
    <hyperlink ref="M89" r:id="rId75" xr:uid="{00000000-0004-0000-0100-00004A000000}"/>
    <hyperlink ref="M90" r:id="rId76" xr:uid="{00000000-0004-0000-0100-00004B000000}"/>
    <hyperlink ref="M91" r:id="rId77" xr:uid="{00000000-0004-0000-0100-00004C000000}"/>
    <hyperlink ref="M92" r:id="rId78" xr:uid="{00000000-0004-0000-0100-00004D000000}"/>
    <hyperlink ref="M93" r:id="rId79" xr:uid="{00000000-0004-0000-0100-00004E000000}"/>
    <hyperlink ref="M94" r:id="rId80" xr:uid="{00000000-0004-0000-0100-00004F000000}"/>
    <hyperlink ref="M95" r:id="rId81" xr:uid="{00000000-0004-0000-0100-000050000000}"/>
    <hyperlink ref="M96" r:id="rId82" xr:uid="{00000000-0004-0000-0100-000051000000}"/>
    <hyperlink ref="M97" r:id="rId83" xr:uid="{00000000-0004-0000-0100-000052000000}"/>
    <hyperlink ref="M98" r:id="rId84" xr:uid="{00000000-0004-0000-0100-000053000000}"/>
    <hyperlink ref="M99" r:id="rId85" xr:uid="{00000000-0004-0000-0100-000054000000}"/>
    <hyperlink ref="M100" r:id="rId86" xr:uid="{00000000-0004-0000-0100-000055000000}"/>
    <hyperlink ref="M101" r:id="rId87" xr:uid="{00000000-0004-0000-0100-000056000000}"/>
    <hyperlink ref="M102" r:id="rId88" xr:uid="{00000000-0004-0000-0100-000057000000}"/>
    <hyperlink ref="M103" r:id="rId89" xr:uid="{00000000-0004-0000-0100-000058000000}"/>
    <hyperlink ref="M104" r:id="rId90" xr:uid="{00000000-0004-0000-0100-000059000000}"/>
    <hyperlink ref="M105" r:id="rId91" xr:uid="{00000000-0004-0000-0100-00005A000000}"/>
    <hyperlink ref="M106" r:id="rId92" xr:uid="{00000000-0004-0000-0100-00005B000000}"/>
    <hyperlink ref="M107" r:id="rId93" xr:uid="{00000000-0004-0000-0100-00005C000000}"/>
    <hyperlink ref="M108" r:id="rId94" xr:uid="{00000000-0004-0000-0100-00005D000000}"/>
    <hyperlink ref="M109" r:id="rId95" xr:uid="{00000000-0004-0000-0100-00005E000000}"/>
    <hyperlink ref="M110" r:id="rId96" xr:uid="{00000000-0004-0000-0100-00005F000000}"/>
    <hyperlink ref="M111" r:id="rId97" xr:uid="{00000000-0004-0000-0100-000060000000}"/>
    <hyperlink ref="M112" r:id="rId98" xr:uid="{00000000-0004-0000-0100-000061000000}"/>
    <hyperlink ref="M113" r:id="rId99" xr:uid="{00000000-0004-0000-0100-000062000000}"/>
    <hyperlink ref="M114" r:id="rId100" xr:uid="{00000000-0004-0000-0100-000063000000}"/>
    <hyperlink ref="M115" r:id="rId101" xr:uid="{00000000-0004-0000-0100-000064000000}"/>
    <hyperlink ref="M116" r:id="rId102" xr:uid="{00000000-0004-0000-0100-000065000000}"/>
    <hyperlink ref="M117" r:id="rId103" xr:uid="{00000000-0004-0000-0100-000066000000}"/>
    <hyperlink ref="M118" r:id="rId104" xr:uid="{00000000-0004-0000-0100-000067000000}"/>
    <hyperlink ref="M119" r:id="rId105" xr:uid="{00000000-0004-0000-0100-000068000000}"/>
    <hyperlink ref="M120" r:id="rId106" xr:uid="{00000000-0004-0000-0100-000069000000}"/>
    <hyperlink ref="M121" r:id="rId107" xr:uid="{00000000-0004-0000-0100-00006A000000}"/>
    <hyperlink ref="M122" r:id="rId108" xr:uid="{00000000-0004-0000-0100-00006B000000}"/>
    <hyperlink ref="M123" r:id="rId109" xr:uid="{00000000-0004-0000-0100-00006C000000}"/>
    <hyperlink ref="M124" r:id="rId110" xr:uid="{00000000-0004-0000-0100-00006D000000}"/>
    <hyperlink ref="M125" r:id="rId111" xr:uid="{00000000-0004-0000-0100-00006E000000}"/>
    <hyperlink ref="M126" r:id="rId112" xr:uid="{00000000-0004-0000-0100-00006F000000}"/>
    <hyperlink ref="M127" r:id="rId113" xr:uid="{00000000-0004-0000-0100-000070000000}"/>
    <hyperlink ref="M128" r:id="rId114" xr:uid="{00000000-0004-0000-0100-000071000000}"/>
    <hyperlink ref="M129" r:id="rId115" xr:uid="{00000000-0004-0000-0100-000072000000}"/>
    <hyperlink ref="M130" r:id="rId116" xr:uid="{00000000-0004-0000-0100-000073000000}"/>
    <hyperlink ref="M131" r:id="rId117" xr:uid="{00000000-0004-0000-0100-000074000000}"/>
    <hyperlink ref="M132" r:id="rId118" xr:uid="{00000000-0004-0000-0100-000075000000}"/>
    <hyperlink ref="M133" r:id="rId119" xr:uid="{00000000-0004-0000-0100-000076000000}"/>
    <hyperlink ref="M134" r:id="rId120" xr:uid="{00000000-0004-0000-0100-000077000000}"/>
    <hyperlink ref="M135" r:id="rId121" xr:uid="{00000000-0004-0000-0100-000078000000}"/>
    <hyperlink ref="M136" r:id="rId122" xr:uid="{00000000-0004-0000-0100-000079000000}"/>
    <hyperlink ref="M137" r:id="rId123" xr:uid="{00000000-0004-0000-0100-00007A000000}"/>
    <hyperlink ref="M138" r:id="rId124" xr:uid="{00000000-0004-0000-0100-00007B000000}"/>
    <hyperlink ref="M139" r:id="rId125" xr:uid="{00000000-0004-0000-0100-00007C000000}"/>
    <hyperlink ref="M140" r:id="rId126" xr:uid="{00000000-0004-0000-0100-00007D000000}"/>
    <hyperlink ref="M141" r:id="rId127" xr:uid="{00000000-0004-0000-0100-00007E000000}"/>
    <hyperlink ref="M142" r:id="rId128" xr:uid="{00000000-0004-0000-0100-00007F000000}"/>
    <hyperlink ref="M143" r:id="rId129" xr:uid="{00000000-0004-0000-0100-000080000000}"/>
    <hyperlink ref="M144" r:id="rId130" xr:uid="{00000000-0004-0000-0100-000081000000}"/>
    <hyperlink ref="M145" r:id="rId131" xr:uid="{00000000-0004-0000-0100-000082000000}"/>
    <hyperlink ref="M146" r:id="rId132" xr:uid="{00000000-0004-0000-0100-000083000000}"/>
    <hyperlink ref="M147" r:id="rId133" xr:uid="{00000000-0004-0000-0100-000084000000}"/>
    <hyperlink ref="M148" r:id="rId134" xr:uid="{00000000-0004-0000-0100-000085000000}"/>
    <hyperlink ref="M149" r:id="rId135" xr:uid="{00000000-0004-0000-0100-000086000000}"/>
    <hyperlink ref="M150" r:id="rId136" xr:uid="{00000000-0004-0000-0100-000087000000}"/>
    <hyperlink ref="M151" r:id="rId137" xr:uid="{00000000-0004-0000-0100-000088000000}"/>
    <hyperlink ref="M152" r:id="rId138" xr:uid="{00000000-0004-0000-0100-000089000000}"/>
    <hyperlink ref="M153" r:id="rId139" xr:uid="{00000000-0004-0000-0100-00008A000000}"/>
    <hyperlink ref="M154" r:id="rId140" xr:uid="{00000000-0004-0000-0100-00008B000000}"/>
    <hyperlink ref="M155" r:id="rId141" xr:uid="{00000000-0004-0000-0100-00008C000000}"/>
    <hyperlink ref="M156" r:id="rId142" xr:uid="{00000000-0004-0000-0100-00008D000000}"/>
    <hyperlink ref="M157" r:id="rId143" xr:uid="{00000000-0004-0000-0100-00008E000000}"/>
    <hyperlink ref="M158" r:id="rId144" xr:uid="{00000000-0004-0000-0100-00008F000000}"/>
    <hyperlink ref="M159" r:id="rId145" xr:uid="{00000000-0004-0000-0100-000090000000}"/>
    <hyperlink ref="M160" r:id="rId146" xr:uid="{00000000-0004-0000-0100-000091000000}"/>
    <hyperlink ref="M162" r:id="rId147" xr:uid="{00000000-0004-0000-0100-000092000000}"/>
    <hyperlink ref="M163" r:id="rId148" xr:uid="{00000000-0004-0000-0100-000093000000}"/>
    <hyperlink ref="M164" r:id="rId149" xr:uid="{00000000-0004-0000-0100-000094000000}"/>
    <hyperlink ref="M165" r:id="rId150" xr:uid="{00000000-0004-0000-0100-000095000000}"/>
    <hyperlink ref="M166" r:id="rId151" xr:uid="{00000000-0004-0000-0100-000096000000}"/>
    <hyperlink ref="M167" r:id="rId152" xr:uid="{00000000-0004-0000-0100-000097000000}"/>
    <hyperlink ref="M168" r:id="rId153" xr:uid="{00000000-0004-0000-0100-000098000000}"/>
    <hyperlink ref="M169" r:id="rId154" xr:uid="{00000000-0004-0000-0100-000099000000}"/>
    <hyperlink ref="M170" r:id="rId155" xr:uid="{00000000-0004-0000-0100-00009A000000}"/>
    <hyperlink ref="M171" r:id="rId156" xr:uid="{00000000-0004-0000-0100-00009B000000}"/>
    <hyperlink ref="M172" r:id="rId157" xr:uid="{00000000-0004-0000-0100-00009C000000}"/>
    <hyperlink ref="M173" r:id="rId158" xr:uid="{00000000-0004-0000-0100-00009D000000}"/>
    <hyperlink ref="M174" r:id="rId159" location="pr19-" xr:uid="{00000000-0004-0000-0100-00009E000000}"/>
    <hyperlink ref="M175" r:id="rId160" xr:uid="{00000000-0004-0000-0100-00009F000000}"/>
  </hyperlinks>
  <pageMargins left="0.7" right="0.7" top="0.75" bottom="0.75" header="0.3" footer="0.3"/>
  <tableParts count="1">
    <tablePart r:id="rId16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442"/>
  <sheetViews>
    <sheetView workbookViewId="0">
      <pane ySplit="1" topLeftCell="A14" activePane="bottomLeft" state="frozen"/>
      <selection pane="bottomLeft" activeCell="I9" sqref="I9"/>
    </sheetView>
  </sheetViews>
  <sheetFormatPr defaultColWidth="14.44140625" defaultRowHeight="15.75" customHeight="1"/>
  <cols>
    <col min="1" max="1" width="10.6640625" customWidth="1"/>
    <col min="2" max="2" width="22.5546875" customWidth="1"/>
    <col min="3" max="3" width="6.77734375" customWidth="1"/>
    <col min="4" max="4" width="15" customWidth="1"/>
    <col min="5" max="5" width="8.88671875" customWidth="1"/>
    <col min="6" max="6" width="12.33203125" customWidth="1"/>
    <col min="7" max="7" width="10" customWidth="1"/>
    <col min="8" max="8" width="12.88671875" customWidth="1"/>
    <col min="9" max="9" width="77.6640625" customWidth="1"/>
    <col min="10" max="10" width="12.5546875" customWidth="1"/>
    <col min="11" max="11" width="8.88671875" customWidth="1"/>
    <col min="12" max="12" width="11.5546875" customWidth="1"/>
    <col min="13" max="13" width="19.44140625" customWidth="1"/>
    <col min="14" max="14" width="18.6640625" customWidth="1"/>
    <col min="15" max="15" width="19.44140625" customWidth="1"/>
    <col min="16" max="16" width="18.6640625" customWidth="1"/>
  </cols>
  <sheetData>
    <row r="1" spans="1:25" ht="15.75" customHeight="1">
      <c r="A1" s="1" t="s">
        <v>0</v>
      </c>
      <c r="B1" s="1" t="s">
        <v>1</v>
      </c>
      <c r="C1" s="1" t="s">
        <v>3</v>
      </c>
      <c r="D1" s="1" t="s">
        <v>6</v>
      </c>
      <c r="E1" s="1" t="s">
        <v>7</v>
      </c>
      <c r="F1" s="1" t="s">
        <v>9</v>
      </c>
      <c r="G1" s="1" t="s">
        <v>12</v>
      </c>
      <c r="H1" s="1" t="s">
        <v>14</v>
      </c>
      <c r="I1" s="1" t="s">
        <v>17</v>
      </c>
      <c r="J1" s="1" t="s">
        <v>20</v>
      </c>
      <c r="K1" s="1" t="s">
        <v>23</v>
      </c>
      <c r="L1" s="1" t="s">
        <v>28</v>
      </c>
      <c r="M1" s="2" t="s">
        <v>30</v>
      </c>
      <c r="N1" s="1"/>
      <c r="O1" s="1"/>
      <c r="P1" s="1"/>
      <c r="Q1" s="1"/>
      <c r="R1" s="1"/>
      <c r="S1" s="1"/>
      <c r="T1" s="1"/>
      <c r="U1" s="1"/>
      <c r="V1" s="1"/>
      <c r="W1" s="1"/>
      <c r="X1" s="1"/>
      <c r="Y1" s="1"/>
    </row>
    <row r="2" spans="1:25" ht="14.4">
      <c r="A2" s="3" t="s">
        <v>29</v>
      </c>
      <c r="B2" s="3" t="s">
        <v>40</v>
      </c>
      <c r="C2" s="5">
        <v>2013</v>
      </c>
      <c r="D2" s="3" t="s">
        <v>49</v>
      </c>
      <c r="E2" s="5">
        <v>112</v>
      </c>
      <c r="F2" s="3" t="s">
        <v>50</v>
      </c>
      <c r="G2" s="5">
        <v>80</v>
      </c>
      <c r="H2" s="3" t="s">
        <v>50</v>
      </c>
      <c r="I2" s="3" t="s">
        <v>51</v>
      </c>
      <c r="J2" s="5">
        <v>22.709999</v>
      </c>
      <c r="K2" s="5">
        <v>90.360000999999997</v>
      </c>
      <c r="L2" s="2" t="s">
        <v>52</v>
      </c>
    </row>
    <row r="3" spans="1:25" ht="14.4">
      <c r="A3" s="3" t="s">
        <v>29</v>
      </c>
      <c r="B3" s="3" t="s">
        <v>40</v>
      </c>
      <c r="C3" s="5">
        <v>2014</v>
      </c>
      <c r="D3" s="3" t="s">
        <v>49</v>
      </c>
      <c r="E3" s="5">
        <v>128</v>
      </c>
      <c r="F3" s="3" t="s">
        <v>50</v>
      </c>
      <c r="G3" s="5">
        <v>83</v>
      </c>
      <c r="H3" s="3" t="s">
        <v>50</v>
      </c>
      <c r="I3" s="3" t="s">
        <v>51</v>
      </c>
      <c r="J3" s="5">
        <v>22.709999</v>
      </c>
      <c r="K3" s="5">
        <v>90.360000999999997</v>
      </c>
      <c r="L3" s="2" t="s">
        <v>52</v>
      </c>
    </row>
    <row r="4" spans="1:25" ht="14.4">
      <c r="A4" s="3" t="s">
        <v>29</v>
      </c>
      <c r="B4" s="3" t="s">
        <v>40</v>
      </c>
      <c r="C4" s="5">
        <v>2015</v>
      </c>
      <c r="D4" s="3" t="s">
        <v>49</v>
      </c>
      <c r="E4" s="5">
        <v>113</v>
      </c>
      <c r="F4" s="3" t="s">
        <v>50</v>
      </c>
      <c r="G4" s="5">
        <v>80</v>
      </c>
      <c r="H4" s="3" t="s">
        <v>50</v>
      </c>
      <c r="I4" s="3" t="s">
        <v>51</v>
      </c>
      <c r="J4" s="5">
        <v>22.709999</v>
      </c>
      <c r="K4" s="5">
        <v>90.360000999999997</v>
      </c>
      <c r="L4" s="2" t="s">
        <v>52</v>
      </c>
    </row>
    <row r="5" spans="1:25" ht="14.4">
      <c r="A5" s="3" t="s">
        <v>29</v>
      </c>
      <c r="B5" s="3" t="s">
        <v>54</v>
      </c>
      <c r="C5" s="5">
        <v>2013</v>
      </c>
      <c r="D5" s="3" t="s">
        <v>55</v>
      </c>
      <c r="E5" s="5">
        <v>113.45</v>
      </c>
      <c r="F5" s="3" t="s">
        <v>50</v>
      </c>
      <c r="G5" s="5">
        <v>66.05</v>
      </c>
      <c r="H5" s="3" t="s">
        <v>50</v>
      </c>
      <c r="I5" s="3" t="s">
        <v>51</v>
      </c>
      <c r="J5" s="5">
        <v>22.340000499999999</v>
      </c>
      <c r="K5" s="5">
        <v>91.805000500000006</v>
      </c>
      <c r="L5" s="2" t="s">
        <v>52</v>
      </c>
    </row>
    <row r="6" spans="1:25" ht="14.4">
      <c r="A6" s="3" t="s">
        <v>29</v>
      </c>
      <c r="B6" s="3" t="s">
        <v>54</v>
      </c>
      <c r="C6" s="5">
        <v>2014</v>
      </c>
      <c r="D6" s="3" t="s">
        <v>55</v>
      </c>
      <c r="E6" s="5">
        <v>129</v>
      </c>
      <c r="F6" s="3" t="s">
        <v>50</v>
      </c>
      <c r="G6" s="5">
        <v>72.900000000000006</v>
      </c>
      <c r="H6" s="3" t="s">
        <v>50</v>
      </c>
      <c r="I6" s="3" t="s">
        <v>51</v>
      </c>
      <c r="J6" s="5">
        <v>22.340000499999999</v>
      </c>
      <c r="K6" s="5">
        <v>91.805000500000006</v>
      </c>
      <c r="L6" s="2" t="s">
        <v>52</v>
      </c>
    </row>
    <row r="7" spans="1:25" ht="14.4">
      <c r="A7" s="3" t="s">
        <v>29</v>
      </c>
      <c r="B7" s="3" t="s">
        <v>54</v>
      </c>
      <c r="C7" s="5">
        <v>2015</v>
      </c>
      <c r="D7" s="3" t="s">
        <v>55</v>
      </c>
      <c r="E7" s="5">
        <v>91.05</v>
      </c>
      <c r="F7" s="3" t="s">
        <v>50</v>
      </c>
      <c r="G7" s="5">
        <v>65.599999999999994</v>
      </c>
      <c r="H7" s="3" t="s">
        <v>50</v>
      </c>
      <c r="I7" s="3" t="s">
        <v>51</v>
      </c>
      <c r="J7" s="5">
        <v>22.340000499999999</v>
      </c>
      <c r="K7" s="5">
        <v>91.805000500000006</v>
      </c>
      <c r="L7" s="2" t="s">
        <v>52</v>
      </c>
    </row>
    <row r="8" spans="1:25" ht="14.4">
      <c r="A8" s="3" t="s">
        <v>29</v>
      </c>
      <c r="B8" s="3" t="s">
        <v>57</v>
      </c>
      <c r="C8" s="5">
        <v>2013</v>
      </c>
      <c r="D8" s="3" t="s">
        <v>58</v>
      </c>
      <c r="E8" s="5">
        <v>142.333333333333</v>
      </c>
      <c r="F8" s="3" t="s">
        <v>50</v>
      </c>
      <c r="G8" s="5">
        <v>85.8333333333333</v>
      </c>
      <c r="H8" s="3" t="s">
        <v>50</v>
      </c>
      <c r="I8" s="3" t="s">
        <v>51</v>
      </c>
      <c r="J8" s="5">
        <v>23.765654999999999</v>
      </c>
      <c r="K8" s="5">
        <v>90.379074000000003</v>
      </c>
      <c r="L8" s="2" t="s">
        <v>59</v>
      </c>
      <c r="N8" s="7"/>
      <c r="O8" s="7"/>
    </row>
    <row r="9" spans="1:25" ht="14.4">
      <c r="A9" s="3" t="s">
        <v>29</v>
      </c>
      <c r="B9" s="3" t="s">
        <v>57</v>
      </c>
      <c r="C9" s="5">
        <v>2014</v>
      </c>
      <c r="D9" s="3" t="s">
        <v>55</v>
      </c>
      <c r="E9" s="5">
        <v>149.5</v>
      </c>
      <c r="F9" s="3" t="s">
        <v>50</v>
      </c>
      <c r="G9" s="5">
        <v>84.7</v>
      </c>
      <c r="H9" s="3" t="s">
        <v>50</v>
      </c>
      <c r="I9" s="3" t="s">
        <v>51</v>
      </c>
      <c r="J9" s="5">
        <v>23.770000499999998</v>
      </c>
      <c r="K9" s="5">
        <v>90.375</v>
      </c>
      <c r="L9" s="2" t="s">
        <v>59</v>
      </c>
      <c r="N9" s="7"/>
    </row>
    <row r="10" spans="1:25" ht="14.4">
      <c r="A10" s="3" t="s">
        <v>29</v>
      </c>
      <c r="B10" s="3" t="s">
        <v>57</v>
      </c>
      <c r="C10" s="5">
        <v>2015</v>
      </c>
      <c r="D10" s="3" t="s">
        <v>58</v>
      </c>
      <c r="E10" s="5">
        <v>146.5</v>
      </c>
      <c r="F10" s="3" t="s">
        <v>50</v>
      </c>
      <c r="G10" s="5">
        <v>81.566666666666706</v>
      </c>
      <c r="H10" s="3" t="s">
        <v>50</v>
      </c>
      <c r="I10" s="3" t="s">
        <v>51</v>
      </c>
      <c r="J10" s="5">
        <v>23.765654999999999</v>
      </c>
      <c r="K10" s="5">
        <v>90.379074000000003</v>
      </c>
      <c r="L10" s="2" t="s">
        <v>59</v>
      </c>
    </row>
    <row r="11" spans="1:25" ht="14.4">
      <c r="A11" s="3" t="s">
        <v>29</v>
      </c>
      <c r="B11" s="3" t="s">
        <v>57</v>
      </c>
      <c r="C11" s="5">
        <v>2016</v>
      </c>
      <c r="D11" s="3" t="s">
        <v>49</v>
      </c>
      <c r="E11" s="5">
        <v>104.310749229066</v>
      </c>
      <c r="F11" s="3" t="s">
        <v>60</v>
      </c>
      <c r="G11" s="5">
        <v>56.844856399999998</v>
      </c>
      <c r="H11" s="3" t="s">
        <v>50</v>
      </c>
      <c r="I11" s="3" t="s">
        <v>61</v>
      </c>
      <c r="J11" s="5">
        <v>23.796969000000001</v>
      </c>
      <c r="K11" s="5">
        <v>90.422207</v>
      </c>
      <c r="L11" s="2" t="s">
        <v>59</v>
      </c>
    </row>
    <row r="12" spans="1:25" ht="14.4">
      <c r="A12" s="3" t="s">
        <v>29</v>
      </c>
      <c r="B12" s="3" t="s">
        <v>62</v>
      </c>
      <c r="C12" s="5">
        <v>2013</v>
      </c>
      <c r="D12" s="3" t="s">
        <v>49</v>
      </c>
      <c r="E12" s="5">
        <v>130</v>
      </c>
      <c r="F12" s="3" t="s">
        <v>50</v>
      </c>
      <c r="G12" s="5">
        <v>84.5</v>
      </c>
      <c r="H12" s="3" t="s">
        <v>50</v>
      </c>
      <c r="I12" s="3" t="s">
        <v>51</v>
      </c>
      <c r="J12" s="5">
        <v>23.99</v>
      </c>
      <c r="K12" s="5">
        <v>90.419998000000007</v>
      </c>
      <c r="L12" s="2" t="s">
        <v>52</v>
      </c>
    </row>
    <row r="13" spans="1:25" ht="14.4">
      <c r="A13" s="3" t="s">
        <v>29</v>
      </c>
      <c r="B13" s="3" t="s">
        <v>62</v>
      </c>
      <c r="C13" s="5">
        <v>2014</v>
      </c>
      <c r="D13" s="3" t="s">
        <v>49</v>
      </c>
      <c r="E13" s="5">
        <v>154</v>
      </c>
      <c r="F13" s="3" t="s">
        <v>50</v>
      </c>
      <c r="G13" s="5">
        <v>89</v>
      </c>
      <c r="H13" s="3" t="s">
        <v>50</v>
      </c>
      <c r="I13" s="3" t="s">
        <v>51</v>
      </c>
      <c r="J13" s="5">
        <v>23.99</v>
      </c>
      <c r="K13" s="5">
        <v>90.419998000000007</v>
      </c>
      <c r="L13" s="2" t="s">
        <v>52</v>
      </c>
    </row>
    <row r="14" spans="1:25" ht="14.4">
      <c r="A14" s="3" t="s">
        <v>29</v>
      </c>
      <c r="B14" s="3" t="s">
        <v>62</v>
      </c>
      <c r="C14" s="5">
        <v>2015</v>
      </c>
      <c r="D14" s="3" t="s">
        <v>49</v>
      </c>
      <c r="E14" s="5">
        <v>143</v>
      </c>
      <c r="F14" s="3" t="s">
        <v>50</v>
      </c>
      <c r="G14" s="5">
        <v>81.2</v>
      </c>
      <c r="H14" s="3" t="s">
        <v>50</v>
      </c>
      <c r="I14" s="3" t="s">
        <v>51</v>
      </c>
      <c r="J14" s="5">
        <v>23.99</v>
      </c>
      <c r="K14" s="5">
        <v>90.419998000000007</v>
      </c>
      <c r="L14" s="2" t="s">
        <v>52</v>
      </c>
    </row>
    <row r="15" spans="1:25" ht="14.4">
      <c r="A15" s="3" t="s">
        <v>29</v>
      </c>
      <c r="B15" s="3" t="s">
        <v>64</v>
      </c>
      <c r="C15" s="5">
        <v>2013</v>
      </c>
      <c r="D15" s="3" t="s">
        <v>49</v>
      </c>
      <c r="E15" s="5">
        <v>132</v>
      </c>
      <c r="F15" s="3" t="s">
        <v>50</v>
      </c>
      <c r="G15" s="5">
        <v>76</v>
      </c>
      <c r="H15" s="3" t="s">
        <v>50</v>
      </c>
      <c r="I15" s="3" t="s">
        <v>51</v>
      </c>
      <c r="J15" s="5">
        <v>22.839749999999999</v>
      </c>
      <c r="K15" s="5">
        <v>89.541770999999997</v>
      </c>
      <c r="L15" s="2" t="s">
        <v>52</v>
      </c>
    </row>
    <row r="16" spans="1:25" ht="14.4">
      <c r="A16" s="3" t="s">
        <v>29</v>
      </c>
      <c r="B16" s="3" t="s">
        <v>64</v>
      </c>
      <c r="C16" s="5">
        <v>2015</v>
      </c>
      <c r="D16" s="3" t="s">
        <v>49</v>
      </c>
      <c r="E16" s="5">
        <v>93.5</v>
      </c>
      <c r="F16" s="3" t="s">
        <v>50</v>
      </c>
      <c r="G16" s="5">
        <v>83.6</v>
      </c>
      <c r="H16" s="3" t="s">
        <v>50</v>
      </c>
      <c r="I16" s="3" t="s">
        <v>51</v>
      </c>
      <c r="J16" s="5">
        <v>22.839749999999999</v>
      </c>
      <c r="K16" s="5">
        <v>89.541770999999997</v>
      </c>
      <c r="L16" s="2" t="s">
        <v>52</v>
      </c>
    </row>
    <row r="17" spans="1:13" ht="14.4">
      <c r="A17" s="3" t="s">
        <v>29</v>
      </c>
      <c r="B17" s="3" t="s">
        <v>65</v>
      </c>
      <c r="C17" s="5">
        <v>2013</v>
      </c>
      <c r="D17" s="3" t="s">
        <v>49</v>
      </c>
      <c r="E17" s="5">
        <v>174</v>
      </c>
      <c r="F17" s="3" t="s">
        <v>50</v>
      </c>
      <c r="G17" s="5">
        <v>89.1</v>
      </c>
      <c r="H17" s="3" t="s">
        <v>50</v>
      </c>
      <c r="I17" s="3" t="s">
        <v>51</v>
      </c>
      <c r="J17" s="5">
        <v>23.629999000000002</v>
      </c>
      <c r="K17" s="5">
        <v>90.510002</v>
      </c>
      <c r="L17" s="2" t="s">
        <v>52</v>
      </c>
    </row>
    <row r="18" spans="1:13" ht="14.4">
      <c r="A18" s="3" t="s">
        <v>29</v>
      </c>
      <c r="B18" s="3" t="s">
        <v>65</v>
      </c>
      <c r="C18" s="5">
        <v>2014</v>
      </c>
      <c r="D18" s="3" t="s">
        <v>49</v>
      </c>
      <c r="E18" s="5">
        <v>191</v>
      </c>
      <c r="F18" s="3" t="s">
        <v>50</v>
      </c>
      <c r="G18" s="5">
        <v>107</v>
      </c>
      <c r="H18" s="3" t="s">
        <v>50</v>
      </c>
      <c r="I18" s="3" t="s">
        <v>51</v>
      </c>
      <c r="J18" s="5">
        <v>23.629999000000002</v>
      </c>
      <c r="K18" s="5">
        <v>90.510002</v>
      </c>
      <c r="L18" s="2" t="s">
        <v>52</v>
      </c>
    </row>
    <row r="19" spans="1:13" ht="14.4">
      <c r="A19" s="3" t="s">
        <v>29</v>
      </c>
      <c r="B19" s="3" t="s">
        <v>65</v>
      </c>
      <c r="C19" s="5">
        <v>2015</v>
      </c>
      <c r="D19" s="3" t="s">
        <v>49</v>
      </c>
      <c r="E19" s="5">
        <v>205</v>
      </c>
      <c r="F19" s="3" t="s">
        <v>50</v>
      </c>
      <c r="G19" s="5">
        <v>94.2</v>
      </c>
      <c r="H19" s="3" t="s">
        <v>50</v>
      </c>
      <c r="I19" s="3" t="s">
        <v>51</v>
      </c>
      <c r="J19" s="5">
        <v>23.629999000000002</v>
      </c>
      <c r="K19" s="5">
        <v>90.510002</v>
      </c>
      <c r="L19" s="2" t="s">
        <v>52</v>
      </c>
    </row>
    <row r="20" spans="1:13" ht="14.4">
      <c r="A20" s="3" t="s">
        <v>29</v>
      </c>
      <c r="B20" s="3" t="s">
        <v>66</v>
      </c>
      <c r="C20" s="5">
        <v>2013</v>
      </c>
      <c r="D20" s="3" t="s">
        <v>49</v>
      </c>
      <c r="E20" s="5">
        <v>126</v>
      </c>
      <c r="F20" s="3" t="s">
        <v>50</v>
      </c>
      <c r="G20" s="5">
        <v>69.400000000000006</v>
      </c>
      <c r="H20" s="3" t="s">
        <v>50</v>
      </c>
      <c r="I20" s="3" t="s">
        <v>51</v>
      </c>
      <c r="J20" s="5">
        <v>24.379999000000002</v>
      </c>
      <c r="K20" s="5">
        <v>88.610000999999997</v>
      </c>
      <c r="L20" s="2" t="s">
        <v>52</v>
      </c>
    </row>
    <row r="21" spans="1:13" ht="14.4">
      <c r="A21" s="3" t="s">
        <v>29</v>
      </c>
      <c r="B21" s="3" t="s">
        <v>66</v>
      </c>
      <c r="C21" s="5">
        <v>2014</v>
      </c>
      <c r="D21" s="3" t="s">
        <v>49</v>
      </c>
      <c r="E21" s="5">
        <v>176</v>
      </c>
      <c r="F21" s="3" t="s">
        <v>50</v>
      </c>
      <c r="G21" s="5">
        <v>41.7</v>
      </c>
      <c r="H21" s="3" t="s">
        <v>50</v>
      </c>
      <c r="I21" s="3" t="s">
        <v>51</v>
      </c>
      <c r="J21" s="5">
        <v>24.379999000000002</v>
      </c>
      <c r="K21" s="5">
        <v>88.610000999999997</v>
      </c>
      <c r="L21" s="2" t="s">
        <v>52</v>
      </c>
    </row>
    <row r="22" spans="1:13" ht="14.4">
      <c r="A22" s="3" t="s">
        <v>29</v>
      </c>
      <c r="B22" s="3" t="s">
        <v>66</v>
      </c>
      <c r="C22" s="5">
        <v>2015</v>
      </c>
      <c r="D22" s="3" t="s">
        <v>49</v>
      </c>
      <c r="E22" s="5">
        <v>86.061861154480894</v>
      </c>
      <c r="F22" s="3" t="s">
        <v>60</v>
      </c>
      <c r="G22" s="5">
        <v>46.9</v>
      </c>
      <c r="H22" s="3" t="s">
        <v>50</v>
      </c>
      <c r="I22" s="3" t="s">
        <v>51</v>
      </c>
      <c r="J22" s="5">
        <v>24.379999000000002</v>
      </c>
      <c r="K22" s="5">
        <v>88.610000999999997</v>
      </c>
      <c r="L22" s="2" t="s">
        <v>52</v>
      </c>
    </row>
    <row r="23" spans="1:13" ht="14.4">
      <c r="A23" s="3" t="s">
        <v>29</v>
      </c>
      <c r="B23" s="3" t="s">
        <v>68</v>
      </c>
      <c r="C23" s="5">
        <v>2013</v>
      </c>
      <c r="D23" s="3" t="s">
        <v>49</v>
      </c>
      <c r="E23" s="5">
        <v>105</v>
      </c>
      <c r="F23" s="3" t="s">
        <v>50</v>
      </c>
      <c r="G23" s="5">
        <v>59.1</v>
      </c>
      <c r="H23" s="3" t="s">
        <v>50</v>
      </c>
      <c r="I23" s="3" t="s">
        <v>51</v>
      </c>
      <c r="J23" s="5">
        <v>24.889999</v>
      </c>
      <c r="K23" s="5">
        <v>91.870002999999997</v>
      </c>
      <c r="L23" s="2" t="s">
        <v>52</v>
      </c>
    </row>
    <row r="24" spans="1:13" ht="14.4">
      <c r="A24" s="3" t="s">
        <v>29</v>
      </c>
      <c r="B24" s="3" t="s">
        <v>68</v>
      </c>
      <c r="C24" s="5">
        <v>2014</v>
      </c>
      <c r="D24" s="3" t="s">
        <v>49</v>
      </c>
      <c r="E24" s="5">
        <v>112</v>
      </c>
      <c r="F24" s="3" t="s">
        <v>50</v>
      </c>
      <c r="G24" s="5">
        <v>61.9</v>
      </c>
      <c r="H24" s="3" t="s">
        <v>50</v>
      </c>
      <c r="I24" s="3" t="s">
        <v>51</v>
      </c>
      <c r="J24" s="5">
        <v>24.889999</v>
      </c>
      <c r="K24" s="5">
        <v>91.870002999999997</v>
      </c>
      <c r="L24" s="2" t="s">
        <v>52</v>
      </c>
    </row>
    <row r="25" spans="1:13" ht="14.4">
      <c r="A25" s="3" t="s">
        <v>29</v>
      </c>
      <c r="B25" s="3" t="s">
        <v>68</v>
      </c>
      <c r="C25" s="5">
        <v>2015</v>
      </c>
      <c r="D25" s="3" t="s">
        <v>49</v>
      </c>
      <c r="E25" s="5">
        <v>111</v>
      </c>
      <c r="F25" s="3" t="s">
        <v>50</v>
      </c>
      <c r="G25" s="5">
        <v>61</v>
      </c>
      <c r="H25" s="3" t="s">
        <v>50</v>
      </c>
      <c r="I25" s="3" t="s">
        <v>51</v>
      </c>
      <c r="J25" s="5">
        <v>24.889999</v>
      </c>
      <c r="K25" s="5">
        <v>91.870002999999997</v>
      </c>
      <c r="L25" s="2" t="s">
        <v>52</v>
      </c>
    </row>
    <row r="26" spans="1:13" ht="14.4">
      <c r="A26" s="3" t="s">
        <v>69</v>
      </c>
      <c r="B26" s="3" t="s">
        <v>70</v>
      </c>
      <c r="C26" s="8">
        <v>2010</v>
      </c>
      <c r="D26" s="3" t="s">
        <v>71</v>
      </c>
      <c r="E26" s="5">
        <v>188.25</v>
      </c>
      <c r="F26" s="3" t="s">
        <v>50</v>
      </c>
      <c r="G26" s="5">
        <v>102.224753674282</v>
      </c>
      <c r="H26" s="3" t="s">
        <v>60</v>
      </c>
      <c r="I26" s="3" t="s">
        <v>72</v>
      </c>
      <c r="J26" s="5">
        <v>27.193836000000001</v>
      </c>
      <c r="K26" s="5">
        <v>78.033318425000004</v>
      </c>
      <c r="L26" s="2" t="s">
        <v>59</v>
      </c>
      <c r="M26">
        <f t="shared" ref="M26:M37" si="0">G26/E26</f>
        <v>0.54302657994306502</v>
      </c>
    </row>
    <row r="27" spans="1:13" ht="14.4">
      <c r="A27" s="3" t="s">
        <v>69</v>
      </c>
      <c r="B27" s="3" t="s">
        <v>70</v>
      </c>
      <c r="C27" s="8">
        <v>2011</v>
      </c>
      <c r="D27" s="3" t="s">
        <v>74</v>
      </c>
      <c r="E27" s="5">
        <v>164.2876923</v>
      </c>
      <c r="F27" s="3" t="s">
        <v>50</v>
      </c>
      <c r="G27" s="5">
        <v>89.212583676407803</v>
      </c>
      <c r="H27" s="3" t="s">
        <v>60</v>
      </c>
      <c r="I27" s="3" t="s">
        <v>75</v>
      </c>
      <c r="J27" s="5">
        <v>27.214513244444401</v>
      </c>
      <c r="K27" s="5">
        <v>78.041210295555601</v>
      </c>
      <c r="L27" s="2" t="s">
        <v>59</v>
      </c>
      <c r="M27">
        <f t="shared" si="0"/>
        <v>0.54302657994306613</v>
      </c>
    </row>
    <row r="28" spans="1:13" ht="14.4">
      <c r="A28" s="3" t="s">
        <v>69</v>
      </c>
      <c r="B28" s="3" t="s">
        <v>70</v>
      </c>
      <c r="C28" s="8">
        <v>2012</v>
      </c>
      <c r="D28" s="3" t="s">
        <v>71</v>
      </c>
      <c r="E28" s="5">
        <v>194.75</v>
      </c>
      <c r="F28" s="3" t="s">
        <v>50</v>
      </c>
      <c r="G28" s="5">
        <v>105.754426443912</v>
      </c>
      <c r="H28" s="3" t="s">
        <v>60</v>
      </c>
      <c r="I28" s="3" t="s">
        <v>72</v>
      </c>
      <c r="J28" s="5">
        <v>27.193836000000001</v>
      </c>
      <c r="K28" s="5">
        <v>78.033318425000004</v>
      </c>
      <c r="L28" s="2" t="s">
        <v>59</v>
      </c>
      <c r="M28">
        <f t="shared" si="0"/>
        <v>0.54302657994306547</v>
      </c>
    </row>
    <row r="29" spans="1:13" ht="14.4">
      <c r="A29" s="3" t="s">
        <v>69</v>
      </c>
      <c r="B29" s="3" t="s">
        <v>70</v>
      </c>
      <c r="C29" s="8">
        <v>2013</v>
      </c>
      <c r="D29" s="3" t="s">
        <v>74</v>
      </c>
      <c r="E29" s="5">
        <v>176.42929291999999</v>
      </c>
      <c r="F29" s="3" t="s">
        <v>50</v>
      </c>
      <c r="G29" s="5">
        <v>95.805795536120996</v>
      </c>
      <c r="H29" s="3" t="s">
        <v>60</v>
      </c>
      <c r="I29" s="3" t="s">
        <v>75</v>
      </c>
      <c r="J29" s="5">
        <v>27.214513244444401</v>
      </c>
      <c r="K29" s="5">
        <v>78.041210295555601</v>
      </c>
      <c r="L29" s="2" t="s">
        <v>59</v>
      </c>
      <c r="M29">
        <f t="shared" si="0"/>
        <v>0.54302657994306602</v>
      </c>
    </row>
    <row r="30" spans="1:13" ht="14.4">
      <c r="A30" s="3" t="s">
        <v>69</v>
      </c>
      <c r="B30" s="3" t="s">
        <v>70</v>
      </c>
      <c r="C30" s="8">
        <v>2014</v>
      </c>
      <c r="D30" s="3" t="s">
        <v>74</v>
      </c>
      <c r="E30" s="5">
        <v>176.06666666000001</v>
      </c>
      <c r="F30" s="3" t="s">
        <v>50</v>
      </c>
      <c r="G30" s="5">
        <v>95.608879838355605</v>
      </c>
      <c r="H30" s="3" t="s">
        <v>60</v>
      </c>
      <c r="I30" s="3" t="s">
        <v>75</v>
      </c>
      <c r="J30" s="5">
        <v>27.214513244444401</v>
      </c>
      <c r="K30" s="5">
        <v>78.041210295555601</v>
      </c>
      <c r="L30" s="2" t="s">
        <v>59</v>
      </c>
      <c r="M30">
        <f t="shared" si="0"/>
        <v>0.5430265799430658</v>
      </c>
    </row>
    <row r="31" spans="1:13" ht="14.4">
      <c r="A31" s="3" t="s">
        <v>69</v>
      </c>
      <c r="B31" s="3" t="s">
        <v>70</v>
      </c>
      <c r="C31" s="8">
        <v>2015</v>
      </c>
      <c r="D31" s="3" t="s">
        <v>76</v>
      </c>
      <c r="E31" s="5">
        <v>179.25902778</v>
      </c>
      <c r="F31" s="3" t="s">
        <v>50</v>
      </c>
      <c r="G31" s="5">
        <v>114.82</v>
      </c>
      <c r="H31" s="3" t="s">
        <v>50</v>
      </c>
      <c r="I31" s="3" t="s">
        <v>75</v>
      </c>
      <c r="J31" s="5">
        <v>27.2118707587037</v>
      </c>
      <c r="K31" s="5">
        <v>78.035338672962993</v>
      </c>
      <c r="L31" s="2" t="s">
        <v>59</v>
      </c>
      <c r="M31">
        <f t="shared" si="0"/>
        <v>0.64052562050551576</v>
      </c>
    </row>
    <row r="32" spans="1:13" ht="14.4">
      <c r="A32" s="3" t="s">
        <v>69</v>
      </c>
      <c r="B32" s="3" t="s">
        <v>70</v>
      </c>
      <c r="C32" s="8">
        <v>2016</v>
      </c>
      <c r="D32" s="3" t="s">
        <v>74</v>
      </c>
      <c r="E32" s="5">
        <v>194.5</v>
      </c>
      <c r="F32" s="3" t="s">
        <v>50</v>
      </c>
      <c r="G32" s="5">
        <v>131.38999999999999</v>
      </c>
      <c r="H32" s="3" t="s">
        <v>50</v>
      </c>
      <c r="I32" s="3" t="s">
        <v>75</v>
      </c>
      <c r="J32" s="5">
        <v>27.194800466</v>
      </c>
      <c r="K32" s="5">
        <v>78.027850852</v>
      </c>
      <c r="L32" s="2" t="s">
        <v>59</v>
      </c>
      <c r="M32">
        <f t="shared" si="0"/>
        <v>0.67552699228791768</v>
      </c>
    </row>
    <row r="33" spans="1:13" ht="14.4">
      <c r="A33" s="3" t="s">
        <v>69</v>
      </c>
      <c r="B33" s="3" t="s">
        <v>77</v>
      </c>
      <c r="C33" s="8">
        <v>2015</v>
      </c>
      <c r="D33" s="3" t="s">
        <v>78</v>
      </c>
      <c r="E33" s="5">
        <v>120.417678278024</v>
      </c>
      <c r="F33" s="3" t="s">
        <v>60</v>
      </c>
      <c r="G33" s="5">
        <v>65.39</v>
      </c>
      <c r="H33" s="3" t="s">
        <v>50</v>
      </c>
      <c r="I33" s="3" t="s">
        <v>79</v>
      </c>
      <c r="J33" s="5">
        <v>22.996166670000001</v>
      </c>
      <c r="K33" s="5">
        <v>72.599583330000002</v>
      </c>
      <c r="L33" s="2" t="s">
        <v>59</v>
      </c>
      <c r="M33">
        <f t="shared" si="0"/>
        <v>0.54302657994306769</v>
      </c>
    </row>
    <row r="34" spans="1:13" ht="14.4">
      <c r="A34" s="3" t="s">
        <v>69</v>
      </c>
      <c r="B34" s="3" t="s">
        <v>80</v>
      </c>
      <c r="C34" s="8">
        <v>2012</v>
      </c>
      <c r="D34" s="3" t="s">
        <v>81</v>
      </c>
      <c r="E34" s="5">
        <v>53.6</v>
      </c>
      <c r="F34" s="3" t="s">
        <v>50</v>
      </c>
      <c r="G34" s="5">
        <v>28.697163366503599</v>
      </c>
      <c r="H34" s="3" t="s">
        <v>60</v>
      </c>
      <c r="I34" s="3" t="s">
        <v>82</v>
      </c>
      <c r="J34" s="5">
        <v>23.727106094360401</v>
      </c>
      <c r="K34" s="5">
        <v>92.717636108398395</v>
      </c>
      <c r="L34" s="2" t="s">
        <v>52</v>
      </c>
      <c r="M34">
        <f t="shared" si="0"/>
        <v>0.53539483892730588</v>
      </c>
    </row>
    <row r="35" spans="1:13" ht="14.4">
      <c r="A35" s="3" t="s">
        <v>69</v>
      </c>
      <c r="B35" s="3" t="s">
        <v>83</v>
      </c>
      <c r="C35" s="8">
        <v>2015</v>
      </c>
      <c r="D35" s="3" t="s">
        <v>84</v>
      </c>
      <c r="E35" s="5">
        <v>45.42</v>
      </c>
      <c r="F35" s="3" t="s">
        <v>50</v>
      </c>
      <c r="G35" s="5">
        <v>24.49</v>
      </c>
      <c r="H35" s="3" t="s">
        <v>50</v>
      </c>
      <c r="I35" s="3" t="s">
        <v>85</v>
      </c>
      <c r="J35" s="5">
        <v>23.733283331666598</v>
      </c>
      <c r="K35" s="5">
        <v>92.665344443888898</v>
      </c>
      <c r="L35" s="2" t="s">
        <v>52</v>
      </c>
      <c r="M35">
        <f t="shared" si="0"/>
        <v>0.53918978423601926</v>
      </c>
    </row>
    <row r="36" spans="1:13" ht="14.4">
      <c r="A36" s="3" t="s">
        <v>69</v>
      </c>
      <c r="B36" s="3" t="s">
        <v>83</v>
      </c>
      <c r="C36" s="8">
        <v>2016</v>
      </c>
      <c r="D36" s="3" t="s">
        <v>84</v>
      </c>
      <c r="E36" s="5">
        <v>44.28</v>
      </c>
      <c r="F36" s="3" t="s">
        <v>50</v>
      </c>
      <c r="G36" s="5">
        <v>27.08</v>
      </c>
      <c r="H36" s="3" t="s">
        <v>50</v>
      </c>
      <c r="I36" s="3" t="s">
        <v>85</v>
      </c>
      <c r="J36" s="5">
        <v>23.733283331666598</v>
      </c>
      <c r="K36" s="5">
        <v>92.665344443888898</v>
      </c>
      <c r="L36" s="2" t="s">
        <v>52</v>
      </c>
      <c r="M36">
        <f t="shared" si="0"/>
        <v>0.61156278229448957</v>
      </c>
    </row>
    <row r="37" spans="1:13" ht="14.4">
      <c r="A37" s="3" t="s">
        <v>69</v>
      </c>
      <c r="B37" s="3" t="s">
        <v>87</v>
      </c>
      <c r="C37" s="8">
        <v>2012</v>
      </c>
      <c r="D37" s="3" t="s">
        <v>88</v>
      </c>
      <c r="E37" s="5">
        <v>139</v>
      </c>
      <c r="F37" s="3" t="s">
        <v>50</v>
      </c>
      <c r="G37" s="5">
        <v>74.419882610895598</v>
      </c>
      <c r="H37" s="3" t="s">
        <v>60</v>
      </c>
      <c r="I37" s="3" t="s">
        <v>82</v>
      </c>
      <c r="J37" s="5">
        <v>20.705934524536101</v>
      </c>
      <c r="K37" s="5">
        <v>77.021903991699205</v>
      </c>
      <c r="L37" s="2" t="s">
        <v>52</v>
      </c>
      <c r="M37">
        <f t="shared" si="0"/>
        <v>0.53539483892730644</v>
      </c>
    </row>
    <row r="38" spans="1:13" ht="14.4">
      <c r="A38" s="3" t="s">
        <v>69</v>
      </c>
      <c r="B38" s="3" t="s">
        <v>89</v>
      </c>
      <c r="C38" s="8">
        <v>2012</v>
      </c>
      <c r="D38" s="3" t="s">
        <v>78</v>
      </c>
      <c r="E38" s="5">
        <v>45.666666669999998</v>
      </c>
      <c r="F38" s="3" t="s">
        <v>50</v>
      </c>
      <c r="G38" s="5">
        <v>24.798213819210101</v>
      </c>
      <c r="H38" s="3" t="s">
        <v>60</v>
      </c>
      <c r="I38" s="3" t="s">
        <v>79</v>
      </c>
      <c r="J38" s="5">
        <v>10.633611111111099</v>
      </c>
      <c r="K38" s="5">
        <v>76.574444444444396</v>
      </c>
      <c r="L38" s="2" t="s">
        <v>52</v>
      </c>
    </row>
    <row r="39" spans="1:13" ht="14.4">
      <c r="A39" s="3" t="s">
        <v>69</v>
      </c>
      <c r="B39" s="3" t="s">
        <v>90</v>
      </c>
      <c r="C39" s="8">
        <v>2012</v>
      </c>
      <c r="D39" s="3" t="s">
        <v>91</v>
      </c>
      <c r="E39" s="5">
        <v>317</v>
      </c>
      <c r="F39" s="3" t="s">
        <v>50</v>
      </c>
      <c r="G39" s="5">
        <v>169.720163939956</v>
      </c>
      <c r="H39" s="3" t="s">
        <v>60</v>
      </c>
      <c r="I39" s="3" t="s">
        <v>82</v>
      </c>
      <c r="J39" s="5">
        <v>25.4358005523682</v>
      </c>
      <c r="K39" s="5">
        <v>81.8463134765625</v>
      </c>
      <c r="L39" s="2" t="s">
        <v>52</v>
      </c>
    </row>
    <row r="40" spans="1:13" ht="14.4">
      <c r="A40" s="3" t="s">
        <v>69</v>
      </c>
      <c r="B40" s="3" t="s">
        <v>92</v>
      </c>
      <c r="C40" s="8">
        <v>2012</v>
      </c>
      <c r="D40" s="3" t="s">
        <v>88</v>
      </c>
      <c r="E40" s="5">
        <v>151.666666666667</v>
      </c>
      <c r="F40" s="3" t="s">
        <v>50</v>
      </c>
      <c r="G40" s="5">
        <v>81.201550570641501</v>
      </c>
      <c r="H40" s="3" t="s">
        <v>60</v>
      </c>
      <c r="I40" s="3" t="s">
        <v>82</v>
      </c>
      <c r="J40" s="5">
        <v>27.5609321594238</v>
      </c>
      <c r="K40" s="5">
        <v>76.625015258789105</v>
      </c>
      <c r="L40" s="2" t="s">
        <v>52</v>
      </c>
    </row>
    <row r="41" spans="1:13" ht="14.4">
      <c r="A41" s="3" t="s">
        <v>69</v>
      </c>
      <c r="B41" s="3" t="s">
        <v>93</v>
      </c>
      <c r="C41" s="8">
        <v>2012</v>
      </c>
      <c r="D41" s="3" t="s">
        <v>88</v>
      </c>
      <c r="E41" s="5">
        <v>100.333333333333</v>
      </c>
      <c r="F41" s="3" t="s">
        <v>50</v>
      </c>
      <c r="G41" s="5">
        <v>53.7179488390397</v>
      </c>
      <c r="H41" s="3" t="s">
        <v>60</v>
      </c>
      <c r="I41" s="3" t="s">
        <v>82</v>
      </c>
      <c r="J41" s="5">
        <v>31.633979797363299</v>
      </c>
      <c r="K41" s="5">
        <v>74.872261047363295</v>
      </c>
      <c r="L41" s="2" t="s">
        <v>52</v>
      </c>
    </row>
    <row r="42" spans="1:13" ht="14.4">
      <c r="A42" s="3" t="s">
        <v>69</v>
      </c>
      <c r="B42" s="3" t="s">
        <v>94</v>
      </c>
      <c r="C42" s="8">
        <v>2012</v>
      </c>
      <c r="D42" s="3" t="s">
        <v>91</v>
      </c>
      <c r="E42" s="5">
        <v>202</v>
      </c>
      <c r="F42" s="3" t="s">
        <v>50</v>
      </c>
      <c r="G42" s="5">
        <v>108.14975746331601</v>
      </c>
      <c r="H42" s="3" t="s">
        <v>60</v>
      </c>
      <c r="I42" s="3" t="s">
        <v>82</v>
      </c>
      <c r="J42" s="5">
        <v>31.633979797363299</v>
      </c>
      <c r="K42" s="5">
        <v>74.872261047363295</v>
      </c>
      <c r="L42" s="2" t="s">
        <v>52</v>
      </c>
    </row>
    <row r="43" spans="1:13" ht="14.4">
      <c r="A43" s="3" t="s">
        <v>69</v>
      </c>
      <c r="B43" s="3" t="s">
        <v>95</v>
      </c>
      <c r="C43" s="8">
        <v>2012</v>
      </c>
      <c r="D43" s="3" t="s">
        <v>91</v>
      </c>
      <c r="E43" s="5">
        <v>106</v>
      </c>
      <c r="F43" s="3" t="s">
        <v>50</v>
      </c>
      <c r="G43" s="5">
        <v>56.751852926294497</v>
      </c>
      <c r="H43" s="3" t="s">
        <v>60</v>
      </c>
      <c r="I43" s="3" t="s">
        <v>82</v>
      </c>
      <c r="J43" s="5">
        <v>20.850000381469702</v>
      </c>
      <c r="K43" s="5">
        <v>85.099998474121094</v>
      </c>
      <c r="L43" s="2" t="s">
        <v>52</v>
      </c>
    </row>
    <row r="44" spans="1:13" ht="14.4">
      <c r="A44" s="3" t="s">
        <v>69</v>
      </c>
      <c r="B44" s="3" t="s">
        <v>96</v>
      </c>
      <c r="C44" s="8">
        <v>2012</v>
      </c>
      <c r="D44" s="3" t="s">
        <v>91</v>
      </c>
      <c r="E44" s="5">
        <v>99.5</v>
      </c>
      <c r="F44" s="3" t="s">
        <v>50</v>
      </c>
      <c r="G44" s="5">
        <v>53.271786473266999</v>
      </c>
      <c r="H44" s="3" t="s">
        <v>60</v>
      </c>
      <c r="I44" s="3" t="s">
        <v>82</v>
      </c>
      <c r="J44" s="5">
        <v>21.6264247894287</v>
      </c>
      <c r="K44" s="5">
        <v>73.015197753906193</v>
      </c>
      <c r="L44" s="2" t="s">
        <v>59</v>
      </c>
    </row>
    <row r="45" spans="1:13" ht="14.4">
      <c r="A45" s="3" t="s">
        <v>69</v>
      </c>
      <c r="B45" s="3" t="s">
        <v>97</v>
      </c>
      <c r="C45" s="8">
        <v>2012</v>
      </c>
      <c r="D45" s="3" t="s">
        <v>88</v>
      </c>
      <c r="E45" s="5">
        <v>79.6666666666667</v>
      </c>
      <c r="F45" s="3" t="s">
        <v>50</v>
      </c>
      <c r="G45" s="5">
        <v>42.653122167875402</v>
      </c>
      <c r="H45" s="3" t="s">
        <v>60</v>
      </c>
      <c r="I45" s="3" t="s">
        <v>82</v>
      </c>
      <c r="J45" s="5">
        <v>19.876165390014599</v>
      </c>
      <c r="K45" s="5">
        <v>75.343315124511705</v>
      </c>
      <c r="L45" s="2" t="s">
        <v>59</v>
      </c>
    </row>
    <row r="46" spans="1:13" ht="14.4">
      <c r="A46" s="3" t="s">
        <v>69</v>
      </c>
      <c r="B46" s="3" t="s">
        <v>98</v>
      </c>
      <c r="C46" s="8">
        <v>2012</v>
      </c>
      <c r="D46" s="3" t="s">
        <v>88</v>
      </c>
      <c r="E46" s="5">
        <v>99</v>
      </c>
      <c r="F46" s="3" t="s">
        <v>50</v>
      </c>
      <c r="G46" s="5">
        <v>53.004089053803298</v>
      </c>
      <c r="H46" s="3" t="s">
        <v>60</v>
      </c>
      <c r="I46" s="3" t="s">
        <v>82</v>
      </c>
      <c r="J46" s="5">
        <v>30.957826614379901</v>
      </c>
      <c r="K46" s="5">
        <v>76.791358947753906</v>
      </c>
      <c r="L46" s="2" t="s">
        <v>52</v>
      </c>
    </row>
    <row r="47" spans="1:13" ht="14.4">
      <c r="A47" s="3" t="s">
        <v>69</v>
      </c>
      <c r="B47" s="3" t="s">
        <v>99</v>
      </c>
      <c r="C47" s="8">
        <v>2012</v>
      </c>
      <c r="D47" s="3" t="s">
        <v>88</v>
      </c>
      <c r="E47" s="5">
        <v>81.6666666666667</v>
      </c>
      <c r="F47" s="3" t="s">
        <v>50</v>
      </c>
      <c r="G47" s="5">
        <v>43.723911845730001</v>
      </c>
      <c r="H47" s="3" t="s">
        <v>60</v>
      </c>
      <c r="I47" s="3" t="s">
        <v>82</v>
      </c>
      <c r="J47" s="5">
        <v>21.494977951049801</v>
      </c>
      <c r="K47" s="5">
        <v>86.942657470703097</v>
      </c>
      <c r="L47" s="2" t="s">
        <v>52</v>
      </c>
    </row>
    <row r="48" spans="1:13" ht="14.4">
      <c r="A48" s="3" t="s">
        <v>69</v>
      </c>
      <c r="B48" s="3" t="s">
        <v>100</v>
      </c>
      <c r="C48" s="8">
        <v>2012</v>
      </c>
      <c r="D48" s="3" t="s">
        <v>101</v>
      </c>
      <c r="E48" s="5">
        <v>106.7375</v>
      </c>
      <c r="F48" s="3" t="s">
        <v>50</v>
      </c>
      <c r="G48" s="5">
        <v>57.961299576672999</v>
      </c>
      <c r="H48" s="3" t="s">
        <v>60</v>
      </c>
      <c r="I48" s="3" t="s">
        <v>102</v>
      </c>
      <c r="J48" s="5">
        <v>13.002856124999999</v>
      </c>
      <c r="K48" s="5">
        <v>77.582515749999999</v>
      </c>
      <c r="L48" s="2" t="s">
        <v>59</v>
      </c>
    </row>
    <row r="49" spans="1:12" ht="14.4">
      <c r="A49" s="3" t="s">
        <v>69</v>
      </c>
      <c r="B49" s="3" t="s">
        <v>100</v>
      </c>
      <c r="C49" s="8">
        <v>2013</v>
      </c>
      <c r="D49" s="3" t="s">
        <v>103</v>
      </c>
      <c r="E49" s="5">
        <v>100.18666666666699</v>
      </c>
      <c r="F49" s="3" t="s">
        <v>50</v>
      </c>
      <c r="G49" s="5">
        <v>54.404022955895996</v>
      </c>
      <c r="H49" s="3" t="s">
        <v>60</v>
      </c>
      <c r="I49" s="3" t="s">
        <v>102</v>
      </c>
      <c r="J49" s="5">
        <v>12.989670333333301</v>
      </c>
      <c r="K49" s="5">
        <v>77.609165399999995</v>
      </c>
      <c r="L49" s="2" t="s">
        <v>59</v>
      </c>
    </row>
    <row r="50" spans="1:12" ht="14.4">
      <c r="A50" s="3" t="s">
        <v>69</v>
      </c>
      <c r="B50" s="3" t="s">
        <v>100</v>
      </c>
      <c r="C50" s="8">
        <v>2014</v>
      </c>
      <c r="D50" s="3" t="s">
        <v>103</v>
      </c>
      <c r="E50" s="5">
        <v>119.66</v>
      </c>
      <c r="F50" s="3" t="s">
        <v>50</v>
      </c>
      <c r="G50" s="5">
        <v>64.978560555987301</v>
      </c>
      <c r="H50" s="3" t="s">
        <v>60</v>
      </c>
      <c r="I50" s="3" t="s">
        <v>102</v>
      </c>
      <c r="J50" s="5">
        <v>12.993044133333299</v>
      </c>
      <c r="K50" s="5">
        <v>77.602628133333297</v>
      </c>
      <c r="L50" s="2" t="s">
        <v>59</v>
      </c>
    </row>
    <row r="51" spans="1:12" ht="14.4">
      <c r="A51" s="3" t="s">
        <v>69</v>
      </c>
      <c r="B51" s="3" t="s">
        <v>100</v>
      </c>
      <c r="C51" s="8">
        <v>2015</v>
      </c>
      <c r="D51" s="3" t="s">
        <v>106</v>
      </c>
      <c r="E51" s="5">
        <v>111.10588235294099</v>
      </c>
      <c r="F51" s="3" t="s">
        <v>50</v>
      </c>
      <c r="G51" s="5">
        <v>37.268000000000001</v>
      </c>
      <c r="H51" s="3" t="s">
        <v>50</v>
      </c>
      <c r="I51" s="3" t="s">
        <v>107</v>
      </c>
      <c r="J51" s="5">
        <v>12.983257544555601</v>
      </c>
      <c r="K51" s="5">
        <v>77.599570960555596</v>
      </c>
      <c r="L51" s="2" t="s">
        <v>59</v>
      </c>
    </row>
    <row r="52" spans="1:12" ht="14.4">
      <c r="A52" s="3" t="s">
        <v>69</v>
      </c>
      <c r="B52" s="3" t="s">
        <v>100</v>
      </c>
      <c r="C52" s="8">
        <v>2016</v>
      </c>
      <c r="D52" s="3" t="s">
        <v>108</v>
      </c>
      <c r="E52" s="5">
        <v>96.47</v>
      </c>
      <c r="F52" s="3" t="s">
        <v>50</v>
      </c>
      <c r="G52" s="5">
        <v>46.1666666666667</v>
      </c>
      <c r="H52" s="3" t="s">
        <v>50</v>
      </c>
      <c r="I52" s="3" t="s">
        <v>107</v>
      </c>
      <c r="J52" s="5">
        <v>12.9804743281481</v>
      </c>
      <c r="K52" s="5">
        <v>77.603630438624293</v>
      </c>
      <c r="L52" s="2" t="s">
        <v>59</v>
      </c>
    </row>
    <row r="53" spans="1:12" ht="14.4">
      <c r="A53" s="3" t="s">
        <v>69</v>
      </c>
      <c r="B53" s="3" t="s">
        <v>109</v>
      </c>
      <c r="C53" s="8">
        <v>2012</v>
      </c>
      <c r="D53" s="3" t="s">
        <v>110</v>
      </c>
      <c r="E53" s="5">
        <v>80</v>
      </c>
      <c r="F53" s="3" t="s">
        <v>50</v>
      </c>
      <c r="G53" s="5">
        <v>42.831587114184501</v>
      </c>
      <c r="H53" s="3" t="s">
        <v>60</v>
      </c>
      <c r="I53" s="3" t="s">
        <v>82</v>
      </c>
      <c r="J53" s="5">
        <v>19.314962387085</v>
      </c>
      <c r="K53" s="5">
        <v>84.794090270996094</v>
      </c>
      <c r="L53" s="2" t="s">
        <v>52</v>
      </c>
    </row>
    <row r="54" spans="1:12" ht="14.4">
      <c r="A54" s="3" t="s">
        <v>69</v>
      </c>
      <c r="B54" s="3" t="s">
        <v>111</v>
      </c>
      <c r="C54" s="8">
        <v>2012</v>
      </c>
      <c r="D54" s="3" t="s">
        <v>88</v>
      </c>
      <c r="E54" s="5">
        <v>103</v>
      </c>
      <c r="F54" s="3" t="s">
        <v>50</v>
      </c>
      <c r="G54" s="5">
        <v>55.145668409512602</v>
      </c>
      <c r="H54" s="3" t="s">
        <v>60</v>
      </c>
      <c r="I54" s="3" t="s">
        <v>82</v>
      </c>
      <c r="J54" s="5">
        <v>21.19384765625</v>
      </c>
      <c r="K54" s="5">
        <v>81.350944519042997</v>
      </c>
      <c r="L54" s="2" t="s">
        <v>52</v>
      </c>
    </row>
    <row r="55" spans="1:12" ht="14.4">
      <c r="A55" s="3" t="s">
        <v>69</v>
      </c>
      <c r="B55" s="3" t="s">
        <v>112</v>
      </c>
      <c r="C55" s="8">
        <v>2012</v>
      </c>
      <c r="D55" s="3" t="s">
        <v>88</v>
      </c>
      <c r="E55" s="5">
        <v>173</v>
      </c>
      <c r="F55" s="3" t="s">
        <v>50</v>
      </c>
      <c r="G55" s="5">
        <v>92.623307134423996</v>
      </c>
      <c r="H55" s="3" t="s">
        <v>60</v>
      </c>
      <c r="I55" s="3" t="s">
        <v>82</v>
      </c>
      <c r="J55" s="5">
        <v>20.296058654785199</v>
      </c>
      <c r="K55" s="5">
        <v>85.824539184570298</v>
      </c>
      <c r="L55" s="2" t="s">
        <v>52</v>
      </c>
    </row>
    <row r="56" spans="1:12" ht="14.4">
      <c r="A56" s="3" t="s">
        <v>69</v>
      </c>
      <c r="B56" s="3" t="s">
        <v>113</v>
      </c>
      <c r="C56" s="8">
        <v>2012</v>
      </c>
      <c r="D56" s="3" t="s">
        <v>81</v>
      </c>
      <c r="E56" s="5">
        <v>80.8</v>
      </c>
      <c r="F56" s="3" t="s">
        <v>50</v>
      </c>
      <c r="G56" s="5">
        <v>43.259902985326399</v>
      </c>
      <c r="H56" s="3" t="s">
        <v>60</v>
      </c>
      <c r="I56" s="3" t="s">
        <v>82</v>
      </c>
      <c r="J56" s="5">
        <v>20.296058654785199</v>
      </c>
      <c r="K56" s="5">
        <v>85.824539184570298</v>
      </c>
      <c r="L56" s="2" t="s">
        <v>52</v>
      </c>
    </row>
    <row r="57" spans="1:12" ht="14.4">
      <c r="A57" s="3" t="s">
        <v>69</v>
      </c>
      <c r="B57" s="3" t="s">
        <v>115</v>
      </c>
      <c r="C57" s="8">
        <v>2012</v>
      </c>
      <c r="D57" s="3" t="s">
        <v>91</v>
      </c>
      <c r="E57" s="5">
        <v>45.5</v>
      </c>
      <c r="F57" s="3" t="s">
        <v>50</v>
      </c>
      <c r="G57" s="5">
        <v>24.360465171192399</v>
      </c>
      <c r="H57" s="3" t="s">
        <v>60</v>
      </c>
      <c r="I57" s="3" t="s">
        <v>82</v>
      </c>
      <c r="J57" s="5">
        <v>26.474216461181602</v>
      </c>
      <c r="K57" s="5">
        <v>90.564453125</v>
      </c>
      <c r="L57" s="2" t="s">
        <v>52</v>
      </c>
    </row>
    <row r="58" spans="1:12" ht="14.4">
      <c r="A58" s="3" t="s">
        <v>69</v>
      </c>
      <c r="B58" s="3" t="s">
        <v>116</v>
      </c>
      <c r="C58" s="8">
        <v>2012</v>
      </c>
      <c r="D58" s="3" t="s">
        <v>81</v>
      </c>
      <c r="E58" s="5">
        <v>110.2</v>
      </c>
      <c r="F58" s="3" t="s">
        <v>50</v>
      </c>
      <c r="G58" s="5">
        <v>59.000511249789199</v>
      </c>
      <c r="H58" s="3" t="s">
        <v>60</v>
      </c>
      <c r="I58" s="3" t="s">
        <v>82</v>
      </c>
      <c r="J58" s="5">
        <v>30.733314514160199</v>
      </c>
      <c r="K58" s="5">
        <v>76.7794189453125</v>
      </c>
      <c r="L58" s="2" t="s">
        <v>52</v>
      </c>
    </row>
    <row r="59" spans="1:12" ht="14.4">
      <c r="A59" s="3" t="s">
        <v>69</v>
      </c>
      <c r="B59" s="3" t="s">
        <v>117</v>
      </c>
      <c r="C59" s="8">
        <v>2015</v>
      </c>
      <c r="D59" s="3" t="s">
        <v>118</v>
      </c>
      <c r="E59" s="5">
        <v>86.476973685000004</v>
      </c>
      <c r="F59" s="3" t="s">
        <v>50</v>
      </c>
      <c r="G59" s="5">
        <v>43.39</v>
      </c>
      <c r="H59" s="3" t="s">
        <v>50</v>
      </c>
      <c r="I59" s="3" t="s">
        <v>79</v>
      </c>
      <c r="J59" s="5">
        <v>20.179505085185198</v>
      </c>
      <c r="K59" s="5">
        <v>79.368550388888906</v>
      </c>
      <c r="L59" s="2" t="s">
        <v>59</v>
      </c>
    </row>
    <row r="60" spans="1:12" ht="14.4">
      <c r="A60" s="3" t="s">
        <v>69</v>
      </c>
      <c r="B60" s="3" t="s">
        <v>117</v>
      </c>
      <c r="C60" s="8">
        <v>2016</v>
      </c>
      <c r="D60" s="3" t="s">
        <v>118</v>
      </c>
      <c r="E60" s="5">
        <v>109.03</v>
      </c>
      <c r="F60" s="3" t="s">
        <v>50</v>
      </c>
      <c r="G60" s="5">
        <v>59.73</v>
      </c>
      <c r="H60" s="3" t="s">
        <v>50</v>
      </c>
      <c r="I60" s="3" t="s">
        <v>79</v>
      </c>
      <c r="J60" s="5">
        <v>19.9659865666667</v>
      </c>
      <c r="K60" s="5">
        <v>79.279094833333303</v>
      </c>
      <c r="L60" s="2" t="s">
        <v>59</v>
      </c>
    </row>
    <row r="61" spans="1:12" ht="14.4">
      <c r="A61" s="3" t="s">
        <v>69</v>
      </c>
      <c r="B61" s="3" t="s">
        <v>119</v>
      </c>
      <c r="C61" s="8">
        <v>2015</v>
      </c>
      <c r="D61" s="3" t="s">
        <v>120</v>
      </c>
      <c r="E61" s="5">
        <v>70.08</v>
      </c>
      <c r="F61" s="3" t="s">
        <v>50</v>
      </c>
      <c r="G61" s="5">
        <v>50.613312700000002</v>
      </c>
      <c r="H61" s="3" t="s">
        <v>50</v>
      </c>
      <c r="I61" s="3" t="s">
        <v>121</v>
      </c>
      <c r="J61" s="5">
        <v>13.0478889264815</v>
      </c>
      <c r="K61" s="5">
        <v>80.204821963333302</v>
      </c>
      <c r="L61" s="2" t="s">
        <v>59</v>
      </c>
    </row>
    <row r="62" spans="1:12" ht="14.4">
      <c r="A62" s="3" t="s">
        <v>69</v>
      </c>
      <c r="B62" s="3" t="s">
        <v>119</v>
      </c>
      <c r="C62" s="8">
        <v>2016</v>
      </c>
      <c r="D62" s="3" t="s">
        <v>120</v>
      </c>
      <c r="E62" s="5">
        <v>79.67</v>
      </c>
      <c r="F62" s="3" t="s">
        <v>50</v>
      </c>
      <c r="G62" s="5">
        <v>48.862999586666703</v>
      </c>
      <c r="H62" s="3" t="s">
        <v>50</v>
      </c>
      <c r="I62" s="3" t="s">
        <v>121</v>
      </c>
      <c r="J62" s="5">
        <v>13.0478889264815</v>
      </c>
      <c r="K62" s="5">
        <v>80.204821963333302</v>
      </c>
      <c r="L62" s="2" t="s">
        <v>59</v>
      </c>
    </row>
    <row r="63" spans="1:12" ht="14.4">
      <c r="A63" s="3" t="s">
        <v>69</v>
      </c>
      <c r="B63" s="3" t="s">
        <v>122</v>
      </c>
      <c r="C63" s="8">
        <v>2012</v>
      </c>
      <c r="D63" s="3" t="s">
        <v>110</v>
      </c>
      <c r="E63" s="5">
        <v>40</v>
      </c>
      <c r="F63" s="3" t="s">
        <v>50</v>
      </c>
      <c r="G63" s="5">
        <v>21.4157935570923</v>
      </c>
      <c r="H63" s="3" t="s">
        <v>60</v>
      </c>
      <c r="I63" s="3" t="s">
        <v>82</v>
      </c>
      <c r="J63" s="5">
        <v>13.217176437377899</v>
      </c>
      <c r="K63" s="5">
        <v>79.100326538085895</v>
      </c>
      <c r="L63" s="2" t="s">
        <v>52</v>
      </c>
    </row>
    <row r="64" spans="1:12" ht="14.4">
      <c r="A64" s="3" t="s">
        <v>69</v>
      </c>
      <c r="B64" s="3" t="s">
        <v>123</v>
      </c>
      <c r="C64" s="8">
        <v>2012</v>
      </c>
      <c r="D64" s="3" t="s">
        <v>88</v>
      </c>
      <c r="E64" s="5">
        <v>68</v>
      </c>
      <c r="F64" s="3" t="s">
        <v>50</v>
      </c>
      <c r="G64" s="5">
        <v>36.406849047056802</v>
      </c>
      <c r="H64" s="3" t="s">
        <v>60</v>
      </c>
      <c r="I64" s="3" t="s">
        <v>82</v>
      </c>
      <c r="J64" s="5">
        <v>11.0168447494507</v>
      </c>
      <c r="K64" s="5">
        <v>76.955833435058594</v>
      </c>
      <c r="L64" s="2" t="s">
        <v>52</v>
      </c>
    </row>
    <row r="65" spans="1:12" ht="14.4">
      <c r="A65" s="3" t="s">
        <v>69</v>
      </c>
      <c r="B65" s="3" t="s">
        <v>124</v>
      </c>
      <c r="C65" s="8">
        <v>2012</v>
      </c>
      <c r="D65" s="3" t="s">
        <v>91</v>
      </c>
      <c r="E65" s="5">
        <v>67.5</v>
      </c>
      <c r="F65" s="3" t="s">
        <v>50</v>
      </c>
      <c r="G65" s="5">
        <v>36.139151627593201</v>
      </c>
      <c r="H65" s="3" t="s">
        <v>60</v>
      </c>
      <c r="I65" s="3" t="s">
        <v>82</v>
      </c>
      <c r="J65" s="5">
        <v>20.462520599365199</v>
      </c>
      <c r="K65" s="5">
        <v>85.882987976074205</v>
      </c>
      <c r="L65" s="2" t="s">
        <v>52</v>
      </c>
    </row>
    <row r="66" spans="1:12" ht="14.4">
      <c r="A66" s="3" t="s">
        <v>69</v>
      </c>
      <c r="B66" s="3" t="s">
        <v>125</v>
      </c>
      <c r="C66" s="8">
        <v>2012</v>
      </c>
      <c r="D66" s="3" t="s">
        <v>88</v>
      </c>
      <c r="E66" s="5">
        <v>187.666666666667</v>
      </c>
      <c r="F66" s="3" t="s">
        <v>50</v>
      </c>
      <c r="G66" s="5">
        <v>100.475764772025</v>
      </c>
      <c r="H66" s="3" t="s">
        <v>60</v>
      </c>
      <c r="I66" s="3" t="s">
        <v>82</v>
      </c>
      <c r="J66" s="5">
        <v>30.3164958953857</v>
      </c>
      <c r="K66" s="5">
        <v>78.032188415527301</v>
      </c>
      <c r="L66" s="2" t="s">
        <v>52</v>
      </c>
    </row>
    <row r="67" spans="1:12" ht="14.4">
      <c r="A67" s="3" t="s">
        <v>69</v>
      </c>
      <c r="B67" s="3" t="s">
        <v>126</v>
      </c>
      <c r="C67" s="8">
        <v>2016</v>
      </c>
      <c r="D67" s="3" t="s">
        <v>127</v>
      </c>
      <c r="E67" s="5">
        <v>292.31</v>
      </c>
      <c r="F67" s="3" t="s">
        <v>50</v>
      </c>
      <c r="G67" s="5">
        <v>143.11365006</v>
      </c>
      <c r="H67" s="3" t="s">
        <v>50</v>
      </c>
      <c r="I67" s="3" t="s">
        <v>128</v>
      </c>
      <c r="J67" s="5">
        <v>28.642660684999999</v>
      </c>
      <c r="K67" s="5">
        <v>77.198810773000005</v>
      </c>
      <c r="L67" s="2" t="s">
        <v>59</v>
      </c>
    </row>
    <row r="68" spans="1:12" ht="14.4">
      <c r="A68" s="3" t="s">
        <v>69</v>
      </c>
      <c r="B68" s="3" t="s">
        <v>126</v>
      </c>
      <c r="C68" s="8">
        <v>2010</v>
      </c>
      <c r="D68" s="3" t="s">
        <v>33</v>
      </c>
      <c r="E68" s="5">
        <v>261</v>
      </c>
      <c r="F68" s="3" t="s">
        <v>50</v>
      </c>
      <c r="G68" s="5">
        <v>140.94</v>
      </c>
      <c r="H68" s="3" t="s">
        <v>60</v>
      </c>
      <c r="I68" s="3" t="s">
        <v>79</v>
      </c>
      <c r="J68" s="5">
        <v>28.6</v>
      </c>
      <c r="K68" s="5">
        <v>77.2</v>
      </c>
      <c r="L68" s="2" t="s">
        <v>59</v>
      </c>
    </row>
    <row r="69" spans="1:12" ht="14.4">
      <c r="A69" s="3" t="s">
        <v>69</v>
      </c>
      <c r="B69" s="3" t="s">
        <v>126</v>
      </c>
      <c r="C69" s="8">
        <v>2011</v>
      </c>
      <c r="D69" s="3" t="s">
        <v>33</v>
      </c>
      <c r="E69" s="5">
        <v>222</v>
      </c>
      <c r="F69" s="3" t="s">
        <v>50</v>
      </c>
      <c r="G69" s="5">
        <v>119.88</v>
      </c>
      <c r="H69" s="3" t="s">
        <v>60</v>
      </c>
      <c r="I69" s="3" t="s">
        <v>79</v>
      </c>
      <c r="J69" s="5">
        <v>28.6</v>
      </c>
      <c r="K69" s="5">
        <v>77.2</v>
      </c>
      <c r="L69" s="2" t="s">
        <v>59</v>
      </c>
    </row>
    <row r="70" spans="1:12" ht="14.4">
      <c r="A70" s="3" t="s">
        <v>69</v>
      </c>
      <c r="B70" s="3" t="s">
        <v>126</v>
      </c>
      <c r="C70" s="8">
        <v>2013</v>
      </c>
      <c r="D70" s="3" t="s">
        <v>33</v>
      </c>
      <c r="E70" s="5">
        <v>221</v>
      </c>
      <c r="F70" s="3" t="s">
        <v>50</v>
      </c>
      <c r="G70" s="5">
        <v>119.34</v>
      </c>
      <c r="H70" s="3" t="s">
        <v>60</v>
      </c>
      <c r="I70" s="3" t="s">
        <v>79</v>
      </c>
      <c r="J70" s="5">
        <v>28.6</v>
      </c>
      <c r="K70" s="5">
        <v>77.2</v>
      </c>
      <c r="L70" s="2" t="s">
        <v>59</v>
      </c>
    </row>
    <row r="71" spans="1:12" ht="14.4">
      <c r="A71" s="3" t="s">
        <v>69</v>
      </c>
      <c r="B71" s="3" t="s">
        <v>126</v>
      </c>
      <c r="C71" s="8">
        <v>2014</v>
      </c>
      <c r="D71" s="3" t="s">
        <v>33</v>
      </c>
      <c r="E71" s="5">
        <v>215</v>
      </c>
      <c r="F71" s="3" t="s">
        <v>50</v>
      </c>
      <c r="G71" s="5">
        <v>116.1</v>
      </c>
      <c r="H71" s="3" t="s">
        <v>60</v>
      </c>
      <c r="I71" s="3" t="s">
        <v>79</v>
      </c>
      <c r="J71" s="5">
        <v>28.6</v>
      </c>
      <c r="K71" s="5">
        <v>77.2</v>
      </c>
      <c r="L71" s="2" t="s">
        <v>59</v>
      </c>
    </row>
    <row r="72" spans="1:12" ht="14.4">
      <c r="A72" s="3" t="s">
        <v>69</v>
      </c>
      <c r="B72" s="3" t="s">
        <v>126</v>
      </c>
      <c r="C72" s="8">
        <v>2015</v>
      </c>
      <c r="D72" s="3" t="s">
        <v>33</v>
      </c>
      <c r="E72" s="5">
        <v>228</v>
      </c>
      <c r="F72" s="3" t="s">
        <v>50</v>
      </c>
      <c r="G72" s="5">
        <v>123.12</v>
      </c>
      <c r="H72" s="3" t="s">
        <v>60</v>
      </c>
      <c r="I72" s="3" t="s">
        <v>79</v>
      </c>
      <c r="J72" s="5">
        <v>28.6</v>
      </c>
      <c r="K72" s="5">
        <v>77.2</v>
      </c>
      <c r="L72" s="2" t="s">
        <v>59</v>
      </c>
    </row>
    <row r="73" spans="1:12" ht="14.4">
      <c r="A73" s="3" t="s">
        <v>69</v>
      </c>
      <c r="B73" s="3" t="s">
        <v>130</v>
      </c>
      <c r="C73" s="8">
        <v>2012</v>
      </c>
      <c r="D73" s="3" t="s">
        <v>88</v>
      </c>
      <c r="E73" s="5">
        <v>74.6666666666667</v>
      </c>
      <c r="F73" s="3" t="s">
        <v>50</v>
      </c>
      <c r="G73" s="5">
        <v>39.976147973238902</v>
      </c>
      <c r="H73" s="3" t="s">
        <v>60</v>
      </c>
      <c r="I73" s="3" t="s">
        <v>82</v>
      </c>
      <c r="J73" s="5">
        <v>13.0193843841553</v>
      </c>
      <c r="K73" s="5">
        <v>77.6781005859375</v>
      </c>
      <c r="L73" s="2" t="s">
        <v>52</v>
      </c>
    </row>
    <row r="74" spans="1:12" ht="14.4">
      <c r="A74" s="3" t="s">
        <v>69</v>
      </c>
      <c r="B74" s="3" t="s">
        <v>131</v>
      </c>
      <c r="C74" s="8">
        <v>2012</v>
      </c>
      <c r="D74" s="3" t="s">
        <v>88</v>
      </c>
      <c r="E74" s="5">
        <v>91.6666666666667</v>
      </c>
      <c r="F74" s="3" t="s">
        <v>50</v>
      </c>
      <c r="G74" s="5">
        <v>49.077860235003101</v>
      </c>
      <c r="H74" s="3" t="s">
        <v>60</v>
      </c>
      <c r="I74" s="3" t="s">
        <v>82</v>
      </c>
      <c r="J74" s="5">
        <v>22.961227416992202</v>
      </c>
      <c r="K74" s="5">
        <v>76.051414489746094</v>
      </c>
      <c r="L74" s="2" t="s">
        <v>59</v>
      </c>
    </row>
    <row r="75" spans="1:12" ht="14.4">
      <c r="A75" s="3" t="s">
        <v>69</v>
      </c>
      <c r="B75" s="3" t="s">
        <v>132</v>
      </c>
      <c r="C75" s="8">
        <v>2012</v>
      </c>
      <c r="D75" s="3" t="s">
        <v>88</v>
      </c>
      <c r="E75" s="5">
        <v>178</v>
      </c>
      <c r="F75" s="3" t="s">
        <v>50</v>
      </c>
      <c r="G75" s="5">
        <v>95.300281329060496</v>
      </c>
      <c r="H75" s="3" t="s">
        <v>60</v>
      </c>
      <c r="I75" s="3" t="s">
        <v>82</v>
      </c>
      <c r="J75" s="5">
        <v>23.795652389526399</v>
      </c>
      <c r="K75" s="5">
        <v>86.430389404296903</v>
      </c>
      <c r="L75" s="2" t="s">
        <v>59</v>
      </c>
    </row>
    <row r="76" spans="1:12" ht="14.4">
      <c r="A76" s="3" t="s">
        <v>69</v>
      </c>
      <c r="B76" s="3" t="s">
        <v>133</v>
      </c>
      <c r="C76" s="8">
        <v>2012</v>
      </c>
      <c r="D76" s="3" t="s">
        <v>110</v>
      </c>
      <c r="E76" s="5">
        <v>56</v>
      </c>
      <c r="F76" s="3" t="s">
        <v>50</v>
      </c>
      <c r="G76" s="5">
        <v>29.9821109799292</v>
      </c>
      <c r="H76" s="3" t="s">
        <v>60</v>
      </c>
      <c r="I76" s="3" t="s">
        <v>82</v>
      </c>
      <c r="J76" s="5">
        <v>27.472833633422901</v>
      </c>
      <c r="K76" s="5">
        <v>94.911964416503906</v>
      </c>
      <c r="L76" s="2" t="s">
        <v>52</v>
      </c>
    </row>
    <row r="77" spans="1:12" ht="14.4">
      <c r="A77" s="3" t="s">
        <v>69</v>
      </c>
      <c r="B77" s="3" t="s">
        <v>134</v>
      </c>
      <c r="C77" s="8">
        <v>2012</v>
      </c>
      <c r="D77" s="3" t="s">
        <v>91</v>
      </c>
      <c r="E77" s="5">
        <v>89.5</v>
      </c>
      <c r="F77" s="3" t="s">
        <v>50</v>
      </c>
      <c r="G77" s="5">
        <v>47.9178380839939</v>
      </c>
      <c r="H77" s="3" t="s">
        <v>60</v>
      </c>
      <c r="I77" s="3" t="s">
        <v>82</v>
      </c>
      <c r="J77" s="5">
        <v>25.906267166137699</v>
      </c>
      <c r="K77" s="5">
        <v>93.727592468261705</v>
      </c>
      <c r="L77" s="2" t="s">
        <v>52</v>
      </c>
    </row>
    <row r="78" spans="1:12" ht="14.4">
      <c r="A78" s="3" t="s">
        <v>69</v>
      </c>
      <c r="B78" s="3" t="s">
        <v>135</v>
      </c>
      <c r="C78" s="8">
        <v>2012</v>
      </c>
      <c r="D78" s="3" t="s">
        <v>110</v>
      </c>
      <c r="E78" s="5">
        <v>108</v>
      </c>
      <c r="F78" s="3" t="s">
        <v>50</v>
      </c>
      <c r="G78" s="5">
        <v>57.822642604149102</v>
      </c>
      <c r="H78" s="3" t="s">
        <v>60</v>
      </c>
      <c r="I78" s="3" t="s">
        <v>82</v>
      </c>
      <c r="J78" s="5">
        <v>23.520444869995099</v>
      </c>
      <c r="K78" s="5">
        <v>87.311920166015597</v>
      </c>
      <c r="L78" s="2" t="s">
        <v>59</v>
      </c>
    </row>
    <row r="79" spans="1:12" ht="14.4">
      <c r="A79" s="3" t="s">
        <v>69</v>
      </c>
      <c r="B79" s="3" t="s">
        <v>136</v>
      </c>
      <c r="C79" s="8">
        <v>2015</v>
      </c>
      <c r="D79" s="3" t="s">
        <v>84</v>
      </c>
      <c r="E79" s="5">
        <v>117.26</v>
      </c>
      <c r="F79" s="3" t="s">
        <v>50</v>
      </c>
      <c r="G79" s="5">
        <v>77.194999999999993</v>
      </c>
      <c r="H79" s="3" t="s">
        <v>50</v>
      </c>
      <c r="I79" s="3" t="s">
        <v>79</v>
      </c>
      <c r="J79" s="5">
        <v>28.409547409999998</v>
      </c>
      <c r="K79" s="5">
        <v>77.314920700000002</v>
      </c>
      <c r="L79" s="2" t="s">
        <v>59</v>
      </c>
    </row>
    <row r="80" spans="1:12" ht="14.4">
      <c r="A80" s="3" t="s">
        <v>69</v>
      </c>
      <c r="B80" s="3" t="s">
        <v>136</v>
      </c>
      <c r="C80" s="8">
        <v>2016</v>
      </c>
      <c r="D80" s="3" t="s">
        <v>78</v>
      </c>
      <c r="E80" s="5">
        <v>315.87772373496699</v>
      </c>
      <c r="F80" s="3" t="s">
        <v>60</v>
      </c>
      <c r="G80" s="5">
        <v>171.53</v>
      </c>
      <c r="H80" s="3" t="s">
        <v>50</v>
      </c>
      <c r="I80" s="3" t="s">
        <v>79</v>
      </c>
      <c r="J80" s="5">
        <v>28.410122220000002</v>
      </c>
      <c r="K80" s="5">
        <v>77.313775000000007</v>
      </c>
      <c r="L80" s="2" t="s">
        <v>59</v>
      </c>
    </row>
    <row r="81" spans="1:12" ht="14.4">
      <c r="A81" s="3" t="s">
        <v>69</v>
      </c>
      <c r="B81" s="3" t="s">
        <v>137</v>
      </c>
      <c r="C81" s="8">
        <v>2012</v>
      </c>
      <c r="D81" s="3" t="s">
        <v>88</v>
      </c>
      <c r="E81" s="5">
        <v>211.666666666667</v>
      </c>
      <c r="F81" s="3" t="s">
        <v>50</v>
      </c>
      <c r="G81" s="5">
        <v>113.32524090628</v>
      </c>
      <c r="H81" s="3" t="s">
        <v>60</v>
      </c>
      <c r="I81" s="3" t="s">
        <v>82</v>
      </c>
      <c r="J81" s="5">
        <v>27.159101486206101</v>
      </c>
      <c r="K81" s="5">
        <v>78.395759582519503</v>
      </c>
      <c r="L81" s="2" t="s">
        <v>52</v>
      </c>
    </row>
    <row r="82" spans="1:12" ht="14.4">
      <c r="A82" s="3" t="s">
        <v>69</v>
      </c>
      <c r="B82" s="3" t="s">
        <v>138</v>
      </c>
      <c r="C82" s="8">
        <v>2015</v>
      </c>
      <c r="D82" s="3" t="s">
        <v>84</v>
      </c>
      <c r="E82" s="5">
        <v>75.95</v>
      </c>
      <c r="F82" s="3" t="s">
        <v>50</v>
      </c>
      <c r="G82" s="5">
        <v>33.5</v>
      </c>
      <c r="H82" s="3" t="s">
        <v>50</v>
      </c>
      <c r="I82" s="3" t="s">
        <v>85</v>
      </c>
      <c r="J82" s="5">
        <v>26.153075000000001</v>
      </c>
      <c r="K82" s="5">
        <v>91.663725000555502</v>
      </c>
      <c r="L82" s="2" t="s">
        <v>52</v>
      </c>
    </row>
    <row r="83" spans="1:12" ht="14.4">
      <c r="A83" s="3" t="s">
        <v>69</v>
      </c>
      <c r="B83" s="3" t="s">
        <v>138</v>
      </c>
      <c r="C83" s="8">
        <v>2016</v>
      </c>
      <c r="D83" s="3" t="s">
        <v>84</v>
      </c>
      <c r="E83" s="5">
        <v>81.33</v>
      </c>
      <c r="F83" s="3" t="s">
        <v>50</v>
      </c>
      <c r="G83" s="5">
        <v>39.96</v>
      </c>
      <c r="H83" s="3" t="s">
        <v>50</v>
      </c>
      <c r="I83" s="3" t="s">
        <v>85</v>
      </c>
      <c r="J83" s="5">
        <v>26.153075000000001</v>
      </c>
      <c r="K83" s="5">
        <v>91.663725000555502</v>
      </c>
      <c r="L83" s="2" t="s">
        <v>52</v>
      </c>
    </row>
    <row r="84" spans="1:12" ht="14.4">
      <c r="A84" s="3" t="s">
        <v>69</v>
      </c>
      <c r="B84" s="3" t="s">
        <v>140</v>
      </c>
      <c r="C84" s="8">
        <v>2016</v>
      </c>
      <c r="D84" s="3" t="s">
        <v>78</v>
      </c>
      <c r="E84" s="5">
        <v>274.64585622242799</v>
      </c>
      <c r="F84" s="3" t="s">
        <v>60</v>
      </c>
      <c r="G84" s="5">
        <v>149.13999999999999</v>
      </c>
      <c r="H84" s="3" t="s">
        <v>50</v>
      </c>
      <c r="I84" s="3" t="s">
        <v>79</v>
      </c>
      <c r="J84" s="5">
        <v>24.7489694</v>
      </c>
      <c r="K84" s="5">
        <v>84.943839499999996</v>
      </c>
      <c r="L84" s="2" t="s">
        <v>52</v>
      </c>
    </row>
    <row r="85" spans="1:12" ht="14.4">
      <c r="A85" s="3" t="s">
        <v>69</v>
      </c>
      <c r="B85" s="3" t="s">
        <v>141</v>
      </c>
      <c r="C85" s="8">
        <v>2012</v>
      </c>
      <c r="D85" s="3" t="s">
        <v>88</v>
      </c>
      <c r="E85" s="5">
        <v>201</v>
      </c>
      <c r="F85" s="3" t="s">
        <v>50</v>
      </c>
      <c r="G85" s="5">
        <v>107.614362624389</v>
      </c>
      <c r="H85" s="3" t="s">
        <v>60</v>
      </c>
      <c r="I85" s="3" t="s">
        <v>82</v>
      </c>
      <c r="J85" s="5">
        <v>30.676719665527301</v>
      </c>
      <c r="K85" s="5">
        <v>76.293922424316406</v>
      </c>
      <c r="L85" s="2" t="s">
        <v>52</v>
      </c>
    </row>
    <row r="86" spans="1:12" ht="14.4">
      <c r="A86" s="3" t="s">
        <v>69</v>
      </c>
      <c r="B86" s="3" t="s">
        <v>142</v>
      </c>
      <c r="C86" s="8">
        <v>2012</v>
      </c>
      <c r="D86" s="3" t="s">
        <v>110</v>
      </c>
      <c r="E86" s="5">
        <v>55</v>
      </c>
      <c r="F86" s="3" t="s">
        <v>50</v>
      </c>
      <c r="G86" s="5">
        <v>29.4467161410019</v>
      </c>
      <c r="H86" s="3" t="s">
        <v>60</v>
      </c>
      <c r="I86" s="3" t="s">
        <v>82</v>
      </c>
      <c r="J86" s="5">
        <v>26.508960723876999</v>
      </c>
      <c r="K86" s="5">
        <v>93.969543457031193</v>
      </c>
      <c r="L86" s="2" t="s">
        <v>52</v>
      </c>
    </row>
    <row r="87" spans="1:12" ht="14.4">
      <c r="A87" s="3" t="s">
        <v>69</v>
      </c>
      <c r="B87" s="3" t="s">
        <v>143</v>
      </c>
      <c r="C87" s="8">
        <v>2012</v>
      </c>
      <c r="D87" s="3" t="s">
        <v>110</v>
      </c>
      <c r="E87" s="5">
        <v>75</v>
      </c>
      <c r="F87" s="3" t="s">
        <v>50</v>
      </c>
      <c r="G87" s="5">
        <v>40.154612919548001</v>
      </c>
      <c r="H87" s="3" t="s">
        <v>60</v>
      </c>
      <c r="I87" s="3" t="s">
        <v>82</v>
      </c>
      <c r="J87" s="5">
        <v>16.3066520690918</v>
      </c>
      <c r="K87" s="5">
        <v>80.436538696289105</v>
      </c>
      <c r="L87" s="2" t="s">
        <v>52</v>
      </c>
    </row>
    <row r="88" spans="1:12" ht="14.4">
      <c r="A88" s="3" t="s">
        <v>69</v>
      </c>
      <c r="B88" s="3" t="s">
        <v>145</v>
      </c>
      <c r="C88" s="8">
        <v>2016</v>
      </c>
      <c r="D88" s="3" t="s">
        <v>84</v>
      </c>
      <c r="E88" s="5">
        <v>124.34</v>
      </c>
      <c r="F88" s="3" t="s">
        <v>50</v>
      </c>
      <c r="G88" s="5">
        <v>119.63</v>
      </c>
      <c r="H88" s="3" t="s">
        <v>50</v>
      </c>
      <c r="I88" s="3" t="s">
        <v>79</v>
      </c>
      <c r="J88" s="5">
        <v>29.578055849999998</v>
      </c>
      <c r="K88" s="5">
        <v>76.939740299999997</v>
      </c>
      <c r="L88" s="2" t="s">
        <v>59</v>
      </c>
    </row>
    <row r="89" spans="1:12" ht="14.4">
      <c r="A89" s="3" t="s">
        <v>69</v>
      </c>
      <c r="B89" s="3" t="s">
        <v>147</v>
      </c>
      <c r="C89" s="8">
        <v>2010</v>
      </c>
      <c r="D89" s="3" t="s">
        <v>118</v>
      </c>
      <c r="E89" s="5">
        <v>108.572448533333</v>
      </c>
      <c r="F89" s="3" t="s">
        <v>50</v>
      </c>
      <c r="G89" s="5">
        <v>58.957725403100604</v>
      </c>
      <c r="H89" s="3" t="s">
        <v>60</v>
      </c>
      <c r="I89" s="3" t="s">
        <v>79</v>
      </c>
      <c r="J89" s="5">
        <v>26.280555555555502</v>
      </c>
      <c r="K89" s="5">
        <v>92.265277777777797</v>
      </c>
      <c r="L89" s="2" t="s">
        <v>52</v>
      </c>
    </row>
    <row r="90" spans="1:12" ht="14.4">
      <c r="A90" s="3" t="s">
        <v>69</v>
      </c>
      <c r="B90" s="3" t="s">
        <v>147</v>
      </c>
      <c r="C90" s="8">
        <v>2012</v>
      </c>
      <c r="D90" s="3" t="s">
        <v>71</v>
      </c>
      <c r="E90" s="5">
        <v>99.841616224999996</v>
      </c>
      <c r="F90" s="3" t="s">
        <v>50</v>
      </c>
      <c r="G90" s="5">
        <v>54.216651394649901</v>
      </c>
      <c r="H90" s="3" t="s">
        <v>60</v>
      </c>
      <c r="I90" s="3" t="s">
        <v>79</v>
      </c>
      <c r="J90" s="5">
        <v>26.2636111111111</v>
      </c>
      <c r="K90" s="5">
        <v>92.287222222222297</v>
      </c>
      <c r="L90" s="2" t="s">
        <v>52</v>
      </c>
    </row>
    <row r="91" spans="1:12" ht="14.4">
      <c r="A91" s="3" t="s">
        <v>69</v>
      </c>
      <c r="B91" s="3" t="s">
        <v>147</v>
      </c>
      <c r="C91" s="8">
        <v>2013</v>
      </c>
      <c r="D91" s="3" t="s">
        <v>71</v>
      </c>
      <c r="E91" s="5">
        <v>152.71320729999999</v>
      </c>
      <c r="F91" s="3" t="s">
        <v>50</v>
      </c>
      <c r="G91" s="5">
        <v>82.927330672255493</v>
      </c>
      <c r="H91" s="3" t="s">
        <v>60</v>
      </c>
      <c r="I91" s="3" t="s">
        <v>79</v>
      </c>
      <c r="J91" s="5">
        <v>26.2636111111111</v>
      </c>
      <c r="K91" s="5">
        <v>92.287222222222297</v>
      </c>
      <c r="L91" s="2" t="s">
        <v>52</v>
      </c>
    </row>
    <row r="92" spans="1:12" ht="14.4">
      <c r="A92" s="3" t="s">
        <v>69</v>
      </c>
      <c r="B92" s="3" t="s">
        <v>147</v>
      </c>
      <c r="C92" s="8">
        <v>2014</v>
      </c>
      <c r="D92" s="3" t="s">
        <v>74</v>
      </c>
      <c r="E92" s="5">
        <v>97.094053087999995</v>
      </c>
      <c r="F92" s="3" t="s">
        <v>50</v>
      </c>
      <c r="G92" s="5">
        <v>52.724651581187103</v>
      </c>
      <c r="H92" s="3" t="s">
        <v>60</v>
      </c>
      <c r="I92" s="3" t="s">
        <v>79</v>
      </c>
      <c r="J92" s="5">
        <v>26.262888888888899</v>
      </c>
      <c r="K92" s="5">
        <v>92.251444444444502</v>
      </c>
      <c r="L92" s="2" t="s">
        <v>52</v>
      </c>
    </row>
    <row r="93" spans="1:12" ht="14.4">
      <c r="A93" s="3" t="s">
        <v>69</v>
      </c>
      <c r="B93" s="3" t="s">
        <v>147</v>
      </c>
      <c r="C93" s="8">
        <v>2015</v>
      </c>
      <c r="D93" s="3" t="s">
        <v>74</v>
      </c>
      <c r="E93" s="5">
        <v>98.921140624000003</v>
      </c>
      <c r="F93" s="3" t="s">
        <v>50</v>
      </c>
      <c r="G93" s="5">
        <v>53.716808677117797</v>
      </c>
      <c r="H93" s="3" t="s">
        <v>60</v>
      </c>
      <c r="I93" s="3" t="s">
        <v>79</v>
      </c>
      <c r="J93" s="5">
        <v>26.262888888888899</v>
      </c>
      <c r="K93" s="5">
        <v>92.251444444444502</v>
      </c>
      <c r="L93" s="2" t="s">
        <v>52</v>
      </c>
    </row>
    <row r="94" spans="1:12" ht="14.4">
      <c r="A94" s="3" t="s">
        <v>69</v>
      </c>
      <c r="B94" s="3" t="s">
        <v>149</v>
      </c>
      <c r="C94" s="8">
        <v>2012</v>
      </c>
      <c r="D94" s="3" t="s">
        <v>91</v>
      </c>
      <c r="E94" s="5">
        <v>329</v>
      </c>
      <c r="F94" s="3" t="s">
        <v>50</v>
      </c>
      <c r="G94" s="5">
        <v>176.144902007084</v>
      </c>
      <c r="H94" s="3" t="s">
        <v>60</v>
      </c>
      <c r="I94" s="3" t="s">
        <v>82</v>
      </c>
      <c r="J94" s="5">
        <v>26.218286514282202</v>
      </c>
      <c r="K94" s="5">
        <v>78.182830810546903</v>
      </c>
      <c r="L94" s="2" t="s">
        <v>52</v>
      </c>
    </row>
    <row r="95" spans="1:12" ht="14.4">
      <c r="A95" s="3" t="s">
        <v>69</v>
      </c>
      <c r="B95" s="3" t="s">
        <v>150</v>
      </c>
      <c r="C95" s="8">
        <v>2012</v>
      </c>
      <c r="D95" s="3" t="s">
        <v>110</v>
      </c>
      <c r="E95" s="5">
        <v>36</v>
      </c>
      <c r="F95" s="3" t="s">
        <v>50</v>
      </c>
      <c r="G95" s="5">
        <v>19.274214201383</v>
      </c>
      <c r="H95" s="3" t="s">
        <v>60</v>
      </c>
      <c r="I95" s="3" t="s">
        <v>82</v>
      </c>
      <c r="J95" s="5">
        <v>13.0068140029907</v>
      </c>
      <c r="K95" s="5">
        <v>76.099548339843807</v>
      </c>
      <c r="L95" s="2" t="s">
        <v>52</v>
      </c>
    </row>
    <row r="96" spans="1:12" ht="14.4">
      <c r="A96" s="3" t="s">
        <v>69</v>
      </c>
      <c r="B96" s="3" t="s">
        <v>151</v>
      </c>
      <c r="C96" s="8">
        <v>2012</v>
      </c>
      <c r="D96" s="3" t="s">
        <v>110</v>
      </c>
      <c r="E96" s="5">
        <v>186</v>
      </c>
      <c r="F96" s="3" t="s">
        <v>50</v>
      </c>
      <c r="G96" s="5">
        <v>99.583440040479005</v>
      </c>
      <c r="H96" s="3" t="s">
        <v>60</v>
      </c>
      <c r="I96" s="3" t="s">
        <v>82</v>
      </c>
      <c r="J96" s="5">
        <v>22.595769882202099</v>
      </c>
      <c r="K96" s="5">
        <v>88.263641357421903</v>
      </c>
      <c r="L96" s="2" t="s">
        <v>59</v>
      </c>
    </row>
    <row r="97" spans="1:12" ht="14.4">
      <c r="A97" s="3" t="s">
        <v>69</v>
      </c>
      <c r="B97" s="3" t="s">
        <v>152</v>
      </c>
      <c r="C97" s="8">
        <v>2014</v>
      </c>
      <c r="D97" s="3" t="s">
        <v>78</v>
      </c>
      <c r="E97" s="5">
        <v>93.666666669999998</v>
      </c>
      <c r="F97" s="3" t="s">
        <v>50</v>
      </c>
      <c r="G97" s="5">
        <v>43.968926549999999</v>
      </c>
      <c r="H97" s="3" t="s">
        <v>50</v>
      </c>
      <c r="I97" s="3" t="s">
        <v>79</v>
      </c>
      <c r="J97" s="5">
        <v>17.890277777777801</v>
      </c>
      <c r="K97" s="5">
        <v>78.313611111111101</v>
      </c>
      <c r="L97" s="2" t="s">
        <v>59</v>
      </c>
    </row>
    <row r="98" spans="1:12" ht="14.4">
      <c r="A98" s="3" t="s">
        <v>69</v>
      </c>
      <c r="B98" s="3" t="s">
        <v>152</v>
      </c>
      <c r="C98" s="8">
        <v>2015</v>
      </c>
      <c r="D98" s="3" t="s">
        <v>154</v>
      </c>
      <c r="E98" s="5">
        <v>80.59</v>
      </c>
      <c r="F98" s="3" t="s">
        <v>50</v>
      </c>
      <c r="G98" s="5">
        <v>38.58057221</v>
      </c>
      <c r="H98" s="3" t="s">
        <v>50</v>
      </c>
      <c r="I98" s="3" t="s">
        <v>155</v>
      </c>
      <c r="J98" s="5">
        <v>17.499370592963</v>
      </c>
      <c r="K98" s="5">
        <v>78.425073998518499</v>
      </c>
      <c r="L98" s="2" t="s">
        <v>59</v>
      </c>
    </row>
    <row r="99" spans="1:12" ht="14.4">
      <c r="A99" s="3" t="s">
        <v>69</v>
      </c>
      <c r="B99" s="3" t="s">
        <v>152</v>
      </c>
      <c r="C99" s="8">
        <v>2016</v>
      </c>
      <c r="D99" s="3" t="s">
        <v>156</v>
      </c>
      <c r="E99" s="5">
        <v>84.03</v>
      </c>
      <c r="F99" s="3" t="s">
        <v>50</v>
      </c>
      <c r="G99" s="5">
        <v>43.998456992500003</v>
      </c>
      <c r="H99" s="3" t="s">
        <v>50</v>
      </c>
      <c r="I99" s="3" t="s">
        <v>121</v>
      </c>
      <c r="J99" s="5">
        <v>17.4619514447222</v>
      </c>
      <c r="K99" s="5">
        <v>78.431664748888906</v>
      </c>
      <c r="L99" s="2" t="s">
        <v>59</v>
      </c>
    </row>
    <row r="100" spans="1:12" ht="14.4">
      <c r="A100" s="3" t="s">
        <v>69</v>
      </c>
      <c r="B100" s="3" t="s">
        <v>157</v>
      </c>
      <c r="C100" s="8">
        <v>2012</v>
      </c>
      <c r="D100" s="3" t="s">
        <v>88</v>
      </c>
      <c r="E100" s="5">
        <v>142.666666666667</v>
      </c>
      <c r="F100" s="3" t="s">
        <v>50</v>
      </c>
      <c r="G100" s="5">
        <v>76.382997020295704</v>
      </c>
      <c r="H100" s="3" t="s">
        <v>60</v>
      </c>
      <c r="I100" s="3" t="s">
        <v>82</v>
      </c>
      <c r="J100" s="5">
        <v>26.912416458129901</v>
      </c>
      <c r="K100" s="5">
        <v>75.787284851074205</v>
      </c>
      <c r="L100" s="2" t="s">
        <v>52</v>
      </c>
    </row>
    <row r="101" spans="1:12" ht="14.4">
      <c r="A101" s="3" t="s">
        <v>69</v>
      </c>
      <c r="B101" s="3" t="s">
        <v>158</v>
      </c>
      <c r="C101" s="8">
        <v>2015</v>
      </c>
      <c r="D101" s="3" t="s">
        <v>84</v>
      </c>
      <c r="E101" s="5">
        <v>87.87</v>
      </c>
      <c r="F101" s="3" t="s">
        <v>50</v>
      </c>
      <c r="G101" s="5">
        <v>41.4</v>
      </c>
      <c r="H101" s="3" t="s">
        <v>50</v>
      </c>
      <c r="I101" s="3" t="s">
        <v>85</v>
      </c>
      <c r="J101" s="5">
        <v>23.163269442222202</v>
      </c>
      <c r="K101" s="5">
        <v>79.968688890555498</v>
      </c>
      <c r="L101" s="2" t="s">
        <v>52</v>
      </c>
    </row>
    <row r="102" spans="1:12" ht="14.4">
      <c r="A102" s="3" t="s">
        <v>69</v>
      </c>
      <c r="B102" s="3" t="s">
        <v>158</v>
      </c>
      <c r="C102" s="8">
        <v>2016</v>
      </c>
      <c r="D102" s="3" t="s">
        <v>84</v>
      </c>
      <c r="E102" s="5">
        <v>78.81</v>
      </c>
      <c r="F102" s="3" t="s">
        <v>50</v>
      </c>
      <c r="G102" s="5">
        <v>38.03</v>
      </c>
      <c r="H102" s="3" t="s">
        <v>50</v>
      </c>
      <c r="I102" s="3" t="s">
        <v>85</v>
      </c>
      <c r="J102" s="5">
        <v>23.163269442222202</v>
      </c>
      <c r="K102" s="5">
        <v>79.968688890555498</v>
      </c>
      <c r="L102" s="2" t="s">
        <v>52</v>
      </c>
    </row>
    <row r="103" spans="1:12" ht="14.4">
      <c r="A103" s="3" t="s">
        <v>69</v>
      </c>
      <c r="B103" s="3" t="s">
        <v>159</v>
      </c>
      <c r="C103" s="8">
        <v>2016</v>
      </c>
      <c r="D103" s="3" t="s">
        <v>78</v>
      </c>
      <c r="E103" s="5">
        <v>192.587257903591</v>
      </c>
      <c r="F103" s="3" t="s">
        <v>60</v>
      </c>
      <c r="G103" s="5">
        <v>104.58</v>
      </c>
      <c r="H103" s="3" t="s">
        <v>50</v>
      </c>
      <c r="I103" s="3" t="s">
        <v>79</v>
      </c>
      <c r="J103" s="5">
        <v>26.9738778</v>
      </c>
      <c r="K103" s="5">
        <v>75.773877780000007</v>
      </c>
      <c r="L103" s="2" t="s">
        <v>59</v>
      </c>
    </row>
    <row r="104" spans="1:12" ht="14.4">
      <c r="A104" s="3" t="s">
        <v>69</v>
      </c>
      <c r="B104" s="3" t="s">
        <v>160</v>
      </c>
      <c r="C104" s="8">
        <v>2012</v>
      </c>
      <c r="D104" s="3" t="s">
        <v>88</v>
      </c>
      <c r="E104" s="5">
        <v>140.333333333333</v>
      </c>
      <c r="F104" s="3" t="s">
        <v>50</v>
      </c>
      <c r="G104" s="5">
        <v>75.133742396132007</v>
      </c>
      <c r="H104" s="3" t="s">
        <v>60</v>
      </c>
      <c r="I104" s="3" t="s">
        <v>82</v>
      </c>
      <c r="J104" s="5">
        <v>31.326015472412099</v>
      </c>
      <c r="K104" s="5">
        <v>75.576179504394503</v>
      </c>
      <c r="L104" s="2" t="s">
        <v>59</v>
      </c>
    </row>
    <row r="105" spans="1:12" ht="14.4">
      <c r="A105" s="3" t="s">
        <v>69</v>
      </c>
      <c r="B105" s="3" t="s">
        <v>163</v>
      </c>
      <c r="C105" s="8">
        <v>2012</v>
      </c>
      <c r="D105" s="3" t="s">
        <v>78</v>
      </c>
      <c r="E105" s="5">
        <v>133.69306929999999</v>
      </c>
      <c r="F105" s="3" t="s">
        <v>50</v>
      </c>
      <c r="G105" s="5">
        <v>72.598890184070299</v>
      </c>
      <c r="H105" s="3" t="s">
        <v>60</v>
      </c>
      <c r="I105" s="3" t="s">
        <v>79</v>
      </c>
      <c r="J105" s="5">
        <v>21.0213888888889</v>
      </c>
      <c r="K105" s="5">
        <v>75.940555555555605</v>
      </c>
      <c r="L105" s="2" t="s">
        <v>52</v>
      </c>
    </row>
    <row r="106" spans="1:12" ht="14.4">
      <c r="A106" s="3" t="s">
        <v>69</v>
      </c>
      <c r="B106" s="3" t="s">
        <v>163</v>
      </c>
      <c r="C106" s="8">
        <v>2013</v>
      </c>
      <c r="D106" s="3" t="s">
        <v>78</v>
      </c>
      <c r="E106" s="5">
        <v>114.8153846</v>
      </c>
      <c r="F106" s="3" t="s">
        <v>50</v>
      </c>
      <c r="G106" s="5">
        <v>62.347805624185803</v>
      </c>
      <c r="H106" s="3" t="s">
        <v>60</v>
      </c>
      <c r="I106" s="3" t="s">
        <v>79</v>
      </c>
      <c r="J106" s="5">
        <v>21.0213888888889</v>
      </c>
      <c r="K106" s="5">
        <v>75.940555555555605</v>
      </c>
      <c r="L106" s="2" t="s">
        <v>52</v>
      </c>
    </row>
    <row r="107" spans="1:12" ht="14.4">
      <c r="A107" s="3" t="s">
        <v>69</v>
      </c>
      <c r="B107" s="3" t="s">
        <v>164</v>
      </c>
      <c r="C107" s="8">
        <v>2012</v>
      </c>
      <c r="D107" s="3" t="s">
        <v>88</v>
      </c>
      <c r="E107" s="5">
        <v>119.333333333333</v>
      </c>
      <c r="F107" s="3" t="s">
        <v>50</v>
      </c>
      <c r="G107" s="5">
        <v>63.890450778658597</v>
      </c>
      <c r="H107" s="3" t="s">
        <v>60</v>
      </c>
      <c r="I107" s="3" t="s">
        <v>82</v>
      </c>
      <c r="J107" s="5">
        <v>32.726600646972699</v>
      </c>
      <c r="K107" s="5">
        <v>74.857025146484403</v>
      </c>
      <c r="L107" s="2" t="s">
        <v>52</v>
      </c>
    </row>
    <row r="108" spans="1:12" ht="14.4">
      <c r="A108" s="3" t="s">
        <v>69</v>
      </c>
      <c r="B108" s="3" t="s">
        <v>165</v>
      </c>
      <c r="C108" s="8">
        <v>2012</v>
      </c>
      <c r="D108" s="3" t="s">
        <v>110</v>
      </c>
      <c r="E108" s="5">
        <v>101</v>
      </c>
      <c r="F108" s="3" t="s">
        <v>50</v>
      </c>
      <c r="G108" s="5">
        <v>54.074878731657897</v>
      </c>
      <c r="H108" s="3" t="s">
        <v>60</v>
      </c>
      <c r="I108" s="3" t="s">
        <v>82</v>
      </c>
      <c r="J108" s="5">
        <v>22.470701217651399</v>
      </c>
      <c r="K108" s="5">
        <v>70.057731628417997</v>
      </c>
      <c r="L108" s="2" t="s">
        <v>52</v>
      </c>
    </row>
    <row r="109" spans="1:12" ht="14.4">
      <c r="A109" s="3" t="s">
        <v>69</v>
      </c>
      <c r="B109" s="3" t="s">
        <v>166</v>
      </c>
      <c r="C109" s="8">
        <v>2012</v>
      </c>
      <c r="D109" s="3" t="s">
        <v>91</v>
      </c>
      <c r="E109" s="5">
        <v>109.5</v>
      </c>
      <c r="F109" s="3" t="s">
        <v>50</v>
      </c>
      <c r="G109" s="5">
        <v>58.625734862540099</v>
      </c>
      <c r="H109" s="3" t="s">
        <v>60</v>
      </c>
      <c r="I109" s="3" t="s">
        <v>82</v>
      </c>
      <c r="J109" s="5">
        <v>25.444120407104499</v>
      </c>
      <c r="K109" s="5">
        <v>78.567604064941406</v>
      </c>
      <c r="L109" s="2" t="s">
        <v>52</v>
      </c>
    </row>
    <row r="110" spans="1:12" ht="14.4">
      <c r="A110" s="3" t="s">
        <v>69</v>
      </c>
      <c r="B110" s="3" t="s">
        <v>167</v>
      </c>
      <c r="C110" s="8">
        <v>2016</v>
      </c>
      <c r="D110" s="3" t="s">
        <v>78</v>
      </c>
      <c r="E110" s="5">
        <v>180.15692714389201</v>
      </c>
      <c r="F110" s="3" t="s">
        <v>60</v>
      </c>
      <c r="G110" s="5">
        <v>97.83</v>
      </c>
      <c r="H110" s="3" t="s">
        <v>50</v>
      </c>
      <c r="I110" s="3" t="s">
        <v>79</v>
      </c>
      <c r="J110" s="5">
        <v>26.292063899999999</v>
      </c>
      <c r="K110" s="5">
        <v>73.037911109999996</v>
      </c>
      <c r="L110" s="2" t="s">
        <v>59</v>
      </c>
    </row>
    <row r="111" spans="1:12" ht="14.4">
      <c r="A111" s="3" t="s">
        <v>69</v>
      </c>
      <c r="B111" s="3" t="s">
        <v>168</v>
      </c>
      <c r="C111" s="8">
        <v>2012</v>
      </c>
      <c r="D111" s="3" t="s">
        <v>110</v>
      </c>
      <c r="E111" s="5">
        <v>58</v>
      </c>
      <c r="F111" s="3" t="s">
        <v>50</v>
      </c>
      <c r="G111" s="5">
        <v>31.052900657783798</v>
      </c>
      <c r="H111" s="3" t="s">
        <v>60</v>
      </c>
      <c r="I111" s="3" t="s">
        <v>82</v>
      </c>
      <c r="J111" s="5">
        <v>16.9451808929443</v>
      </c>
      <c r="K111" s="5">
        <v>82.2386474609375</v>
      </c>
      <c r="L111" s="2" t="s">
        <v>52</v>
      </c>
    </row>
    <row r="112" spans="1:12" ht="14.4">
      <c r="A112" s="3" t="s">
        <v>69</v>
      </c>
      <c r="B112" s="3" t="s">
        <v>170</v>
      </c>
      <c r="C112" s="8">
        <v>2011</v>
      </c>
      <c r="D112" s="3" t="s">
        <v>78</v>
      </c>
      <c r="E112" s="5">
        <v>138.73008849999999</v>
      </c>
      <c r="F112" s="3" t="s">
        <v>50</v>
      </c>
      <c r="G112" s="5">
        <v>75.334125493353895</v>
      </c>
      <c r="H112" s="3" t="s">
        <v>60</v>
      </c>
      <c r="I112" s="3" t="s">
        <v>79</v>
      </c>
      <c r="J112" s="5">
        <v>26.8258333333333</v>
      </c>
      <c r="K112" s="5">
        <v>80.479722222222193</v>
      </c>
      <c r="L112" s="2" t="s">
        <v>59</v>
      </c>
    </row>
    <row r="113" spans="1:12" ht="14.4">
      <c r="A113" s="3" t="s">
        <v>69</v>
      </c>
      <c r="B113" s="3" t="s">
        <v>170</v>
      </c>
      <c r="C113" s="8">
        <v>2015</v>
      </c>
      <c r="D113" s="3" t="s">
        <v>78</v>
      </c>
      <c r="E113" s="5">
        <v>198.737969716538</v>
      </c>
      <c r="F113" s="3" t="s">
        <v>60</v>
      </c>
      <c r="G113" s="5">
        <v>107.92</v>
      </c>
      <c r="H113" s="3" t="s">
        <v>50</v>
      </c>
      <c r="I113" s="3" t="s">
        <v>79</v>
      </c>
      <c r="J113" s="5">
        <v>26.470308800000002</v>
      </c>
      <c r="K113" s="5">
        <v>80.325174899999993</v>
      </c>
      <c r="L113" s="2" t="s">
        <v>59</v>
      </c>
    </row>
    <row r="114" spans="1:12" ht="14.4">
      <c r="A114" s="3" t="s">
        <v>69</v>
      </c>
      <c r="B114" s="3" t="s">
        <v>170</v>
      </c>
      <c r="C114" s="8">
        <v>2016</v>
      </c>
      <c r="D114" s="3" t="s">
        <v>78</v>
      </c>
      <c r="E114" s="5">
        <v>318.54794293519899</v>
      </c>
      <c r="F114" s="3" t="s">
        <v>60</v>
      </c>
      <c r="G114" s="5">
        <v>172.98</v>
      </c>
      <c r="H114" s="3" t="s">
        <v>50</v>
      </c>
      <c r="I114" s="3" t="s">
        <v>79</v>
      </c>
      <c r="J114" s="5">
        <v>26.470308800000002</v>
      </c>
      <c r="K114" s="5">
        <v>80.325174899999993</v>
      </c>
      <c r="L114" s="2" t="s">
        <v>59</v>
      </c>
    </row>
    <row r="115" spans="1:12" ht="14.4">
      <c r="A115" s="3" t="s">
        <v>69</v>
      </c>
      <c r="B115" s="3" t="s">
        <v>171</v>
      </c>
      <c r="C115" s="8">
        <v>2012</v>
      </c>
      <c r="D115" s="3" t="s">
        <v>91</v>
      </c>
      <c r="E115" s="5">
        <v>212.5</v>
      </c>
      <c r="F115" s="3" t="s">
        <v>50</v>
      </c>
      <c r="G115" s="5">
        <v>113.77140327205301</v>
      </c>
      <c r="H115" s="3" t="s">
        <v>60</v>
      </c>
      <c r="I115" s="3" t="s">
        <v>82</v>
      </c>
      <c r="J115" s="5">
        <v>30.704399108886701</v>
      </c>
      <c r="K115" s="5">
        <v>76.223098754882798</v>
      </c>
      <c r="L115" s="2" t="s">
        <v>59</v>
      </c>
    </row>
    <row r="116" spans="1:12" ht="14.4">
      <c r="A116" s="3" t="s">
        <v>69</v>
      </c>
      <c r="B116" s="3" t="s">
        <v>172</v>
      </c>
      <c r="C116" s="8">
        <v>2012</v>
      </c>
      <c r="D116" s="3" t="s">
        <v>91</v>
      </c>
      <c r="E116" s="5">
        <v>168</v>
      </c>
      <c r="F116" s="3" t="s">
        <v>50</v>
      </c>
      <c r="G116" s="5">
        <v>89.946332939787496</v>
      </c>
      <c r="H116" s="3" t="s">
        <v>60</v>
      </c>
      <c r="I116" s="3" t="s">
        <v>82</v>
      </c>
      <c r="J116" s="5">
        <v>28.252883911132798</v>
      </c>
      <c r="K116" s="5">
        <v>77.851425170898395</v>
      </c>
      <c r="L116" s="2" t="s">
        <v>52</v>
      </c>
    </row>
    <row r="117" spans="1:12" ht="14.4">
      <c r="A117" s="3" t="s">
        <v>69</v>
      </c>
      <c r="B117" s="3" t="s">
        <v>173</v>
      </c>
      <c r="C117" s="8">
        <v>2012</v>
      </c>
      <c r="D117" s="3" t="s">
        <v>174</v>
      </c>
      <c r="E117" s="5">
        <v>70.285714285714306</v>
      </c>
      <c r="F117" s="3" t="s">
        <v>50</v>
      </c>
      <c r="G117" s="5">
        <v>37.630608678890702</v>
      </c>
      <c r="H117" s="3" t="s">
        <v>60</v>
      </c>
      <c r="I117" s="3" t="s">
        <v>82</v>
      </c>
      <c r="J117" s="5">
        <v>9.9312334060668892</v>
      </c>
      <c r="K117" s="5">
        <v>76.267303466796903</v>
      </c>
      <c r="L117" s="2" t="s">
        <v>52</v>
      </c>
    </row>
    <row r="118" spans="1:12" ht="14.4">
      <c r="A118" s="3" t="s">
        <v>69</v>
      </c>
      <c r="B118" s="3" t="s">
        <v>175</v>
      </c>
      <c r="C118" s="8">
        <v>2012</v>
      </c>
      <c r="D118" s="3" t="s">
        <v>91</v>
      </c>
      <c r="E118" s="5">
        <v>81.5</v>
      </c>
      <c r="F118" s="3" t="s">
        <v>50</v>
      </c>
      <c r="G118" s="5">
        <v>43.634679372575498</v>
      </c>
      <c r="H118" s="3" t="s">
        <v>60</v>
      </c>
      <c r="I118" s="3" t="s">
        <v>82</v>
      </c>
      <c r="J118" s="5">
        <v>25.6703491210938</v>
      </c>
      <c r="K118" s="5">
        <v>94.109512329101605</v>
      </c>
      <c r="L118" s="2" t="s">
        <v>52</v>
      </c>
    </row>
    <row r="119" spans="1:12" ht="14.4">
      <c r="A119" s="3" t="s">
        <v>69</v>
      </c>
      <c r="B119" s="3" t="s">
        <v>176</v>
      </c>
      <c r="C119" s="8">
        <v>2012</v>
      </c>
      <c r="D119" s="3" t="s">
        <v>88</v>
      </c>
      <c r="E119" s="5">
        <v>110</v>
      </c>
      <c r="F119" s="3" t="s">
        <v>50</v>
      </c>
      <c r="G119" s="5">
        <v>58.893432282003701</v>
      </c>
      <c r="H119" s="3" t="s">
        <v>60</v>
      </c>
      <c r="I119" s="3" t="s">
        <v>82</v>
      </c>
      <c r="J119" s="5">
        <v>16.691307067871101</v>
      </c>
      <c r="K119" s="5">
        <v>74.244865417480497</v>
      </c>
      <c r="L119" s="2" t="s">
        <v>52</v>
      </c>
    </row>
    <row r="120" spans="1:12" ht="14.4">
      <c r="A120" s="3" t="s">
        <v>69</v>
      </c>
      <c r="B120" s="3" t="s">
        <v>177</v>
      </c>
      <c r="C120" s="8">
        <v>2015</v>
      </c>
      <c r="D120" s="3" t="s">
        <v>49</v>
      </c>
      <c r="E120" s="5">
        <v>95.271055084309396</v>
      </c>
      <c r="F120" s="3" t="s">
        <v>60</v>
      </c>
      <c r="G120" s="5">
        <v>51.734715209999997</v>
      </c>
      <c r="H120" s="3" t="s">
        <v>50</v>
      </c>
      <c r="I120" s="3" t="s">
        <v>61</v>
      </c>
      <c r="J120" s="5">
        <v>22.551462000000001</v>
      </c>
      <c r="K120" s="5">
        <v>88.350982999999999</v>
      </c>
      <c r="L120" s="2" t="s">
        <v>59</v>
      </c>
    </row>
    <row r="121" spans="1:12" ht="14.4">
      <c r="A121" s="3" t="s">
        <v>69</v>
      </c>
      <c r="B121" s="3" t="s">
        <v>177</v>
      </c>
      <c r="C121" s="8">
        <v>2016</v>
      </c>
      <c r="D121" s="3" t="s">
        <v>49</v>
      </c>
      <c r="E121" s="5">
        <v>136.101357520563</v>
      </c>
      <c r="F121" s="3" t="s">
        <v>60</v>
      </c>
      <c r="G121" s="5">
        <v>73.906654700000004</v>
      </c>
      <c r="H121" s="3" t="s">
        <v>50</v>
      </c>
      <c r="I121" s="3" t="s">
        <v>61</v>
      </c>
      <c r="J121" s="5">
        <v>22.551462000000001</v>
      </c>
      <c r="K121" s="5">
        <v>88.350982999999999</v>
      </c>
      <c r="L121" s="2" t="s">
        <v>59</v>
      </c>
    </row>
    <row r="122" spans="1:12" ht="14.4">
      <c r="A122" s="3" t="s">
        <v>69</v>
      </c>
      <c r="B122" s="3" t="s">
        <v>178</v>
      </c>
      <c r="C122" s="8">
        <v>2012</v>
      </c>
      <c r="D122" s="3" t="s">
        <v>78</v>
      </c>
      <c r="E122" s="5">
        <v>55.792372880000002</v>
      </c>
      <c r="F122" s="3" t="s">
        <v>50</v>
      </c>
      <c r="G122" s="5">
        <v>30.296741431934699</v>
      </c>
      <c r="H122" s="3" t="s">
        <v>60</v>
      </c>
      <c r="I122" s="3" t="s">
        <v>79</v>
      </c>
      <c r="J122" s="5">
        <v>9.5505555555555599</v>
      </c>
      <c r="K122" s="5">
        <v>77.028055555555596</v>
      </c>
      <c r="L122" s="2" t="s">
        <v>52</v>
      </c>
    </row>
    <row r="123" spans="1:12" ht="14.4">
      <c r="A123" s="3" t="s">
        <v>69</v>
      </c>
      <c r="B123" s="3" t="s">
        <v>179</v>
      </c>
      <c r="C123" s="8">
        <v>2012</v>
      </c>
      <c r="D123" s="3" t="s">
        <v>88</v>
      </c>
      <c r="E123" s="5">
        <v>80.6666666666667</v>
      </c>
      <c r="F123" s="3" t="s">
        <v>50</v>
      </c>
      <c r="G123" s="5">
        <v>43.188517006802698</v>
      </c>
      <c r="H123" s="3" t="s">
        <v>60</v>
      </c>
      <c r="I123" s="3" t="s">
        <v>82</v>
      </c>
      <c r="J123" s="5">
        <v>22.347978591918899</v>
      </c>
      <c r="K123" s="5">
        <v>82.700401306152301</v>
      </c>
      <c r="L123" s="2" t="s">
        <v>52</v>
      </c>
    </row>
    <row r="124" spans="1:12" ht="14.4">
      <c r="A124" s="3" t="s">
        <v>69</v>
      </c>
      <c r="B124" s="3" t="s">
        <v>180</v>
      </c>
      <c r="C124" s="8">
        <v>2012</v>
      </c>
      <c r="D124" s="3" t="s">
        <v>88</v>
      </c>
      <c r="E124" s="5">
        <v>156.333333333333</v>
      </c>
      <c r="F124" s="3" t="s">
        <v>50</v>
      </c>
      <c r="G124" s="5">
        <v>83.700059818968896</v>
      </c>
      <c r="H124" s="3" t="s">
        <v>60</v>
      </c>
      <c r="I124" s="3" t="s">
        <v>82</v>
      </c>
      <c r="J124" s="5">
        <v>25.2138156890869</v>
      </c>
      <c r="K124" s="5">
        <v>75.864753723144503</v>
      </c>
      <c r="L124" s="2" t="s">
        <v>59</v>
      </c>
    </row>
    <row r="125" spans="1:12" ht="14.4">
      <c r="A125" s="3" t="s">
        <v>69</v>
      </c>
      <c r="B125" s="3" t="s">
        <v>181</v>
      </c>
      <c r="C125" s="8">
        <v>2012</v>
      </c>
      <c r="D125" s="3" t="s">
        <v>110</v>
      </c>
      <c r="E125" s="5">
        <v>63</v>
      </c>
      <c r="F125" s="3" t="s">
        <v>50</v>
      </c>
      <c r="G125" s="5">
        <v>33.729874852420302</v>
      </c>
      <c r="H125" s="3" t="s">
        <v>60</v>
      </c>
      <c r="I125" s="3" t="s">
        <v>82</v>
      </c>
      <c r="J125" s="5">
        <v>17.556003570556602</v>
      </c>
      <c r="K125" s="5">
        <v>80.614395141601605</v>
      </c>
      <c r="L125" s="2" t="s">
        <v>52</v>
      </c>
    </row>
    <row r="126" spans="1:12" ht="14.4">
      <c r="A126" s="3" t="s">
        <v>69</v>
      </c>
      <c r="B126" s="3" t="s">
        <v>182</v>
      </c>
      <c r="C126" s="8">
        <v>2012</v>
      </c>
      <c r="D126" s="3" t="s">
        <v>91</v>
      </c>
      <c r="E126" s="5">
        <v>56</v>
      </c>
      <c r="F126" s="3" t="s">
        <v>50</v>
      </c>
      <c r="G126" s="5">
        <v>29.9821109799292</v>
      </c>
      <c r="H126" s="3" t="s">
        <v>60</v>
      </c>
      <c r="I126" s="3" t="s">
        <v>82</v>
      </c>
      <c r="J126" s="5">
        <v>9.5915670394897496</v>
      </c>
      <c r="K126" s="5">
        <v>76.522155761718807</v>
      </c>
      <c r="L126" s="2" t="s">
        <v>52</v>
      </c>
    </row>
    <row r="127" spans="1:12" ht="14.4">
      <c r="A127" s="3" t="s">
        <v>69</v>
      </c>
      <c r="B127" s="3" t="s">
        <v>183</v>
      </c>
      <c r="C127" s="8">
        <v>2012</v>
      </c>
      <c r="D127" s="3" t="s">
        <v>91</v>
      </c>
      <c r="E127" s="5">
        <v>55.5</v>
      </c>
      <c r="F127" s="3" t="s">
        <v>50</v>
      </c>
      <c r="G127" s="5">
        <v>29.714413560465498</v>
      </c>
      <c r="H127" s="3" t="s">
        <v>60</v>
      </c>
      <c r="I127" s="3" t="s">
        <v>82</v>
      </c>
      <c r="J127" s="5">
        <v>11.258752822876</v>
      </c>
      <c r="K127" s="5">
        <v>75.780410766601605</v>
      </c>
      <c r="L127" s="2" t="s">
        <v>52</v>
      </c>
    </row>
    <row r="128" spans="1:12" ht="14.4">
      <c r="A128" s="3" t="s">
        <v>69</v>
      </c>
      <c r="B128" s="3" t="s">
        <v>184</v>
      </c>
      <c r="C128" s="8">
        <v>2012</v>
      </c>
      <c r="D128" s="3" t="s">
        <v>110</v>
      </c>
      <c r="E128" s="5">
        <v>74</v>
      </c>
      <c r="F128" s="3" t="s">
        <v>50</v>
      </c>
      <c r="G128" s="5">
        <v>39.619218080620698</v>
      </c>
      <c r="H128" s="3" t="s">
        <v>60</v>
      </c>
      <c r="I128" s="3" t="s">
        <v>82</v>
      </c>
      <c r="J128" s="5">
        <v>15.8281259536743</v>
      </c>
      <c r="K128" s="5">
        <v>78.037277221679702</v>
      </c>
      <c r="L128" s="2" t="s">
        <v>52</v>
      </c>
    </row>
    <row r="129" spans="1:12" ht="14.4">
      <c r="A129" s="3" t="s">
        <v>69</v>
      </c>
      <c r="B129" s="3" t="s">
        <v>185</v>
      </c>
      <c r="C129" s="8">
        <v>2015</v>
      </c>
      <c r="D129" s="3" t="s">
        <v>118</v>
      </c>
      <c r="E129" s="5">
        <v>198.21620274637701</v>
      </c>
      <c r="F129" s="3" t="s">
        <v>60</v>
      </c>
      <c r="G129" s="5">
        <v>107.636666666667</v>
      </c>
      <c r="H129" s="3" t="s">
        <v>50</v>
      </c>
      <c r="I129" s="3" t="s">
        <v>79</v>
      </c>
      <c r="J129" s="5">
        <v>26.844170370000001</v>
      </c>
      <c r="K129" s="5">
        <v>80.942269440000004</v>
      </c>
      <c r="L129" s="2" t="s">
        <v>59</v>
      </c>
    </row>
    <row r="130" spans="1:12" ht="14.4">
      <c r="A130" s="3" t="s">
        <v>69</v>
      </c>
      <c r="B130" s="3" t="s">
        <v>185</v>
      </c>
      <c r="C130" s="8">
        <v>2016</v>
      </c>
      <c r="D130" s="3" t="s">
        <v>118</v>
      </c>
      <c r="E130" s="5">
        <v>254.89237257565799</v>
      </c>
      <c r="F130" s="3" t="s">
        <v>60</v>
      </c>
      <c r="G130" s="5">
        <v>138.41333333333299</v>
      </c>
      <c r="H130" s="3" t="s">
        <v>50</v>
      </c>
      <c r="I130" s="3" t="s">
        <v>79</v>
      </c>
      <c r="J130" s="5">
        <v>26.844170370000001</v>
      </c>
      <c r="K130" s="5">
        <v>80.942269440000004</v>
      </c>
      <c r="L130" s="2" t="s">
        <v>59</v>
      </c>
    </row>
    <row r="131" spans="1:12" ht="14.4">
      <c r="A131" s="3" t="s">
        <v>69</v>
      </c>
      <c r="B131" s="3" t="s">
        <v>186</v>
      </c>
      <c r="C131" s="8">
        <v>2012</v>
      </c>
      <c r="D131" s="3" t="s">
        <v>187</v>
      </c>
      <c r="E131" s="5">
        <v>227.75</v>
      </c>
      <c r="F131" s="3" t="s">
        <v>50</v>
      </c>
      <c r="G131" s="5">
        <v>121.936174565694</v>
      </c>
      <c r="H131" s="3" t="s">
        <v>60</v>
      </c>
      <c r="I131" s="3" t="s">
        <v>82</v>
      </c>
      <c r="J131" s="5">
        <v>30.900964736938501</v>
      </c>
      <c r="K131" s="5">
        <v>75.857276916503906</v>
      </c>
      <c r="L131" s="2" t="s">
        <v>59</v>
      </c>
    </row>
    <row r="132" spans="1:12" ht="14.4">
      <c r="A132" s="3" t="s">
        <v>69</v>
      </c>
      <c r="B132" s="3" t="s">
        <v>188</v>
      </c>
      <c r="C132" s="8">
        <v>2012</v>
      </c>
      <c r="D132" s="3" t="s">
        <v>88</v>
      </c>
      <c r="E132" s="5">
        <v>48.3333333333333</v>
      </c>
      <c r="F132" s="3" t="s">
        <v>50</v>
      </c>
      <c r="G132" s="5">
        <v>25.877417214819801</v>
      </c>
      <c r="H132" s="3" t="s">
        <v>60</v>
      </c>
      <c r="I132" s="3" t="s">
        <v>82</v>
      </c>
      <c r="J132" s="5">
        <v>9.9252014160156197</v>
      </c>
      <c r="K132" s="5">
        <v>78.119773864746094</v>
      </c>
      <c r="L132" s="2" t="s">
        <v>52</v>
      </c>
    </row>
    <row r="133" spans="1:12" ht="14.4">
      <c r="A133" s="3" t="s">
        <v>69</v>
      </c>
      <c r="B133" s="3" t="s">
        <v>189</v>
      </c>
      <c r="C133" s="8">
        <v>2012</v>
      </c>
      <c r="D133" s="3" t="s">
        <v>110</v>
      </c>
      <c r="E133" s="5">
        <v>54</v>
      </c>
      <c r="F133" s="3" t="s">
        <v>50</v>
      </c>
      <c r="G133" s="5">
        <v>28.911321302074501</v>
      </c>
      <c r="H133" s="3" t="s">
        <v>60</v>
      </c>
      <c r="I133" s="3" t="s">
        <v>82</v>
      </c>
      <c r="J133" s="5">
        <v>27.282728195190401</v>
      </c>
      <c r="K133" s="5">
        <v>95.672752380371094</v>
      </c>
      <c r="L133" s="2" t="s">
        <v>52</v>
      </c>
    </row>
    <row r="134" spans="1:12" ht="14.4">
      <c r="A134" s="3" t="s">
        <v>69</v>
      </c>
      <c r="B134" s="3" t="s">
        <v>190</v>
      </c>
      <c r="C134" s="8">
        <v>2012</v>
      </c>
      <c r="D134" s="3" t="s">
        <v>91</v>
      </c>
      <c r="E134" s="5">
        <v>129</v>
      </c>
      <c r="F134" s="3" t="s">
        <v>50</v>
      </c>
      <c r="G134" s="5">
        <v>69.065934221622499</v>
      </c>
      <c r="H134" s="3" t="s">
        <v>60</v>
      </c>
      <c r="I134" s="3" t="s">
        <v>82</v>
      </c>
      <c r="J134" s="5">
        <v>28.984462738037099</v>
      </c>
      <c r="K134" s="5">
        <v>77.706413269042997</v>
      </c>
      <c r="L134" s="2" t="s">
        <v>52</v>
      </c>
    </row>
    <row r="135" spans="1:12" ht="14.4">
      <c r="A135" s="3" t="s">
        <v>69</v>
      </c>
      <c r="B135" s="3" t="s">
        <v>191</v>
      </c>
      <c r="C135" s="8">
        <v>2015</v>
      </c>
      <c r="D135" s="3" t="s">
        <v>192</v>
      </c>
      <c r="E135" s="5">
        <v>105.181818181818</v>
      </c>
      <c r="F135" s="3" t="s">
        <v>50</v>
      </c>
      <c r="G135" s="5">
        <v>66.1934236628571</v>
      </c>
      <c r="H135" s="3" t="s">
        <v>50</v>
      </c>
      <c r="I135" s="3" t="s">
        <v>121</v>
      </c>
      <c r="J135" s="5">
        <v>19.061172785714302</v>
      </c>
      <c r="K135" s="5">
        <v>72.915096428571402</v>
      </c>
      <c r="L135" s="2" t="s">
        <v>59</v>
      </c>
    </row>
    <row r="136" spans="1:12" ht="14.4">
      <c r="A136" s="3" t="s">
        <v>69</v>
      </c>
      <c r="B136" s="3" t="s">
        <v>191</v>
      </c>
      <c r="C136" s="8">
        <v>2016</v>
      </c>
      <c r="D136" s="3" t="s">
        <v>192</v>
      </c>
      <c r="E136" s="5">
        <v>103.90909090909101</v>
      </c>
      <c r="F136" s="3" t="s">
        <v>50</v>
      </c>
      <c r="G136" s="5">
        <v>63.869536872857097</v>
      </c>
      <c r="H136" s="3" t="s">
        <v>50</v>
      </c>
      <c r="I136" s="3" t="s">
        <v>121</v>
      </c>
      <c r="J136" s="5">
        <v>19.061172785714302</v>
      </c>
      <c r="K136" s="5">
        <v>72.915096428571402</v>
      </c>
      <c r="L136" s="2" t="s">
        <v>59</v>
      </c>
    </row>
    <row r="137" spans="1:12" ht="14.4">
      <c r="A137" s="3" t="s">
        <v>69</v>
      </c>
      <c r="B137" s="3" t="s">
        <v>193</v>
      </c>
      <c r="C137" s="8">
        <v>2015</v>
      </c>
      <c r="D137" s="3" t="s">
        <v>78</v>
      </c>
      <c r="E137" s="5">
        <v>214.39</v>
      </c>
      <c r="F137" s="3" t="s">
        <v>50</v>
      </c>
      <c r="G137" s="5">
        <v>196.69</v>
      </c>
      <c r="H137" s="3" t="s">
        <v>50</v>
      </c>
      <c r="I137" s="3" t="s">
        <v>79</v>
      </c>
      <c r="J137" s="5">
        <v>26.123707199999998</v>
      </c>
      <c r="K137" s="5">
        <v>85.380336099999994</v>
      </c>
      <c r="L137" s="2" t="s">
        <v>59</v>
      </c>
    </row>
    <row r="138" spans="1:12" ht="14.4">
      <c r="A138" s="3" t="s">
        <v>69</v>
      </c>
      <c r="B138" s="3" t="s">
        <v>193</v>
      </c>
      <c r="C138" s="8">
        <v>2016</v>
      </c>
      <c r="D138" s="3" t="s">
        <v>78</v>
      </c>
      <c r="E138" s="5">
        <v>220.946827340532</v>
      </c>
      <c r="F138" s="3" t="s">
        <v>60</v>
      </c>
      <c r="G138" s="5">
        <v>119.98</v>
      </c>
      <c r="H138" s="3" t="s">
        <v>50</v>
      </c>
      <c r="I138" s="3" t="s">
        <v>79</v>
      </c>
      <c r="J138" s="5">
        <v>26.0762</v>
      </c>
      <c r="K138" s="5">
        <v>85.411500000000004</v>
      </c>
      <c r="L138" s="2" t="s">
        <v>59</v>
      </c>
    </row>
    <row r="139" spans="1:12" ht="14.4">
      <c r="A139" s="3" t="s">
        <v>69</v>
      </c>
      <c r="B139" s="3" t="s">
        <v>194</v>
      </c>
      <c r="C139" s="8">
        <v>2012</v>
      </c>
      <c r="D139" s="3" t="s">
        <v>110</v>
      </c>
      <c r="E139" s="5">
        <v>79</v>
      </c>
      <c r="F139" s="3" t="s">
        <v>50</v>
      </c>
      <c r="G139" s="5">
        <v>42.296192275257198</v>
      </c>
      <c r="H139" s="3" t="s">
        <v>60</v>
      </c>
      <c r="I139" s="3" t="s">
        <v>82</v>
      </c>
      <c r="J139" s="5">
        <v>23.450000762939499</v>
      </c>
      <c r="K139" s="5">
        <v>75.416702270507798</v>
      </c>
      <c r="L139" s="2" t="s">
        <v>52</v>
      </c>
    </row>
    <row r="140" spans="1:12" ht="14.4">
      <c r="A140" s="3" t="s">
        <v>69</v>
      </c>
      <c r="B140" s="3" t="s">
        <v>195</v>
      </c>
      <c r="C140" s="8">
        <v>2012</v>
      </c>
      <c r="D140" s="3" t="s">
        <v>88</v>
      </c>
      <c r="E140" s="5">
        <v>103</v>
      </c>
      <c r="F140" s="3" t="s">
        <v>50</v>
      </c>
      <c r="G140" s="5">
        <v>55.145668409512602</v>
      </c>
      <c r="H140" s="3" t="s">
        <v>60</v>
      </c>
      <c r="I140" s="3" t="s">
        <v>82</v>
      </c>
      <c r="J140" s="5">
        <v>23.450000762939499</v>
      </c>
      <c r="K140" s="5">
        <v>75.416702270507798</v>
      </c>
      <c r="L140" s="2" t="s">
        <v>52</v>
      </c>
    </row>
    <row r="141" spans="1:12" ht="14.4">
      <c r="A141" s="3" t="s">
        <v>69</v>
      </c>
      <c r="B141" s="3" t="s">
        <v>196</v>
      </c>
      <c r="C141" s="8">
        <v>2012</v>
      </c>
      <c r="D141" s="3" t="s">
        <v>78</v>
      </c>
      <c r="E141" s="5">
        <v>57.273195880000003</v>
      </c>
      <c r="F141" s="3" t="s">
        <v>50</v>
      </c>
      <c r="G141" s="5">
        <v>31.100867681125699</v>
      </c>
      <c r="H141" s="3" t="s">
        <v>60</v>
      </c>
      <c r="I141" s="3" t="s">
        <v>79</v>
      </c>
      <c r="J141" s="5">
        <v>21.2494444444444</v>
      </c>
      <c r="K141" s="5">
        <v>79.156111111111102</v>
      </c>
      <c r="L141" s="2" t="s">
        <v>59</v>
      </c>
    </row>
    <row r="142" spans="1:12" ht="14.4">
      <c r="A142" s="3" t="s">
        <v>69</v>
      </c>
      <c r="B142" s="3" t="s">
        <v>196</v>
      </c>
      <c r="C142" s="8">
        <v>2013</v>
      </c>
      <c r="D142" s="3" t="s">
        <v>78</v>
      </c>
      <c r="E142" s="5">
        <v>60.918088740000002</v>
      </c>
      <c r="F142" s="3" t="s">
        <v>50</v>
      </c>
      <c r="G142" s="5">
        <v>33.080141385150398</v>
      </c>
      <c r="H142" s="3" t="s">
        <v>60</v>
      </c>
      <c r="I142" s="3" t="s">
        <v>79</v>
      </c>
      <c r="J142" s="5">
        <v>21.2494444444444</v>
      </c>
      <c r="K142" s="5">
        <v>79.156111111111102</v>
      </c>
      <c r="L142" s="2" t="s">
        <v>59</v>
      </c>
    </row>
    <row r="143" spans="1:12" ht="14.4">
      <c r="A143" s="3" t="s">
        <v>69</v>
      </c>
      <c r="B143" s="3" t="s">
        <v>196</v>
      </c>
      <c r="C143" s="8">
        <v>2014</v>
      </c>
      <c r="D143" s="3" t="s">
        <v>78</v>
      </c>
      <c r="E143" s="5">
        <v>62.678929770000003</v>
      </c>
      <c r="F143" s="3" t="s">
        <v>50</v>
      </c>
      <c r="G143" s="5">
        <v>34.036324867494699</v>
      </c>
      <c r="H143" s="3" t="s">
        <v>60</v>
      </c>
      <c r="I143" s="3" t="s">
        <v>79</v>
      </c>
      <c r="J143" s="5">
        <v>21.2494444444444</v>
      </c>
      <c r="K143" s="5">
        <v>79.156111111111102</v>
      </c>
      <c r="L143" s="2" t="s">
        <v>59</v>
      </c>
    </row>
    <row r="144" spans="1:12" ht="14.4">
      <c r="A144" s="3" t="s">
        <v>69</v>
      </c>
      <c r="B144" s="3" t="s">
        <v>196</v>
      </c>
      <c r="C144" s="8">
        <v>2015</v>
      </c>
      <c r="D144" s="3" t="s">
        <v>78</v>
      </c>
      <c r="E144" s="5">
        <v>55.14802632</v>
      </c>
      <c r="F144" s="3" t="s">
        <v>50</v>
      </c>
      <c r="G144" s="5">
        <v>29.946844123159799</v>
      </c>
      <c r="H144" s="3" t="s">
        <v>60</v>
      </c>
      <c r="I144" s="3" t="s">
        <v>79</v>
      </c>
      <c r="J144" s="5">
        <v>21.2494444444444</v>
      </c>
      <c r="K144" s="5">
        <v>79.156111111111102</v>
      </c>
      <c r="L144" s="2" t="s">
        <v>59</v>
      </c>
    </row>
    <row r="145" spans="1:12" ht="14.4">
      <c r="A145" s="3" t="s">
        <v>69</v>
      </c>
      <c r="B145" s="3" t="s">
        <v>196</v>
      </c>
      <c r="C145" s="8">
        <v>2016</v>
      </c>
      <c r="D145" s="3" t="s">
        <v>78</v>
      </c>
      <c r="E145" s="5">
        <v>85.87</v>
      </c>
      <c r="F145" s="3" t="s">
        <v>50</v>
      </c>
      <c r="G145" s="5">
        <v>84.39</v>
      </c>
      <c r="H145" s="3" t="s">
        <v>50</v>
      </c>
      <c r="I145" s="3" t="s">
        <v>79</v>
      </c>
      <c r="J145" s="5">
        <v>21.152876500000001</v>
      </c>
      <c r="K145" s="5">
        <v>79.0729793</v>
      </c>
      <c r="L145" s="2" t="s">
        <v>59</v>
      </c>
    </row>
    <row r="146" spans="1:12" ht="14.4">
      <c r="A146" s="3" t="s">
        <v>69</v>
      </c>
      <c r="B146" s="3" t="s">
        <v>197</v>
      </c>
      <c r="C146" s="8">
        <v>2012</v>
      </c>
      <c r="D146" s="3" t="s">
        <v>110</v>
      </c>
      <c r="E146" s="5">
        <v>82</v>
      </c>
      <c r="F146" s="3" t="s">
        <v>50</v>
      </c>
      <c r="G146" s="5">
        <v>43.902376792039099</v>
      </c>
      <c r="H146" s="3" t="s">
        <v>60</v>
      </c>
      <c r="I146" s="3" t="s">
        <v>82</v>
      </c>
      <c r="J146" s="5">
        <v>26.442907333373999</v>
      </c>
      <c r="K146" s="5">
        <v>91.4410400390625</v>
      </c>
      <c r="L146" s="2" t="s">
        <v>52</v>
      </c>
    </row>
    <row r="147" spans="1:12" ht="14.4">
      <c r="A147" s="3" t="s">
        <v>69</v>
      </c>
      <c r="B147" s="3" t="s">
        <v>198</v>
      </c>
      <c r="C147" s="8">
        <v>2012</v>
      </c>
      <c r="D147" s="3" t="s">
        <v>78</v>
      </c>
      <c r="E147" s="5">
        <v>78.878504669999998</v>
      </c>
      <c r="F147" s="3" t="s">
        <v>50</v>
      </c>
      <c r="G147" s="5">
        <v>42.833124621973298</v>
      </c>
      <c r="H147" s="3" t="s">
        <v>60</v>
      </c>
      <c r="I147" s="3" t="s">
        <v>79</v>
      </c>
      <c r="J147" s="5">
        <v>17.1044444444444</v>
      </c>
      <c r="K147" s="5">
        <v>79.438888888888897</v>
      </c>
      <c r="L147" s="2" t="s">
        <v>52</v>
      </c>
    </row>
    <row r="148" spans="1:12" ht="14.4">
      <c r="A148" s="3" t="s">
        <v>69</v>
      </c>
      <c r="B148" s="3" t="s">
        <v>199</v>
      </c>
      <c r="C148" s="8">
        <v>2012</v>
      </c>
      <c r="D148" s="3" t="s">
        <v>88</v>
      </c>
      <c r="E148" s="5">
        <v>52.6666666666667</v>
      </c>
      <c r="F148" s="3" t="s">
        <v>50</v>
      </c>
      <c r="G148" s="5">
        <v>28.1974615168381</v>
      </c>
      <c r="H148" s="3" t="s">
        <v>60</v>
      </c>
      <c r="I148" s="3" t="s">
        <v>82</v>
      </c>
      <c r="J148" s="5">
        <v>19.138252258300799</v>
      </c>
      <c r="K148" s="5">
        <v>77.320953369140597</v>
      </c>
      <c r="L148" s="2" t="s">
        <v>52</v>
      </c>
    </row>
    <row r="149" spans="1:12" ht="14.4">
      <c r="A149" s="3" t="s">
        <v>69</v>
      </c>
      <c r="B149" s="3" t="s">
        <v>200</v>
      </c>
      <c r="C149" s="8">
        <v>2012</v>
      </c>
      <c r="D149" s="3" t="s">
        <v>78</v>
      </c>
      <c r="E149" s="5">
        <v>94.398713830000005</v>
      </c>
      <c r="F149" s="3" t="s">
        <v>50</v>
      </c>
      <c r="G149" s="5">
        <v>51.2610107221291</v>
      </c>
      <c r="H149" s="3" t="s">
        <v>60</v>
      </c>
      <c r="I149" s="3" t="s">
        <v>79</v>
      </c>
      <c r="J149" s="5">
        <v>20.670833333333299</v>
      </c>
      <c r="K149" s="5">
        <v>74.327222222222204</v>
      </c>
      <c r="L149" s="2" t="s">
        <v>59</v>
      </c>
    </row>
    <row r="150" spans="1:12" ht="14.4">
      <c r="A150" s="3" t="s">
        <v>69</v>
      </c>
      <c r="B150" s="3" t="s">
        <v>200</v>
      </c>
      <c r="C150" s="8">
        <v>2013</v>
      </c>
      <c r="D150" s="3" t="s">
        <v>78</v>
      </c>
      <c r="E150" s="5">
        <v>85.691558439999994</v>
      </c>
      <c r="F150" s="3" t="s">
        <v>50</v>
      </c>
      <c r="G150" s="5">
        <v>46.532793909664598</v>
      </c>
      <c r="H150" s="3" t="s">
        <v>60</v>
      </c>
      <c r="I150" s="3" t="s">
        <v>79</v>
      </c>
      <c r="J150" s="5">
        <v>20.670833333333299</v>
      </c>
      <c r="K150" s="5">
        <v>74.327222222222204</v>
      </c>
      <c r="L150" s="2" t="s">
        <v>59</v>
      </c>
    </row>
    <row r="151" spans="1:12" ht="14.4">
      <c r="A151" s="3" t="s">
        <v>69</v>
      </c>
      <c r="B151" s="3" t="s">
        <v>200</v>
      </c>
      <c r="C151" s="8">
        <v>2014</v>
      </c>
      <c r="D151" s="3" t="s">
        <v>78</v>
      </c>
      <c r="E151" s="5">
        <v>73.689102559999995</v>
      </c>
      <c r="F151" s="3" t="s">
        <v>50</v>
      </c>
      <c r="G151" s="5">
        <v>40.015141342230599</v>
      </c>
      <c r="H151" s="3" t="s">
        <v>60</v>
      </c>
      <c r="I151" s="3" t="s">
        <v>79</v>
      </c>
      <c r="J151" s="5">
        <v>20.670833333333299</v>
      </c>
      <c r="K151" s="5">
        <v>74.327222222222204</v>
      </c>
      <c r="L151" s="2" t="s">
        <v>59</v>
      </c>
    </row>
    <row r="152" spans="1:12" ht="14.4">
      <c r="A152" s="3" t="s">
        <v>69</v>
      </c>
      <c r="B152" s="3" t="s">
        <v>200</v>
      </c>
      <c r="C152" s="8">
        <v>2015</v>
      </c>
      <c r="D152" s="3" t="s">
        <v>78</v>
      </c>
      <c r="E152" s="5">
        <v>77.035211270000005</v>
      </c>
      <c r="F152" s="3" t="s">
        <v>50</v>
      </c>
      <c r="G152" s="5">
        <v>41.8321673111396</v>
      </c>
      <c r="H152" s="3" t="s">
        <v>60</v>
      </c>
      <c r="I152" s="3" t="s">
        <v>79</v>
      </c>
      <c r="J152" s="5">
        <v>20.670833333333299</v>
      </c>
      <c r="K152" s="5">
        <v>74.327222222222204</v>
      </c>
      <c r="L152" s="2" t="s">
        <v>59</v>
      </c>
    </row>
    <row r="153" spans="1:12" ht="14.4">
      <c r="A153" s="3" t="s">
        <v>69</v>
      </c>
      <c r="B153" s="3" t="s">
        <v>201</v>
      </c>
      <c r="C153" s="8">
        <v>2014</v>
      </c>
      <c r="D153" s="3" t="s">
        <v>78</v>
      </c>
      <c r="E153" s="5">
        <v>97.34</v>
      </c>
      <c r="F153" s="3" t="s">
        <v>50</v>
      </c>
      <c r="G153" s="5">
        <v>39.72</v>
      </c>
      <c r="H153" s="3" t="s">
        <v>50</v>
      </c>
      <c r="I153" s="3" t="s">
        <v>79</v>
      </c>
      <c r="J153" s="5">
        <v>19.1568793</v>
      </c>
      <c r="K153" s="5">
        <v>72.997281299999997</v>
      </c>
      <c r="L153" s="2" t="s">
        <v>59</v>
      </c>
    </row>
    <row r="154" spans="1:12" ht="14.4">
      <c r="A154" s="3" t="s">
        <v>69</v>
      </c>
      <c r="B154" s="3" t="s">
        <v>201</v>
      </c>
      <c r="C154" s="8">
        <v>2015</v>
      </c>
      <c r="D154" s="3" t="s">
        <v>78</v>
      </c>
      <c r="E154" s="5">
        <v>112.97</v>
      </c>
      <c r="F154" s="3" t="s">
        <v>50</v>
      </c>
      <c r="G154" s="5">
        <v>36.07</v>
      </c>
      <c r="H154" s="3" t="s">
        <v>50</v>
      </c>
      <c r="I154" s="3" t="s">
        <v>79</v>
      </c>
      <c r="J154" s="5">
        <v>19.1568793</v>
      </c>
      <c r="K154" s="5">
        <v>72.997281299999997</v>
      </c>
      <c r="L154" s="2" t="s">
        <v>59</v>
      </c>
    </row>
    <row r="155" spans="1:12" ht="14.4">
      <c r="A155" s="3" t="s">
        <v>69</v>
      </c>
      <c r="B155" s="3" t="s">
        <v>201</v>
      </c>
      <c r="C155" s="8">
        <v>2016</v>
      </c>
      <c r="D155" s="3" t="s">
        <v>78</v>
      </c>
      <c r="E155" s="5">
        <v>66.819999999999993</v>
      </c>
      <c r="F155" s="3" t="s">
        <v>50</v>
      </c>
      <c r="G155" s="5">
        <v>41.27</v>
      </c>
      <c r="H155" s="3" t="s">
        <v>50</v>
      </c>
      <c r="I155" s="3" t="s">
        <v>79</v>
      </c>
      <c r="J155" s="5">
        <v>19.1568793</v>
      </c>
      <c r="K155" s="5">
        <v>72.997281299999997</v>
      </c>
      <c r="L155" s="2" t="s">
        <v>59</v>
      </c>
    </row>
    <row r="156" spans="1:12" ht="14.4">
      <c r="A156" s="3" t="s">
        <v>69</v>
      </c>
      <c r="B156" s="3" t="s">
        <v>206</v>
      </c>
      <c r="C156" s="8">
        <v>2012</v>
      </c>
      <c r="D156" s="3" t="s">
        <v>91</v>
      </c>
      <c r="E156" s="5">
        <v>88.5</v>
      </c>
      <c r="F156" s="3" t="s">
        <v>50</v>
      </c>
      <c r="G156" s="5">
        <v>47.382443245066597</v>
      </c>
      <c r="H156" s="3" t="s">
        <v>60</v>
      </c>
      <c r="I156" s="3" t="s">
        <v>82</v>
      </c>
      <c r="J156" s="5">
        <v>31.386640548706101</v>
      </c>
      <c r="K156" s="5">
        <v>76.355049133300795</v>
      </c>
      <c r="L156" s="2" t="s">
        <v>52</v>
      </c>
    </row>
    <row r="157" spans="1:12" ht="14.4">
      <c r="A157" s="3" t="s">
        <v>69</v>
      </c>
      <c r="B157" s="3" t="s">
        <v>208</v>
      </c>
      <c r="C157" s="8">
        <v>2012</v>
      </c>
      <c r="D157" s="3" t="s">
        <v>110</v>
      </c>
      <c r="E157" s="5">
        <v>62</v>
      </c>
      <c r="F157" s="3" t="s">
        <v>50</v>
      </c>
      <c r="G157" s="5">
        <v>33.194480013492999</v>
      </c>
      <c r="H157" s="3" t="s">
        <v>60</v>
      </c>
      <c r="I157" s="3" t="s">
        <v>82</v>
      </c>
      <c r="J157" s="5">
        <v>14.442599296569799</v>
      </c>
      <c r="K157" s="5">
        <v>79.986457824707003</v>
      </c>
      <c r="L157" s="2" t="s">
        <v>52</v>
      </c>
    </row>
    <row r="158" spans="1:12" ht="14.4">
      <c r="A158" s="3" t="s">
        <v>69</v>
      </c>
      <c r="B158" s="3" t="s">
        <v>210</v>
      </c>
      <c r="C158" s="8">
        <v>2012</v>
      </c>
      <c r="D158" s="3" t="s">
        <v>91</v>
      </c>
      <c r="E158" s="5">
        <v>136</v>
      </c>
      <c r="F158" s="3" t="s">
        <v>50</v>
      </c>
      <c r="G158" s="5">
        <v>72.813698094113704</v>
      </c>
      <c r="H158" s="3" t="s">
        <v>60</v>
      </c>
      <c r="I158" s="3" t="s">
        <v>82</v>
      </c>
      <c r="J158" s="5">
        <v>28.535516738891602</v>
      </c>
      <c r="K158" s="5">
        <v>77.391029357910199</v>
      </c>
      <c r="L158" s="2" t="s">
        <v>59</v>
      </c>
    </row>
    <row r="159" spans="1:12" ht="14.4">
      <c r="A159" s="3" t="s">
        <v>69</v>
      </c>
      <c r="B159" s="3" t="s">
        <v>212</v>
      </c>
      <c r="C159" s="8">
        <v>2012</v>
      </c>
      <c r="D159" s="3" t="s">
        <v>110</v>
      </c>
      <c r="E159" s="5">
        <v>67</v>
      </c>
      <c r="F159" s="3" t="s">
        <v>50</v>
      </c>
      <c r="G159" s="5">
        <v>35.871454208129499</v>
      </c>
      <c r="H159" s="3" t="s">
        <v>60</v>
      </c>
      <c r="I159" s="3" t="s">
        <v>82</v>
      </c>
      <c r="J159" s="5">
        <v>15.493000030517599</v>
      </c>
      <c r="K159" s="5">
        <v>73.818000793457003</v>
      </c>
      <c r="L159" s="2" t="s">
        <v>52</v>
      </c>
    </row>
    <row r="160" spans="1:12" ht="14.4">
      <c r="A160" s="3" t="s">
        <v>69</v>
      </c>
      <c r="B160" s="3" t="s">
        <v>214</v>
      </c>
      <c r="C160" s="8">
        <v>2015</v>
      </c>
      <c r="D160" s="3" t="s">
        <v>78</v>
      </c>
      <c r="E160" s="5">
        <v>59.23</v>
      </c>
      <c r="F160" s="3" t="s">
        <v>50</v>
      </c>
      <c r="G160" s="5">
        <v>53.93</v>
      </c>
      <c r="H160" s="3" t="s">
        <v>50</v>
      </c>
      <c r="I160" s="3" t="s">
        <v>79</v>
      </c>
      <c r="J160" s="5">
        <v>30.694209099999998</v>
      </c>
      <c r="K160" s="5">
        <v>76.860564999999994</v>
      </c>
      <c r="L160" s="2" t="s">
        <v>59</v>
      </c>
    </row>
    <row r="161" spans="1:12" ht="14.4">
      <c r="A161" s="3" t="s">
        <v>69</v>
      </c>
      <c r="B161" s="3" t="s">
        <v>214</v>
      </c>
      <c r="C161" s="8">
        <v>2016</v>
      </c>
      <c r="D161" s="3" t="s">
        <v>78</v>
      </c>
      <c r="E161" s="5">
        <v>100.82379393977401</v>
      </c>
      <c r="F161" s="3" t="s">
        <v>60</v>
      </c>
      <c r="G161" s="5">
        <v>54.75</v>
      </c>
      <c r="H161" s="3" t="s">
        <v>50</v>
      </c>
      <c r="I161" s="3" t="s">
        <v>79</v>
      </c>
      <c r="J161" s="5">
        <v>30.7057778</v>
      </c>
      <c r="K161" s="5">
        <v>76.853180559999998</v>
      </c>
      <c r="L161" s="2" t="s">
        <v>59</v>
      </c>
    </row>
    <row r="162" spans="1:12" ht="14.4">
      <c r="A162" s="3" t="s">
        <v>69</v>
      </c>
      <c r="B162" s="3" t="s">
        <v>217</v>
      </c>
      <c r="C162" s="8">
        <v>2012</v>
      </c>
      <c r="D162" s="3" t="s">
        <v>91</v>
      </c>
      <c r="E162" s="5">
        <v>79.5</v>
      </c>
      <c r="F162" s="3" t="s">
        <v>50</v>
      </c>
      <c r="G162" s="5">
        <v>42.563889694720899</v>
      </c>
      <c r="H162" s="3" t="s">
        <v>60</v>
      </c>
      <c r="I162" s="3" t="s">
        <v>82</v>
      </c>
      <c r="J162" s="5">
        <v>30.838060379028299</v>
      </c>
      <c r="K162" s="5">
        <v>76.958503723144503</v>
      </c>
      <c r="L162" s="2" t="s">
        <v>52</v>
      </c>
    </row>
    <row r="163" spans="1:12" ht="14.4">
      <c r="A163" s="3" t="s">
        <v>69</v>
      </c>
      <c r="B163" s="3" t="s">
        <v>218</v>
      </c>
      <c r="C163" s="8">
        <v>2012</v>
      </c>
      <c r="D163" s="3" t="s">
        <v>110</v>
      </c>
      <c r="E163" s="5">
        <v>23</v>
      </c>
      <c r="F163" s="3" t="s">
        <v>50</v>
      </c>
      <c r="G163" s="5">
        <v>12.314081295328</v>
      </c>
      <c r="H163" s="3" t="s">
        <v>60</v>
      </c>
      <c r="I163" s="3" t="s">
        <v>82</v>
      </c>
      <c r="J163" s="5">
        <v>9.2647581100463903</v>
      </c>
      <c r="K163" s="5">
        <v>76.787040710449205</v>
      </c>
      <c r="L163" s="2" t="s">
        <v>52</v>
      </c>
    </row>
    <row r="164" spans="1:12" ht="14.4">
      <c r="A164" s="3" t="s">
        <v>69</v>
      </c>
      <c r="B164" s="3" t="s">
        <v>219</v>
      </c>
      <c r="C164" s="8">
        <v>2015</v>
      </c>
      <c r="D164" s="3" t="s">
        <v>84</v>
      </c>
      <c r="E164" s="5">
        <v>159.13999999999999</v>
      </c>
      <c r="F164" s="3" t="s">
        <v>50</v>
      </c>
      <c r="G164" s="5">
        <v>81.510000000000005</v>
      </c>
      <c r="H164" s="3" t="s">
        <v>50</v>
      </c>
      <c r="I164" s="3" t="s">
        <v>85</v>
      </c>
      <c r="J164" s="5">
        <v>30.352713889444502</v>
      </c>
      <c r="K164" s="5">
        <v>76.371762498333297</v>
      </c>
      <c r="L164" s="2" t="s">
        <v>59</v>
      </c>
    </row>
    <row r="165" spans="1:12" ht="14.4">
      <c r="A165" s="3" t="s">
        <v>69</v>
      </c>
      <c r="B165" s="3" t="s">
        <v>219</v>
      </c>
      <c r="C165" s="8">
        <v>2016</v>
      </c>
      <c r="D165" s="3" t="s">
        <v>84</v>
      </c>
      <c r="E165" s="5">
        <v>183.72</v>
      </c>
      <c r="F165" s="3" t="s">
        <v>50</v>
      </c>
      <c r="G165" s="5">
        <v>101.15</v>
      </c>
      <c r="H165" s="3" t="s">
        <v>50</v>
      </c>
      <c r="I165" s="3" t="s">
        <v>85</v>
      </c>
      <c r="J165" s="5">
        <v>30.352713889444502</v>
      </c>
      <c r="K165" s="5">
        <v>76.371762498333297</v>
      </c>
      <c r="L165" s="2" t="s">
        <v>59</v>
      </c>
    </row>
    <row r="166" spans="1:12" ht="14.4">
      <c r="A166" s="3" t="s">
        <v>69</v>
      </c>
      <c r="B166" s="3" t="s">
        <v>221</v>
      </c>
      <c r="C166" s="8">
        <v>2016</v>
      </c>
      <c r="D166" s="3" t="s">
        <v>78</v>
      </c>
      <c r="E166" s="5">
        <v>265.67760277061598</v>
      </c>
      <c r="F166" s="3" t="s">
        <v>60</v>
      </c>
      <c r="G166" s="5">
        <v>144.27000000000001</v>
      </c>
      <c r="H166" s="3" t="s">
        <v>50</v>
      </c>
      <c r="I166" s="3" t="s">
        <v>79</v>
      </c>
      <c r="J166" s="5">
        <v>25.363600000000002</v>
      </c>
      <c r="K166" s="5">
        <v>85.075500000000005</v>
      </c>
      <c r="L166" s="2" t="s">
        <v>59</v>
      </c>
    </row>
    <row r="167" spans="1:12" ht="14.4">
      <c r="A167" s="3" t="s">
        <v>69</v>
      </c>
      <c r="B167" s="3" t="s">
        <v>224</v>
      </c>
      <c r="C167" s="8">
        <v>2012</v>
      </c>
      <c r="D167" s="3" t="s">
        <v>88</v>
      </c>
      <c r="E167" s="5">
        <v>41.6666666666667</v>
      </c>
      <c r="F167" s="3" t="s">
        <v>50</v>
      </c>
      <c r="G167" s="5">
        <v>22.3081182886378</v>
      </c>
      <c r="H167" s="3" t="s">
        <v>60</v>
      </c>
      <c r="I167" s="3" t="s">
        <v>82</v>
      </c>
      <c r="J167" s="5">
        <v>11.9138593673706</v>
      </c>
      <c r="K167" s="5">
        <v>79.814476013183594</v>
      </c>
      <c r="L167" s="2" t="s">
        <v>52</v>
      </c>
    </row>
    <row r="168" spans="1:12" ht="14.4">
      <c r="A168" s="3" t="s">
        <v>69</v>
      </c>
      <c r="B168" s="3" t="s">
        <v>225</v>
      </c>
      <c r="C168" s="8">
        <v>2012</v>
      </c>
      <c r="D168" s="3" t="s">
        <v>78</v>
      </c>
      <c r="E168" s="5">
        <v>88.636363639999999</v>
      </c>
      <c r="F168" s="3" t="s">
        <v>50</v>
      </c>
      <c r="G168" s="5">
        <v>48.131901406019097</v>
      </c>
      <c r="H168" s="3" t="s">
        <v>60</v>
      </c>
      <c r="I168" s="3" t="s">
        <v>79</v>
      </c>
      <c r="J168" s="5">
        <v>18.8677777777778</v>
      </c>
      <c r="K168" s="5">
        <v>74.435277777777799</v>
      </c>
      <c r="L168" s="2" t="s">
        <v>59</v>
      </c>
    </row>
    <row r="169" spans="1:12" ht="14.4">
      <c r="A169" s="3" t="s">
        <v>69</v>
      </c>
      <c r="B169" s="3" t="s">
        <v>225</v>
      </c>
      <c r="C169" s="8">
        <v>2013</v>
      </c>
      <c r="D169" s="3" t="s">
        <v>78</v>
      </c>
      <c r="E169" s="5">
        <v>85.950819670000001</v>
      </c>
      <c r="F169" s="3" t="s">
        <v>50</v>
      </c>
      <c r="G169" s="5">
        <v>46.673579648703303</v>
      </c>
      <c r="H169" s="3" t="s">
        <v>60</v>
      </c>
      <c r="I169" s="3" t="s">
        <v>79</v>
      </c>
      <c r="J169" s="5">
        <v>18.8677777777778</v>
      </c>
      <c r="K169" s="5">
        <v>74.435277777777799</v>
      </c>
      <c r="L169" s="2" t="s">
        <v>59</v>
      </c>
    </row>
    <row r="170" spans="1:12" ht="14.4">
      <c r="A170" s="3" t="s">
        <v>69</v>
      </c>
      <c r="B170" s="3" t="s">
        <v>225</v>
      </c>
      <c r="C170" s="8">
        <v>2014</v>
      </c>
      <c r="D170" s="3" t="s">
        <v>78</v>
      </c>
      <c r="E170" s="5">
        <v>92.808873719999994</v>
      </c>
      <c r="F170" s="3" t="s">
        <v>50</v>
      </c>
      <c r="G170" s="5">
        <v>50.397685284539499</v>
      </c>
      <c r="H170" s="3" t="s">
        <v>60</v>
      </c>
      <c r="I170" s="3" t="s">
        <v>79</v>
      </c>
      <c r="J170" s="5">
        <v>18.8677777777778</v>
      </c>
      <c r="K170" s="5">
        <v>74.435277777777799</v>
      </c>
      <c r="L170" s="2" t="s">
        <v>59</v>
      </c>
    </row>
    <row r="171" spans="1:12" ht="14.4">
      <c r="A171" s="3" t="s">
        <v>69</v>
      </c>
      <c r="B171" s="3" t="s">
        <v>225</v>
      </c>
      <c r="C171" s="8">
        <v>2015</v>
      </c>
      <c r="D171" s="3" t="s">
        <v>226</v>
      </c>
      <c r="E171" s="5">
        <v>104.716394166667</v>
      </c>
      <c r="F171" s="3" t="s">
        <v>50</v>
      </c>
      <c r="G171" s="5">
        <v>50.110833333333296</v>
      </c>
      <c r="H171" s="3" t="s">
        <v>50</v>
      </c>
      <c r="I171" s="3" t="s">
        <v>227</v>
      </c>
      <c r="J171" s="5">
        <v>18.576198567521399</v>
      </c>
      <c r="K171" s="5">
        <v>73.8986620675214</v>
      </c>
      <c r="L171" s="2" t="s">
        <v>59</v>
      </c>
    </row>
    <row r="172" spans="1:12" ht="14.4">
      <c r="A172" s="3" t="s">
        <v>69</v>
      </c>
      <c r="B172" s="3" t="s">
        <v>225</v>
      </c>
      <c r="C172" s="8">
        <v>2016</v>
      </c>
      <c r="D172" s="3" t="s">
        <v>226</v>
      </c>
      <c r="E172" s="5">
        <v>88.965000000000003</v>
      </c>
      <c r="F172" s="3" t="s">
        <v>50</v>
      </c>
      <c r="G172" s="5">
        <v>50.422307692307697</v>
      </c>
      <c r="H172" s="3" t="s">
        <v>50</v>
      </c>
      <c r="I172" s="3" t="s">
        <v>227</v>
      </c>
      <c r="J172" s="5">
        <v>18.556369507692299</v>
      </c>
      <c r="K172" s="5">
        <v>73.845948392307704</v>
      </c>
      <c r="L172" s="2" t="s">
        <v>59</v>
      </c>
    </row>
    <row r="173" spans="1:12" ht="14.4">
      <c r="A173" s="3" t="s">
        <v>69</v>
      </c>
      <c r="B173" s="3" t="s">
        <v>231</v>
      </c>
      <c r="C173" s="8">
        <v>2012</v>
      </c>
      <c r="D173" s="3" t="s">
        <v>88</v>
      </c>
      <c r="E173" s="5">
        <v>163</v>
      </c>
      <c r="F173" s="3" t="s">
        <v>50</v>
      </c>
      <c r="G173" s="5">
        <v>87.269358745150996</v>
      </c>
      <c r="H173" s="3" t="s">
        <v>60</v>
      </c>
      <c r="I173" s="3" t="s">
        <v>82</v>
      </c>
      <c r="J173" s="5">
        <v>26.2345294952393</v>
      </c>
      <c r="K173" s="5">
        <v>81.240867614746094</v>
      </c>
      <c r="L173" s="2" t="s">
        <v>52</v>
      </c>
    </row>
    <row r="174" spans="1:12" ht="14.4">
      <c r="A174" s="3" t="s">
        <v>69</v>
      </c>
      <c r="B174" s="3" t="s">
        <v>232</v>
      </c>
      <c r="C174" s="8">
        <v>2012</v>
      </c>
      <c r="D174" s="3" t="s">
        <v>88</v>
      </c>
      <c r="E174" s="5">
        <v>268.33333333333297</v>
      </c>
      <c r="F174" s="3" t="s">
        <v>50</v>
      </c>
      <c r="G174" s="5">
        <v>143.66428177882699</v>
      </c>
      <c r="H174" s="3" t="s">
        <v>60</v>
      </c>
      <c r="I174" s="3" t="s">
        <v>82</v>
      </c>
      <c r="J174" s="5">
        <v>21.251384735107401</v>
      </c>
      <c r="K174" s="5">
        <v>81.629638671875</v>
      </c>
      <c r="L174" s="2" t="s">
        <v>52</v>
      </c>
    </row>
    <row r="175" spans="1:12" ht="14.4">
      <c r="A175" s="3" t="s">
        <v>69</v>
      </c>
      <c r="B175" s="3" t="s">
        <v>233</v>
      </c>
      <c r="C175" s="8">
        <v>2012</v>
      </c>
      <c r="D175" s="3" t="s">
        <v>91</v>
      </c>
      <c r="E175" s="5">
        <v>98.5</v>
      </c>
      <c r="F175" s="3" t="s">
        <v>50</v>
      </c>
      <c r="G175" s="5">
        <v>52.736391634339697</v>
      </c>
      <c r="H175" s="3" t="s">
        <v>60</v>
      </c>
      <c r="I175" s="3" t="s">
        <v>82</v>
      </c>
      <c r="J175" s="5">
        <v>22.303895950317401</v>
      </c>
      <c r="K175" s="5">
        <v>70.802162170410199</v>
      </c>
      <c r="L175" s="2" t="s">
        <v>52</v>
      </c>
    </row>
    <row r="176" spans="1:12" ht="14.4">
      <c r="A176" s="3" t="s">
        <v>69</v>
      </c>
      <c r="B176" s="3" t="s">
        <v>234</v>
      </c>
      <c r="C176" s="8">
        <v>2012</v>
      </c>
      <c r="D176" s="3" t="s">
        <v>110</v>
      </c>
      <c r="E176" s="5">
        <v>82</v>
      </c>
      <c r="F176" s="3" t="s">
        <v>50</v>
      </c>
      <c r="G176" s="5">
        <v>43.902376792039099</v>
      </c>
      <c r="H176" s="3" t="s">
        <v>60</v>
      </c>
      <c r="I176" s="3" t="s">
        <v>82</v>
      </c>
      <c r="J176" s="5">
        <v>18.759550094604499</v>
      </c>
      <c r="K176" s="5">
        <v>79.481636047363295</v>
      </c>
      <c r="L176" s="2" t="s">
        <v>52</v>
      </c>
    </row>
    <row r="177" spans="1:12" ht="14.4">
      <c r="A177" s="3" t="s">
        <v>69</v>
      </c>
      <c r="B177" s="3" t="s">
        <v>235</v>
      </c>
      <c r="C177" s="8">
        <v>2012</v>
      </c>
      <c r="D177" s="3" t="s">
        <v>110</v>
      </c>
      <c r="E177" s="5">
        <v>126</v>
      </c>
      <c r="F177" s="3" t="s">
        <v>50</v>
      </c>
      <c r="G177" s="5">
        <v>67.459749704840604</v>
      </c>
      <c r="H177" s="3" t="s">
        <v>60</v>
      </c>
      <c r="I177" s="3" t="s">
        <v>82</v>
      </c>
      <c r="J177" s="5">
        <v>23.629056930541999</v>
      </c>
      <c r="K177" s="5">
        <v>87.092391967773395</v>
      </c>
      <c r="L177" s="2" t="s">
        <v>52</v>
      </c>
    </row>
    <row r="178" spans="1:12" ht="14.4">
      <c r="A178" s="3" t="s">
        <v>69</v>
      </c>
      <c r="B178" s="3" t="s">
        <v>236</v>
      </c>
      <c r="C178" s="8">
        <v>2012</v>
      </c>
      <c r="D178" s="3" t="s">
        <v>91</v>
      </c>
      <c r="E178" s="5">
        <v>54</v>
      </c>
      <c r="F178" s="3" t="s">
        <v>50</v>
      </c>
      <c r="G178" s="5">
        <v>28.911321302074501</v>
      </c>
      <c r="H178" s="3" t="s">
        <v>60</v>
      </c>
      <c r="I178" s="3" t="s">
        <v>82</v>
      </c>
      <c r="J178" s="5">
        <v>19.166700363159201</v>
      </c>
      <c r="K178" s="5">
        <v>83.416702270507798</v>
      </c>
      <c r="L178" s="2" t="s">
        <v>52</v>
      </c>
    </row>
    <row r="179" spans="1:12" ht="14.4">
      <c r="A179" s="3" t="s">
        <v>69</v>
      </c>
      <c r="B179" s="3" t="s">
        <v>240</v>
      </c>
      <c r="C179" s="8">
        <v>2012</v>
      </c>
      <c r="D179" s="3" t="s">
        <v>110</v>
      </c>
      <c r="E179" s="5">
        <v>109</v>
      </c>
      <c r="F179" s="3" t="s">
        <v>50</v>
      </c>
      <c r="G179" s="5">
        <v>58.358037443076398</v>
      </c>
      <c r="H179" s="3" t="s">
        <v>60</v>
      </c>
      <c r="I179" s="3" t="s">
        <v>82</v>
      </c>
      <c r="J179" s="5">
        <v>30.086927413940401</v>
      </c>
      <c r="K179" s="5">
        <v>78.267608642578097</v>
      </c>
      <c r="L179" s="2" t="s">
        <v>52</v>
      </c>
    </row>
    <row r="180" spans="1:12" ht="14.4">
      <c r="A180" s="3" t="s">
        <v>69</v>
      </c>
      <c r="B180" s="3" t="s">
        <v>241</v>
      </c>
      <c r="C180" s="8">
        <v>2012</v>
      </c>
      <c r="D180" s="3" t="s">
        <v>91</v>
      </c>
      <c r="E180" s="5">
        <v>98</v>
      </c>
      <c r="F180" s="3" t="s">
        <v>50</v>
      </c>
      <c r="G180" s="5">
        <v>52.468694214876002</v>
      </c>
      <c r="H180" s="3" t="s">
        <v>60</v>
      </c>
      <c r="I180" s="3" t="s">
        <v>82</v>
      </c>
      <c r="J180" s="5">
        <v>22.260423660278299</v>
      </c>
      <c r="K180" s="5">
        <v>84.853584289550795</v>
      </c>
      <c r="L180" s="2" t="s">
        <v>52</v>
      </c>
    </row>
    <row r="181" spans="1:12" ht="14.4">
      <c r="A181" s="3" t="s">
        <v>69</v>
      </c>
      <c r="B181" s="3" t="s">
        <v>242</v>
      </c>
      <c r="C181" s="8">
        <v>2012</v>
      </c>
      <c r="D181" s="3" t="s">
        <v>110</v>
      </c>
      <c r="E181" s="5">
        <v>60</v>
      </c>
      <c r="F181" s="3" t="s">
        <v>50</v>
      </c>
      <c r="G181" s="5">
        <v>32.1236903356384</v>
      </c>
      <c r="H181" s="3" t="s">
        <v>60</v>
      </c>
      <c r="I181" s="3" t="s">
        <v>82</v>
      </c>
      <c r="J181" s="5">
        <v>11.664324760436999</v>
      </c>
      <c r="K181" s="5">
        <v>78.146011352539105</v>
      </c>
      <c r="L181" s="2" t="s">
        <v>52</v>
      </c>
    </row>
    <row r="182" spans="1:12" ht="14.4">
      <c r="A182" s="3" t="s">
        <v>69</v>
      </c>
      <c r="B182" s="3" t="s">
        <v>243</v>
      </c>
      <c r="C182" s="8">
        <v>2012</v>
      </c>
      <c r="D182" s="3" t="s">
        <v>110</v>
      </c>
      <c r="E182" s="5">
        <v>53</v>
      </c>
      <c r="F182" s="3" t="s">
        <v>50</v>
      </c>
      <c r="G182" s="5">
        <v>28.375926463147199</v>
      </c>
      <c r="H182" s="3" t="s">
        <v>60</v>
      </c>
      <c r="I182" s="3" t="s">
        <v>82</v>
      </c>
      <c r="J182" s="5">
        <v>21.466222763061499</v>
      </c>
      <c r="K182" s="5">
        <v>83.975166320800795</v>
      </c>
      <c r="L182" s="2" t="s">
        <v>52</v>
      </c>
    </row>
    <row r="183" spans="1:12" ht="14.4">
      <c r="A183" s="3" t="s">
        <v>69</v>
      </c>
      <c r="B183" s="3" t="s">
        <v>244</v>
      </c>
      <c r="C183" s="8">
        <v>2012</v>
      </c>
      <c r="D183" s="3" t="s">
        <v>88</v>
      </c>
      <c r="E183" s="5">
        <v>80</v>
      </c>
      <c r="F183" s="3" t="s">
        <v>50</v>
      </c>
      <c r="G183" s="5">
        <v>42.831587114184501</v>
      </c>
      <c r="H183" s="3" t="s">
        <v>60</v>
      </c>
      <c r="I183" s="3" t="s">
        <v>82</v>
      </c>
      <c r="J183" s="5">
        <v>16.8543796539307</v>
      </c>
      <c r="K183" s="5">
        <v>74.564170837402301</v>
      </c>
      <c r="L183" s="2" t="s">
        <v>52</v>
      </c>
    </row>
    <row r="184" spans="1:12" ht="14.4">
      <c r="A184" s="3" t="s">
        <v>69</v>
      </c>
      <c r="B184" s="3" t="s">
        <v>245</v>
      </c>
      <c r="C184" s="8">
        <v>2012</v>
      </c>
      <c r="D184" s="3" t="s">
        <v>91</v>
      </c>
      <c r="E184" s="5">
        <v>65</v>
      </c>
      <c r="F184" s="3" t="s">
        <v>50</v>
      </c>
      <c r="G184" s="5">
        <v>34.800664530274901</v>
      </c>
      <c r="H184" s="3" t="s">
        <v>60</v>
      </c>
      <c r="I184" s="3" t="s">
        <v>82</v>
      </c>
      <c r="J184" s="5">
        <v>31.1046047210693</v>
      </c>
      <c r="K184" s="5">
        <v>77.173423767089801</v>
      </c>
      <c r="L184" s="2" t="s">
        <v>52</v>
      </c>
    </row>
    <row r="185" spans="1:12" ht="14.4">
      <c r="A185" s="3" t="s">
        <v>69</v>
      </c>
      <c r="B185" s="3" t="s">
        <v>246</v>
      </c>
      <c r="C185" s="8">
        <v>2012</v>
      </c>
      <c r="D185" s="3" t="s">
        <v>91</v>
      </c>
      <c r="E185" s="5">
        <v>57.5</v>
      </c>
      <c r="F185" s="3" t="s">
        <v>50</v>
      </c>
      <c r="G185" s="5">
        <v>30.785203238320101</v>
      </c>
      <c r="H185" s="3" t="s">
        <v>60</v>
      </c>
      <c r="I185" s="3" t="s">
        <v>82</v>
      </c>
      <c r="J185" s="5">
        <v>31.1046047210693</v>
      </c>
      <c r="K185" s="5">
        <v>77.173423767089801</v>
      </c>
      <c r="L185" s="2" t="s">
        <v>52</v>
      </c>
    </row>
    <row r="186" spans="1:12" ht="14.4">
      <c r="A186" s="3" t="s">
        <v>69</v>
      </c>
      <c r="B186" s="3" t="s">
        <v>247</v>
      </c>
      <c r="C186" s="8">
        <v>2012</v>
      </c>
      <c r="D186" s="3" t="s">
        <v>91</v>
      </c>
      <c r="E186" s="5">
        <v>109</v>
      </c>
      <c r="F186" s="3" t="s">
        <v>50</v>
      </c>
      <c r="G186" s="5">
        <v>58.358037443076398</v>
      </c>
      <c r="H186" s="3" t="s">
        <v>60</v>
      </c>
      <c r="I186" s="3" t="s">
        <v>82</v>
      </c>
      <c r="J186" s="5">
        <v>26.983299255371101</v>
      </c>
      <c r="K186" s="5">
        <v>94.63330078125</v>
      </c>
      <c r="L186" s="2" t="s">
        <v>52</v>
      </c>
    </row>
    <row r="187" spans="1:12" ht="14.4">
      <c r="A187" s="3" t="s">
        <v>69</v>
      </c>
      <c r="B187" s="3" t="s">
        <v>248</v>
      </c>
      <c r="C187" s="8">
        <v>2012</v>
      </c>
      <c r="D187" s="3" t="s">
        <v>91</v>
      </c>
      <c r="E187" s="5">
        <v>90.5</v>
      </c>
      <c r="F187" s="3" t="s">
        <v>50</v>
      </c>
      <c r="G187" s="5">
        <v>48.453232922921202</v>
      </c>
      <c r="H187" s="3" t="s">
        <v>60</v>
      </c>
      <c r="I187" s="3" t="s">
        <v>82</v>
      </c>
      <c r="J187" s="5">
        <v>24.8187141418457</v>
      </c>
      <c r="K187" s="5">
        <v>92.7913818359375</v>
      </c>
      <c r="L187" s="2" t="s">
        <v>52</v>
      </c>
    </row>
    <row r="188" spans="1:12" ht="14.4">
      <c r="A188" s="3" t="s">
        <v>69</v>
      </c>
      <c r="B188" s="3" t="s">
        <v>249</v>
      </c>
      <c r="C188" s="8">
        <v>2012</v>
      </c>
      <c r="D188" s="3" t="s">
        <v>88</v>
      </c>
      <c r="E188" s="5">
        <v>64</v>
      </c>
      <c r="F188" s="3" t="s">
        <v>50</v>
      </c>
      <c r="G188" s="5">
        <v>34.265269691347598</v>
      </c>
      <c r="H188" s="3" t="s">
        <v>60</v>
      </c>
      <c r="I188" s="3" t="s">
        <v>82</v>
      </c>
      <c r="J188" s="5">
        <v>24.200000762939499</v>
      </c>
      <c r="K188" s="5">
        <v>82.669998168945298</v>
      </c>
      <c r="L188" s="2" t="s">
        <v>52</v>
      </c>
    </row>
    <row r="189" spans="1:12" ht="14.4">
      <c r="A189" s="3" t="s">
        <v>69</v>
      </c>
      <c r="B189" s="3" t="s">
        <v>250</v>
      </c>
      <c r="C189" s="8">
        <v>2016</v>
      </c>
      <c r="D189" s="3" t="s">
        <v>78</v>
      </c>
      <c r="E189" s="5">
        <v>70.972584811669293</v>
      </c>
      <c r="F189" s="3" t="s">
        <v>60</v>
      </c>
      <c r="G189" s="5">
        <v>38.54</v>
      </c>
      <c r="H189" s="3" t="s">
        <v>50</v>
      </c>
      <c r="I189" s="3" t="s">
        <v>79</v>
      </c>
      <c r="J189" s="5">
        <v>17.6599188</v>
      </c>
      <c r="K189" s="5">
        <v>75.906390599999995</v>
      </c>
      <c r="L189" s="2" t="s">
        <v>59</v>
      </c>
    </row>
    <row r="190" spans="1:12" ht="14.4">
      <c r="A190" s="3" t="s">
        <v>69</v>
      </c>
      <c r="B190" s="3" t="s">
        <v>251</v>
      </c>
      <c r="C190" s="8">
        <v>2011</v>
      </c>
      <c r="D190" s="3" t="s">
        <v>78</v>
      </c>
      <c r="E190" s="5">
        <v>55.875502009999998</v>
      </c>
      <c r="F190" s="3" t="s">
        <v>50</v>
      </c>
      <c r="G190" s="5">
        <v>30.341882759092201</v>
      </c>
      <c r="H190" s="3" t="s">
        <v>60</v>
      </c>
      <c r="I190" s="3" t="s">
        <v>79</v>
      </c>
      <c r="J190" s="5">
        <v>31.892222222222198</v>
      </c>
      <c r="K190" s="5">
        <v>77.489722222222198</v>
      </c>
      <c r="L190" s="2" t="s">
        <v>52</v>
      </c>
    </row>
    <row r="191" spans="1:12" ht="14.4">
      <c r="A191" s="3" t="s">
        <v>69</v>
      </c>
      <c r="B191" s="3" t="s">
        <v>252</v>
      </c>
      <c r="C191" s="8">
        <v>2012</v>
      </c>
      <c r="D191" s="3" t="s">
        <v>88</v>
      </c>
      <c r="E191" s="5">
        <v>97</v>
      </c>
      <c r="F191" s="3" t="s">
        <v>50</v>
      </c>
      <c r="G191" s="5">
        <v>51.9332993759487</v>
      </c>
      <c r="H191" s="3" t="s">
        <v>60</v>
      </c>
      <c r="I191" s="3" t="s">
        <v>82</v>
      </c>
      <c r="J191" s="5">
        <v>21.194999694824201</v>
      </c>
      <c r="K191" s="5">
        <v>72.819442749023395</v>
      </c>
      <c r="L191" s="2" t="s">
        <v>52</v>
      </c>
    </row>
    <row r="192" spans="1:12" ht="14.4">
      <c r="A192" s="3" t="s">
        <v>69</v>
      </c>
      <c r="B192" s="3" t="s">
        <v>254</v>
      </c>
      <c r="C192" s="8">
        <v>2015</v>
      </c>
      <c r="D192" s="3" t="s">
        <v>84</v>
      </c>
      <c r="E192" s="5">
        <v>56.32</v>
      </c>
      <c r="F192" s="3" t="s">
        <v>50</v>
      </c>
      <c r="G192" s="5">
        <v>37.159999999999997</v>
      </c>
      <c r="H192" s="3" t="s">
        <v>50</v>
      </c>
      <c r="I192" s="3" t="s">
        <v>85</v>
      </c>
      <c r="J192" s="5">
        <v>26.700936110555599</v>
      </c>
      <c r="K192" s="5">
        <v>92.8302833338889</v>
      </c>
      <c r="L192" s="2" t="s">
        <v>52</v>
      </c>
    </row>
    <row r="193" spans="1:12" ht="14.4">
      <c r="A193" s="3" t="s">
        <v>69</v>
      </c>
      <c r="B193" s="3" t="s">
        <v>254</v>
      </c>
      <c r="C193" s="8">
        <v>2016</v>
      </c>
      <c r="D193" s="3" t="s">
        <v>84</v>
      </c>
      <c r="E193" s="5">
        <v>52.42</v>
      </c>
      <c r="F193" s="3" t="s">
        <v>50</v>
      </c>
      <c r="G193" s="5">
        <v>32.56</v>
      </c>
      <c r="H193" s="3" t="s">
        <v>50</v>
      </c>
      <c r="I193" s="3" t="s">
        <v>85</v>
      </c>
      <c r="J193" s="5">
        <v>26.700936110555599</v>
      </c>
      <c r="K193" s="5">
        <v>92.8302833338889</v>
      </c>
      <c r="L193" s="2" t="s">
        <v>52</v>
      </c>
    </row>
    <row r="194" spans="1:12" ht="14.4">
      <c r="A194" s="3" t="s">
        <v>69</v>
      </c>
      <c r="B194" s="3" t="s">
        <v>255</v>
      </c>
      <c r="C194" s="8">
        <v>2012</v>
      </c>
      <c r="D194" s="3" t="s">
        <v>88</v>
      </c>
      <c r="E194" s="5">
        <v>72.6666666666667</v>
      </c>
      <c r="F194" s="3" t="s">
        <v>50</v>
      </c>
      <c r="G194" s="5">
        <v>38.905358295384303</v>
      </c>
      <c r="H194" s="3" t="s">
        <v>60</v>
      </c>
      <c r="I194" s="3" t="s">
        <v>82</v>
      </c>
      <c r="J194" s="5">
        <v>19.218330383300799</v>
      </c>
      <c r="K194" s="5">
        <v>72.978088378906193</v>
      </c>
      <c r="L194" s="2" t="s">
        <v>59</v>
      </c>
    </row>
    <row r="195" spans="1:12" ht="14.4">
      <c r="A195" s="3" t="s">
        <v>69</v>
      </c>
      <c r="B195" s="3" t="s">
        <v>256</v>
      </c>
      <c r="C195" s="8">
        <v>2012</v>
      </c>
      <c r="D195" s="3" t="s">
        <v>187</v>
      </c>
      <c r="E195" s="5">
        <v>54.5</v>
      </c>
      <c r="F195" s="3" t="s">
        <v>50</v>
      </c>
      <c r="G195" s="5">
        <v>29.179018721538199</v>
      </c>
      <c r="H195" s="3" t="s">
        <v>60</v>
      </c>
      <c r="I195" s="3" t="s">
        <v>82</v>
      </c>
      <c r="J195" s="5">
        <v>8.5241394042968803</v>
      </c>
      <c r="K195" s="5">
        <v>76.936637878417997</v>
      </c>
      <c r="L195" s="2" t="s">
        <v>59</v>
      </c>
    </row>
    <row r="196" spans="1:12" ht="14.4">
      <c r="A196" s="3" t="s">
        <v>69</v>
      </c>
      <c r="B196" s="3" t="s">
        <v>257</v>
      </c>
      <c r="C196" s="8">
        <v>2012</v>
      </c>
      <c r="D196" s="3" t="s">
        <v>91</v>
      </c>
      <c r="E196" s="5">
        <v>56.5</v>
      </c>
      <c r="F196" s="3" t="s">
        <v>50</v>
      </c>
      <c r="G196" s="5">
        <v>30.249808399392801</v>
      </c>
      <c r="H196" s="3" t="s">
        <v>60</v>
      </c>
      <c r="I196" s="3" t="s">
        <v>82</v>
      </c>
      <c r="J196" s="5">
        <v>27.489463806152301</v>
      </c>
      <c r="K196" s="5">
        <v>95.360145568847699</v>
      </c>
      <c r="L196" s="2" t="s">
        <v>52</v>
      </c>
    </row>
    <row r="197" spans="1:12" ht="14.4">
      <c r="A197" s="3" t="s">
        <v>69</v>
      </c>
      <c r="B197" s="3" t="s">
        <v>258</v>
      </c>
      <c r="C197" s="8">
        <v>2014</v>
      </c>
      <c r="D197" s="3" t="s">
        <v>78</v>
      </c>
      <c r="E197" s="5">
        <v>61.971962619999999</v>
      </c>
      <c r="F197" s="3" t="s">
        <v>50</v>
      </c>
      <c r="G197" s="5">
        <v>33.6524229138981</v>
      </c>
      <c r="H197" s="3" t="s">
        <v>60</v>
      </c>
      <c r="I197" s="3" t="s">
        <v>79</v>
      </c>
      <c r="J197" s="5">
        <v>14.139444444444401</v>
      </c>
      <c r="K197" s="5">
        <v>79.589444444444396</v>
      </c>
      <c r="L197" s="2" t="s">
        <v>52</v>
      </c>
    </row>
    <row r="198" spans="1:12" ht="14.4">
      <c r="A198" s="3" t="s">
        <v>69</v>
      </c>
      <c r="B198" s="3" t="s">
        <v>259</v>
      </c>
      <c r="C198" s="8">
        <v>2012</v>
      </c>
      <c r="D198" s="3" t="s">
        <v>78</v>
      </c>
      <c r="E198" s="5">
        <v>68.276190479999997</v>
      </c>
      <c r="F198" s="3" t="s">
        <v>50</v>
      </c>
      <c r="G198" s="5">
        <v>37.075786207895703</v>
      </c>
      <c r="H198" s="3" t="s">
        <v>60</v>
      </c>
      <c r="I198" s="3" t="s">
        <v>79</v>
      </c>
      <c r="J198" s="5">
        <v>14.057777777777799</v>
      </c>
      <c r="K198" s="5">
        <v>79.708888888888893</v>
      </c>
      <c r="L198" s="2" t="s">
        <v>59</v>
      </c>
    </row>
    <row r="199" spans="1:12" ht="14.4">
      <c r="A199" s="3" t="s">
        <v>69</v>
      </c>
      <c r="B199" s="3" t="s">
        <v>260</v>
      </c>
      <c r="C199" s="8">
        <v>2012</v>
      </c>
      <c r="D199" s="3" t="s">
        <v>81</v>
      </c>
      <c r="E199" s="5">
        <v>75.400000000000006</v>
      </c>
      <c r="F199" s="3" t="s">
        <v>50</v>
      </c>
      <c r="G199" s="5">
        <v>40.368770855118903</v>
      </c>
      <c r="H199" s="3" t="s">
        <v>60</v>
      </c>
      <c r="I199" s="3" t="s">
        <v>82</v>
      </c>
      <c r="J199" s="5">
        <v>10.790483474731399</v>
      </c>
      <c r="K199" s="5">
        <v>78.704673767089801</v>
      </c>
      <c r="L199" s="2" t="s">
        <v>52</v>
      </c>
    </row>
    <row r="200" spans="1:12" ht="14.4">
      <c r="A200" s="3" t="s">
        <v>69</v>
      </c>
      <c r="B200" s="3" t="s">
        <v>261</v>
      </c>
      <c r="C200" s="8">
        <v>2015</v>
      </c>
      <c r="D200" s="3" t="s">
        <v>84</v>
      </c>
      <c r="E200" s="5">
        <v>39.76</v>
      </c>
      <c r="F200" s="3" t="s">
        <v>50</v>
      </c>
      <c r="G200" s="5">
        <v>24.26</v>
      </c>
      <c r="H200" s="3" t="s">
        <v>50</v>
      </c>
      <c r="I200" s="3" t="s">
        <v>85</v>
      </c>
      <c r="J200" s="5">
        <v>8.5228597223888904</v>
      </c>
      <c r="K200" s="5">
        <v>76.909722221111096</v>
      </c>
      <c r="L200" s="2" t="s">
        <v>52</v>
      </c>
    </row>
    <row r="201" spans="1:12" ht="14.4">
      <c r="A201" s="3" t="s">
        <v>69</v>
      </c>
      <c r="B201" s="3" t="s">
        <v>261</v>
      </c>
      <c r="C201" s="8">
        <v>2016</v>
      </c>
      <c r="D201" s="3" t="s">
        <v>84</v>
      </c>
      <c r="E201" s="5">
        <v>47.76</v>
      </c>
      <c r="F201" s="3" t="s">
        <v>50</v>
      </c>
      <c r="G201" s="5">
        <v>34.93</v>
      </c>
      <c r="H201" s="3" t="s">
        <v>50</v>
      </c>
      <c r="I201" s="3" t="s">
        <v>85</v>
      </c>
      <c r="J201" s="5">
        <v>8.5228597223888904</v>
      </c>
      <c r="K201" s="5">
        <v>76.909722221111096</v>
      </c>
      <c r="L201" s="2" t="s">
        <v>52</v>
      </c>
    </row>
    <row r="202" spans="1:12" ht="14.4">
      <c r="A202" s="3" t="s">
        <v>69</v>
      </c>
      <c r="B202" s="3" t="s">
        <v>262</v>
      </c>
      <c r="C202" s="8">
        <v>2012</v>
      </c>
      <c r="D202" s="3" t="s">
        <v>110</v>
      </c>
      <c r="E202" s="5">
        <v>52</v>
      </c>
      <c r="F202" s="3" t="s">
        <v>50</v>
      </c>
      <c r="G202" s="5">
        <v>27.840531624219899</v>
      </c>
      <c r="H202" s="3" t="s">
        <v>60</v>
      </c>
      <c r="I202" s="3" t="s">
        <v>82</v>
      </c>
      <c r="J202" s="5">
        <v>25.5140705108643</v>
      </c>
      <c r="K202" s="5">
        <v>90.203216552734403</v>
      </c>
      <c r="L202" s="2" t="s">
        <v>52</v>
      </c>
    </row>
    <row r="203" spans="1:12" ht="14.4">
      <c r="A203" s="3" t="s">
        <v>69</v>
      </c>
      <c r="B203" s="3" t="s">
        <v>263</v>
      </c>
      <c r="C203" s="8">
        <v>2015</v>
      </c>
      <c r="D203" s="3" t="s">
        <v>84</v>
      </c>
      <c r="E203" s="5">
        <v>117.49</v>
      </c>
      <c r="F203" s="3" t="s">
        <v>50</v>
      </c>
      <c r="G203" s="5">
        <v>46.58</v>
      </c>
      <c r="H203" s="3" t="s">
        <v>50</v>
      </c>
      <c r="I203" s="3" t="s">
        <v>85</v>
      </c>
      <c r="J203" s="5">
        <v>24.594033331666701</v>
      </c>
      <c r="K203" s="5">
        <v>73.731213890555594</v>
      </c>
      <c r="L203" s="2" t="s">
        <v>59</v>
      </c>
    </row>
    <row r="204" spans="1:12" ht="14.4">
      <c r="A204" s="3" t="s">
        <v>69</v>
      </c>
      <c r="B204" s="3" t="s">
        <v>263</v>
      </c>
      <c r="C204" s="8">
        <v>2016</v>
      </c>
      <c r="D204" s="3" t="s">
        <v>84</v>
      </c>
      <c r="E204" s="5">
        <v>98.17</v>
      </c>
      <c r="F204" s="3" t="s">
        <v>50</v>
      </c>
      <c r="G204" s="5">
        <v>40.630000000000003</v>
      </c>
      <c r="H204" s="3" t="s">
        <v>50</v>
      </c>
      <c r="I204" s="3" t="s">
        <v>85</v>
      </c>
      <c r="J204" s="5">
        <v>24.594033331666701</v>
      </c>
      <c r="K204" s="5">
        <v>73.731213890555594</v>
      </c>
      <c r="L204" s="2" t="s">
        <v>59</v>
      </c>
    </row>
    <row r="205" spans="1:12" ht="14.4">
      <c r="A205" s="3" t="s">
        <v>69</v>
      </c>
      <c r="B205" s="3" t="s">
        <v>265</v>
      </c>
      <c r="C205" s="8">
        <v>2012</v>
      </c>
      <c r="D205" s="3" t="s">
        <v>88</v>
      </c>
      <c r="E205" s="5">
        <v>80.3333333333333</v>
      </c>
      <c r="F205" s="3" t="s">
        <v>50</v>
      </c>
      <c r="G205" s="5">
        <v>43.010052060493599</v>
      </c>
      <c r="H205" s="3" t="s">
        <v>60</v>
      </c>
      <c r="I205" s="3" t="s">
        <v>82</v>
      </c>
      <c r="J205" s="5">
        <v>23.1793003082275</v>
      </c>
      <c r="K205" s="5">
        <v>75.784912109375</v>
      </c>
      <c r="L205" s="2" t="s">
        <v>59</v>
      </c>
    </row>
    <row r="206" spans="1:12" ht="14.4">
      <c r="A206" s="3" t="s">
        <v>69</v>
      </c>
      <c r="B206" s="3" t="s">
        <v>266</v>
      </c>
      <c r="C206" s="8">
        <v>2012</v>
      </c>
      <c r="D206" s="3" t="s">
        <v>88</v>
      </c>
      <c r="E206" s="5">
        <v>102.333333333333</v>
      </c>
      <c r="F206" s="3" t="s">
        <v>50</v>
      </c>
      <c r="G206" s="5">
        <v>54.788738516894398</v>
      </c>
      <c r="H206" s="3" t="s">
        <v>60</v>
      </c>
      <c r="I206" s="3" t="s">
        <v>82</v>
      </c>
      <c r="J206" s="5">
        <v>22.307310104370099</v>
      </c>
      <c r="K206" s="5">
        <v>73.181098937988295</v>
      </c>
      <c r="L206" s="2" t="s">
        <v>52</v>
      </c>
    </row>
    <row r="207" spans="1:12" ht="14.4">
      <c r="A207" s="3" t="s">
        <v>69</v>
      </c>
      <c r="B207" s="3" t="s">
        <v>267</v>
      </c>
      <c r="C207" s="8">
        <v>2012</v>
      </c>
      <c r="D207" s="3" t="s">
        <v>91</v>
      </c>
      <c r="E207" s="5">
        <v>100</v>
      </c>
      <c r="F207" s="3" t="s">
        <v>50</v>
      </c>
      <c r="G207" s="5">
        <v>53.539483892730601</v>
      </c>
      <c r="H207" s="3" t="s">
        <v>60</v>
      </c>
      <c r="I207" s="3" t="s">
        <v>82</v>
      </c>
      <c r="J207" s="5">
        <v>20.3712368011475</v>
      </c>
      <c r="K207" s="5">
        <v>72.906341552734403</v>
      </c>
      <c r="L207" s="2" t="s">
        <v>52</v>
      </c>
    </row>
    <row r="208" spans="1:12" ht="14.4">
      <c r="A208" s="3" t="s">
        <v>69</v>
      </c>
      <c r="B208" s="3" t="s">
        <v>268</v>
      </c>
      <c r="C208" s="8">
        <v>2013</v>
      </c>
      <c r="D208" s="3" t="s">
        <v>78</v>
      </c>
      <c r="E208" s="5">
        <v>416.3</v>
      </c>
      <c r="F208" s="3" t="s">
        <v>50</v>
      </c>
      <c r="G208" s="5">
        <v>216.62</v>
      </c>
      <c r="H208" s="3" t="s">
        <v>50</v>
      </c>
      <c r="I208" s="3" t="s">
        <v>79</v>
      </c>
      <c r="J208" s="5">
        <v>25.3476423</v>
      </c>
      <c r="K208" s="5">
        <v>82.980950500000006</v>
      </c>
      <c r="L208" s="2" t="s">
        <v>59</v>
      </c>
    </row>
    <row r="209" spans="1:12" ht="14.4">
      <c r="A209" s="3" t="s">
        <v>69</v>
      </c>
      <c r="B209" s="3" t="s">
        <v>268</v>
      </c>
      <c r="C209" s="8">
        <v>2014</v>
      </c>
      <c r="D209" s="3" t="s">
        <v>78</v>
      </c>
      <c r="E209" s="5">
        <v>232.54</v>
      </c>
      <c r="F209" s="3" t="s">
        <v>50</v>
      </c>
      <c r="G209" s="5">
        <v>180.31</v>
      </c>
      <c r="H209" s="3" t="s">
        <v>50</v>
      </c>
      <c r="I209" s="3" t="s">
        <v>79</v>
      </c>
      <c r="J209" s="5">
        <v>25.3476423</v>
      </c>
      <c r="K209" s="5">
        <v>82.980950500000006</v>
      </c>
      <c r="L209" s="2" t="s">
        <v>59</v>
      </c>
    </row>
    <row r="210" spans="1:12" ht="14.4">
      <c r="A210" s="3" t="s">
        <v>69</v>
      </c>
      <c r="B210" s="3" t="s">
        <v>268</v>
      </c>
      <c r="C210" s="8">
        <v>2015</v>
      </c>
      <c r="D210" s="3" t="s">
        <v>84</v>
      </c>
      <c r="E210" s="5">
        <v>222.47</v>
      </c>
      <c r="F210" s="3" t="s">
        <v>50</v>
      </c>
      <c r="G210" s="5">
        <v>115.345</v>
      </c>
      <c r="H210" s="3" t="s">
        <v>50</v>
      </c>
      <c r="I210" s="3" t="s">
        <v>79</v>
      </c>
      <c r="J210" s="5">
        <v>25.34909893</v>
      </c>
      <c r="K210" s="5">
        <v>82.979641915000002</v>
      </c>
      <c r="L210" s="2" t="s">
        <v>59</v>
      </c>
    </row>
    <row r="211" spans="1:12" ht="14.4">
      <c r="A211" s="3" t="s">
        <v>69</v>
      </c>
      <c r="B211" s="3" t="s">
        <v>268</v>
      </c>
      <c r="C211" s="8">
        <v>2016</v>
      </c>
      <c r="D211" s="3" t="s">
        <v>84</v>
      </c>
      <c r="E211" s="5">
        <v>260.06</v>
      </c>
      <c r="F211" s="3" t="s">
        <v>50</v>
      </c>
      <c r="G211" s="5">
        <v>146.29</v>
      </c>
      <c r="H211" s="3" t="s">
        <v>50</v>
      </c>
      <c r="I211" s="3" t="s">
        <v>79</v>
      </c>
      <c r="J211" s="5">
        <v>25.34909893</v>
      </c>
      <c r="K211" s="5">
        <v>82.979641915000002</v>
      </c>
      <c r="L211" s="2" t="s">
        <v>59</v>
      </c>
    </row>
    <row r="212" spans="1:12" ht="14.4">
      <c r="A212" s="3" t="s">
        <v>69</v>
      </c>
      <c r="B212" s="3" t="s">
        <v>269</v>
      </c>
      <c r="C212" s="8">
        <v>2012</v>
      </c>
      <c r="D212" s="3" t="s">
        <v>33</v>
      </c>
      <c r="E212" s="5">
        <v>64.875</v>
      </c>
      <c r="F212" s="3" t="s">
        <v>50</v>
      </c>
      <c r="G212" s="5">
        <v>34.733740175408997</v>
      </c>
      <c r="H212" s="3" t="s">
        <v>60</v>
      </c>
      <c r="I212" s="3" t="s">
        <v>82</v>
      </c>
      <c r="J212" s="5">
        <v>17.686815261840799</v>
      </c>
      <c r="K212" s="5">
        <v>83.218482971191406</v>
      </c>
      <c r="L212" s="2" t="s">
        <v>59</v>
      </c>
    </row>
    <row r="213" spans="1:12" ht="14.4">
      <c r="A213" s="3" t="s">
        <v>69</v>
      </c>
      <c r="B213" s="3" t="s">
        <v>270</v>
      </c>
      <c r="C213" s="8">
        <v>2015</v>
      </c>
      <c r="D213" s="3" t="s">
        <v>78</v>
      </c>
      <c r="E213" s="5">
        <v>70.2</v>
      </c>
      <c r="F213" s="3" t="s">
        <v>50</v>
      </c>
      <c r="G213" s="5">
        <v>33.28</v>
      </c>
      <c r="H213" s="3" t="s">
        <v>50</v>
      </c>
      <c r="I213" s="3" t="s">
        <v>271</v>
      </c>
      <c r="J213" s="5">
        <v>17.7</v>
      </c>
      <c r="K213" s="5">
        <v>83.3</v>
      </c>
      <c r="L213" s="2" t="s">
        <v>52</v>
      </c>
    </row>
    <row r="214" spans="1:12" ht="14.4">
      <c r="A214" s="3" t="s">
        <v>69</v>
      </c>
      <c r="B214" s="3" t="s">
        <v>270</v>
      </c>
      <c r="C214" s="8">
        <v>2016</v>
      </c>
      <c r="D214" s="3" t="s">
        <v>78</v>
      </c>
      <c r="E214" s="5">
        <v>76.14</v>
      </c>
      <c r="F214" s="3" t="s">
        <v>50</v>
      </c>
      <c r="G214" s="5">
        <v>34.43</v>
      </c>
      <c r="H214" s="3" t="s">
        <v>50</v>
      </c>
      <c r="I214" s="3" t="s">
        <v>271</v>
      </c>
      <c r="J214" s="5">
        <v>17.7</v>
      </c>
      <c r="K214" s="5">
        <v>83.3</v>
      </c>
      <c r="L214" s="2" t="s">
        <v>52</v>
      </c>
    </row>
    <row r="215" spans="1:12" ht="14.4">
      <c r="A215" s="3" t="s">
        <v>69</v>
      </c>
      <c r="B215" s="3" t="s">
        <v>272</v>
      </c>
      <c r="C215" s="8">
        <v>2012</v>
      </c>
      <c r="D215" s="3" t="s">
        <v>110</v>
      </c>
      <c r="E215" s="5">
        <v>49</v>
      </c>
      <c r="F215" s="3" t="s">
        <v>50</v>
      </c>
      <c r="G215" s="5">
        <v>26.234347107438001</v>
      </c>
      <c r="H215" s="3" t="s">
        <v>60</v>
      </c>
      <c r="I215" s="3" t="s">
        <v>82</v>
      </c>
      <c r="J215" s="5">
        <v>18.000055313110401</v>
      </c>
      <c r="K215" s="5">
        <v>79.588165283203097</v>
      </c>
      <c r="L215" s="2" t="s">
        <v>52</v>
      </c>
    </row>
    <row r="216" spans="1:12" ht="14.4">
      <c r="A216" s="3" t="s">
        <v>273</v>
      </c>
      <c r="B216" s="3" t="s">
        <v>274</v>
      </c>
      <c r="C216" s="5">
        <v>2014</v>
      </c>
      <c r="D216" s="3" t="s">
        <v>275</v>
      </c>
      <c r="E216" s="5">
        <v>59.332158330584001</v>
      </c>
      <c r="F216" s="3" t="s">
        <v>60</v>
      </c>
      <c r="G216" s="5">
        <v>33</v>
      </c>
      <c r="H216" s="3" t="s">
        <v>50</v>
      </c>
      <c r="I216" s="12" t="s">
        <v>276</v>
      </c>
      <c r="J216" s="5">
        <v>-6.9147000312805202</v>
      </c>
      <c r="K216" s="5">
        <v>107.60980224609401</v>
      </c>
      <c r="L216" s="2" t="s">
        <v>59</v>
      </c>
    </row>
    <row r="217" spans="1:12" ht="14.4">
      <c r="A217" s="3" t="s">
        <v>273</v>
      </c>
      <c r="B217" s="3" t="s">
        <v>277</v>
      </c>
      <c r="C217" s="5">
        <v>2016</v>
      </c>
      <c r="D217" s="3" t="s">
        <v>49</v>
      </c>
      <c r="E217" s="5">
        <v>82.326622111279093</v>
      </c>
      <c r="F217" s="3" t="s">
        <v>60</v>
      </c>
      <c r="G217" s="5">
        <v>44.864455929999998</v>
      </c>
      <c r="H217" s="3" t="s">
        <v>50</v>
      </c>
      <c r="I217" s="3" t="s">
        <v>61</v>
      </c>
      <c r="J217" s="5">
        <v>-6.2148329999999996</v>
      </c>
      <c r="K217" s="5">
        <v>106.819879</v>
      </c>
      <c r="L217" s="2" t="s">
        <v>59</v>
      </c>
    </row>
    <row r="218" spans="1:12" ht="14.4">
      <c r="A218" s="3" t="s">
        <v>278</v>
      </c>
      <c r="B218" s="3" t="s">
        <v>279</v>
      </c>
      <c r="C218" s="5">
        <v>2014</v>
      </c>
      <c r="D218" s="3" t="s">
        <v>110</v>
      </c>
      <c r="E218" s="5">
        <v>33.85</v>
      </c>
      <c r="F218" s="3" t="s">
        <v>50</v>
      </c>
      <c r="G218" s="5">
        <v>17.832627368470799</v>
      </c>
      <c r="H218" s="3" t="s">
        <v>60</v>
      </c>
      <c r="I218" s="3" t="s">
        <v>280</v>
      </c>
      <c r="J218" s="5">
        <v>5.3210082054138201</v>
      </c>
      <c r="K218" s="5">
        <v>100.29013824462901</v>
      </c>
      <c r="L218" s="2" t="s">
        <v>52</v>
      </c>
    </row>
    <row r="219" spans="1:12" ht="14.4">
      <c r="A219" s="3" t="s">
        <v>278</v>
      </c>
      <c r="B219" s="3" t="s">
        <v>281</v>
      </c>
      <c r="C219" s="5">
        <v>2014</v>
      </c>
      <c r="D219" s="3" t="s">
        <v>110</v>
      </c>
      <c r="E219" s="5">
        <v>27.25</v>
      </c>
      <c r="F219" s="3" t="s">
        <v>50</v>
      </c>
      <c r="G219" s="5">
        <v>14.3556601415311</v>
      </c>
      <c r="H219" s="3" t="s">
        <v>60</v>
      </c>
      <c r="I219" s="3" t="s">
        <v>280</v>
      </c>
      <c r="J219" s="5">
        <v>1.5309760570526101</v>
      </c>
      <c r="K219" s="5">
        <v>110.34422302246099</v>
      </c>
      <c r="L219" s="2" t="s">
        <v>52</v>
      </c>
    </row>
    <row r="220" spans="1:12" ht="14.4">
      <c r="A220" s="3" t="s">
        <v>278</v>
      </c>
      <c r="B220" s="3" t="s">
        <v>282</v>
      </c>
      <c r="C220" s="5">
        <v>2014</v>
      </c>
      <c r="D220" s="3" t="s">
        <v>110</v>
      </c>
      <c r="E220" s="5">
        <v>26.122222222222199</v>
      </c>
      <c r="F220" s="3" t="s">
        <v>50</v>
      </c>
      <c r="G220" s="5">
        <v>13.761531903257801</v>
      </c>
      <c r="H220" s="3" t="s">
        <v>60</v>
      </c>
      <c r="I220" s="3" t="s">
        <v>280</v>
      </c>
      <c r="J220" s="5">
        <v>1.5309760570526101</v>
      </c>
      <c r="K220" s="5">
        <v>110.34422302246099</v>
      </c>
      <c r="L220" s="2" t="s">
        <v>52</v>
      </c>
    </row>
    <row r="221" spans="1:12" ht="14.4">
      <c r="A221" s="3" t="s">
        <v>278</v>
      </c>
      <c r="B221" s="3" t="s">
        <v>283</v>
      </c>
      <c r="C221" s="5">
        <v>2014</v>
      </c>
      <c r="D221" s="3" t="s">
        <v>110</v>
      </c>
      <c r="E221" s="5">
        <v>47.21</v>
      </c>
      <c r="F221" s="3" t="s">
        <v>50</v>
      </c>
      <c r="G221" s="5">
        <v>24.8708519369426</v>
      </c>
      <c r="H221" s="3" t="s">
        <v>60</v>
      </c>
      <c r="I221" s="3" t="s">
        <v>280</v>
      </c>
      <c r="J221" s="5">
        <v>3.1070940494537398</v>
      </c>
      <c r="K221" s="5">
        <v>101.60825347900401</v>
      </c>
      <c r="L221" s="2" t="s">
        <v>52</v>
      </c>
    </row>
    <row r="222" spans="1:12" ht="14.4">
      <c r="A222" s="3" t="s">
        <v>278</v>
      </c>
      <c r="B222" s="3" t="s">
        <v>284</v>
      </c>
      <c r="C222" s="5">
        <v>2014</v>
      </c>
      <c r="D222" s="3" t="s">
        <v>110</v>
      </c>
      <c r="E222" s="5">
        <v>30.32</v>
      </c>
      <c r="F222" s="3" t="s">
        <v>50</v>
      </c>
      <c r="G222" s="5">
        <v>15.972976715274299</v>
      </c>
      <c r="H222" s="3" t="s">
        <v>60</v>
      </c>
      <c r="I222" s="3" t="s">
        <v>280</v>
      </c>
      <c r="J222" s="5">
        <v>1.6202869415283201</v>
      </c>
      <c r="K222" s="5">
        <v>103.65633392334</v>
      </c>
      <c r="L222" s="2" t="s">
        <v>52</v>
      </c>
    </row>
    <row r="223" spans="1:12" ht="14.4">
      <c r="A223" s="3" t="s">
        <v>278</v>
      </c>
      <c r="B223" s="3" t="s">
        <v>285</v>
      </c>
      <c r="C223" s="5">
        <v>2014</v>
      </c>
      <c r="D223" s="3" t="s">
        <v>110</v>
      </c>
      <c r="E223" s="5">
        <v>19.566666666666698</v>
      </c>
      <c r="F223" s="3" t="s">
        <v>50</v>
      </c>
      <c r="G223" s="5">
        <v>10.3079785970383</v>
      </c>
      <c r="H223" s="3" t="s">
        <v>60</v>
      </c>
      <c r="I223" s="3" t="s">
        <v>280</v>
      </c>
      <c r="J223" s="5">
        <v>4.4738497734069798</v>
      </c>
      <c r="K223" s="5">
        <v>101.37857055664099</v>
      </c>
      <c r="L223" s="2" t="s">
        <v>52</v>
      </c>
    </row>
    <row r="224" spans="1:12" ht="14.4">
      <c r="A224" s="3" t="s">
        <v>286</v>
      </c>
      <c r="B224" s="3" t="s">
        <v>287</v>
      </c>
      <c r="C224" s="5">
        <v>2013</v>
      </c>
      <c r="D224" s="3" t="s">
        <v>110</v>
      </c>
      <c r="E224" s="5">
        <v>76</v>
      </c>
      <c r="F224" s="3" t="s">
        <v>50</v>
      </c>
      <c r="G224" s="5">
        <v>42.2705000216922</v>
      </c>
      <c r="H224" s="3" t="s">
        <v>60</v>
      </c>
      <c r="I224" s="12" t="s">
        <v>288</v>
      </c>
      <c r="J224" s="5">
        <v>24.1821193695068</v>
      </c>
      <c r="K224" s="5">
        <v>96.330581665039105</v>
      </c>
      <c r="L224" s="2" t="s">
        <v>52</v>
      </c>
    </row>
    <row r="225" spans="1:12" ht="14.4">
      <c r="A225" s="3" t="s">
        <v>286</v>
      </c>
      <c r="B225" s="3" t="s">
        <v>289</v>
      </c>
      <c r="C225" s="5">
        <v>2013</v>
      </c>
      <c r="D225" s="3" t="s">
        <v>110</v>
      </c>
      <c r="E225" s="5">
        <v>89</v>
      </c>
      <c r="F225" s="3" t="s">
        <v>50</v>
      </c>
      <c r="G225" s="5">
        <v>49.500980288560697</v>
      </c>
      <c r="H225" s="3" t="s">
        <v>60</v>
      </c>
      <c r="I225" s="12" t="s">
        <v>288</v>
      </c>
      <c r="J225" s="5">
        <v>20.844345092773398</v>
      </c>
      <c r="K225" s="5">
        <v>95.127571105957003</v>
      </c>
      <c r="L225" s="2" t="s">
        <v>52</v>
      </c>
    </row>
    <row r="226" spans="1:12" ht="14.4">
      <c r="A226" s="3" t="s">
        <v>286</v>
      </c>
      <c r="B226" s="3" t="s">
        <v>290</v>
      </c>
      <c r="C226" s="5">
        <v>2009</v>
      </c>
      <c r="D226" s="3" t="s">
        <v>110</v>
      </c>
      <c r="E226" s="5">
        <v>136</v>
      </c>
      <c r="F226" s="3" t="s">
        <v>50</v>
      </c>
      <c r="G226" s="5">
        <v>75.641947407238803</v>
      </c>
      <c r="H226" s="3" t="s">
        <v>60</v>
      </c>
      <c r="I226" s="12" t="s">
        <v>288</v>
      </c>
      <c r="J226" s="5">
        <v>19.4212036132812</v>
      </c>
      <c r="K226" s="5">
        <v>93.545852661132798</v>
      </c>
      <c r="L226" s="2" t="s">
        <v>52</v>
      </c>
    </row>
    <row r="227" spans="1:12" ht="14.4">
      <c r="A227" s="3" t="s">
        <v>286</v>
      </c>
      <c r="B227" s="3" t="s">
        <v>291</v>
      </c>
      <c r="C227" s="5">
        <v>2012</v>
      </c>
      <c r="D227" s="3" t="s">
        <v>110</v>
      </c>
      <c r="E227" s="5">
        <v>124</v>
      </c>
      <c r="F227" s="3" t="s">
        <v>50</v>
      </c>
      <c r="G227" s="5">
        <v>68.967657930129505</v>
      </c>
      <c r="H227" s="3" t="s">
        <v>60</v>
      </c>
      <c r="I227" s="12" t="s">
        <v>288</v>
      </c>
      <c r="J227" s="5">
        <v>16.454317092895501</v>
      </c>
      <c r="K227" s="5">
        <v>97.643959045410199</v>
      </c>
      <c r="L227" s="2" t="s">
        <v>52</v>
      </c>
    </row>
    <row r="228" spans="1:12" ht="14.4">
      <c r="A228" s="3" t="s">
        <v>286</v>
      </c>
      <c r="B228" s="3" t="s">
        <v>292</v>
      </c>
      <c r="C228" s="5">
        <v>2013</v>
      </c>
      <c r="D228" s="3" t="s">
        <v>110</v>
      </c>
      <c r="E228" s="5">
        <v>59.1</v>
      </c>
      <c r="F228" s="3" t="s">
        <v>50</v>
      </c>
      <c r="G228" s="5">
        <v>32.870875674763298</v>
      </c>
      <c r="H228" s="3" t="s">
        <v>60</v>
      </c>
      <c r="I228" s="12" t="s">
        <v>288</v>
      </c>
      <c r="J228" s="5">
        <v>20.876592636108398</v>
      </c>
      <c r="K228" s="5">
        <v>95.860160827636705</v>
      </c>
      <c r="L228" s="2" t="s">
        <v>52</v>
      </c>
    </row>
    <row r="229" spans="1:12" ht="14.4">
      <c r="A229" s="3" t="s">
        <v>286</v>
      </c>
      <c r="B229" s="3" t="s">
        <v>293</v>
      </c>
      <c r="C229" s="5">
        <v>2012</v>
      </c>
      <c r="D229" s="3" t="s">
        <v>110</v>
      </c>
      <c r="E229" s="5">
        <v>127</v>
      </c>
      <c r="F229" s="3" t="s">
        <v>50</v>
      </c>
      <c r="G229" s="5">
        <v>70.636230299406805</v>
      </c>
      <c r="H229" s="3" t="s">
        <v>60</v>
      </c>
      <c r="I229" s="12" t="s">
        <v>288</v>
      </c>
      <c r="J229" s="5">
        <v>23.8304233551025</v>
      </c>
      <c r="K229" s="5">
        <v>97.684654235839801</v>
      </c>
      <c r="L229" s="2" t="s">
        <v>52</v>
      </c>
    </row>
    <row r="230" spans="1:12" ht="14.4">
      <c r="A230" s="3" t="s">
        <v>286</v>
      </c>
      <c r="B230" s="3" t="s">
        <v>294</v>
      </c>
      <c r="C230" s="5">
        <v>2012</v>
      </c>
      <c r="D230" s="3" t="s">
        <v>110</v>
      </c>
      <c r="E230" s="5">
        <v>31</v>
      </c>
      <c r="F230" s="3" t="s">
        <v>50</v>
      </c>
      <c r="G230" s="5">
        <v>17.241914482532401</v>
      </c>
      <c r="H230" s="3" t="s">
        <v>60</v>
      </c>
      <c r="I230" s="12" t="s">
        <v>288</v>
      </c>
      <c r="J230" s="5">
        <v>23.092960357666001</v>
      </c>
      <c r="K230" s="5">
        <v>97.3975830078125</v>
      </c>
      <c r="L230" s="2" t="s">
        <v>52</v>
      </c>
    </row>
    <row r="231" spans="1:12" ht="14.4">
      <c r="A231" s="3" t="s">
        <v>286</v>
      </c>
      <c r="B231" s="3" t="s">
        <v>295</v>
      </c>
      <c r="C231" s="5">
        <v>2015</v>
      </c>
      <c r="D231" s="3" t="s">
        <v>49</v>
      </c>
      <c r="E231" s="5">
        <v>47.419019607843097</v>
      </c>
      <c r="F231" s="3" t="s">
        <v>50</v>
      </c>
      <c r="G231" s="5">
        <v>25.8413191368921</v>
      </c>
      <c r="H231" s="3" t="s">
        <v>60</v>
      </c>
      <c r="I231" s="3" t="s">
        <v>296</v>
      </c>
      <c r="J231" s="5">
        <v>19.755219</v>
      </c>
      <c r="K231" s="5">
        <v>96.086865000000003</v>
      </c>
      <c r="L231" s="2" t="s">
        <v>52</v>
      </c>
    </row>
    <row r="232" spans="1:12" ht="14.4">
      <c r="A232" s="3" t="s">
        <v>286</v>
      </c>
      <c r="B232" s="3" t="s">
        <v>295</v>
      </c>
      <c r="C232" s="5">
        <v>2016</v>
      </c>
      <c r="D232" s="3" t="s">
        <v>49</v>
      </c>
      <c r="E232" s="5">
        <v>44.248181818181799</v>
      </c>
      <c r="F232" s="3" t="s">
        <v>50</v>
      </c>
      <c r="G232" s="5">
        <v>24.1133493911743</v>
      </c>
      <c r="H232" s="3" t="s">
        <v>60</v>
      </c>
      <c r="I232" s="3" t="s">
        <v>296</v>
      </c>
      <c r="J232" s="5">
        <v>19.755219</v>
      </c>
      <c r="K232" s="5">
        <v>96.086865000000003</v>
      </c>
      <c r="L232" s="2" t="s">
        <v>52</v>
      </c>
    </row>
    <row r="233" spans="1:12" ht="14.4">
      <c r="A233" s="3" t="s">
        <v>286</v>
      </c>
      <c r="B233" s="3" t="s">
        <v>297</v>
      </c>
      <c r="C233" s="5">
        <v>2013</v>
      </c>
      <c r="D233" s="3" t="s">
        <v>110</v>
      </c>
      <c r="E233" s="5">
        <v>91</v>
      </c>
      <c r="F233" s="3" t="s">
        <v>50</v>
      </c>
      <c r="G233" s="5">
        <v>50.613361868078897</v>
      </c>
      <c r="H233" s="3" t="s">
        <v>60</v>
      </c>
      <c r="I233" s="12" t="s">
        <v>288</v>
      </c>
      <c r="J233" s="5">
        <v>21.177251815795898</v>
      </c>
      <c r="K233" s="5">
        <v>94.924705505371094</v>
      </c>
      <c r="L233" s="2" t="s">
        <v>52</v>
      </c>
    </row>
    <row r="234" spans="1:12" ht="14.4">
      <c r="A234" s="3" t="s">
        <v>286</v>
      </c>
      <c r="B234" s="3" t="s">
        <v>298</v>
      </c>
      <c r="C234" s="5">
        <v>2013</v>
      </c>
      <c r="D234" s="3" t="s">
        <v>110</v>
      </c>
      <c r="E234" s="5">
        <v>44.4</v>
      </c>
      <c r="F234" s="3" t="s">
        <v>50</v>
      </c>
      <c r="G234" s="5">
        <v>24.694871065304401</v>
      </c>
      <c r="H234" s="3" t="s">
        <v>60</v>
      </c>
      <c r="I234" s="12" t="s">
        <v>288</v>
      </c>
      <c r="J234" s="5">
        <v>19.360273361206101</v>
      </c>
      <c r="K234" s="5">
        <v>95.218841552734403</v>
      </c>
      <c r="L234" s="2" t="s">
        <v>52</v>
      </c>
    </row>
    <row r="235" spans="1:12" ht="14.4">
      <c r="A235" s="3" t="s">
        <v>286</v>
      </c>
      <c r="B235" s="3" t="s">
        <v>299</v>
      </c>
      <c r="C235" s="5">
        <v>2012</v>
      </c>
      <c r="D235" s="3" t="s">
        <v>110</v>
      </c>
      <c r="E235" s="5">
        <v>140</v>
      </c>
      <c r="F235" s="3" t="s">
        <v>50</v>
      </c>
      <c r="G235" s="5">
        <v>77.866710566275202</v>
      </c>
      <c r="H235" s="3" t="s">
        <v>60</v>
      </c>
      <c r="I235" s="12" t="s">
        <v>288</v>
      </c>
      <c r="J235" s="5">
        <v>22.039176940918001</v>
      </c>
      <c r="K235" s="5">
        <v>96.471656799316406</v>
      </c>
      <c r="L235" s="2" t="s">
        <v>52</v>
      </c>
    </row>
    <row r="236" spans="1:12" ht="14.4">
      <c r="A236" s="3" t="s">
        <v>286</v>
      </c>
      <c r="B236" s="3" t="s">
        <v>300</v>
      </c>
      <c r="C236" s="5">
        <v>2009</v>
      </c>
      <c r="D236" s="3" t="s">
        <v>110</v>
      </c>
      <c r="E236" s="5">
        <v>80</v>
      </c>
      <c r="F236" s="3" t="s">
        <v>50</v>
      </c>
      <c r="G236" s="5">
        <v>44.495263180728699</v>
      </c>
      <c r="H236" s="3" t="s">
        <v>60</v>
      </c>
      <c r="I236" s="12" t="s">
        <v>288</v>
      </c>
      <c r="J236" s="5">
        <v>21.734054565429702</v>
      </c>
      <c r="K236" s="5">
        <v>96.1063232421875</v>
      </c>
      <c r="L236" s="2" t="s">
        <v>52</v>
      </c>
    </row>
    <row r="237" spans="1:12" ht="14.4">
      <c r="A237" s="3" t="s">
        <v>286</v>
      </c>
      <c r="B237" s="3" t="s">
        <v>301</v>
      </c>
      <c r="C237" s="5">
        <v>2013</v>
      </c>
      <c r="D237" s="3" t="s">
        <v>110</v>
      </c>
      <c r="E237" s="5">
        <v>137</v>
      </c>
      <c r="F237" s="3" t="s">
        <v>50</v>
      </c>
      <c r="G237" s="5">
        <v>76.198138196997903</v>
      </c>
      <c r="H237" s="3" t="s">
        <v>60</v>
      </c>
      <c r="I237" s="12" t="s">
        <v>288</v>
      </c>
      <c r="J237" s="5">
        <v>18.939834594726602</v>
      </c>
      <c r="K237" s="5">
        <v>96.434364318847699</v>
      </c>
      <c r="L237" s="2" t="s">
        <v>52</v>
      </c>
    </row>
    <row r="238" spans="1:12" ht="14.4">
      <c r="A238" s="3" t="s">
        <v>286</v>
      </c>
      <c r="B238" s="3" t="s">
        <v>302</v>
      </c>
      <c r="C238" s="5">
        <v>2009</v>
      </c>
      <c r="D238" s="3" t="s">
        <v>110</v>
      </c>
      <c r="E238" s="5">
        <v>80</v>
      </c>
      <c r="F238" s="3" t="s">
        <v>50</v>
      </c>
      <c r="G238" s="5">
        <v>44.495263180728699</v>
      </c>
      <c r="H238" s="3" t="s">
        <v>60</v>
      </c>
      <c r="I238" s="12" t="s">
        <v>288</v>
      </c>
      <c r="J238" s="5">
        <v>21.8858757019043</v>
      </c>
      <c r="K238" s="5">
        <v>96.054679870605497</v>
      </c>
      <c r="L238" s="2" t="s">
        <v>52</v>
      </c>
    </row>
    <row r="239" spans="1:12" ht="14.4">
      <c r="A239" s="3" t="s">
        <v>286</v>
      </c>
      <c r="B239" s="3" t="s">
        <v>303</v>
      </c>
      <c r="C239" s="5">
        <v>2015</v>
      </c>
      <c r="D239" s="3" t="s">
        <v>49</v>
      </c>
      <c r="E239" s="5">
        <v>62.181538461538501</v>
      </c>
      <c r="F239" s="3" t="s">
        <v>50</v>
      </c>
      <c r="G239" s="5">
        <v>33.886254779121899</v>
      </c>
      <c r="H239" s="3" t="s">
        <v>60</v>
      </c>
      <c r="I239" s="3" t="s">
        <v>296</v>
      </c>
      <c r="J239" s="5">
        <v>16.821632999999999</v>
      </c>
      <c r="K239" s="5">
        <v>96.184949000000003</v>
      </c>
      <c r="L239" s="2" t="s">
        <v>52</v>
      </c>
    </row>
    <row r="240" spans="1:12" ht="14.4">
      <c r="A240" s="3" t="s">
        <v>286</v>
      </c>
      <c r="B240" s="3" t="s">
        <v>303</v>
      </c>
      <c r="C240" s="5">
        <v>2016</v>
      </c>
      <c r="D240" s="3" t="s">
        <v>49</v>
      </c>
      <c r="E240" s="5">
        <v>47.036734693877499</v>
      </c>
      <c r="F240" s="3" t="s">
        <v>50</v>
      </c>
      <c r="G240" s="5">
        <v>25.632990357750302</v>
      </c>
      <c r="H240" s="3" t="s">
        <v>60</v>
      </c>
      <c r="I240" s="3" t="s">
        <v>296</v>
      </c>
      <c r="J240" s="5">
        <v>16.821632999999999</v>
      </c>
      <c r="K240" s="5">
        <v>96.184949000000003</v>
      </c>
      <c r="L240" s="2" t="s">
        <v>52</v>
      </c>
    </row>
    <row r="241" spans="1:12" ht="14.4">
      <c r="A241" s="3" t="s">
        <v>286</v>
      </c>
      <c r="B241" s="3" t="s">
        <v>304</v>
      </c>
      <c r="C241" s="5">
        <v>2009</v>
      </c>
      <c r="D241" s="3" t="s">
        <v>110</v>
      </c>
      <c r="E241" s="5">
        <v>120</v>
      </c>
      <c r="F241" s="3" t="s">
        <v>50</v>
      </c>
      <c r="G241" s="5">
        <v>66.742894771093006</v>
      </c>
      <c r="H241" s="3" t="s">
        <v>60</v>
      </c>
      <c r="I241" s="12" t="s">
        <v>288</v>
      </c>
      <c r="J241" s="5">
        <v>20.462333679199201</v>
      </c>
      <c r="K241" s="5">
        <v>94.870658874511705</v>
      </c>
      <c r="L241" s="2" t="s">
        <v>52</v>
      </c>
    </row>
    <row r="242" spans="1:12" ht="14.4">
      <c r="A242" s="3" t="s">
        <v>305</v>
      </c>
      <c r="B242" s="3" t="s">
        <v>306</v>
      </c>
      <c r="C242" s="5">
        <v>2013</v>
      </c>
      <c r="D242" s="3" t="s">
        <v>275</v>
      </c>
      <c r="E242" s="8">
        <v>88.297039261059993</v>
      </c>
      <c r="F242" s="3" t="s">
        <v>60</v>
      </c>
      <c r="G242" s="5">
        <v>49.11</v>
      </c>
      <c r="H242" s="3" t="s">
        <v>50</v>
      </c>
      <c r="I242" s="3" t="s">
        <v>307</v>
      </c>
      <c r="J242" s="5">
        <v>27.7</v>
      </c>
      <c r="K242" s="5">
        <v>85.333332999999996</v>
      </c>
      <c r="L242" s="2" t="s">
        <v>59</v>
      </c>
    </row>
    <row r="243" spans="1:12" ht="14.4">
      <c r="A243" s="3" t="s">
        <v>308</v>
      </c>
      <c r="B243" s="3" t="s">
        <v>309</v>
      </c>
      <c r="C243" s="5">
        <v>2013</v>
      </c>
      <c r="D243" s="3" t="s">
        <v>76</v>
      </c>
      <c r="E243" s="5">
        <v>148.166666666667</v>
      </c>
      <c r="F243" s="3" t="s">
        <v>50</v>
      </c>
      <c r="G243" s="5">
        <v>36.5</v>
      </c>
      <c r="H243" s="3" t="s">
        <v>50</v>
      </c>
      <c r="I243" s="3" t="s">
        <v>310</v>
      </c>
      <c r="J243" s="5">
        <v>31.416296296296299</v>
      </c>
      <c r="K243" s="5">
        <v>73.078796296296304</v>
      </c>
      <c r="L243" s="2" t="s">
        <v>52</v>
      </c>
    </row>
    <row r="244" spans="1:12" ht="14.4">
      <c r="A244" s="3" t="s">
        <v>308</v>
      </c>
      <c r="B244" s="3" t="s">
        <v>311</v>
      </c>
      <c r="C244" s="5">
        <v>2011</v>
      </c>
      <c r="D244" s="3" t="s">
        <v>275</v>
      </c>
      <c r="E244" s="5">
        <v>216.856981868503</v>
      </c>
      <c r="F244" s="3" t="s">
        <v>60</v>
      </c>
      <c r="G244" s="5">
        <v>66.099999999999994</v>
      </c>
      <c r="H244" s="3" t="s">
        <v>50</v>
      </c>
      <c r="I244" s="3" t="s">
        <v>312</v>
      </c>
      <c r="J244" s="5">
        <v>33.683307647705099</v>
      </c>
      <c r="K244" s="5">
        <v>73.064399719238295</v>
      </c>
      <c r="L244" s="2" t="s">
        <v>52</v>
      </c>
    </row>
    <row r="245" spans="1:12" ht="14.4">
      <c r="A245" s="3" t="s">
        <v>308</v>
      </c>
      <c r="B245" s="3" t="s">
        <v>313</v>
      </c>
      <c r="C245" s="5">
        <v>2009</v>
      </c>
      <c r="D245" s="3" t="s">
        <v>275</v>
      </c>
      <c r="E245" s="5">
        <v>289.85346971380102</v>
      </c>
      <c r="F245" s="3" t="s">
        <v>60</v>
      </c>
      <c r="G245" s="5">
        <v>88.35</v>
      </c>
      <c r="H245" s="3" t="s">
        <v>50</v>
      </c>
      <c r="I245" s="3" t="s">
        <v>314</v>
      </c>
      <c r="J245" s="5">
        <v>24.830421447753899</v>
      </c>
      <c r="K245" s="5">
        <v>67.134811401367202</v>
      </c>
      <c r="L245" s="2" t="s">
        <v>52</v>
      </c>
    </row>
    <row r="246" spans="1:12" ht="14.4">
      <c r="A246" s="3" t="s">
        <v>308</v>
      </c>
      <c r="B246" s="3" t="s">
        <v>315</v>
      </c>
      <c r="C246" s="5">
        <v>2010</v>
      </c>
      <c r="D246" s="3" t="s">
        <v>316</v>
      </c>
      <c r="E246" s="5">
        <v>198</v>
      </c>
      <c r="F246" s="3" t="s">
        <v>50</v>
      </c>
      <c r="G246" s="5">
        <v>68</v>
      </c>
      <c r="H246" s="3" t="s">
        <v>50</v>
      </c>
      <c r="I246" s="3" t="s">
        <v>317</v>
      </c>
      <c r="J246" s="5">
        <v>31.4621982574463</v>
      </c>
      <c r="K246" s="5">
        <v>74.294219970703097</v>
      </c>
      <c r="L246" s="2" t="s">
        <v>52</v>
      </c>
    </row>
    <row r="247" spans="1:12" ht="14.4">
      <c r="A247" s="3" t="s">
        <v>308</v>
      </c>
      <c r="B247" s="3" t="s">
        <v>318</v>
      </c>
      <c r="C247" s="5">
        <v>2010</v>
      </c>
      <c r="D247" s="3" t="s">
        <v>319</v>
      </c>
      <c r="E247" s="5">
        <v>540</v>
      </c>
      <c r="F247" s="3" t="s">
        <v>50</v>
      </c>
      <c r="G247" s="5">
        <v>111</v>
      </c>
      <c r="H247" s="3" t="s">
        <v>50</v>
      </c>
      <c r="I247" s="3" t="s">
        <v>317</v>
      </c>
      <c r="J247" s="5">
        <v>34.014976501464801</v>
      </c>
      <c r="K247" s="5">
        <v>71.580490112304702</v>
      </c>
      <c r="L247" s="2" t="s">
        <v>52</v>
      </c>
    </row>
    <row r="248" spans="1:12" ht="14.4">
      <c r="A248" s="3" t="s">
        <v>308</v>
      </c>
      <c r="B248" s="3" t="s">
        <v>320</v>
      </c>
      <c r="C248" s="5">
        <v>2010</v>
      </c>
      <c r="D248" s="3" t="s">
        <v>316</v>
      </c>
      <c r="E248" s="5">
        <v>448</v>
      </c>
      <c r="F248" s="3" t="s">
        <v>50</v>
      </c>
      <c r="G248" s="5">
        <v>107</v>
      </c>
      <c r="H248" s="3" t="s">
        <v>50</v>
      </c>
      <c r="I248" s="3" t="s">
        <v>317</v>
      </c>
      <c r="J248" s="5">
        <v>33.598392486572301</v>
      </c>
      <c r="K248" s="5">
        <v>73.044136047363295</v>
      </c>
      <c r="L248" s="2" t="s">
        <v>52</v>
      </c>
    </row>
    <row r="249" spans="1:12" ht="14.4">
      <c r="A249" s="3" t="s">
        <v>321</v>
      </c>
      <c r="B249" s="3" t="s">
        <v>322</v>
      </c>
      <c r="C249" s="5">
        <v>2013</v>
      </c>
      <c r="D249" s="3" t="s">
        <v>110</v>
      </c>
      <c r="E249" s="5">
        <v>84</v>
      </c>
      <c r="F249" s="3" t="s">
        <v>50</v>
      </c>
      <c r="G249" s="5">
        <v>44.252310161050097</v>
      </c>
      <c r="H249" s="3" t="s">
        <v>60</v>
      </c>
      <c r="I249" s="3" t="s">
        <v>323</v>
      </c>
      <c r="J249" s="5">
        <v>16.417009353637699</v>
      </c>
      <c r="K249" s="5">
        <v>120.61742401123</v>
      </c>
      <c r="L249" s="2" t="s">
        <v>52</v>
      </c>
    </row>
    <row r="250" spans="1:12" ht="14.4">
      <c r="A250" s="3" t="s">
        <v>321</v>
      </c>
      <c r="B250" s="3" t="s">
        <v>324</v>
      </c>
      <c r="C250" s="5">
        <v>2015</v>
      </c>
      <c r="D250" s="3" t="s">
        <v>78</v>
      </c>
      <c r="E250" s="5">
        <v>68.360360360360602</v>
      </c>
      <c r="F250" s="3" t="s">
        <v>60</v>
      </c>
      <c r="G250" s="5">
        <v>32</v>
      </c>
      <c r="H250" s="3" t="s">
        <v>50</v>
      </c>
      <c r="I250" s="3" t="s">
        <v>325</v>
      </c>
      <c r="J250" s="5">
        <v>14.756577999999999</v>
      </c>
      <c r="K250" s="5">
        <v>121.044977</v>
      </c>
      <c r="L250" s="2" t="s">
        <v>52</v>
      </c>
    </row>
    <row r="251" spans="1:12" ht="14.4">
      <c r="A251" s="3" t="s">
        <v>321</v>
      </c>
      <c r="B251" s="3" t="s">
        <v>326</v>
      </c>
      <c r="C251" s="5">
        <v>2013</v>
      </c>
      <c r="D251" s="3" t="s">
        <v>91</v>
      </c>
      <c r="E251" s="5">
        <v>53.5</v>
      </c>
      <c r="F251" s="3" t="s">
        <v>50</v>
      </c>
      <c r="G251" s="5">
        <v>28.1845070668593</v>
      </c>
      <c r="H251" s="3" t="s">
        <v>60</v>
      </c>
      <c r="I251" s="3" t="s">
        <v>323</v>
      </c>
      <c r="J251" s="5">
        <v>10.316824913024901</v>
      </c>
      <c r="K251" s="5">
        <v>123.905403137207</v>
      </c>
      <c r="L251" s="2" t="s">
        <v>52</v>
      </c>
    </row>
    <row r="252" spans="1:12" ht="14.4">
      <c r="A252" s="3" t="s">
        <v>321</v>
      </c>
      <c r="B252" s="3" t="s">
        <v>327</v>
      </c>
      <c r="C252" s="5">
        <v>2015</v>
      </c>
      <c r="D252" s="3" t="s">
        <v>78</v>
      </c>
      <c r="E252" s="5">
        <v>72.632882882883095</v>
      </c>
      <c r="F252" s="3" t="s">
        <v>60</v>
      </c>
      <c r="G252" s="5">
        <v>34</v>
      </c>
      <c r="H252" s="3" t="s">
        <v>50</v>
      </c>
      <c r="I252" s="3" t="s">
        <v>325</v>
      </c>
      <c r="J252" s="5">
        <v>14.668075</v>
      </c>
      <c r="K252" s="5">
        <v>120.965845</v>
      </c>
      <c r="L252" s="2" t="s">
        <v>52</v>
      </c>
    </row>
    <row r="253" spans="1:12" ht="14.4">
      <c r="A253" s="3" t="s">
        <v>321</v>
      </c>
      <c r="B253" s="3" t="s">
        <v>328</v>
      </c>
      <c r="C253" s="5">
        <v>2013</v>
      </c>
      <c r="D253" s="3" t="s">
        <v>110</v>
      </c>
      <c r="E253" s="5">
        <v>51</v>
      </c>
      <c r="F253" s="3" t="s">
        <v>50</v>
      </c>
      <c r="G253" s="5">
        <v>26.8674740263518</v>
      </c>
      <c r="H253" s="3" t="s">
        <v>60</v>
      </c>
      <c r="I253" s="3" t="s">
        <v>323</v>
      </c>
      <c r="J253" s="5">
        <v>16.0427055358887</v>
      </c>
      <c r="K253" s="5">
        <v>120.333335876465</v>
      </c>
      <c r="L253" s="2" t="s">
        <v>52</v>
      </c>
    </row>
    <row r="254" spans="1:12" ht="14.4">
      <c r="A254" s="3" t="s">
        <v>321</v>
      </c>
      <c r="B254" s="3" t="s">
        <v>329</v>
      </c>
      <c r="C254" s="5">
        <v>2013</v>
      </c>
      <c r="D254" s="3" t="s">
        <v>110</v>
      </c>
      <c r="E254" s="5">
        <v>21</v>
      </c>
      <c r="F254" s="3" t="s">
        <v>50</v>
      </c>
      <c r="G254" s="5">
        <v>11.063077540262499</v>
      </c>
      <c r="H254" s="3" t="s">
        <v>60</v>
      </c>
      <c r="I254" s="3" t="s">
        <v>323</v>
      </c>
      <c r="J254" s="5">
        <v>7.1907081604003897</v>
      </c>
      <c r="K254" s="5">
        <v>125.45533752441401</v>
      </c>
      <c r="L254" s="2" t="s">
        <v>52</v>
      </c>
    </row>
    <row r="255" spans="1:12" ht="14.4">
      <c r="A255" s="3" t="s">
        <v>321</v>
      </c>
      <c r="B255" s="3" t="s">
        <v>330</v>
      </c>
      <c r="C255" s="5">
        <v>2015</v>
      </c>
      <c r="D255" s="3" t="s">
        <v>78</v>
      </c>
      <c r="E255" s="5">
        <v>61.951576576576798</v>
      </c>
      <c r="F255" s="3" t="s">
        <v>60</v>
      </c>
      <c r="G255" s="5">
        <v>29</v>
      </c>
      <c r="H255" s="3" t="s">
        <v>50</v>
      </c>
      <c r="I255" s="3" t="s">
        <v>325</v>
      </c>
      <c r="J255" s="5">
        <v>14.444546000000001</v>
      </c>
      <c r="K255" s="5">
        <v>120.99387400000001</v>
      </c>
      <c r="L255" s="2" t="s">
        <v>52</v>
      </c>
    </row>
    <row r="256" spans="1:12" ht="14.4">
      <c r="A256" s="3" t="s">
        <v>321</v>
      </c>
      <c r="B256" s="3" t="s">
        <v>330</v>
      </c>
      <c r="C256" s="5">
        <v>2016</v>
      </c>
      <c r="D256" s="3" t="s">
        <v>78</v>
      </c>
      <c r="E256" s="5">
        <v>40.588963963964098</v>
      </c>
      <c r="F256" s="3" t="s">
        <v>60</v>
      </c>
      <c r="G256" s="5">
        <v>19</v>
      </c>
      <c r="H256" s="3" t="s">
        <v>50</v>
      </c>
      <c r="I256" s="3" t="s">
        <v>325</v>
      </c>
      <c r="J256" s="5">
        <v>14.444546000000001</v>
      </c>
      <c r="K256" s="5">
        <v>120.99387400000001</v>
      </c>
      <c r="L256" s="2" t="s">
        <v>52</v>
      </c>
    </row>
    <row r="257" spans="1:12" ht="14.4">
      <c r="A257" s="3" t="s">
        <v>321</v>
      </c>
      <c r="B257" s="3" t="s">
        <v>331</v>
      </c>
      <c r="C257" s="5">
        <v>2010</v>
      </c>
      <c r="D257" s="3" t="s">
        <v>78</v>
      </c>
      <c r="E257" s="5">
        <v>149.5</v>
      </c>
      <c r="F257" s="3" t="s">
        <v>50</v>
      </c>
      <c r="G257" s="5">
        <v>69.982076963626596</v>
      </c>
      <c r="H257" s="3" t="s">
        <v>60</v>
      </c>
      <c r="I257" s="3" t="s">
        <v>332</v>
      </c>
      <c r="J257" s="5">
        <v>14.609318</v>
      </c>
      <c r="K257" s="5">
        <v>120.98441800000001</v>
      </c>
      <c r="L257" s="2" t="s">
        <v>59</v>
      </c>
    </row>
    <row r="258" spans="1:12" ht="14.4">
      <c r="A258" s="3" t="s">
        <v>321</v>
      </c>
      <c r="B258" s="3" t="s">
        <v>331</v>
      </c>
      <c r="C258" s="5">
        <v>2011</v>
      </c>
      <c r="D258" s="3" t="s">
        <v>78</v>
      </c>
      <c r="E258" s="5">
        <v>121.5</v>
      </c>
      <c r="F258" s="3" t="s">
        <v>50</v>
      </c>
      <c r="G258" s="5">
        <v>56.875065893515902</v>
      </c>
      <c r="H258" s="3" t="s">
        <v>60</v>
      </c>
      <c r="I258" s="3" t="s">
        <v>332</v>
      </c>
      <c r="J258" s="5">
        <v>14.609318</v>
      </c>
      <c r="K258" s="5">
        <v>120.98441800000001</v>
      </c>
      <c r="L258" s="2" t="s">
        <v>59</v>
      </c>
    </row>
    <row r="259" spans="1:12" ht="14.4">
      <c r="A259" s="3" t="s">
        <v>321</v>
      </c>
      <c r="B259" s="3" t="s">
        <v>331</v>
      </c>
      <c r="C259" s="5">
        <v>2012</v>
      </c>
      <c r="D259" s="3" t="s">
        <v>78</v>
      </c>
      <c r="E259" s="5">
        <v>125</v>
      </c>
      <c r="F259" s="3" t="s">
        <v>50</v>
      </c>
      <c r="G259" s="5">
        <v>58.513442277279701</v>
      </c>
      <c r="H259" s="3" t="s">
        <v>60</v>
      </c>
      <c r="I259" s="3" t="s">
        <v>332</v>
      </c>
      <c r="J259" s="5">
        <v>14.609318</v>
      </c>
      <c r="K259" s="5">
        <v>120.98441800000001</v>
      </c>
      <c r="L259" s="2" t="s">
        <v>59</v>
      </c>
    </row>
    <row r="260" spans="1:12" ht="14.4">
      <c r="A260" s="3" t="s">
        <v>321</v>
      </c>
      <c r="B260" s="3" t="s">
        <v>331</v>
      </c>
      <c r="C260" s="5">
        <v>2013</v>
      </c>
      <c r="D260" s="3" t="s">
        <v>78</v>
      </c>
      <c r="E260" s="5">
        <v>129.5</v>
      </c>
      <c r="F260" s="3" t="s">
        <v>50</v>
      </c>
      <c r="G260" s="5">
        <v>60.619926199261798</v>
      </c>
      <c r="H260" s="3" t="s">
        <v>60</v>
      </c>
      <c r="I260" s="3" t="s">
        <v>332</v>
      </c>
      <c r="J260" s="5">
        <v>14.609318</v>
      </c>
      <c r="K260" s="5">
        <v>120.98441800000001</v>
      </c>
      <c r="L260" s="2" t="s">
        <v>59</v>
      </c>
    </row>
    <row r="261" spans="1:12" ht="14.4">
      <c r="A261" s="3" t="s">
        <v>321</v>
      </c>
      <c r="B261" s="3" t="s">
        <v>331</v>
      </c>
      <c r="C261" s="5">
        <v>2014</v>
      </c>
      <c r="D261" s="3" t="s">
        <v>78</v>
      </c>
      <c r="E261" s="5">
        <v>121</v>
      </c>
      <c r="F261" s="3" t="s">
        <v>50</v>
      </c>
      <c r="G261" s="5">
        <v>56.641012124406799</v>
      </c>
      <c r="H261" s="3" t="s">
        <v>60</v>
      </c>
      <c r="I261" s="3" t="s">
        <v>332</v>
      </c>
      <c r="J261" s="5">
        <v>14.609318</v>
      </c>
      <c r="K261" s="5">
        <v>120.98441800000001</v>
      </c>
      <c r="L261" s="2" t="s">
        <v>59</v>
      </c>
    </row>
    <row r="262" spans="1:12" ht="14.4">
      <c r="A262" s="3" t="s">
        <v>321</v>
      </c>
      <c r="B262" s="3" t="s">
        <v>331</v>
      </c>
      <c r="C262" s="5">
        <v>2015</v>
      </c>
      <c r="D262" s="3" t="s">
        <v>78</v>
      </c>
      <c r="E262" s="5">
        <v>110.5</v>
      </c>
      <c r="F262" s="3" t="s">
        <v>50</v>
      </c>
      <c r="G262" s="5">
        <v>17</v>
      </c>
      <c r="H262" s="3" t="s">
        <v>50</v>
      </c>
      <c r="I262" s="3" t="s">
        <v>332</v>
      </c>
      <c r="J262" s="5">
        <v>14.609318</v>
      </c>
      <c r="K262" s="5">
        <v>120.98441800000001</v>
      </c>
      <c r="L262" s="2" t="s">
        <v>59</v>
      </c>
    </row>
    <row r="263" spans="1:12" ht="14.4">
      <c r="A263" s="3" t="s">
        <v>321</v>
      </c>
      <c r="B263" s="3" t="s">
        <v>331</v>
      </c>
      <c r="C263" s="5">
        <v>2016</v>
      </c>
      <c r="D263" s="3" t="s">
        <v>78</v>
      </c>
      <c r="E263" s="5">
        <v>117.5</v>
      </c>
      <c r="F263" s="3" t="s">
        <v>50</v>
      </c>
      <c r="G263" s="5">
        <v>29</v>
      </c>
      <c r="H263" s="3" t="s">
        <v>50</v>
      </c>
      <c r="I263" s="3" t="s">
        <v>332</v>
      </c>
      <c r="J263" s="5">
        <v>14.609318</v>
      </c>
      <c r="K263" s="5">
        <v>120.98441800000001</v>
      </c>
      <c r="L263" s="2" t="s">
        <v>59</v>
      </c>
    </row>
    <row r="264" spans="1:12" ht="14.4">
      <c r="A264" s="3" t="s">
        <v>321</v>
      </c>
      <c r="B264" s="3" t="s">
        <v>333</v>
      </c>
      <c r="C264" s="5">
        <v>2016</v>
      </c>
      <c r="D264" s="3" t="s">
        <v>78</v>
      </c>
      <c r="E264" s="5">
        <v>66.224099099099305</v>
      </c>
      <c r="F264" s="3" t="s">
        <v>60</v>
      </c>
      <c r="G264" s="5">
        <v>31</v>
      </c>
      <c r="H264" s="3" t="s">
        <v>50</v>
      </c>
      <c r="I264" s="3" t="s">
        <v>325</v>
      </c>
      <c r="J264" s="5">
        <v>14.648408999999999</v>
      </c>
      <c r="K264" s="5">
        <v>121.109297</v>
      </c>
      <c r="L264" s="2" t="s">
        <v>52</v>
      </c>
    </row>
    <row r="265" spans="1:12" ht="14.4">
      <c r="A265" s="3" t="s">
        <v>321</v>
      </c>
      <c r="B265" s="3" t="s">
        <v>334</v>
      </c>
      <c r="C265" s="5">
        <v>2015</v>
      </c>
      <c r="D265" s="3" t="s">
        <v>78</v>
      </c>
      <c r="E265" s="5">
        <v>36.316441441441498</v>
      </c>
      <c r="F265" s="3" t="s">
        <v>60</v>
      </c>
      <c r="G265" s="5">
        <v>17</v>
      </c>
      <c r="H265" s="3" t="s">
        <v>50</v>
      </c>
      <c r="I265" s="3" t="s">
        <v>325</v>
      </c>
      <c r="J265" s="5">
        <v>14.408132999999999</v>
      </c>
      <c r="K265" s="5">
        <v>121.041467</v>
      </c>
      <c r="L265" s="2" t="s">
        <v>52</v>
      </c>
    </row>
    <row r="266" spans="1:12" ht="14.4">
      <c r="A266" s="3" t="s">
        <v>321</v>
      </c>
      <c r="B266" s="3" t="s">
        <v>334</v>
      </c>
      <c r="C266" s="5">
        <v>2016</v>
      </c>
      <c r="D266" s="3" t="s">
        <v>78</v>
      </c>
      <c r="E266" s="5">
        <v>32.043918918918997</v>
      </c>
      <c r="F266" s="3" t="s">
        <v>60</v>
      </c>
      <c r="G266" s="5">
        <v>15</v>
      </c>
      <c r="H266" s="3" t="s">
        <v>50</v>
      </c>
      <c r="I266" s="3" t="s">
        <v>325</v>
      </c>
      <c r="J266" s="5">
        <v>14.408132999999999</v>
      </c>
      <c r="K266" s="5">
        <v>121.041467</v>
      </c>
      <c r="L266" s="2" t="s">
        <v>52</v>
      </c>
    </row>
    <row r="267" spans="1:12" ht="14.4">
      <c r="A267" s="3" t="s">
        <v>321</v>
      </c>
      <c r="B267" s="3" t="s">
        <v>335</v>
      </c>
      <c r="C267" s="5">
        <v>2015</v>
      </c>
      <c r="D267" s="3" t="s">
        <v>78</v>
      </c>
      <c r="E267" s="5">
        <v>91.859234234234506</v>
      </c>
      <c r="F267" s="3" t="s">
        <v>60</v>
      </c>
      <c r="G267" s="5">
        <v>43</v>
      </c>
      <c r="H267" s="3" t="s">
        <v>50</v>
      </c>
      <c r="I267" s="3" t="s">
        <v>325</v>
      </c>
      <c r="J267" s="5">
        <v>14.67149</v>
      </c>
      <c r="K267" s="5">
        <v>120.939847</v>
      </c>
      <c r="L267" s="2" t="s">
        <v>52</v>
      </c>
    </row>
    <row r="268" spans="1:12" ht="14.4">
      <c r="A268" s="3" t="s">
        <v>321</v>
      </c>
      <c r="B268" s="3" t="s">
        <v>335</v>
      </c>
      <c r="C268" s="5">
        <v>2016</v>
      </c>
      <c r="D268" s="3" t="s">
        <v>78</v>
      </c>
      <c r="E268" s="5">
        <v>96.131756756756999</v>
      </c>
      <c r="F268" s="3" t="s">
        <v>60</v>
      </c>
      <c r="G268" s="5">
        <v>45</v>
      </c>
      <c r="H268" s="3" t="s">
        <v>50</v>
      </c>
      <c r="I268" s="3" t="s">
        <v>325</v>
      </c>
      <c r="J268" s="5">
        <v>14.67149</v>
      </c>
      <c r="K268" s="5">
        <v>120.939847</v>
      </c>
      <c r="L268" s="2" t="s">
        <v>52</v>
      </c>
    </row>
    <row r="269" spans="1:12" ht="14.4">
      <c r="A269" s="3" t="s">
        <v>321</v>
      </c>
      <c r="B269" s="3" t="s">
        <v>336</v>
      </c>
      <c r="C269" s="5">
        <v>2015</v>
      </c>
      <c r="D269" s="3" t="s">
        <v>78</v>
      </c>
      <c r="E269" s="5">
        <v>55.542792792793001</v>
      </c>
      <c r="F269" s="3" t="s">
        <v>60</v>
      </c>
      <c r="G269" s="5">
        <v>26</v>
      </c>
      <c r="H269" s="3" t="s">
        <v>50</v>
      </c>
      <c r="I269" s="3" t="s">
        <v>325</v>
      </c>
      <c r="J269" s="5">
        <v>14.640048</v>
      </c>
      <c r="K269" s="5">
        <v>121.04313</v>
      </c>
      <c r="L269" s="2" t="s">
        <v>52</v>
      </c>
    </row>
    <row r="270" spans="1:12" ht="14.4">
      <c r="A270" s="3" t="s">
        <v>321</v>
      </c>
      <c r="B270" s="3" t="s">
        <v>336</v>
      </c>
      <c r="C270" s="5">
        <v>2016</v>
      </c>
      <c r="D270" s="3" t="s">
        <v>78</v>
      </c>
      <c r="E270" s="5">
        <v>98.268018018018296</v>
      </c>
      <c r="F270" s="3" t="s">
        <v>60</v>
      </c>
      <c r="G270" s="5">
        <v>46</v>
      </c>
      <c r="H270" s="3" t="s">
        <v>50</v>
      </c>
      <c r="I270" s="3" t="s">
        <v>325</v>
      </c>
      <c r="J270" s="5">
        <v>14.640048</v>
      </c>
      <c r="K270" s="5">
        <v>121.04313</v>
      </c>
      <c r="L270" s="2" t="s">
        <v>52</v>
      </c>
    </row>
    <row r="271" spans="1:12" ht="14.4">
      <c r="A271" s="3" t="s">
        <v>321</v>
      </c>
      <c r="B271" s="3" t="s">
        <v>337</v>
      </c>
      <c r="C271" s="5">
        <v>2015</v>
      </c>
      <c r="D271" s="3" t="s">
        <v>78</v>
      </c>
      <c r="E271" s="5">
        <v>34.180180180180301</v>
      </c>
      <c r="F271" s="3" t="s">
        <v>60</v>
      </c>
      <c r="G271" s="5">
        <v>16</v>
      </c>
      <c r="H271" s="3" t="s">
        <v>50</v>
      </c>
      <c r="I271" s="3" t="s">
        <v>325</v>
      </c>
      <c r="J271" s="5">
        <v>14.47931</v>
      </c>
      <c r="K271" s="5">
        <v>121.019823</v>
      </c>
      <c r="L271" s="2" t="s">
        <v>52</v>
      </c>
    </row>
    <row r="272" spans="1:12" ht="14.4">
      <c r="A272" s="3" t="s">
        <v>321</v>
      </c>
      <c r="B272" s="3" t="s">
        <v>337</v>
      </c>
      <c r="C272" s="5">
        <v>2016</v>
      </c>
      <c r="D272" s="3" t="s">
        <v>78</v>
      </c>
      <c r="E272" s="5">
        <v>42.725225225225401</v>
      </c>
      <c r="F272" s="3" t="s">
        <v>60</v>
      </c>
      <c r="G272" s="5">
        <v>20</v>
      </c>
      <c r="H272" s="3" t="s">
        <v>50</v>
      </c>
      <c r="I272" s="3" t="s">
        <v>325</v>
      </c>
      <c r="J272" s="5">
        <v>14.47931</v>
      </c>
      <c r="K272" s="5">
        <v>121.019823</v>
      </c>
      <c r="L272" s="2" t="s">
        <v>52</v>
      </c>
    </row>
    <row r="273" spans="1:12" ht="14.4">
      <c r="A273" s="3" t="s">
        <v>321</v>
      </c>
      <c r="B273" s="3" t="s">
        <v>338</v>
      </c>
      <c r="C273" s="5">
        <v>2016</v>
      </c>
      <c r="D273" s="3" t="s">
        <v>78</v>
      </c>
      <c r="E273" s="5">
        <v>46.997747747747901</v>
      </c>
      <c r="F273" s="3" t="s">
        <v>60</v>
      </c>
      <c r="G273" s="5">
        <v>22</v>
      </c>
      <c r="H273" s="3" t="s">
        <v>50</v>
      </c>
      <c r="I273" s="3" t="s">
        <v>325</v>
      </c>
      <c r="J273" s="5">
        <v>14.537751999999999</v>
      </c>
      <c r="K273" s="5">
        <v>121.001379</v>
      </c>
      <c r="L273" s="2" t="s">
        <v>52</v>
      </c>
    </row>
    <row r="274" spans="1:12" ht="14.4">
      <c r="A274" s="3" t="s">
        <v>321</v>
      </c>
      <c r="B274" s="3" t="s">
        <v>339</v>
      </c>
      <c r="C274" s="5">
        <v>2016</v>
      </c>
      <c r="D274" s="3" t="s">
        <v>78</v>
      </c>
      <c r="E274" s="5">
        <v>72.632882882883095</v>
      </c>
      <c r="F274" s="3" t="s">
        <v>60</v>
      </c>
      <c r="G274" s="5">
        <v>34</v>
      </c>
      <c r="H274" s="3" t="s">
        <v>50</v>
      </c>
      <c r="I274" s="3" t="s">
        <v>325</v>
      </c>
      <c r="J274" s="5">
        <v>14.576377000000001</v>
      </c>
      <c r="K274" s="5">
        <v>121.08511</v>
      </c>
      <c r="L274" s="2" t="s">
        <v>52</v>
      </c>
    </row>
    <row r="275" spans="1:12" ht="14.4">
      <c r="A275" s="3" t="s">
        <v>321</v>
      </c>
      <c r="B275" s="3" t="s">
        <v>340</v>
      </c>
      <c r="C275" s="5">
        <v>2015</v>
      </c>
      <c r="D275" s="3" t="s">
        <v>78</v>
      </c>
      <c r="E275" s="5">
        <v>68.360360360360602</v>
      </c>
      <c r="F275" s="3" t="s">
        <v>60</v>
      </c>
      <c r="G275" s="5">
        <v>32</v>
      </c>
      <c r="H275" s="3" t="s">
        <v>50</v>
      </c>
      <c r="I275" s="3" t="s">
        <v>325</v>
      </c>
      <c r="J275" s="5">
        <v>14.548378</v>
      </c>
      <c r="K275" s="5">
        <v>121.070773</v>
      </c>
      <c r="L275" s="2" t="s">
        <v>52</v>
      </c>
    </row>
    <row r="276" spans="1:12" ht="14.4">
      <c r="A276" s="3" t="s">
        <v>321</v>
      </c>
      <c r="B276" s="3" t="s">
        <v>341</v>
      </c>
      <c r="C276" s="5">
        <v>2016</v>
      </c>
      <c r="D276" s="3" t="s">
        <v>78</v>
      </c>
      <c r="E276" s="5">
        <v>38.452702702702801</v>
      </c>
      <c r="F276" s="3" t="s">
        <v>60</v>
      </c>
      <c r="G276" s="5">
        <v>18</v>
      </c>
      <c r="H276" s="3" t="s">
        <v>50</v>
      </c>
      <c r="I276" s="3" t="s">
        <v>325</v>
      </c>
      <c r="J276" s="5">
        <v>14.676041</v>
      </c>
      <c r="K276" s="5">
        <v>121.0437</v>
      </c>
      <c r="L276" s="2" t="s">
        <v>52</v>
      </c>
    </row>
    <row r="277" spans="1:12" ht="14.4">
      <c r="A277" s="3" t="s">
        <v>321</v>
      </c>
      <c r="B277" s="3" t="s">
        <v>342</v>
      </c>
      <c r="C277" s="5">
        <v>2013</v>
      </c>
      <c r="D277" s="3" t="s">
        <v>110</v>
      </c>
      <c r="E277" s="5">
        <v>61</v>
      </c>
      <c r="F277" s="3" t="s">
        <v>50</v>
      </c>
      <c r="G277" s="5">
        <v>32.135606188381601</v>
      </c>
      <c r="H277" s="3" t="s">
        <v>60</v>
      </c>
      <c r="I277" s="3" t="s">
        <v>323</v>
      </c>
      <c r="J277" s="5">
        <v>10.481270790100099</v>
      </c>
      <c r="K277" s="5">
        <v>123.41934204101599</v>
      </c>
      <c r="L277" s="2" t="s">
        <v>52</v>
      </c>
    </row>
    <row r="278" spans="1:12" ht="14.4">
      <c r="A278" s="3" t="s">
        <v>321</v>
      </c>
      <c r="B278" s="3" t="s">
        <v>343</v>
      </c>
      <c r="C278" s="5">
        <v>2016</v>
      </c>
      <c r="D278" s="3" t="s">
        <v>78</v>
      </c>
      <c r="E278" s="5">
        <v>49.134009009009098</v>
      </c>
      <c r="F278" s="3" t="s">
        <v>60</v>
      </c>
      <c r="G278" s="5">
        <v>23</v>
      </c>
      <c r="H278" s="3" t="s">
        <v>50</v>
      </c>
      <c r="I278" s="3" t="s">
        <v>325</v>
      </c>
      <c r="J278" s="5">
        <v>14.517618000000001</v>
      </c>
      <c r="K278" s="5">
        <v>121.050864</v>
      </c>
      <c r="L278" s="2" t="s">
        <v>52</v>
      </c>
    </row>
    <row r="279" spans="1:12" ht="14.4">
      <c r="A279" s="3" t="s">
        <v>321</v>
      </c>
      <c r="B279" s="3" t="s">
        <v>344</v>
      </c>
      <c r="C279" s="5">
        <v>2013</v>
      </c>
      <c r="D279" s="3" t="s">
        <v>110</v>
      </c>
      <c r="E279" s="5">
        <v>45</v>
      </c>
      <c r="F279" s="3" t="s">
        <v>50</v>
      </c>
      <c r="G279" s="5">
        <v>23.706594729134</v>
      </c>
      <c r="H279" s="3" t="s">
        <v>60</v>
      </c>
      <c r="I279" s="3" t="s">
        <v>323</v>
      </c>
      <c r="J279" s="5">
        <v>16.003807067871101</v>
      </c>
      <c r="K279" s="5">
        <v>120.576171875</v>
      </c>
      <c r="L279" s="2" t="s">
        <v>52</v>
      </c>
    </row>
    <row r="280" spans="1:12" ht="14.4">
      <c r="A280" s="3" t="s">
        <v>321</v>
      </c>
      <c r="B280" s="3" t="s">
        <v>345</v>
      </c>
      <c r="C280" s="5">
        <v>2016</v>
      </c>
      <c r="D280" s="3" t="s">
        <v>78</v>
      </c>
      <c r="E280" s="5">
        <v>42.725225225225401</v>
      </c>
      <c r="F280" s="3" t="s">
        <v>60</v>
      </c>
      <c r="G280" s="5">
        <v>20</v>
      </c>
      <c r="H280" s="3" t="s">
        <v>50</v>
      </c>
      <c r="I280" s="3" t="s">
        <v>325</v>
      </c>
      <c r="J280" s="5">
        <v>14.701055999999999</v>
      </c>
      <c r="K280" s="5">
        <v>120.983023</v>
      </c>
      <c r="L280" s="2" t="s">
        <v>52</v>
      </c>
    </row>
    <row r="281" spans="1:12" ht="14.4">
      <c r="A281" s="3" t="s">
        <v>321</v>
      </c>
      <c r="B281" s="3" t="s">
        <v>346</v>
      </c>
      <c r="C281" s="5">
        <v>2013</v>
      </c>
      <c r="D281" s="3" t="s">
        <v>91</v>
      </c>
      <c r="E281" s="5">
        <v>48.5</v>
      </c>
      <c r="F281" s="3" t="s">
        <v>50</v>
      </c>
      <c r="G281" s="5">
        <v>25.5504409858444</v>
      </c>
      <c r="H281" s="3" t="s">
        <v>60</v>
      </c>
      <c r="I281" s="3" t="s">
        <v>323</v>
      </c>
      <c r="J281" s="5">
        <v>6.9068732261657697</v>
      </c>
      <c r="K281" s="5">
        <v>122.081436157227</v>
      </c>
      <c r="L281" s="2" t="s">
        <v>52</v>
      </c>
    </row>
    <row r="282" spans="1:12" ht="14.4">
      <c r="A282" s="3" t="s">
        <v>347</v>
      </c>
      <c r="B282" s="3" t="s">
        <v>347</v>
      </c>
      <c r="C282" s="8">
        <v>2014</v>
      </c>
      <c r="D282" s="13" t="s">
        <v>348</v>
      </c>
      <c r="E282" s="5">
        <v>30</v>
      </c>
      <c r="F282" s="3" t="s">
        <v>50</v>
      </c>
      <c r="G282" s="5">
        <v>18</v>
      </c>
      <c r="H282" s="3" t="s">
        <v>50</v>
      </c>
      <c r="I282" s="3" t="s">
        <v>349</v>
      </c>
      <c r="J282" s="5">
        <v>1.35208296775818</v>
      </c>
      <c r="K282" s="5">
        <v>103.81983947753901</v>
      </c>
      <c r="L282" s="2" t="s">
        <v>59</v>
      </c>
    </row>
    <row r="283" spans="1:12" ht="14.4">
      <c r="A283" s="3" t="s">
        <v>350</v>
      </c>
      <c r="B283" s="3" t="s">
        <v>351</v>
      </c>
      <c r="C283" s="5">
        <v>2011</v>
      </c>
      <c r="D283" s="3" t="s">
        <v>110</v>
      </c>
      <c r="E283" s="5">
        <v>64</v>
      </c>
      <c r="F283" s="3" t="s">
        <v>50</v>
      </c>
      <c r="G283" s="5">
        <v>35.596210544582902</v>
      </c>
      <c r="H283" s="3" t="s">
        <v>60</v>
      </c>
      <c r="I283" s="3" t="s">
        <v>352</v>
      </c>
      <c r="J283" s="5">
        <v>6.9361381530761701</v>
      </c>
      <c r="K283" s="5">
        <v>79.844093322753906</v>
      </c>
      <c r="L283" s="2" t="s">
        <v>59</v>
      </c>
    </row>
    <row r="284" spans="1:12" ht="14.4">
      <c r="A284" s="3" t="s">
        <v>355</v>
      </c>
      <c r="B284" s="3" t="s">
        <v>356</v>
      </c>
      <c r="C284" s="5">
        <v>2016</v>
      </c>
      <c r="D284" s="3" t="s">
        <v>78</v>
      </c>
      <c r="E284" s="5">
        <v>43.6597222222222</v>
      </c>
      <c r="F284" s="3" t="s">
        <v>50</v>
      </c>
      <c r="G284" s="5">
        <v>29.634545768535698</v>
      </c>
      <c r="H284" s="3" t="s">
        <v>60</v>
      </c>
      <c r="I284" s="3" t="s">
        <v>357</v>
      </c>
      <c r="J284" s="5">
        <v>14.349366683822</v>
      </c>
      <c r="K284" s="5">
        <v>100.56853549578</v>
      </c>
      <c r="L284" s="2" t="s">
        <v>59</v>
      </c>
    </row>
    <row r="285" spans="1:12" ht="14.4">
      <c r="A285" s="3" t="s">
        <v>355</v>
      </c>
      <c r="B285" s="3" t="s">
        <v>358</v>
      </c>
      <c r="C285" s="5">
        <v>2015</v>
      </c>
      <c r="D285" s="3" t="s">
        <v>359</v>
      </c>
      <c r="E285" s="5">
        <v>40.675160697888003</v>
      </c>
      <c r="F285" s="3" t="s">
        <v>50</v>
      </c>
      <c r="G285" s="5">
        <v>27.870370370370399</v>
      </c>
      <c r="H285" s="3" t="s">
        <v>50</v>
      </c>
      <c r="I285" s="3"/>
      <c r="J285" s="5">
        <v>13.7462211818182</v>
      </c>
      <c r="K285" s="5">
        <v>100.55447790909101</v>
      </c>
      <c r="L285" s="2" t="s">
        <v>59</v>
      </c>
    </row>
    <row r="286" spans="1:12" ht="14.4">
      <c r="A286" s="3" t="s">
        <v>355</v>
      </c>
      <c r="B286" s="3" t="s">
        <v>360</v>
      </c>
      <c r="C286" s="5">
        <v>2016</v>
      </c>
      <c r="D286" s="3" t="s">
        <v>84</v>
      </c>
      <c r="E286" s="5">
        <v>49.356661006342499</v>
      </c>
      <c r="F286" s="3" t="s">
        <v>50</v>
      </c>
      <c r="G286" s="5">
        <v>33.501409425598297</v>
      </c>
      <c r="H286" s="3" t="s">
        <v>60</v>
      </c>
      <c r="I286" s="3" t="s">
        <v>357</v>
      </c>
      <c r="J286" s="5">
        <v>18.814460960144</v>
      </c>
      <c r="K286" s="5">
        <v>98.980842613540503</v>
      </c>
      <c r="L286" s="2" t="s">
        <v>59</v>
      </c>
    </row>
    <row r="287" spans="1:12" ht="14.4">
      <c r="A287" s="3" t="s">
        <v>355</v>
      </c>
      <c r="B287" s="3" t="s">
        <v>361</v>
      </c>
      <c r="C287" s="5">
        <v>2016</v>
      </c>
      <c r="D287" s="3" t="s">
        <v>84</v>
      </c>
      <c r="E287" s="5">
        <v>52.322321244168599</v>
      </c>
      <c r="F287" s="3" t="s">
        <v>50</v>
      </c>
      <c r="G287" s="5">
        <v>35.514385907776898</v>
      </c>
      <c r="H287" s="3" t="s">
        <v>60</v>
      </c>
      <c r="I287" s="3" t="s">
        <v>357</v>
      </c>
      <c r="J287" s="5">
        <v>19.909618839616002</v>
      </c>
      <c r="K287" s="5">
        <v>99.8266788276635</v>
      </c>
      <c r="L287" s="2" t="s">
        <v>59</v>
      </c>
    </row>
    <row r="288" spans="1:12" ht="14.4">
      <c r="A288" s="3" t="s">
        <v>355</v>
      </c>
      <c r="B288" s="3" t="s">
        <v>362</v>
      </c>
      <c r="C288" s="5">
        <v>2016</v>
      </c>
      <c r="D288" s="3" t="s">
        <v>118</v>
      </c>
      <c r="E288" s="5">
        <v>39.730685822187802</v>
      </c>
      <c r="F288" s="3" t="s">
        <v>50</v>
      </c>
      <c r="G288" s="5">
        <v>26.967666478044102</v>
      </c>
      <c r="H288" s="3" t="s">
        <v>60</v>
      </c>
      <c r="I288" s="3" t="s">
        <v>357</v>
      </c>
      <c r="J288" s="5">
        <v>13.2178207004097</v>
      </c>
      <c r="K288" s="5">
        <v>100.943577820583</v>
      </c>
      <c r="L288" s="2" t="s">
        <v>59</v>
      </c>
    </row>
    <row r="289" spans="1:12" ht="14.4">
      <c r="A289" s="3" t="s">
        <v>355</v>
      </c>
      <c r="B289" s="3" t="s">
        <v>363</v>
      </c>
      <c r="C289" s="5">
        <v>2014</v>
      </c>
      <c r="D289" s="3" t="s">
        <v>364</v>
      </c>
      <c r="E289" s="5">
        <v>51</v>
      </c>
      <c r="F289" s="3" t="s">
        <v>50</v>
      </c>
      <c r="G289" s="5">
        <v>28.365730277714501</v>
      </c>
      <c r="H289" s="3" t="s">
        <v>60</v>
      </c>
      <c r="I289" s="3" t="s">
        <v>365</v>
      </c>
      <c r="J289" s="5">
        <v>16.445329666137699</v>
      </c>
      <c r="K289" s="5">
        <v>102.835250854492</v>
      </c>
      <c r="L289" s="2" t="s">
        <v>52</v>
      </c>
    </row>
    <row r="290" spans="1:12" ht="14.4">
      <c r="A290" s="3" t="s">
        <v>355</v>
      </c>
      <c r="B290" s="3" t="s">
        <v>366</v>
      </c>
      <c r="C290" s="5">
        <v>2016</v>
      </c>
      <c r="D290" s="3" t="s">
        <v>71</v>
      </c>
      <c r="E290" s="5">
        <v>47.795715319437001</v>
      </c>
      <c r="F290" s="3" t="s">
        <v>50</v>
      </c>
      <c r="G290" s="5">
        <v>32.441899331480997</v>
      </c>
      <c r="H290" s="3" t="s">
        <v>60</v>
      </c>
      <c r="I290" s="3" t="s">
        <v>357</v>
      </c>
      <c r="J290" s="5">
        <v>18.308412701236001</v>
      </c>
      <c r="K290" s="5">
        <v>99.665849171405796</v>
      </c>
      <c r="L290" s="2" t="s">
        <v>59</v>
      </c>
    </row>
    <row r="291" spans="1:12" ht="14.4">
      <c r="A291" s="3" t="s">
        <v>355</v>
      </c>
      <c r="B291" s="3" t="s">
        <v>367</v>
      </c>
      <c r="C291" s="5">
        <v>2014</v>
      </c>
      <c r="D291" s="3" t="s">
        <v>364</v>
      </c>
      <c r="E291" s="5">
        <v>44</v>
      </c>
      <c r="F291" s="3" t="s">
        <v>50</v>
      </c>
      <c r="G291" s="5">
        <v>24.472394749400799</v>
      </c>
      <c r="H291" s="3" t="s">
        <v>60</v>
      </c>
      <c r="I291" s="3" t="s">
        <v>365</v>
      </c>
      <c r="J291" s="5">
        <v>18.5674438476562</v>
      </c>
      <c r="K291" s="5">
        <v>99.007995605468807</v>
      </c>
      <c r="L291" s="2" t="s">
        <v>59</v>
      </c>
    </row>
    <row r="292" spans="1:12" ht="14.4">
      <c r="A292" s="3" t="s">
        <v>355</v>
      </c>
      <c r="B292" s="3" t="s">
        <v>368</v>
      </c>
      <c r="C292" s="5">
        <v>2016</v>
      </c>
      <c r="D292" s="3" t="s">
        <v>78</v>
      </c>
      <c r="E292" s="5">
        <v>51.0772277227723</v>
      </c>
      <c r="F292" s="3" t="s">
        <v>50</v>
      </c>
      <c r="G292" s="5">
        <v>34.669264155555901</v>
      </c>
      <c r="H292" s="3" t="s">
        <v>60</v>
      </c>
      <c r="I292" s="3" t="s">
        <v>357</v>
      </c>
      <c r="J292" s="5">
        <v>13.763936293311</v>
      </c>
      <c r="K292" s="5">
        <v>100.52907795047</v>
      </c>
      <c r="L292" s="2" t="s">
        <v>59</v>
      </c>
    </row>
    <row r="293" spans="1:12" ht="14.4">
      <c r="A293" s="3" t="s">
        <v>355</v>
      </c>
      <c r="B293" s="3" t="s">
        <v>369</v>
      </c>
      <c r="C293" s="5">
        <v>2016</v>
      </c>
      <c r="D293" s="3" t="s">
        <v>78</v>
      </c>
      <c r="E293" s="5">
        <v>42.3577141195289</v>
      </c>
      <c r="F293" s="3" t="s">
        <v>50</v>
      </c>
      <c r="G293" s="5">
        <v>28.750792580325299</v>
      </c>
      <c r="H293" s="3" t="s">
        <v>60</v>
      </c>
      <c r="I293" s="3" t="s">
        <v>357</v>
      </c>
      <c r="J293" s="5">
        <v>19.304501021455</v>
      </c>
      <c r="K293" s="5">
        <v>97.971525255486995</v>
      </c>
      <c r="L293" s="2" t="s">
        <v>59</v>
      </c>
    </row>
    <row r="294" spans="1:12" ht="14.4">
      <c r="A294" s="3" t="s">
        <v>355</v>
      </c>
      <c r="B294" s="3" t="s">
        <v>370</v>
      </c>
      <c r="C294" s="5">
        <v>2014</v>
      </c>
      <c r="D294" s="3" t="s">
        <v>364</v>
      </c>
      <c r="E294" s="5">
        <v>51</v>
      </c>
      <c r="F294" s="3" t="s">
        <v>50</v>
      </c>
      <c r="G294" s="5">
        <v>28.365730277714501</v>
      </c>
      <c r="H294" s="3" t="s">
        <v>60</v>
      </c>
      <c r="I294" s="3" t="s">
        <v>365</v>
      </c>
      <c r="J294" s="5">
        <v>14.9797258377075</v>
      </c>
      <c r="K294" s="5">
        <v>102.098304748535</v>
      </c>
      <c r="L294" s="2" t="s">
        <v>52</v>
      </c>
    </row>
    <row r="295" spans="1:12" ht="14.4">
      <c r="A295" s="3" t="s">
        <v>355</v>
      </c>
      <c r="B295" s="3" t="s">
        <v>371</v>
      </c>
      <c r="C295" s="5">
        <v>2016</v>
      </c>
      <c r="D295" s="3" t="s">
        <v>78</v>
      </c>
      <c r="E295" s="5">
        <v>52.3241491085899</v>
      </c>
      <c r="F295" s="3" t="s">
        <v>50</v>
      </c>
      <c r="G295" s="5">
        <v>35.515626592075698</v>
      </c>
      <c r="H295" s="3" t="s">
        <v>60</v>
      </c>
      <c r="I295" s="3" t="s">
        <v>357</v>
      </c>
      <c r="J295" s="5">
        <v>15.707848227166</v>
      </c>
      <c r="K295" s="5">
        <v>100.1319285287</v>
      </c>
      <c r="L295" s="2" t="s">
        <v>59</v>
      </c>
    </row>
    <row r="296" spans="1:12" ht="14.4">
      <c r="A296" s="3" t="s">
        <v>355</v>
      </c>
      <c r="B296" s="3" t="s">
        <v>372</v>
      </c>
      <c r="C296" s="5">
        <v>2016</v>
      </c>
      <c r="D296" s="3" t="s">
        <v>84</v>
      </c>
      <c r="E296" s="5">
        <v>40.823953248616398</v>
      </c>
      <c r="F296" s="3" t="s">
        <v>50</v>
      </c>
      <c r="G296" s="5">
        <v>27.7097344971864</v>
      </c>
      <c r="H296" s="3" t="s">
        <v>60</v>
      </c>
      <c r="I296" s="3" t="s">
        <v>357</v>
      </c>
      <c r="J296" s="5">
        <v>19.163098522636499</v>
      </c>
      <c r="K296" s="5">
        <v>100.91391221524</v>
      </c>
      <c r="L296" s="2" t="s">
        <v>59</v>
      </c>
    </row>
    <row r="297" spans="1:12" ht="14.4">
      <c r="A297" s="3" t="s">
        <v>355</v>
      </c>
      <c r="B297" s="3" t="s">
        <v>373</v>
      </c>
      <c r="C297" s="5">
        <v>2016</v>
      </c>
      <c r="D297" s="3" t="s">
        <v>78</v>
      </c>
      <c r="E297" s="5">
        <v>32.327908018515799</v>
      </c>
      <c r="F297" s="3" t="s">
        <v>50</v>
      </c>
      <c r="G297" s="5">
        <v>21.942944687084999</v>
      </c>
      <c r="H297" s="3" t="s">
        <v>60</v>
      </c>
      <c r="I297" s="3" t="s">
        <v>357</v>
      </c>
      <c r="J297" s="5">
        <v>6.4276980000000004</v>
      </c>
      <c r="K297" s="5">
        <v>101.82356799999999</v>
      </c>
      <c r="L297" s="2" t="s">
        <v>59</v>
      </c>
    </row>
    <row r="298" spans="1:12" ht="14.4">
      <c r="A298" s="3" t="s">
        <v>355</v>
      </c>
      <c r="B298" s="3" t="s">
        <v>374</v>
      </c>
      <c r="C298" s="5">
        <v>2014</v>
      </c>
      <c r="D298" s="3" t="s">
        <v>375</v>
      </c>
      <c r="E298" s="5">
        <v>45.5</v>
      </c>
      <c r="F298" s="3" t="s">
        <v>50</v>
      </c>
      <c r="G298" s="5">
        <v>25.306680934039399</v>
      </c>
      <c r="H298" s="3" t="s">
        <v>60</v>
      </c>
      <c r="I298" s="3" t="s">
        <v>365</v>
      </c>
      <c r="J298" s="5">
        <v>13.8071556091309</v>
      </c>
      <c r="K298" s="5">
        <v>100.506317138672</v>
      </c>
      <c r="L298" s="2" t="s">
        <v>59</v>
      </c>
    </row>
    <row r="299" spans="1:12" ht="14.4">
      <c r="A299" s="3" t="s">
        <v>355</v>
      </c>
      <c r="B299" s="3" t="s">
        <v>376</v>
      </c>
      <c r="C299" s="5">
        <v>2014</v>
      </c>
      <c r="D299" s="3" t="s">
        <v>364</v>
      </c>
      <c r="E299" s="5">
        <v>48</v>
      </c>
      <c r="F299" s="3" t="s">
        <v>50</v>
      </c>
      <c r="G299" s="5">
        <v>26.697157908437202</v>
      </c>
      <c r="H299" s="3" t="s">
        <v>60</v>
      </c>
      <c r="I299" s="3" t="s">
        <v>365</v>
      </c>
      <c r="J299" s="5">
        <v>14.0375118255615</v>
      </c>
      <c r="K299" s="5">
        <v>100.60512542724599</v>
      </c>
      <c r="L299" s="2" t="s">
        <v>59</v>
      </c>
    </row>
    <row r="300" spans="1:12" ht="14.4">
      <c r="A300" s="3" t="s">
        <v>355</v>
      </c>
      <c r="B300" s="3" t="s">
        <v>377</v>
      </c>
      <c r="C300" s="5">
        <v>2014</v>
      </c>
      <c r="D300" s="3" t="s">
        <v>364</v>
      </c>
      <c r="E300" s="5">
        <v>41</v>
      </c>
      <c r="F300" s="3" t="s">
        <v>50</v>
      </c>
      <c r="G300" s="5">
        <v>22.8038223801234</v>
      </c>
      <c r="H300" s="3" t="s">
        <v>60</v>
      </c>
      <c r="I300" s="3" t="s">
        <v>365</v>
      </c>
      <c r="J300" s="5">
        <v>19.163862228393601</v>
      </c>
      <c r="K300" s="5">
        <v>99.902717590332003</v>
      </c>
      <c r="L300" s="2" t="s">
        <v>52</v>
      </c>
    </row>
    <row r="301" spans="1:12" ht="14.4">
      <c r="A301" s="3" t="s">
        <v>355</v>
      </c>
      <c r="B301" s="3" t="s">
        <v>378</v>
      </c>
      <c r="C301" s="5">
        <v>2014</v>
      </c>
      <c r="D301" s="3" t="s">
        <v>364</v>
      </c>
      <c r="E301" s="5">
        <v>55</v>
      </c>
      <c r="F301" s="3" t="s">
        <v>50</v>
      </c>
      <c r="G301" s="5">
        <v>30.590493436751</v>
      </c>
      <c r="H301" s="3" t="s">
        <v>60</v>
      </c>
      <c r="I301" s="3" t="s">
        <v>365</v>
      </c>
      <c r="J301" s="5">
        <v>14.352225303649901</v>
      </c>
      <c r="K301" s="5">
        <v>100.565353393555</v>
      </c>
      <c r="L301" s="2" t="s">
        <v>52</v>
      </c>
    </row>
    <row r="302" spans="1:12" ht="14.4">
      <c r="A302" s="3" t="s">
        <v>355</v>
      </c>
      <c r="B302" s="3" t="s">
        <v>379</v>
      </c>
      <c r="C302" s="5">
        <v>2016</v>
      </c>
      <c r="D302" s="3" t="s">
        <v>78</v>
      </c>
      <c r="E302" s="5">
        <v>48.0991701809278</v>
      </c>
      <c r="F302" s="3" t="s">
        <v>50</v>
      </c>
      <c r="G302" s="5">
        <v>32.647872858654701</v>
      </c>
      <c r="H302" s="3" t="s">
        <v>60</v>
      </c>
      <c r="I302" s="3" t="s">
        <v>357</v>
      </c>
      <c r="J302" s="5">
        <v>18.126139999999999</v>
      </c>
      <c r="K302" s="5">
        <v>100.16540000000001</v>
      </c>
      <c r="L302" s="2" t="s">
        <v>59</v>
      </c>
    </row>
    <row r="303" spans="1:12" ht="14.4">
      <c r="A303" s="3" t="s">
        <v>355</v>
      </c>
      <c r="B303" s="3" t="s">
        <v>380</v>
      </c>
      <c r="C303" s="5">
        <v>2014</v>
      </c>
      <c r="D303" s="3" t="s">
        <v>364</v>
      </c>
      <c r="E303" s="5">
        <v>24</v>
      </c>
      <c r="F303" s="3" t="s">
        <v>50</v>
      </c>
      <c r="G303" s="5">
        <v>13.348578954218601</v>
      </c>
      <c r="H303" s="3" t="s">
        <v>60</v>
      </c>
      <c r="I303" s="3" t="s">
        <v>365</v>
      </c>
      <c r="J303" s="5">
        <v>7.8845081329345703</v>
      </c>
      <c r="K303" s="5">
        <v>98.391319274902301</v>
      </c>
      <c r="L303" s="2" t="s">
        <v>59</v>
      </c>
    </row>
    <row r="304" spans="1:12" ht="14.4">
      <c r="A304" s="3" t="s">
        <v>355</v>
      </c>
      <c r="B304" s="3" t="s">
        <v>381</v>
      </c>
      <c r="C304" s="5">
        <v>2016</v>
      </c>
      <c r="D304" s="3" t="s">
        <v>78</v>
      </c>
      <c r="E304" s="5">
        <v>44.733259546209197</v>
      </c>
      <c r="F304" s="3" t="s">
        <v>50</v>
      </c>
      <c r="G304" s="5">
        <v>30.363221750485302</v>
      </c>
      <c r="H304" s="3" t="s">
        <v>60</v>
      </c>
      <c r="I304" s="3" t="s">
        <v>357</v>
      </c>
      <c r="J304" s="5">
        <v>13.532555</v>
      </c>
      <c r="K304" s="5">
        <v>99.814873000000006</v>
      </c>
      <c r="L304" s="2" t="s">
        <v>59</v>
      </c>
    </row>
    <row r="305" spans="1:12" ht="14.4">
      <c r="A305" s="3" t="s">
        <v>355</v>
      </c>
      <c r="B305" s="3" t="s">
        <v>382</v>
      </c>
      <c r="C305" s="5">
        <v>2014</v>
      </c>
      <c r="D305" s="3" t="s">
        <v>383</v>
      </c>
      <c r="E305" s="5">
        <v>41</v>
      </c>
      <c r="F305" s="3" t="s">
        <v>50</v>
      </c>
      <c r="G305" s="5">
        <v>22.8038223801234</v>
      </c>
      <c r="H305" s="3" t="s">
        <v>60</v>
      </c>
      <c r="I305" s="3" t="s">
        <v>365</v>
      </c>
      <c r="J305" s="5">
        <v>12.671521186828601</v>
      </c>
      <c r="K305" s="5">
        <v>101.275871276855</v>
      </c>
      <c r="L305" s="2" t="s">
        <v>59</v>
      </c>
    </row>
    <row r="306" spans="1:12" ht="14.4">
      <c r="A306" s="3" t="s">
        <v>355</v>
      </c>
      <c r="B306" s="3" t="s">
        <v>384</v>
      </c>
      <c r="C306" s="5">
        <v>2016</v>
      </c>
      <c r="D306" s="3" t="s">
        <v>78</v>
      </c>
      <c r="E306" s="5">
        <v>33.658713692946101</v>
      </c>
      <c r="F306" s="3" t="s">
        <v>50</v>
      </c>
      <c r="G306" s="5">
        <v>22.846244563048501</v>
      </c>
      <c r="H306" s="3" t="s">
        <v>60</v>
      </c>
      <c r="I306" s="3" t="s">
        <v>357</v>
      </c>
      <c r="J306" s="5">
        <v>13.689028480765</v>
      </c>
      <c r="K306" s="5">
        <v>102.50620686398</v>
      </c>
      <c r="L306" s="2" t="s">
        <v>59</v>
      </c>
    </row>
    <row r="307" spans="1:12" ht="14.4">
      <c r="A307" s="3" t="s">
        <v>355</v>
      </c>
      <c r="B307" s="3" t="s">
        <v>385</v>
      </c>
      <c r="C307" s="5">
        <v>2014</v>
      </c>
      <c r="D307" s="3" t="s">
        <v>386</v>
      </c>
      <c r="E307" s="5">
        <v>50.75</v>
      </c>
      <c r="F307" s="3" t="s">
        <v>50</v>
      </c>
      <c r="G307" s="5">
        <v>28.226682580274801</v>
      </c>
      <c r="H307" s="3" t="s">
        <v>60</v>
      </c>
      <c r="I307" s="3" t="s">
        <v>365</v>
      </c>
      <c r="J307" s="5">
        <v>13.5991716384888</v>
      </c>
      <c r="K307" s="5">
        <v>100.597328186035</v>
      </c>
      <c r="L307" s="2" t="s">
        <v>59</v>
      </c>
    </row>
    <row r="308" spans="1:12" ht="14.4">
      <c r="A308" s="3" t="s">
        <v>355</v>
      </c>
      <c r="B308" s="3" t="s">
        <v>387</v>
      </c>
      <c r="C308" s="5">
        <v>2016</v>
      </c>
      <c r="D308" s="3" t="s">
        <v>78</v>
      </c>
      <c r="E308" s="5">
        <v>46.946500479386401</v>
      </c>
      <c r="F308" s="3" t="s">
        <v>50</v>
      </c>
      <c r="G308" s="5">
        <v>31.865484852325501</v>
      </c>
      <c r="H308" s="3" t="s">
        <v>60</v>
      </c>
      <c r="I308" s="3" t="s">
        <v>357</v>
      </c>
      <c r="J308" s="5">
        <v>13.550478</v>
      </c>
      <c r="K308" s="5">
        <v>100.26425399999999</v>
      </c>
      <c r="L308" s="2" t="s">
        <v>59</v>
      </c>
    </row>
    <row r="309" spans="1:12" ht="14.4">
      <c r="A309" s="3" t="s">
        <v>355</v>
      </c>
      <c r="B309" s="3" t="s">
        <v>388</v>
      </c>
      <c r="C309" s="5">
        <v>2016</v>
      </c>
      <c r="D309" s="3" t="s">
        <v>84</v>
      </c>
      <c r="E309" s="5">
        <v>76.431226312691706</v>
      </c>
      <c r="F309" s="3" t="s">
        <v>50</v>
      </c>
      <c r="G309" s="5">
        <v>51.878586464206002</v>
      </c>
      <c r="H309" s="3" t="s">
        <v>60</v>
      </c>
      <c r="I309" s="3" t="s">
        <v>357</v>
      </c>
      <c r="J309" s="5">
        <v>14.603310686105999</v>
      </c>
      <c r="K309" s="5">
        <v>100.902155541185</v>
      </c>
      <c r="L309" s="2" t="s">
        <v>59</v>
      </c>
    </row>
    <row r="310" spans="1:12" ht="14.4">
      <c r="A310" s="3" t="s">
        <v>355</v>
      </c>
      <c r="B310" s="3" t="s">
        <v>389</v>
      </c>
      <c r="C310" s="5">
        <v>2016</v>
      </c>
      <c r="D310" s="3" t="s">
        <v>78</v>
      </c>
      <c r="E310" s="5">
        <v>41.5522573764664</v>
      </c>
      <c r="F310" s="3" t="s">
        <v>50</v>
      </c>
      <c r="G310" s="5">
        <v>28.204079419958202</v>
      </c>
      <c r="H310" s="3" t="s">
        <v>60</v>
      </c>
      <c r="I310" s="3" t="s">
        <v>357</v>
      </c>
      <c r="J310" s="5">
        <v>7.0100008000020004</v>
      </c>
      <c r="K310" s="5">
        <v>100.29000030001001</v>
      </c>
      <c r="L310" s="2" t="s">
        <v>59</v>
      </c>
    </row>
    <row r="311" spans="1:12" ht="14.4">
      <c r="A311" s="3" t="s">
        <v>355</v>
      </c>
      <c r="B311" s="3" t="s">
        <v>390</v>
      </c>
      <c r="C311" s="5">
        <v>2016</v>
      </c>
      <c r="D311" s="3" t="s">
        <v>78</v>
      </c>
      <c r="E311" s="5">
        <v>34.040214477211798</v>
      </c>
      <c r="F311" s="3" t="s">
        <v>50</v>
      </c>
      <c r="G311" s="5">
        <v>23.105192670746199</v>
      </c>
      <c r="H311" s="3" t="s">
        <v>60</v>
      </c>
      <c r="I311" s="3" t="s">
        <v>357</v>
      </c>
      <c r="J311" s="5">
        <v>9.1368079509525</v>
      </c>
      <c r="K311" s="5">
        <v>99.320715944922</v>
      </c>
      <c r="L311" s="2" t="s">
        <v>59</v>
      </c>
    </row>
    <row r="312" spans="1:12" ht="14.4">
      <c r="A312" s="3" t="s">
        <v>355</v>
      </c>
      <c r="B312" s="3" t="s">
        <v>391</v>
      </c>
      <c r="C312" s="5">
        <v>2016</v>
      </c>
      <c r="D312" s="3" t="s">
        <v>78</v>
      </c>
      <c r="E312" s="5">
        <v>32.139358600583101</v>
      </c>
      <c r="F312" s="3" t="s">
        <v>50</v>
      </c>
      <c r="G312" s="5">
        <v>21.8149645701499</v>
      </c>
      <c r="H312" s="3" t="s">
        <v>60</v>
      </c>
      <c r="I312" s="3" t="s">
        <v>357</v>
      </c>
      <c r="J312" s="5">
        <v>6.5499937928872001</v>
      </c>
      <c r="K312" s="5">
        <v>101.27999862621</v>
      </c>
      <c r="L312" s="2" t="s">
        <v>59</v>
      </c>
    </row>
    <row r="313" spans="1:12" ht="14.4">
      <c r="A313" s="3" t="s">
        <v>392</v>
      </c>
      <c r="B313" s="3" t="s">
        <v>393</v>
      </c>
      <c r="C313" s="5">
        <v>2011</v>
      </c>
      <c r="D313" s="3" t="s">
        <v>78</v>
      </c>
      <c r="E313" s="5">
        <v>19</v>
      </c>
      <c r="F313" s="3" t="s">
        <v>50</v>
      </c>
      <c r="G313" s="5">
        <v>8.8940432261465201</v>
      </c>
      <c r="H313" s="3" t="s">
        <v>60</v>
      </c>
      <c r="I313" s="3" t="s">
        <v>394</v>
      </c>
      <c r="J313" s="5">
        <v>16.054407000000001</v>
      </c>
      <c r="K313" s="5">
        <v>108.202167</v>
      </c>
      <c r="L313" s="2" t="s">
        <v>52</v>
      </c>
    </row>
    <row r="314" spans="1:12" ht="14.4">
      <c r="A314" s="3" t="s">
        <v>392</v>
      </c>
      <c r="B314" s="3" t="s">
        <v>393</v>
      </c>
      <c r="C314" s="5">
        <v>2012</v>
      </c>
      <c r="D314" s="3" t="s">
        <v>78</v>
      </c>
      <c r="E314" s="5">
        <v>20</v>
      </c>
      <c r="F314" s="3" t="s">
        <v>50</v>
      </c>
      <c r="G314" s="5">
        <v>9.3621507643647597</v>
      </c>
      <c r="H314" s="3" t="s">
        <v>60</v>
      </c>
      <c r="I314" s="3" t="s">
        <v>394</v>
      </c>
      <c r="J314" s="5">
        <v>16.054407000000001</v>
      </c>
      <c r="K314" s="5">
        <v>108.202167</v>
      </c>
      <c r="L314" s="2" t="s">
        <v>52</v>
      </c>
    </row>
    <row r="315" spans="1:12" ht="14.4">
      <c r="A315" s="3" t="s">
        <v>392</v>
      </c>
      <c r="B315" s="3" t="s">
        <v>393</v>
      </c>
      <c r="C315" s="5">
        <v>2013</v>
      </c>
      <c r="D315" s="3" t="s">
        <v>78</v>
      </c>
      <c r="E315" s="5">
        <v>19.7</v>
      </c>
      <c r="F315" s="3" t="s">
        <v>50</v>
      </c>
      <c r="G315" s="5">
        <v>9.2217185028992894</v>
      </c>
      <c r="H315" s="3" t="s">
        <v>60</v>
      </c>
      <c r="I315" s="3" t="s">
        <v>394</v>
      </c>
      <c r="J315" s="5">
        <v>16.054407000000001</v>
      </c>
      <c r="K315" s="5">
        <v>108.202167</v>
      </c>
      <c r="L315" s="2" t="s">
        <v>52</v>
      </c>
    </row>
    <row r="316" spans="1:12" ht="14.4">
      <c r="A316" s="3" t="s">
        <v>392</v>
      </c>
      <c r="B316" s="3" t="s">
        <v>393</v>
      </c>
      <c r="C316" s="5">
        <v>2014</v>
      </c>
      <c r="D316" s="3" t="s">
        <v>78</v>
      </c>
      <c r="E316" s="5">
        <v>19.8</v>
      </c>
      <c r="F316" s="3" t="s">
        <v>50</v>
      </c>
      <c r="G316" s="5">
        <v>9.2685292567211093</v>
      </c>
      <c r="H316" s="3" t="s">
        <v>60</v>
      </c>
      <c r="I316" s="3" t="s">
        <v>394</v>
      </c>
      <c r="J316" s="5">
        <v>16.054407000000001</v>
      </c>
      <c r="K316" s="5">
        <v>108.202167</v>
      </c>
      <c r="L316" s="2" t="s">
        <v>52</v>
      </c>
    </row>
    <row r="317" spans="1:12" ht="14.4">
      <c r="A317" s="3" t="s">
        <v>392</v>
      </c>
      <c r="B317" s="3" t="s">
        <v>393</v>
      </c>
      <c r="C317" s="5">
        <v>2015</v>
      </c>
      <c r="D317" s="3" t="s">
        <v>78</v>
      </c>
      <c r="E317" s="5">
        <v>19.899999999999999</v>
      </c>
      <c r="F317" s="3" t="s">
        <v>50</v>
      </c>
      <c r="G317" s="5">
        <v>9.3153400105429292</v>
      </c>
      <c r="H317" s="3" t="s">
        <v>60</v>
      </c>
      <c r="I317" s="3" t="s">
        <v>394</v>
      </c>
      <c r="J317" s="5">
        <v>16.054407000000001</v>
      </c>
      <c r="K317" s="5">
        <v>108.202167</v>
      </c>
      <c r="L317" s="2" t="s">
        <v>52</v>
      </c>
    </row>
    <row r="318" spans="1:12" ht="14.4">
      <c r="A318" s="3" t="s">
        <v>392</v>
      </c>
      <c r="B318" s="3" t="s">
        <v>396</v>
      </c>
      <c r="C318" s="5">
        <v>2014</v>
      </c>
      <c r="D318" s="3" t="s">
        <v>78</v>
      </c>
      <c r="E318" s="5">
        <v>48</v>
      </c>
      <c r="F318" s="3" t="s">
        <v>50</v>
      </c>
      <c r="G318" s="5">
        <v>22.4691618344754</v>
      </c>
      <c r="H318" s="3" t="s">
        <v>60</v>
      </c>
      <c r="I318" s="3" t="s">
        <v>394</v>
      </c>
      <c r="J318" s="5">
        <v>20.910050999999999</v>
      </c>
      <c r="K318" s="5">
        <v>107.183902</v>
      </c>
      <c r="L318" s="2" t="s">
        <v>52</v>
      </c>
    </row>
    <row r="319" spans="1:12" ht="14.4">
      <c r="A319" s="3" t="s">
        <v>392</v>
      </c>
      <c r="B319" s="3" t="s">
        <v>396</v>
      </c>
      <c r="C319" s="5">
        <v>2015</v>
      </c>
      <c r="D319" s="3" t="s">
        <v>78</v>
      </c>
      <c r="E319" s="5">
        <v>47</v>
      </c>
      <c r="F319" s="3" t="s">
        <v>50</v>
      </c>
      <c r="G319" s="5">
        <v>22.001054296257202</v>
      </c>
      <c r="H319" s="3" t="s">
        <v>60</v>
      </c>
      <c r="I319" s="3" t="s">
        <v>394</v>
      </c>
      <c r="J319" s="5">
        <v>20.910050999999999</v>
      </c>
      <c r="K319" s="5">
        <v>107.183902</v>
      </c>
      <c r="L319" s="2" t="s">
        <v>52</v>
      </c>
    </row>
    <row r="320" spans="1:12" ht="14.4">
      <c r="A320" s="3" t="s">
        <v>392</v>
      </c>
      <c r="B320" s="3" t="s">
        <v>398</v>
      </c>
      <c r="C320" s="5">
        <v>2011</v>
      </c>
      <c r="D320" s="3" t="s">
        <v>78</v>
      </c>
      <c r="E320" s="5">
        <v>46</v>
      </c>
      <c r="F320" s="3" t="s">
        <v>50</v>
      </c>
      <c r="G320" s="5">
        <v>21.5329467580389</v>
      </c>
      <c r="H320" s="3" t="s">
        <v>60</v>
      </c>
      <c r="I320" s="3" t="s">
        <v>394</v>
      </c>
      <c r="J320" s="5">
        <v>21.027764000000001</v>
      </c>
      <c r="K320" s="5">
        <v>105.83416</v>
      </c>
      <c r="L320" s="2" t="s">
        <v>59</v>
      </c>
    </row>
    <row r="321" spans="1:12" ht="14.4">
      <c r="A321" s="3" t="s">
        <v>392</v>
      </c>
      <c r="B321" s="3" t="s">
        <v>398</v>
      </c>
      <c r="C321" s="5">
        <v>2012</v>
      </c>
      <c r="D321" s="3" t="s">
        <v>78</v>
      </c>
      <c r="E321" s="5">
        <v>47</v>
      </c>
      <c r="F321" s="3" t="s">
        <v>50</v>
      </c>
      <c r="G321" s="5">
        <v>22.001054296257202</v>
      </c>
      <c r="H321" s="3" t="s">
        <v>60</v>
      </c>
      <c r="I321" s="3" t="s">
        <v>394</v>
      </c>
      <c r="J321" s="5">
        <v>21.027764000000001</v>
      </c>
      <c r="K321" s="5">
        <v>105.83416</v>
      </c>
      <c r="L321" s="2" t="s">
        <v>59</v>
      </c>
    </row>
    <row r="322" spans="1:12" ht="14.4">
      <c r="A322" s="3" t="s">
        <v>392</v>
      </c>
      <c r="B322" s="3" t="s">
        <v>398</v>
      </c>
      <c r="C322" s="5">
        <v>2013</v>
      </c>
      <c r="D322" s="3" t="s">
        <v>78</v>
      </c>
      <c r="E322" s="5">
        <v>44</v>
      </c>
      <c r="F322" s="3" t="s">
        <v>50</v>
      </c>
      <c r="G322" s="5">
        <v>20.596731681602499</v>
      </c>
      <c r="H322" s="3" t="s">
        <v>60</v>
      </c>
      <c r="I322" s="3" t="s">
        <v>394</v>
      </c>
      <c r="J322" s="5">
        <v>21.027764000000001</v>
      </c>
      <c r="K322" s="5">
        <v>105.83416</v>
      </c>
      <c r="L322" s="2" t="s">
        <v>59</v>
      </c>
    </row>
    <row r="323" spans="1:12" ht="14.4">
      <c r="A323" s="3" t="s">
        <v>392</v>
      </c>
      <c r="B323" s="3" t="s">
        <v>398</v>
      </c>
      <c r="C323" s="5">
        <v>2014</v>
      </c>
      <c r="D323" s="3" t="s">
        <v>78</v>
      </c>
      <c r="E323" s="5">
        <v>51</v>
      </c>
      <c r="F323" s="3" t="s">
        <v>50</v>
      </c>
      <c r="G323" s="5">
        <v>23.8734844491301</v>
      </c>
      <c r="H323" s="3" t="s">
        <v>60</v>
      </c>
      <c r="I323" s="3" t="s">
        <v>394</v>
      </c>
      <c r="J323" s="5">
        <v>21.027764000000001</v>
      </c>
      <c r="K323" s="5">
        <v>105.83416</v>
      </c>
      <c r="L323" s="2" t="s">
        <v>59</v>
      </c>
    </row>
    <row r="324" spans="1:12" ht="14.4">
      <c r="A324" s="3" t="s">
        <v>392</v>
      </c>
      <c r="B324" s="3" t="s">
        <v>398</v>
      </c>
      <c r="C324" s="5">
        <v>2015</v>
      </c>
      <c r="D324" s="3" t="s">
        <v>78</v>
      </c>
      <c r="E324" s="5">
        <v>49</v>
      </c>
      <c r="F324" s="3" t="s">
        <v>50</v>
      </c>
      <c r="G324" s="5">
        <v>22.937269372693699</v>
      </c>
      <c r="H324" s="3" t="s">
        <v>60</v>
      </c>
      <c r="I324" s="3" t="s">
        <v>394</v>
      </c>
      <c r="J324" s="5">
        <v>21.027764000000001</v>
      </c>
      <c r="K324" s="5">
        <v>105.83416</v>
      </c>
      <c r="L324" s="2" t="s">
        <v>59</v>
      </c>
    </row>
    <row r="325" spans="1:12" ht="14.4">
      <c r="A325" s="3" t="s">
        <v>392</v>
      </c>
      <c r="B325" s="3" t="s">
        <v>398</v>
      </c>
      <c r="C325" s="5">
        <v>2016</v>
      </c>
      <c r="D325" s="3" t="s">
        <v>49</v>
      </c>
      <c r="E325" s="5">
        <v>102.34077063220801</v>
      </c>
      <c r="F325" s="3" t="s">
        <v>60</v>
      </c>
      <c r="G325" s="5">
        <v>47.906486200000003</v>
      </c>
      <c r="H325" s="3" t="s">
        <v>50</v>
      </c>
      <c r="I325" s="3" t="s">
        <v>61</v>
      </c>
      <c r="J325" s="5">
        <v>21.021629999999998</v>
      </c>
      <c r="K325" s="5">
        <v>105.818933</v>
      </c>
      <c r="L325" s="2" t="s">
        <v>59</v>
      </c>
    </row>
    <row r="326" spans="1:12" ht="14.4">
      <c r="A326" s="3" t="s">
        <v>392</v>
      </c>
      <c r="B326" s="3" t="s">
        <v>405</v>
      </c>
      <c r="C326" s="5">
        <v>2016</v>
      </c>
      <c r="D326" s="3" t="s">
        <v>49</v>
      </c>
      <c r="E326" s="5">
        <v>89.812629700484493</v>
      </c>
      <c r="F326" s="3" t="s">
        <v>60</v>
      </c>
      <c r="G326" s="5">
        <v>42.041968990000001</v>
      </c>
      <c r="H326" s="3" t="s">
        <v>50</v>
      </c>
      <c r="I326" s="3" t="s">
        <v>61</v>
      </c>
      <c r="J326" s="5">
        <v>10.783360999999999</v>
      </c>
      <c r="K326" s="5">
        <v>106.700866</v>
      </c>
      <c r="L326" s="2" t="s">
        <v>59</v>
      </c>
    </row>
    <row r="327" spans="1:12" ht="14.4">
      <c r="A327" s="3" t="s">
        <v>392</v>
      </c>
      <c r="B327" s="3" t="s">
        <v>406</v>
      </c>
      <c r="C327" s="5">
        <v>2013</v>
      </c>
      <c r="D327" s="3" t="s">
        <v>78</v>
      </c>
      <c r="E327" s="5">
        <v>21</v>
      </c>
      <c r="F327" s="3" t="s">
        <v>50</v>
      </c>
      <c r="G327" s="5">
        <v>9.8302583025829993</v>
      </c>
      <c r="H327" s="3" t="s">
        <v>60</v>
      </c>
      <c r="I327" s="3" t="s">
        <v>394</v>
      </c>
      <c r="J327" s="5">
        <v>16.463712000000001</v>
      </c>
      <c r="K327" s="5">
        <v>107.590863</v>
      </c>
      <c r="L327" s="2" t="s">
        <v>52</v>
      </c>
    </row>
    <row r="328" spans="1:12" ht="14.4">
      <c r="A328" s="3" t="s">
        <v>392</v>
      </c>
      <c r="B328" s="3" t="s">
        <v>406</v>
      </c>
      <c r="C328" s="5">
        <v>2014</v>
      </c>
      <c r="D328" s="3" t="s">
        <v>78</v>
      </c>
      <c r="E328" s="5">
        <v>16</v>
      </c>
      <c r="F328" s="3" t="s">
        <v>50</v>
      </c>
      <c r="G328" s="5">
        <v>7.4897206114918102</v>
      </c>
      <c r="H328" s="3" t="s">
        <v>60</v>
      </c>
      <c r="I328" s="3" t="s">
        <v>394</v>
      </c>
      <c r="J328" s="5">
        <v>16.463712000000001</v>
      </c>
      <c r="K328" s="5">
        <v>107.590863</v>
      </c>
      <c r="L328" s="2" t="s">
        <v>52</v>
      </c>
    </row>
    <row r="329" spans="1:12" ht="14.4">
      <c r="A329" s="3" t="s">
        <v>392</v>
      </c>
      <c r="B329" s="3" t="s">
        <v>406</v>
      </c>
      <c r="C329" s="5">
        <v>2015</v>
      </c>
      <c r="D329" s="3" t="s">
        <v>78</v>
      </c>
      <c r="E329" s="5">
        <v>15</v>
      </c>
      <c r="F329" s="3" t="s">
        <v>50</v>
      </c>
      <c r="G329" s="5">
        <v>7.0216130732735698</v>
      </c>
      <c r="H329" s="3" t="s">
        <v>60</v>
      </c>
      <c r="I329" s="3" t="s">
        <v>394</v>
      </c>
      <c r="J329" s="5">
        <v>16.463712000000001</v>
      </c>
      <c r="K329" s="5">
        <v>107.590863</v>
      </c>
      <c r="L329" s="2" t="s">
        <v>52</v>
      </c>
    </row>
    <row r="330" spans="1:12" ht="14.4">
      <c r="A330" s="3" t="s">
        <v>392</v>
      </c>
      <c r="B330" s="3" t="s">
        <v>407</v>
      </c>
      <c r="C330" s="5">
        <v>2012</v>
      </c>
      <c r="D330" s="3" t="s">
        <v>78</v>
      </c>
      <c r="E330" s="5">
        <v>13</v>
      </c>
      <c r="F330" s="3" t="s">
        <v>50</v>
      </c>
      <c r="G330" s="5">
        <v>6.0853979968370897</v>
      </c>
      <c r="H330" s="3" t="s">
        <v>60</v>
      </c>
      <c r="I330" s="3" t="s">
        <v>394</v>
      </c>
      <c r="J330" s="5">
        <v>12.238791000000001</v>
      </c>
      <c r="K330" s="5">
        <v>109.196749</v>
      </c>
      <c r="L330" s="2" t="s">
        <v>52</v>
      </c>
    </row>
    <row r="331" spans="1:12" ht="14.4">
      <c r="A331" s="3" t="s">
        <v>392</v>
      </c>
      <c r="B331" s="3" t="s">
        <v>407</v>
      </c>
      <c r="C331" s="5">
        <v>2013</v>
      </c>
      <c r="D331" s="3" t="s">
        <v>78</v>
      </c>
      <c r="E331" s="5">
        <v>30</v>
      </c>
      <c r="F331" s="3" t="s">
        <v>50</v>
      </c>
      <c r="G331" s="5">
        <v>14.0432261465471</v>
      </c>
      <c r="H331" s="3" t="s">
        <v>60</v>
      </c>
      <c r="I331" s="3" t="s">
        <v>394</v>
      </c>
      <c r="J331" s="5">
        <v>12.238791000000001</v>
      </c>
      <c r="K331" s="5">
        <v>109.196749</v>
      </c>
      <c r="L331" s="2" t="s">
        <v>52</v>
      </c>
    </row>
    <row r="332" spans="1:12" ht="14.4">
      <c r="A332" s="3" t="s">
        <v>392</v>
      </c>
      <c r="B332" s="3" t="s">
        <v>407</v>
      </c>
      <c r="C332" s="5">
        <v>2014</v>
      </c>
      <c r="D332" s="3" t="s">
        <v>78</v>
      </c>
      <c r="E332" s="5">
        <v>12</v>
      </c>
      <c r="F332" s="3" t="s">
        <v>50</v>
      </c>
      <c r="G332" s="5">
        <v>5.6172904586188599</v>
      </c>
      <c r="H332" s="3" t="s">
        <v>60</v>
      </c>
      <c r="I332" s="3" t="s">
        <v>394</v>
      </c>
      <c r="J332" s="5">
        <v>12.238791000000001</v>
      </c>
      <c r="K332" s="5">
        <v>109.196749</v>
      </c>
      <c r="L332" s="2" t="s">
        <v>52</v>
      </c>
    </row>
    <row r="333" spans="1:12" ht="14.4">
      <c r="A333" s="3" t="s">
        <v>392</v>
      </c>
      <c r="B333" s="3" t="s">
        <v>407</v>
      </c>
      <c r="C333" s="5">
        <v>2015</v>
      </c>
      <c r="D333" s="3" t="s">
        <v>78</v>
      </c>
      <c r="E333" s="5">
        <v>14</v>
      </c>
      <c r="F333" s="3" t="s">
        <v>50</v>
      </c>
      <c r="G333" s="5">
        <v>6.5535055350553302</v>
      </c>
      <c r="H333" s="3" t="s">
        <v>60</v>
      </c>
      <c r="I333" s="3" t="s">
        <v>394</v>
      </c>
      <c r="J333" s="5">
        <v>12.238791000000001</v>
      </c>
      <c r="K333" s="5">
        <v>109.196749</v>
      </c>
      <c r="L333" s="2" t="s">
        <v>52</v>
      </c>
    </row>
    <row r="334" spans="1:12" ht="14.4">
      <c r="A334" s="3" t="s">
        <v>392</v>
      </c>
      <c r="B334" s="3" t="s">
        <v>408</v>
      </c>
      <c r="C334" s="5">
        <v>2013</v>
      </c>
      <c r="D334" s="3" t="s">
        <v>78</v>
      </c>
      <c r="E334" s="5">
        <v>27</v>
      </c>
      <c r="F334" s="3" t="s">
        <v>50</v>
      </c>
      <c r="G334" s="5">
        <v>12.638903531892399</v>
      </c>
      <c r="H334" s="3" t="s">
        <v>60</v>
      </c>
      <c r="I334" s="3" t="s">
        <v>394</v>
      </c>
      <c r="J334" s="5">
        <v>21.357009999999999</v>
      </c>
      <c r="K334" s="5">
        <v>105.352633</v>
      </c>
      <c r="L334" s="2" t="s">
        <v>52</v>
      </c>
    </row>
    <row r="335" spans="1:12" ht="14.4">
      <c r="A335" s="3" t="s">
        <v>392</v>
      </c>
      <c r="B335" s="3" t="s">
        <v>408</v>
      </c>
      <c r="C335" s="5">
        <v>2014</v>
      </c>
      <c r="D335" s="3" t="s">
        <v>78</v>
      </c>
      <c r="E335" s="5">
        <v>22</v>
      </c>
      <c r="F335" s="3" t="s">
        <v>50</v>
      </c>
      <c r="G335" s="5">
        <v>10.2983658408012</v>
      </c>
      <c r="H335" s="3" t="s">
        <v>60</v>
      </c>
      <c r="I335" s="3" t="s">
        <v>394</v>
      </c>
      <c r="J335" s="5">
        <v>21.357009999999999</v>
      </c>
      <c r="K335" s="5">
        <v>105.352633</v>
      </c>
      <c r="L335" s="2" t="s">
        <v>52</v>
      </c>
    </row>
    <row r="440" spans="6:9" ht="13.2">
      <c r="F440" s="7"/>
      <c r="I440" s="7"/>
    </row>
    <row r="441" spans="6:9" ht="13.2">
      <c r="F441" s="14"/>
    </row>
    <row r="442" spans="6:9" ht="13.2">
      <c r="F442" s="7"/>
    </row>
  </sheetData>
  <hyperlinks>
    <hyperlink ref="I216" r:id="rId1" xr:uid="{00000000-0004-0000-0200-000000000000}"/>
    <hyperlink ref="I224" r:id="rId2" xr:uid="{00000000-0004-0000-0200-000001000000}"/>
    <hyperlink ref="I225" r:id="rId3" xr:uid="{00000000-0004-0000-0200-000002000000}"/>
    <hyperlink ref="I226" r:id="rId4" xr:uid="{00000000-0004-0000-0200-000003000000}"/>
    <hyperlink ref="I227" r:id="rId5" xr:uid="{00000000-0004-0000-0200-000004000000}"/>
    <hyperlink ref="I228" r:id="rId6" xr:uid="{00000000-0004-0000-0200-000005000000}"/>
    <hyperlink ref="I229" r:id="rId7" xr:uid="{00000000-0004-0000-0200-000006000000}"/>
    <hyperlink ref="I230" r:id="rId8" xr:uid="{00000000-0004-0000-0200-000007000000}"/>
    <hyperlink ref="I233" r:id="rId9" xr:uid="{00000000-0004-0000-0200-000008000000}"/>
    <hyperlink ref="I234" r:id="rId10" xr:uid="{00000000-0004-0000-0200-000009000000}"/>
    <hyperlink ref="I235" r:id="rId11" xr:uid="{00000000-0004-0000-0200-00000A000000}"/>
    <hyperlink ref="I236" r:id="rId12" xr:uid="{00000000-0004-0000-0200-00000B000000}"/>
    <hyperlink ref="I237" r:id="rId13" xr:uid="{00000000-0004-0000-0200-00000C000000}"/>
    <hyperlink ref="I238" r:id="rId14" xr:uid="{00000000-0004-0000-0200-00000D000000}"/>
    <hyperlink ref="I241" r:id="rId15" xr:uid="{00000000-0004-0000-0200-00000E000000}"/>
  </hyperlinks>
  <pageMargins left="0.7" right="0.7" top="0.75" bottom="0.75" header="0.3" footer="0.3"/>
  <tableParts count="1">
    <tablePart r:id="rId16"/>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95"/>
  <sheetViews>
    <sheetView workbookViewId="0">
      <pane xSplit="1" ySplit="1" topLeftCell="H2" activePane="bottomRight" state="frozen"/>
      <selection pane="topRight" activeCell="B1" sqref="B1"/>
      <selection pane="bottomLeft" activeCell="A2" sqref="A2"/>
      <selection pane="bottomRight" activeCell="A2" sqref="A2"/>
    </sheetView>
  </sheetViews>
  <sheetFormatPr defaultColWidth="14.44140625" defaultRowHeight="15.75" customHeight="1"/>
  <cols>
    <col min="5" max="5" width="15.109375" customWidth="1"/>
    <col min="6" max="6" width="16.6640625" customWidth="1"/>
    <col min="7" max="7" width="15.33203125" bestFit="1" customWidth="1"/>
    <col min="9" max="9" width="8.77734375" bestFit="1" customWidth="1"/>
    <col min="10" max="10" width="11.5546875" bestFit="1" customWidth="1"/>
    <col min="11" max="11" width="12.77734375" bestFit="1" customWidth="1"/>
    <col min="12" max="12" width="14" bestFit="1" customWidth="1"/>
    <col min="13" max="13" width="11" bestFit="1" customWidth="1"/>
    <col min="14" max="14" width="17.33203125" bestFit="1" customWidth="1"/>
    <col min="15" max="15" width="13.109375" bestFit="1" customWidth="1"/>
    <col min="16" max="16" width="13.33203125" bestFit="1" customWidth="1"/>
    <col min="17" max="17" width="15.5546875" bestFit="1" customWidth="1"/>
    <col min="18" max="18" width="19" bestFit="1" customWidth="1"/>
    <col min="19" max="19" width="10" bestFit="1" customWidth="1"/>
    <col min="20" max="20" width="61.109375" customWidth="1"/>
  </cols>
  <sheetData>
    <row r="1" spans="1:23" ht="13.8">
      <c r="A1" s="15" t="s">
        <v>412</v>
      </c>
      <c r="B1" s="15" t="s">
        <v>0</v>
      </c>
      <c r="C1" s="15" t="s">
        <v>413</v>
      </c>
      <c r="D1" s="15" t="s">
        <v>414</v>
      </c>
      <c r="E1" s="15" t="s">
        <v>415</v>
      </c>
      <c r="F1" s="15" t="s">
        <v>416</v>
      </c>
      <c r="G1" s="15" t="s">
        <v>417</v>
      </c>
      <c r="H1" s="15" t="s">
        <v>418</v>
      </c>
      <c r="I1" s="15" t="s">
        <v>419</v>
      </c>
      <c r="J1" s="16" t="s">
        <v>420</v>
      </c>
      <c r="K1" s="16" t="s">
        <v>421</v>
      </c>
      <c r="L1" s="45" t="s">
        <v>684</v>
      </c>
      <c r="M1" s="45" t="s">
        <v>685</v>
      </c>
      <c r="N1" s="16" t="s">
        <v>422</v>
      </c>
      <c r="O1" s="16" t="s">
        <v>423</v>
      </c>
      <c r="P1" s="16" t="s">
        <v>424</v>
      </c>
      <c r="Q1" s="45" t="s">
        <v>686</v>
      </c>
      <c r="R1" s="45" t="s">
        <v>687</v>
      </c>
      <c r="S1" s="45" t="s">
        <v>688</v>
      </c>
      <c r="T1" s="15" t="s">
        <v>425</v>
      </c>
      <c r="U1" s="17" t="s">
        <v>426</v>
      </c>
      <c r="V1" s="18"/>
      <c r="W1" s="18"/>
    </row>
    <row r="2" spans="1:23" ht="13.8">
      <c r="A2" s="19" t="s">
        <v>57</v>
      </c>
      <c r="B2" s="19" t="s">
        <v>29</v>
      </c>
      <c r="C2" s="19" t="s">
        <v>427</v>
      </c>
      <c r="D2" s="19" t="s">
        <v>12</v>
      </c>
      <c r="E2" s="19" t="s">
        <v>428</v>
      </c>
      <c r="F2" s="19" t="s">
        <v>429</v>
      </c>
      <c r="G2" s="19">
        <v>2005</v>
      </c>
      <c r="H2" s="19" t="s">
        <v>430</v>
      </c>
      <c r="I2" s="19" t="s">
        <v>431</v>
      </c>
      <c r="J2" s="19">
        <v>1</v>
      </c>
      <c r="K2" s="19">
        <v>10.199999999999999</v>
      </c>
      <c r="L2" s="19">
        <v>19.399999999999999</v>
      </c>
      <c r="M2" s="19">
        <f>38.2+9.36</f>
        <v>47.56</v>
      </c>
      <c r="N2" s="19"/>
      <c r="O2" s="19">
        <v>9.9600000000000009</v>
      </c>
      <c r="P2" s="19">
        <v>11.9</v>
      </c>
      <c r="Q2" s="20"/>
      <c r="R2" s="19"/>
      <c r="S2" s="19"/>
      <c r="T2" s="19" t="s">
        <v>432</v>
      </c>
      <c r="U2" s="21"/>
      <c r="V2" s="22"/>
      <c r="W2" s="22"/>
    </row>
    <row r="3" spans="1:23" ht="13.8">
      <c r="A3" s="19" t="s">
        <v>66</v>
      </c>
      <c r="B3" s="19" t="s">
        <v>29</v>
      </c>
      <c r="C3" s="19" t="s">
        <v>433</v>
      </c>
      <c r="D3" s="19" t="s">
        <v>12</v>
      </c>
      <c r="E3" s="19" t="s">
        <v>428</v>
      </c>
      <c r="F3" s="19" t="s">
        <v>429</v>
      </c>
      <c r="G3" s="19">
        <v>2005</v>
      </c>
      <c r="H3" s="19" t="s">
        <v>430</v>
      </c>
      <c r="I3" s="19" t="s">
        <v>431</v>
      </c>
      <c r="J3" s="19">
        <v>14</v>
      </c>
      <c r="K3" s="19">
        <v>1.9</v>
      </c>
      <c r="L3" s="19">
        <v>5.29</v>
      </c>
      <c r="M3" s="19">
        <v>28.5</v>
      </c>
      <c r="N3" s="19"/>
      <c r="O3" s="19"/>
      <c r="P3" s="19">
        <v>50.4</v>
      </c>
      <c r="Q3" s="20"/>
      <c r="R3" s="19"/>
      <c r="S3" s="19"/>
      <c r="T3" s="19" t="s">
        <v>432</v>
      </c>
      <c r="U3" s="21"/>
      <c r="V3" s="22"/>
      <c r="W3" s="22"/>
    </row>
    <row r="4" spans="1:23" ht="13.8">
      <c r="A4" s="19" t="s">
        <v>57</v>
      </c>
      <c r="B4" s="19" t="s">
        <v>29</v>
      </c>
      <c r="C4" s="19" t="s">
        <v>427</v>
      </c>
      <c r="D4" s="19" t="s">
        <v>7</v>
      </c>
      <c r="E4" s="19" t="s">
        <v>428</v>
      </c>
      <c r="F4" s="19" t="s">
        <v>429</v>
      </c>
      <c r="G4" s="19">
        <v>2005</v>
      </c>
      <c r="H4" s="19" t="s">
        <v>430</v>
      </c>
      <c r="I4" s="19" t="s">
        <v>431</v>
      </c>
      <c r="J4" s="19">
        <v>4.45</v>
      </c>
      <c r="K4" s="19">
        <v>43</v>
      </c>
      <c r="L4" s="19">
        <v>7.3</v>
      </c>
      <c r="M4" s="19">
        <f>40.2+3.78</f>
        <v>43.980000000000004</v>
      </c>
      <c r="N4" s="19"/>
      <c r="O4" s="19">
        <v>1.21</v>
      </c>
      <c r="P4" s="19"/>
      <c r="Q4" s="19"/>
      <c r="R4" s="19"/>
      <c r="S4" s="19"/>
      <c r="T4" s="19" t="s">
        <v>432</v>
      </c>
      <c r="U4" s="21"/>
      <c r="V4" s="22"/>
      <c r="W4" s="22"/>
    </row>
    <row r="5" spans="1:23" ht="13.8">
      <c r="A5" s="19" t="s">
        <v>66</v>
      </c>
      <c r="B5" s="19" t="s">
        <v>29</v>
      </c>
      <c r="C5" s="19" t="s">
        <v>433</v>
      </c>
      <c r="D5" s="19" t="s">
        <v>7</v>
      </c>
      <c r="E5" s="19" t="s">
        <v>428</v>
      </c>
      <c r="F5" s="19" t="s">
        <v>429</v>
      </c>
      <c r="G5" s="19">
        <v>2005</v>
      </c>
      <c r="H5" s="19" t="s">
        <v>430</v>
      </c>
      <c r="I5" s="19" t="s">
        <v>431</v>
      </c>
      <c r="J5" s="19">
        <v>12.7</v>
      </c>
      <c r="K5" s="19">
        <v>44.1</v>
      </c>
      <c r="L5" s="19">
        <v>14.2</v>
      </c>
      <c r="M5" s="19">
        <v>23.2</v>
      </c>
      <c r="N5" s="19">
        <v>5.87</v>
      </c>
      <c r="O5" s="20"/>
      <c r="P5" s="19"/>
      <c r="Q5" s="19"/>
      <c r="R5" s="19"/>
      <c r="S5" s="19"/>
      <c r="T5" s="19" t="s">
        <v>432</v>
      </c>
      <c r="U5" s="21"/>
      <c r="V5" s="22"/>
      <c r="W5" s="22"/>
    </row>
    <row r="6" spans="1:23" ht="13.8">
      <c r="A6" s="19" t="s">
        <v>57</v>
      </c>
      <c r="B6" s="19" t="s">
        <v>29</v>
      </c>
      <c r="C6" s="19" t="s">
        <v>433</v>
      </c>
      <c r="D6" s="19" t="s">
        <v>7</v>
      </c>
      <c r="E6" s="19" t="s">
        <v>428</v>
      </c>
      <c r="F6" s="19" t="s">
        <v>429</v>
      </c>
      <c r="G6" s="19">
        <v>2005</v>
      </c>
      <c r="H6" s="19" t="s">
        <v>430</v>
      </c>
      <c r="I6" s="19" t="s">
        <v>431</v>
      </c>
      <c r="J6" s="19">
        <v>9.41</v>
      </c>
      <c r="K6" s="19">
        <v>48.7</v>
      </c>
      <c r="L6" s="19"/>
      <c r="M6" s="19">
        <f>23.4+0+12.9</f>
        <v>36.299999999999997</v>
      </c>
      <c r="N6" s="19">
        <v>3.2</v>
      </c>
      <c r="O6" s="19">
        <f>2.29</f>
        <v>2.29</v>
      </c>
      <c r="P6" s="19"/>
      <c r="Q6" s="19"/>
      <c r="R6" s="19"/>
      <c r="S6" s="19"/>
      <c r="T6" s="19" t="s">
        <v>432</v>
      </c>
      <c r="U6" s="21"/>
      <c r="V6" s="22"/>
      <c r="W6" s="22"/>
    </row>
    <row r="7" spans="1:23" ht="13.8">
      <c r="A7" s="19" t="s">
        <v>57</v>
      </c>
      <c r="B7" s="19" t="s">
        <v>29</v>
      </c>
      <c r="C7" s="19" t="s">
        <v>433</v>
      </c>
      <c r="D7" s="19" t="s">
        <v>7</v>
      </c>
      <c r="E7" s="19" t="s">
        <v>434</v>
      </c>
      <c r="F7" s="19" t="s">
        <v>429</v>
      </c>
      <c r="G7" s="19">
        <v>2005</v>
      </c>
      <c r="H7" s="19" t="s">
        <v>430</v>
      </c>
      <c r="I7" s="19" t="s">
        <v>431</v>
      </c>
      <c r="J7" s="19">
        <v>3.6</v>
      </c>
      <c r="K7" s="19">
        <v>51.2</v>
      </c>
      <c r="L7" s="19">
        <v>19.600000000000001</v>
      </c>
      <c r="M7" s="19">
        <f>12.5+6.31</f>
        <v>18.809999999999999</v>
      </c>
      <c r="N7" s="19">
        <v>4.3</v>
      </c>
      <c r="O7" s="19">
        <f>2.45</f>
        <v>2.4500000000000002</v>
      </c>
      <c r="P7" s="19"/>
      <c r="Q7" s="19"/>
      <c r="R7" s="19"/>
      <c r="S7" s="19"/>
      <c r="T7" s="19" t="s">
        <v>432</v>
      </c>
      <c r="U7" s="21"/>
      <c r="V7" s="22"/>
      <c r="W7" s="22"/>
    </row>
    <row r="8" spans="1:23" ht="13.8">
      <c r="A8" s="19" t="s">
        <v>57</v>
      </c>
      <c r="B8" s="19" t="s">
        <v>29</v>
      </c>
      <c r="C8" s="19" t="s">
        <v>433</v>
      </c>
      <c r="D8" s="19" t="s">
        <v>12</v>
      </c>
      <c r="E8" s="19" t="s">
        <v>428</v>
      </c>
      <c r="F8" s="19" t="s">
        <v>429</v>
      </c>
      <c r="G8" s="19">
        <v>2005</v>
      </c>
      <c r="H8" s="19" t="s">
        <v>430</v>
      </c>
      <c r="I8" s="19" t="s">
        <v>431</v>
      </c>
      <c r="J8" s="19"/>
      <c r="K8" s="19">
        <v>1</v>
      </c>
      <c r="L8" s="19"/>
      <c r="M8" s="19">
        <f>43+2.41</f>
        <v>45.41</v>
      </c>
      <c r="N8" s="19"/>
      <c r="O8" s="19">
        <v>3.32</v>
      </c>
      <c r="P8" s="19">
        <v>37.5</v>
      </c>
      <c r="Q8" s="20"/>
      <c r="R8" s="19"/>
      <c r="S8" s="19">
        <v>12.7</v>
      </c>
      <c r="T8" s="19" t="s">
        <v>432</v>
      </c>
      <c r="U8" s="21"/>
      <c r="V8" s="22"/>
      <c r="W8" s="22"/>
    </row>
    <row r="9" spans="1:23" ht="13.8">
      <c r="A9" s="19" t="s">
        <v>57</v>
      </c>
      <c r="B9" s="19" t="s">
        <v>29</v>
      </c>
      <c r="C9" s="19" t="s">
        <v>433</v>
      </c>
      <c r="D9" s="19" t="s">
        <v>12</v>
      </c>
      <c r="E9" s="19" t="s">
        <v>434</v>
      </c>
      <c r="F9" s="19" t="s">
        <v>429</v>
      </c>
      <c r="G9" s="19">
        <v>2005</v>
      </c>
      <c r="H9" s="19" t="s">
        <v>430</v>
      </c>
      <c r="I9" s="19" t="s">
        <v>431</v>
      </c>
      <c r="J9" s="19"/>
      <c r="K9" s="19">
        <v>1.82</v>
      </c>
      <c r="L9" s="19"/>
      <c r="M9" s="19">
        <f>45.3+4.39</f>
        <v>49.69</v>
      </c>
      <c r="N9" s="19"/>
      <c r="O9" s="19">
        <v>4.0199999999999996</v>
      </c>
      <c r="P9" s="19">
        <v>29.1</v>
      </c>
      <c r="Q9" s="20"/>
      <c r="R9" s="19"/>
      <c r="S9" s="19">
        <v>15.5</v>
      </c>
      <c r="T9" s="19" t="s">
        <v>432</v>
      </c>
      <c r="U9" s="21"/>
      <c r="V9" s="22"/>
      <c r="W9" s="22"/>
    </row>
    <row r="10" spans="1:23" ht="13.8">
      <c r="A10" s="19" t="s">
        <v>57</v>
      </c>
      <c r="B10" s="19" t="s">
        <v>29</v>
      </c>
      <c r="C10" s="19" t="s">
        <v>427</v>
      </c>
      <c r="D10" s="19" t="s">
        <v>7</v>
      </c>
      <c r="E10" s="19" t="s">
        <v>428</v>
      </c>
      <c r="F10" s="19" t="s">
        <v>429</v>
      </c>
      <c r="G10" s="19">
        <v>2011</v>
      </c>
      <c r="H10" s="19" t="s">
        <v>435</v>
      </c>
      <c r="I10" s="19" t="s">
        <v>431</v>
      </c>
      <c r="J10" s="19">
        <v>9.8699999999999992</v>
      </c>
      <c r="K10" s="19">
        <v>48.9</v>
      </c>
      <c r="L10" s="19">
        <v>12</v>
      </c>
      <c r="M10" s="19">
        <f>26.3+2.03</f>
        <v>28.330000000000002</v>
      </c>
      <c r="N10" s="19"/>
      <c r="O10" s="19">
        <v>0.89</v>
      </c>
      <c r="P10" s="19"/>
      <c r="Q10" s="19"/>
      <c r="R10" s="19"/>
      <c r="S10" s="19"/>
      <c r="T10" s="19" t="s">
        <v>436</v>
      </c>
      <c r="U10" s="21"/>
      <c r="V10" s="22"/>
      <c r="W10" s="22"/>
    </row>
    <row r="11" spans="1:23" ht="13.8">
      <c r="A11" s="19" t="s">
        <v>57</v>
      </c>
      <c r="B11" s="19" t="s">
        <v>29</v>
      </c>
      <c r="C11" s="19" t="s">
        <v>427</v>
      </c>
      <c r="D11" s="19" t="s">
        <v>7</v>
      </c>
      <c r="E11" s="19" t="s">
        <v>428</v>
      </c>
      <c r="F11" s="19" t="s">
        <v>429</v>
      </c>
      <c r="G11" s="19">
        <v>2011</v>
      </c>
      <c r="H11" s="19" t="s">
        <v>437</v>
      </c>
      <c r="I11" s="19" t="s">
        <v>431</v>
      </c>
      <c r="J11" s="19">
        <v>5.26</v>
      </c>
      <c r="K11" s="19">
        <v>43.8</v>
      </c>
      <c r="L11" s="19">
        <v>2.21</v>
      </c>
      <c r="M11" s="19">
        <f>38.6+5.2</f>
        <v>43.800000000000004</v>
      </c>
      <c r="N11" s="19"/>
      <c r="O11" s="19"/>
      <c r="P11" s="19">
        <v>4.97</v>
      </c>
      <c r="Q11" s="19"/>
      <c r="R11" s="19"/>
      <c r="S11" s="19"/>
      <c r="T11" s="19" t="s">
        <v>436</v>
      </c>
      <c r="U11" s="21"/>
      <c r="V11" s="22"/>
      <c r="W11" s="22"/>
    </row>
    <row r="12" spans="1:23" ht="13.8">
      <c r="A12" s="19" t="s">
        <v>57</v>
      </c>
      <c r="B12" s="19" t="s">
        <v>29</v>
      </c>
      <c r="C12" s="19" t="s">
        <v>427</v>
      </c>
      <c r="D12" s="19" t="s">
        <v>12</v>
      </c>
      <c r="E12" s="19" t="s">
        <v>428</v>
      </c>
      <c r="F12" s="19" t="s">
        <v>429</v>
      </c>
      <c r="G12" s="19">
        <v>2011</v>
      </c>
      <c r="H12" s="19" t="s">
        <v>435</v>
      </c>
      <c r="I12" s="19" t="s">
        <v>431</v>
      </c>
      <c r="J12" s="19">
        <v>2.0699999999999998</v>
      </c>
      <c r="K12" s="19">
        <v>9.41</v>
      </c>
      <c r="L12" s="19">
        <v>17.7</v>
      </c>
      <c r="M12" s="19">
        <f>19.3+6.68</f>
        <v>25.98</v>
      </c>
      <c r="N12" s="19"/>
      <c r="O12" s="19">
        <v>6.68</v>
      </c>
      <c r="P12" s="19">
        <v>38.1</v>
      </c>
      <c r="Q12" s="19"/>
      <c r="R12" s="19"/>
      <c r="S12" s="19"/>
      <c r="T12" s="19" t="s">
        <v>438</v>
      </c>
      <c r="U12" s="21"/>
      <c r="V12" s="22"/>
      <c r="W12" s="22"/>
    </row>
    <row r="13" spans="1:23" ht="13.8">
      <c r="A13" s="19" t="s">
        <v>57</v>
      </c>
      <c r="B13" s="19" t="s">
        <v>29</v>
      </c>
      <c r="C13" s="19" t="s">
        <v>427</v>
      </c>
      <c r="D13" s="19" t="s">
        <v>12</v>
      </c>
      <c r="E13" s="19" t="s">
        <v>428</v>
      </c>
      <c r="F13" s="19" t="s">
        <v>429</v>
      </c>
      <c r="G13" s="19">
        <v>2011</v>
      </c>
      <c r="H13" s="19" t="s">
        <v>437</v>
      </c>
      <c r="I13" s="19" t="s">
        <v>431</v>
      </c>
      <c r="J13" s="19">
        <v>4.34</v>
      </c>
      <c r="K13" s="19">
        <v>14.8</v>
      </c>
      <c r="L13" s="19">
        <v>3.56</v>
      </c>
      <c r="M13" s="19">
        <f>3.53+54.4</f>
        <v>57.93</v>
      </c>
      <c r="N13" s="19"/>
      <c r="O13" s="19">
        <v>0.7</v>
      </c>
      <c r="P13" s="19">
        <v>18.7</v>
      </c>
      <c r="Q13" s="19"/>
      <c r="R13" s="19"/>
      <c r="S13" s="19"/>
      <c r="T13" s="19" t="s">
        <v>439</v>
      </c>
      <c r="U13" s="21"/>
      <c r="V13" s="22"/>
      <c r="W13" s="22"/>
    </row>
    <row r="14" spans="1:23" ht="13.8">
      <c r="A14" s="19" t="s">
        <v>57</v>
      </c>
      <c r="B14" s="19" t="s">
        <v>29</v>
      </c>
      <c r="C14" s="19" t="s">
        <v>427</v>
      </c>
      <c r="D14" s="19" t="s">
        <v>7</v>
      </c>
      <c r="E14" s="19" t="s">
        <v>428</v>
      </c>
      <c r="F14" s="19" t="s">
        <v>429</v>
      </c>
      <c r="G14" s="19">
        <v>2011</v>
      </c>
      <c r="H14" s="19" t="s">
        <v>435</v>
      </c>
      <c r="I14" s="19" t="s">
        <v>440</v>
      </c>
      <c r="J14" s="19"/>
      <c r="K14" s="19">
        <v>50.3</v>
      </c>
      <c r="L14" s="19">
        <v>9.31</v>
      </c>
      <c r="M14" s="19">
        <f>13.5+1.58</f>
        <v>15.08</v>
      </c>
      <c r="N14" s="19"/>
      <c r="O14" s="19"/>
      <c r="P14" s="19">
        <v>25.3</v>
      </c>
      <c r="Q14" s="19"/>
      <c r="R14" s="19"/>
      <c r="S14" s="19"/>
      <c r="T14" s="19" t="s">
        <v>439</v>
      </c>
      <c r="U14" s="21"/>
      <c r="V14" s="22"/>
      <c r="W14" s="22"/>
    </row>
    <row r="15" spans="1:23" ht="13.8">
      <c r="A15" s="19" t="s">
        <v>57</v>
      </c>
      <c r="B15" s="19" t="s">
        <v>29</v>
      </c>
      <c r="C15" s="19" t="s">
        <v>427</v>
      </c>
      <c r="D15" s="19" t="s">
        <v>7</v>
      </c>
      <c r="E15" s="19" t="s">
        <v>428</v>
      </c>
      <c r="F15" s="19" t="s">
        <v>429</v>
      </c>
      <c r="G15" s="19">
        <v>2011</v>
      </c>
      <c r="H15" s="19" t="s">
        <v>435</v>
      </c>
      <c r="I15" s="19" t="s">
        <v>441</v>
      </c>
      <c r="J15" s="19">
        <v>12.7</v>
      </c>
      <c r="K15" s="19">
        <v>31.8</v>
      </c>
      <c r="L15" s="19">
        <v>1.2</v>
      </c>
      <c r="M15" s="19">
        <f>30.1+21.8</f>
        <v>51.900000000000006</v>
      </c>
      <c r="N15" s="19"/>
      <c r="O15" s="19">
        <v>2.46</v>
      </c>
      <c r="P15" s="19"/>
      <c r="Q15" s="19"/>
      <c r="R15" s="19"/>
      <c r="S15" s="19"/>
      <c r="T15" s="19" t="s">
        <v>439</v>
      </c>
      <c r="U15" s="21"/>
      <c r="V15" s="22"/>
      <c r="W15" s="22"/>
    </row>
    <row r="16" spans="1:23" ht="13.8">
      <c r="A16" s="19" t="s">
        <v>57</v>
      </c>
      <c r="B16" s="19" t="s">
        <v>29</v>
      </c>
      <c r="C16" s="19" t="s">
        <v>427</v>
      </c>
      <c r="D16" s="19" t="s">
        <v>12</v>
      </c>
      <c r="E16" s="19" t="s">
        <v>428</v>
      </c>
      <c r="F16" s="19" t="s">
        <v>429</v>
      </c>
      <c r="G16" s="19">
        <v>2011</v>
      </c>
      <c r="H16" s="19" t="s">
        <v>435</v>
      </c>
      <c r="I16" s="19" t="s">
        <v>440</v>
      </c>
      <c r="J16" s="19"/>
      <c r="K16" s="19">
        <v>13.7</v>
      </c>
      <c r="L16" s="19">
        <v>14.5</v>
      </c>
      <c r="M16" s="19">
        <f>33.7+8.26</f>
        <v>41.96</v>
      </c>
      <c r="N16" s="19"/>
      <c r="O16" s="19"/>
      <c r="P16" s="19">
        <v>29.9</v>
      </c>
      <c r="Q16" s="19"/>
      <c r="R16" s="19"/>
      <c r="S16" s="19"/>
      <c r="T16" s="19" t="s">
        <v>438</v>
      </c>
      <c r="U16" s="21"/>
      <c r="V16" s="22"/>
      <c r="W16" s="22"/>
    </row>
    <row r="17" spans="1:23" ht="13.8">
      <c r="A17" s="19" t="s">
        <v>57</v>
      </c>
      <c r="B17" s="19" t="s">
        <v>29</v>
      </c>
      <c r="C17" s="19" t="s">
        <v>427</v>
      </c>
      <c r="D17" s="19" t="s">
        <v>12</v>
      </c>
      <c r="E17" s="19" t="s">
        <v>428</v>
      </c>
      <c r="F17" s="19" t="s">
        <v>429</v>
      </c>
      <c r="G17" s="19">
        <v>2011</v>
      </c>
      <c r="H17" s="19" t="s">
        <v>435</v>
      </c>
      <c r="I17" s="19" t="s">
        <v>441</v>
      </c>
      <c r="J17" s="19">
        <v>10.6</v>
      </c>
      <c r="K17" s="19">
        <v>16.2</v>
      </c>
      <c r="L17" s="19">
        <v>15.6</v>
      </c>
      <c r="M17" s="19">
        <f>21+21.7</f>
        <v>42.7</v>
      </c>
      <c r="N17" s="19"/>
      <c r="O17" s="19">
        <v>14.9</v>
      </c>
      <c r="P17" s="19"/>
      <c r="Q17" s="19"/>
      <c r="R17" s="19"/>
      <c r="S17" s="19"/>
      <c r="T17" s="19" t="s">
        <v>438</v>
      </c>
      <c r="U17" s="21"/>
      <c r="V17" s="22"/>
      <c r="W17" s="22"/>
    </row>
    <row r="18" spans="1:23" ht="13.8">
      <c r="A18" s="19" t="s">
        <v>57</v>
      </c>
      <c r="B18" s="19" t="s">
        <v>29</v>
      </c>
      <c r="C18" s="19" t="s">
        <v>427</v>
      </c>
      <c r="D18" s="19" t="s">
        <v>442</v>
      </c>
      <c r="E18" s="19" t="s">
        <v>428</v>
      </c>
      <c r="F18" s="19" t="s">
        <v>429</v>
      </c>
      <c r="G18" s="19">
        <v>2013</v>
      </c>
      <c r="H18" s="19" t="s">
        <v>430</v>
      </c>
      <c r="I18" s="19" t="s">
        <v>431</v>
      </c>
      <c r="J18" s="19"/>
      <c r="K18" s="19"/>
      <c r="L18" s="23">
        <f>(1.63/6.61)*100</f>
        <v>24.659606656580934</v>
      </c>
      <c r="M18" s="23">
        <f>((2.5/6.61)+(1.11/6.61))*100</f>
        <v>54.614220877458393</v>
      </c>
      <c r="N18" s="23"/>
      <c r="O18" s="19"/>
      <c r="P18" s="23">
        <f>(1.37/6.61)*100</f>
        <v>20.726172465960666</v>
      </c>
      <c r="Q18" s="20"/>
      <c r="R18" s="19"/>
      <c r="S18" s="19"/>
      <c r="T18" s="19" t="s">
        <v>443</v>
      </c>
      <c r="U18" s="21"/>
      <c r="V18" s="22"/>
      <c r="W18" s="22"/>
    </row>
    <row r="19" spans="1:23" ht="13.8">
      <c r="A19" s="19" t="s">
        <v>57</v>
      </c>
      <c r="B19" s="19" t="s">
        <v>29</v>
      </c>
      <c r="C19" s="19" t="s">
        <v>427</v>
      </c>
      <c r="D19" s="19" t="s">
        <v>442</v>
      </c>
      <c r="E19" s="19" t="s">
        <v>428</v>
      </c>
      <c r="F19" s="19" t="s">
        <v>429</v>
      </c>
      <c r="G19" s="19">
        <v>2013</v>
      </c>
      <c r="H19" s="19" t="s">
        <v>435</v>
      </c>
      <c r="I19" s="19" t="s">
        <v>431</v>
      </c>
      <c r="J19" s="19"/>
      <c r="K19" s="23">
        <f>(0.1/7.3)*100</f>
        <v>1.3698630136986303</v>
      </c>
      <c r="L19" s="23">
        <f>(1/7.3)*100</f>
        <v>13.698630136986301</v>
      </c>
      <c r="M19" s="23">
        <f>((0.3/7.3)+(1/7.3))*100</f>
        <v>17.80821917808219</v>
      </c>
      <c r="N19" s="23"/>
      <c r="O19" s="23">
        <f>(0.5/7.3)*100</f>
        <v>6.8493150684931505</v>
      </c>
      <c r="P19" s="23">
        <f>(4.1/7.3)*100</f>
        <v>56.164383561643824</v>
      </c>
      <c r="Q19" s="20"/>
      <c r="R19" s="19"/>
      <c r="S19" s="23">
        <f>100-SUM(K19:P19)</f>
        <v>4.1095890410959157</v>
      </c>
      <c r="T19" s="19" t="s">
        <v>450</v>
      </c>
      <c r="U19" s="21"/>
      <c r="V19" s="22"/>
      <c r="W19" s="22"/>
    </row>
    <row r="20" spans="1:23" ht="13.8">
      <c r="A20" s="19" t="s">
        <v>57</v>
      </c>
      <c r="B20" s="19" t="s">
        <v>29</v>
      </c>
      <c r="C20" s="19" t="s">
        <v>427</v>
      </c>
      <c r="D20" s="19" t="s">
        <v>442</v>
      </c>
      <c r="E20" s="19" t="s">
        <v>428</v>
      </c>
      <c r="F20" s="19" t="s">
        <v>429</v>
      </c>
      <c r="G20" s="19">
        <v>2013</v>
      </c>
      <c r="H20" s="19" t="s">
        <v>451</v>
      </c>
      <c r="I20" s="19" t="s">
        <v>431</v>
      </c>
      <c r="J20" s="19"/>
      <c r="K20" s="23">
        <f>(0.02/8.12)*100</f>
        <v>0.24630541871921185</v>
      </c>
      <c r="L20" s="23">
        <f>(0.57/8.12)*100</f>
        <v>7.0197044334975365</v>
      </c>
      <c r="M20" s="23">
        <f>((0.02/8.12)+(0.62/8.12))*100</f>
        <v>7.8817733990147785</v>
      </c>
      <c r="N20" s="23"/>
      <c r="O20" s="23">
        <f>(0.01/8.12)*100</f>
        <v>0.12315270935960593</v>
      </c>
      <c r="P20" s="23">
        <f>(7.41/8.12)*100</f>
        <v>91.256157635468</v>
      </c>
      <c r="Q20" s="20"/>
      <c r="R20" s="19"/>
      <c r="S20" s="19"/>
      <c r="T20" s="19" t="s">
        <v>453</v>
      </c>
      <c r="U20" s="21"/>
      <c r="V20" s="22"/>
      <c r="W20" s="22"/>
    </row>
    <row r="21" spans="1:23" ht="13.8">
      <c r="A21" s="19" t="s">
        <v>57</v>
      </c>
      <c r="B21" s="19" t="s">
        <v>29</v>
      </c>
      <c r="C21" s="19" t="s">
        <v>427</v>
      </c>
      <c r="D21" s="19" t="s">
        <v>12</v>
      </c>
      <c r="E21" s="19" t="s">
        <v>428</v>
      </c>
      <c r="F21" s="19" t="s">
        <v>429</v>
      </c>
      <c r="G21" s="19">
        <v>2013</v>
      </c>
      <c r="H21" s="19" t="s">
        <v>451</v>
      </c>
      <c r="I21" s="19" t="s">
        <v>431</v>
      </c>
      <c r="J21" s="23">
        <f>(2.12/33.7)*100</f>
        <v>6.2908011869436207</v>
      </c>
      <c r="K21" s="23">
        <f>(3.21/33.7)*100</f>
        <v>9.525222551928783</v>
      </c>
      <c r="L21" s="23">
        <f>(4.97/33.7)*100</f>
        <v>14.747774480712165</v>
      </c>
      <c r="M21" s="23">
        <f>((12.1+1.49)/33.7)*100</f>
        <v>40.326409495548958</v>
      </c>
      <c r="N21" s="23"/>
      <c r="O21" s="23">
        <f>(2.22/33.7)*100</f>
        <v>6.5875370919881311</v>
      </c>
      <c r="P21" s="23">
        <f>(7.59/33.7)*100</f>
        <v>22.522255192878333</v>
      </c>
      <c r="Q21" s="20"/>
      <c r="R21" s="19"/>
      <c r="S21" s="19"/>
      <c r="T21" s="24" t="s">
        <v>454</v>
      </c>
      <c r="U21" s="21"/>
      <c r="V21" s="22"/>
      <c r="W21" s="22"/>
    </row>
    <row r="22" spans="1:23" ht="13.8">
      <c r="A22" s="19" t="s">
        <v>57</v>
      </c>
      <c r="B22" s="19" t="s">
        <v>29</v>
      </c>
      <c r="C22" s="19" t="s">
        <v>427</v>
      </c>
      <c r="D22" s="19" t="s">
        <v>12</v>
      </c>
      <c r="E22" s="19" t="s">
        <v>428</v>
      </c>
      <c r="F22" s="19" t="s">
        <v>429</v>
      </c>
      <c r="G22" s="19">
        <v>2018</v>
      </c>
      <c r="H22" s="19" t="s">
        <v>455</v>
      </c>
      <c r="I22" s="19" t="s">
        <v>431</v>
      </c>
      <c r="J22" s="23">
        <f>(1.75/28.5)*100</f>
        <v>6.140350877192982</v>
      </c>
      <c r="K22" s="23">
        <f>(3.59/28.5)*100</f>
        <v>12.596491228070175</v>
      </c>
      <c r="L22" s="23"/>
      <c r="M22" s="23">
        <f>((3.19+1.83+1.51)/28.5)*100</f>
        <v>22.912280701754383</v>
      </c>
      <c r="N22" s="23"/>
      <c r="O22" s="23">
        <f>(2.54/28.5)*100</f>
        <v>8.912280701754387</v>
      </c>
      <c r="P22" s="23">
        <f>(14.1/28.5)*100</f>
        <v>49.473684210526315</v>
      </c>
      <c r="Q22" s="20"/>
      <c r="R22" s="19"/>
      <c r="S22" s="19"/>
      <c r="T22" s="24" t="s">
        <v>456</v>
      </c>
      <c r="U22" s="21"/>
      <c r="V22" s="22"/>
      <c r="W22" s="22"/>
    </row>
    <row r="23" spans="1:23" ht="13.8">
      <c r="A23" s="19" t="s">
        <v>57</v>
      </c>
      <c r="B23" s="19" t="s">
        <v>29</v>
      </c>
      <c r="C23" s="19" t="s">
        <v>427</v>
      </c>
      <c r="D23" s="19" t="s">
        <v>442</v>
      </c>
      <c r="E23" s="19" t="s">
        <v>428</v>
      </c>
      <c r="F23" s="19" t="s">
        <v>429</v>
      </c>
      <c r="G23" s="19">
        <v>2018</v>
      </c>
      <c r="H23" s="19" t="s">
        <v>455</v>
      </c>
      <c r="I23" s="19" t="s">
        <v>431</v>
      </c>
      <c r="J23" s="23">
        <f>(0.14/5.3)*100</f>
        <v>2.6415094339622645</v>
      </c>
      <c r="K23" s="23">
        <f>(0.15/5.3)*100</f>
        <v>2.8301886792452833</v>
      </c>
      <c r="L23" s="23"/>
      <c r="M23" s="23">
        <f>((0.15+0.22+0.1)/5.3)*100</f>
        <v>8.8679245283018862</v>
      </c>
      <c r="N23" s="23"/>
      <c r="O23" s="23">
        <f>(0.61/5.3)*100</f>
        <v>11.509433962264151</v>
      </c>
      <c r="P23" s="23">
        <f>(3.93/5.3)*100</f>
        <v>74.150943396226424</v>
      </c>
      <c r="Q23" s="20"/>
      <c r="R23" s="19"/>
      <c r="S23" s="19"/>
      <c r="T23" s="24" t="s">
        <v>456</v>
      </c>
      <c r="U23" s="21"/>
      <c r="V23" s="22"/>
      <c r="W23" s="22"/>
    </row>
    <row r="24" spans="1:23" ht="13.8">
      <c r="A24" s="25"/>
      <c r="B24" s="25" t="s">
        <v>139</v>
      </c>
      <c r="C24" s="25"/>
      <c r="D24" s="25"/>
      <c r="E24" s="25"/>
      <c r="F24" s="25"/>
      <c r="G24" s="25"/>
      <c r="H24" s="25"/>
      <c r="I24" s="25"/>
      <c r="J24" s="25"/>
      <c r="K24" s="25"/>
      <c r="L24" s="25"/>
      <c r="M24" s="25"/>
      <c r="N24" s="25"/>
      <c r="O24" s="25"/>
      <c r="P24" s="25"/>
      <c r="Q24" s="25"/>
      <c r="R24" s="25"/>
      <c r="S24" s="25"/>
      <c r="T24" s="26"/>
      <c r="U24" s="27"/>
      <c r="V24" s="28"/>
      <c r="W24" s="28"/>
    </row>
    <row r="25" spans="1:23" ht="13.8">
      <c r="A25" s="25" t="s">
        <v>191</v>
      </c>
      <c r="B25" s="25" t="s">
        <v>69</v>
      </c>
      <c r="C25" s="25" t="s">
        <v>457</v>
      </c>
      <c r="D25" s="25" t="s">
        <v>12</v>
      </c>
      <c r="E25" s="25" t="s">
        <v>458</v>
      </c>
      <c r="F25" s="25" t="s">
        <v>459</v>
      </c>
      <c r="G25" s="25">
        <v>2011</v>
      </c>
      <c r="H25" s="25">
        <v>2001</v>
      </c>
      <c r="I25" s="25" t="s">
        <v>431</v>
      </c>
      <c r="J25" s="25"/>
      <c r="K25" s="25"/>
      <c r="L25" s="25"/>
      <c r="M25" s="25">
        <v>50.6</v>
      </c>
      <c r="N25" s="25"/>
      <c r="O25" s="25">
        <v>2.5</v>
      </c>
      <c r="P25" s="25"/>
      <c r="Q25" s="25">
        <v>22</v>
      </c>
      <c r="R25" s="25"/>
      <c r="S25" s="25">
        <v>24.9</v>
      </c>
      <c r="T25" s="26" t="s">
        <v>460</v>
      </c>
      <c r="U25" s="27"/>
      <c r="V25" s="28"/>
      <c r="W25" s="28"/>
    </row>
    <row r="26" spans="1:23" ht="13.8">
      <c r="A26" s="25" t="s">
        <v>126</v>
      </c>
      <c r="B26" s="25" t="s">
        <v>69</v>
      </c>
      <c r="C26" s="25" t="s">
        <v>457</v>
      </c>
      <c r="D26" s="25" t="s">
        <v>12</v>
      </c>
      <c r="E26" s="25" t="s">
        <v>458</v>
      </c>
      <c r="F26" s="25" t="s">
        <v>459</v>
      </c>
      <c r="G26" s="25">
        <v>2011</v>
      </c>
      <c r="H26" s="25">
        <v>2001</v>
      </c>
      <c r="I26" s="25" t="s">
        <v>431</v>
      </c>
      <c r="J26" s="25"/>
      <c r="K26" s="25"/>
      <c r="L26" s="25"/>
      <c r="M26" s="25">
        <v>41.5</v>
      </c>
      <c r="N26" s="25"/>
      <c r="O26" s="25">
        <v>3.5</v>
      </c>
      <c r="P26" s="25"/>
      <c r="Q26" s="25">
        <v>18.3</v>
      </c>
      <c r="R26" s="25"/>
      <c r="S26" s="25">
        <v>36.799999999999997</v>
      </c>
      <c r="T26" s="25" t="s">
        <v>460</v>
      </c>
      <c r="U26" s="27"/>
      <c r="V26" s="28"/>
      <c r="W26" s="28"/>
    </row>
    <row r="27" spans="1:23" ht="13.8">
      <c r="A27" s="25" t="s">
        <v>177</v>
      </c>
      <c r="B27" s="25" t="s">
        <v>69</v>
      </c>
      <c r="C27" s="25" t="s">
        <v>457</v>
      </c>
      <c r="D27" s="25" t="s">
        <v>12</v>
      </c>
      <c r="E27" s="25" t="s">
        <v>458</v>
      </c>
      <c r="F27" s="25" t="s">
        <v>459</v>
      </c>
      <c r="G27" s="25">
        <v>2011</v>
      </c>
      <c r="H27" s="25">
        <v>2001</v>
      </c>
      <c r="I27" s="25" t="s">
        <v>431</v>
      </c>
      <c r="J27" s="25"/>
      <c r="K27" s="25"/>
      <c r="L27" s="25"/>
      <c r="M27" s="25">
        <v>55</v>
      </c>
      <c r="N27" s="25"/>
      <c r="O27" s="25">
        <v>5.8</v>
      </c>
      <c r="P27" s="25"/>
      <c r="Q27" s="25">
        <v>23</v>
      </c>
      <c r="R27" s="25"/>
      <c r="S27" s="25">
        <v>16.3</v>
      </c>
      <c r="T27" s="25" t="s">
        <v>460</v>
      </c>
      <c r="U27" s="27"/>
      <c r="V27" s="28"/>
      <c r="W27" s="28"/>
    </row>
    <row r="28" spans="1:23" ht="13.8">
      <c r="A28" s="25" t="s">
        <v>152</v>
      </c>
      <c r="B28" s="25" t="s">
        <v>69</v>
      </c>
      <c r="C28" s="25" t="s">
        <v>433</v>
      </c>
      <c r="D28" s="25" t="s">
        <v>12</v>
      </c>
      <c r="E28" s="25" t="s">
        <v>458</v>
      </c>
      <c r="F28" s="25" t="s">
        <v>461</v>
      </c>
      <c r="G28" s="25">
        <v>2011</v>
      </c>
      <c r="H28" s="25" t="s">
        <v>462</v>
      </c>
      <c r="I28" s="25" t="s">
        <v>431</v>
      </c>
      <c r="J28" s="25"/>
      <c r="K28" s="25">
        <v>26</v>
      </c>
      <c r="L28" s="25"/>
      <c r="M28" s="25">
        <v>31</v>
      </c>
      <c r="N28" s="25"/>
      <c r="O28" s="25">
        <v>22</v>
      </c>
      <c r="P28" s="25"/>
      <c r="Q28" s="25"/>
      <c r="R28" s="25"/>
      <c r="S28" s="25">
        <v>21</v>
      </c>
      <c r="T28" s="25" t="s">
        <v>463</v>
      </c>
      <c r="U28" s="27"/>
      <c r="V28" s="28"/>
      <c r="W28" s="28"/>
    </row>
    <row r="29" spans="1:23" ht="13.8">
      <c r="A29" s="25" t="s">
        <v>152</v>
      </c>
      <c r="B29" s="25" t="s">
        <v>69</v>
      </c>
      <c r="C29" s="25" t="s">
        <v>433</v>
      </c>
      <c r="D29" s="25" t="s">
        <v>7</v>
      </c>
      <c r="E29" s="25" t="s">
        <v>458</v>
      </c>
      <c r="F29" s="25" t="s">
        <v>461</v>
      </c>
      <c r="G29" s="25">
        <v>2011</v>
      </c>
      <c r="H29" s="25" t="s">
        <v>462</v>
      </c>
      <c r="I29" s="25" t="s">
        <v>431</v>
      </c>
      <c r="J29" s="25"/>
      <c r="K29" s="25">
        <v>40</v>
      </c>
      <c r="L29" s="25"/>
      <c r="M29" s="25">
        <v>22</v>
      </c>
      <c r="N29" s="25"/>
      <c r="O29" s="25">
        <v>28</v>
      </c>
      <c r="P29" s="25"/>
      <c r="Q29" s="25"/>
      <c r="R29" s="25"/>
      <c r="S29" s="25">
        <v>10</v>
      </c>
      <c r="T29" s="25" t="s">
        <v>463</v>
      </c>
      <c r="U29" s="27"/>
      <c r="V29" s="28"/>
      <c r="W29" s="28"/>
    </row>
    <row r="30" spans="1:23" ht="13.8">
      <c r="A30" s="25" t="s">
        <v>152</v>
      </c>
      <c r="B30" s="25" t="s">
        <v>69</v>
      </c>
      <c r="C30" s="25" t="s">
        <v>433</v>
      </c>
      <c r="D30" s="29" t="s">
        <v>12</v>
      </c>
      <c r="E30" s="25" t="s">
        <v>458</v>
      </c>
      <c r="F30" s="25" t="s">
        <v>464</v>
      </c>
      <c r="G30" s="25">
        <v>2012</v>
      </c>
      <c r="H30" s="25" t="s">
        <v>465</v>
      </c>
      <c r="I30" s="25" t="s">
        <v>431</v>
      </c>
      <c r="J30" s="25"/>
      <c r="K30" s="25"/>
      <c r="L30" s="25"/>
      <c r="M30" s="25">
        <v>58.1</v>
      </c>
      <c r="N30" s="25"/>
      <c r="O30" s="25">
        <v>17.3</v>
      </c>
      <c r="P30" s="25"/>
      <c r="Q30" s="25">
        <v>13</v>
      </c>
      <c r="R30" s="25"/>
      <c r="S30" s="25">
        <v>11.6</v>
      </c>
      <c r="T30" s="25" t="s">
        <v>466</v>
      </c>
      <c r="U30" s="27"/>
      <c r="V30" s="28"/>
      <c r="W30" s="28"/>
    </row>
    <row r="31" spans="1:23" ht="13.8">
      <c r="A31" s="25" t="s">
        <v>152</v>
      </c>
      <c r="B31" s="25" t="s">
        <v>69</v>
      </c>
      <c r="C31" s="25" t="s">
        <v>433</v>
      </c>
      <c r="D31" s="25" t="s">
        <v>7</v>
      </c>
      <c r="E31" s="25" t="s">
        <v>458</v>
      </c>
      <c r="F31" s="25" t="s">
        <v>464</v>
      </c>
      <c r="G31" s="25">
        <v>2012</v>
      </c>
      <c r="H31" s="25" t="s">
        <v>465</v>
      </c>
      <c r="I31" s="25" t="s">
        <v>431</v>
      </c>
      <c r="J31" s="25"/>
      <c r="K31" s="25"/>
      <c r="L31" s="25"/>
      <c r="M31" s="25">
        <v>77.099999999999994</v>
      </c>
      <c r="N31" s="25"/>
      <c r="O31" s="25">
        <v>10.5</v>
      </c>
      <c r="P31" s="25"/>
      <c r="Q31" s="25">
        <v>6.2</v>
      </c>
      <c r="R31" s="25"/>
      <c r="S31" s="25">
        <v>6.2</v>
      </c>
      <c r="T31" s="25" t="s">
        <v>466</v>
      </c>
      <c r="U31" s="27"/>
      <c r="V31" s="28"/>
      <c r="W31" s="28"/>
    </row>
    <row r="32" spans="1:23" ht="13.8">
      <c r="A32" s="25" t="s">
        <v>170</v>
      </c>
      <c r="B32" s="25" t="s">
        <v>69</v>
      </c>
      <c r="C32" s="25" t="s">
        <v>433</v>
      </c>
      <c r="D32" s="25" t="s">
        <v>7</v>
      </c>
      <c r="E32" s="25" t="s">
        <v>428</v>
      </c>
      <c r="F32" s="25" t="s">
        <v>467</v>
      </c>
      <c r="G32" s="25">
        <v>2009</v>
      </c>
      <c r="H32" s="25">
        <v>2004</v>
      </c>
      <c r="I32" s="25" t="s">
        <v>440</v>
      </c>
      <c r="J32" s="25">
        <v>19</v>
      </c>
      <c r="K32" s="25">
        <v>22.5</v>
      </c>
      <c r="L32" s="25"/>
      <c r="M32" s="25"/>
      <c r="N32" s="25"/>
      <c r="O32" s="25"/>
      <c r="P32" s="25"/>
      <c r="Q32" s="25">
        <v>25</v>
      </c>
      <c r="R32" s="25"/>
      <c r="S32" s="25">
        <v>33.5</v>
      </c>
      <c r="T32" s="25" t="s">
        <v>468</v>
      </c>
      <c r="U32" s="27"/>
      <c r="V32" s="28"/>
      <c r="W32" s="28"/>
    </row>
    <row r="33" spans="1:23" ht="13.8">
      <c r="A33" s="25" t="s">
        <v>196</v>
      </c>
      <c r="B33" s="25" t="s">
        <v>69</v>
      </c>
      <c r="C33" s="25" t="s">
        <v>433</v>
      </c>
      <c r="D33" s="29" t="s">
        <v>12</v>
      </c>
      <c r="E33" s="25" t="s">
        <v>458</v>
      </c>
      <c r="F33" s="25" t="s">
        <v>469</v>
      </c>
      <c r="G33" s="25">
        <v>2014</v>
      </c>
      <c r="H33" s="25" t="s">
        <v>470</v>
      </c>
      <c r="I33" s="25" t="s">
        <v>471</v>
      </c>
      <c r="J33" s="25"/>
      <c r="K33" s="25">
        <v>8.3000000000000007</v>
      </c>
      <c r="L33" s="25"/>
      <c r="M33" s="25">
        <v>64.3</v>
      </c>
      <c r="N33" s="25"/>
      <c r="O33" s="25"/>
      <c r="P33" s="25"/>
      <c r="Q33" s="25">
        <v>11</v>
      </c>
      <c r="R33" s="25"/>
      <c r="S33" s="25">
        <v>16.399999999999999</v>
      </c>
      <c r="T33" s="25" t="s">
        <v>472</v>
      </c>
      <c r="U33" s="27"/>
      <c r="V33" s="28"/>
      <c r="W33" s="28"/>
    </row>
    <row r="34" spans="1:23" ht="13.8">
      <c r="A34" s="25" t="s">
        <v>77</v>
      </c>
      <c r="B34" s="25" t="s">
        <v>69</v>
      </c>
      <c r="C34" s="25" t="s">
        <v>433</v>
      </c>
      <c r="D34" s="29" t="s">
        <v>12</v>
      </c>
      <c r="E34" s="25" t="s">
        <v>428</v>
      </c>
      <c r="F34" s="25" t="s">
        <v>473</v>
      </c>
      <c r="G34" s="25">
        <v>2012</v>
      </c>
      <c r="H34" s="25" t="s">
        <v>474</v>
      </c>
      <c r="I34" s="25" t="s">
        <v>440</v>
      </c>
      <c r="J34" s="25"/>
      <c r="K34" s="25">
        <v>10</v>
      </c>
      <c r="L34" s="25"/>
      <c r="M34" s="25">
        <v>15</v>
      </c>
      <c r="N34" s="25"/>
      <c r="O34" s="25">
        <v>42</v>
      </c>
      <c r="P34" s="25"/>
      <c r="Q34" s="25">
        <v>33</v>
      </c>
      <c r="R34" s="25"/>
      <c r="S34" s="25"/>
      <c r="T34" s="25" t="s">
        <v>475</v>
      </c>
      <c r="U34" s="27"/>
      <c r="V34" s="28"/>
      <c r="W34" s="28"/>
    </row>
    <row r="35" spans="1:23" ht="15.6">
      <c r="A35" s="25" t="s">
        <v>100</v>
      </c>
      <c r="B35" s="25" t="s">
        <v>69</v>
      </c>
      <c r="C35" s="25" t="s">
        <v>476</v>
      </c>
      <c r="D35" s="29" t="s">
        <v>7</v>
      </c>
      <c r="E35" s="25" t="s">
        <v>458</v>
      </c>
      <c r="F35" s="25" t="s">
        <v>477</v>
      </c>
      <c r="G35" s="25">
        <v>2010</v>
      </c>
      <c r="H35" s="25">
        <v>2007</v>
      </c>
      <c r="I35" s="25" t="s">
        <v>431</v>
      </c>
      <c r="J35" s="25"/>
      <c r="K35" s="25"/>
      <c r="L35" s="25">
        <v>48.9</v>
      </c>
      <c r="M35" s="25">
        <v>19.3</v>
      </c>
      <c r="N35" s="25"/>
      <c r="O35" s="25"/>
      <c r="P35" s="25"/>
      <c r="R35" s="25">
        <f>4.4+18.2</f>
        <v>22.6</v>
      </c>
      <c r="S35" s="25">
        <v>9.1999999999999993</v>
      </c>
      <c r="T35" s="30" t="s">
        <v>479</v>
      </c>
      <c r="U35" s="27"/>
      <c r="V35" s="28"/>
      <c r="W35" s="28"/>
    </row>
    <row r="36" spans="1:23" ht="15.6">
      <c r="A36" s="25" t="s">
        <v>119</v>
      </c>
      <c r="B36" s="25" t="s">
        <v>69</v>
      </c>
      <c r="C36" s="25" t="s">
        <v>476</v>
      </c>
      <c r="D36" s="29" t="s">
        <v>7</v>
      </c>
      <c r="E36" s="25" t="s">
        <v>458</v>
      </c>
      <c r="F36" s="25" t="s">
        <v>477</v>
      </c>
      <c r="G36" s="25">
        <v>2010</v>
      </c>
      <c r="H36" s="25">
        <v>2007</v>
      </c>
      <c r="I36" s="25" t="s">
        <v>431</v>
      </c>
      <c r="J36" s="25"/>
      <c r="K36" s="25"/>
      <c r="L36" s="25">
        <v>6.3</v>
      </c>
      <c r="M36" s="25">
        <v>48.3</v>
      </c>
      <c r="N36" s="25"/>
      <c r="O36" s="25">
        <v>3.5</v>
      </c>
      <c r="P36" s="25"/>
      <c r="R36" s="25">
        <f>13.9+20.5+2.9+4.6</f>
        <v>41.9</v>
      </c>
      <c r="S36" s="25"/>
      <c r="T36" s="30" t="s">
        <v>479</v>
      </c>
      <c r="U36" s="27"/>
      <c r="V36" s="28"/>
      <c r="W36" s="28"/>
    </row>
    <row r="37" spans="1:23" ht="15.6">
      <c r="A37" s="25" t="s">
        <v>126</v>
      </c>
      <c r="B37" s="25" t="s">
        <v>69</v>
      </c>
      <c r="C37" s="25" t="s">
        <v>476</v>
      </c>
      <c r="D37" s="29" t="s">
        <v>7</v>
      </c>
      <c r="E37" s="25" t="s">
        <v>458</v>
      </c>
      <c r="F37" s="25" t="s">
        <v>477</v>
      </c>
      <c r="G37" s="25">
        <v>2010</v>
      </c>
      <c r="H37" s="25">
        <v>2007</v>
      </c>
      <c r="I37" s="25" t="s">
        <v>431</v>
      </c>
      <c r="J37" s="25"/>
      <c r="K37" s="25"/>
      <c r="L37" s="25">
        <v>14.5</v>
      </c>
      <c r="M37" s="25">
        <v>20.5</v>
      </c>
      <c r="N37" s="25">
        <v>22</v>
      </c>
      <c r="O37" s="25">
        <v>6.3</v>
      </c>
      <c r="P37" s="25"/>
      <c r="Q37" s="25">
        <v>15</v>
      </c>
      <c r="R37" s="25">
        <f>15+9.4+12.3</f>
        <v>36.700000000000003</v>
      </c>
      <c r="S37" s="25"/>
      <c r="T37" s="30" t="s">
        <v>479</v>
      </c>
      <c r="U37" s="27"/>
      <c r="V37" s="28"/>
      <c r="W37" s="28"/>
    </row>
    <row r="38" spans="1:23" ht="15.6">
      <c r="A38" s="25" t="s">
        <v>170</v>
      </c>
      <c r="B38" s="25" t="s">
        <v>69</v>
      </c>
      <c r="C38" s="25" t="s">
        <v>476</v>
      </c>
      <c r="D38" s="29" t="s">
        <v>7</v>
      </c>
      <c r="E38" s="25" t="s">
        <v>458</v>
      </c>
      <c r="F38" s="25" t="s">
        <v>477</v>
      </c>
      <c r="G38" s="25">
        <v>2010</v>
      </c>
      <c r="H38" s="25">
        <v>2007</v>
      </c>
      <c r="I38" s="25" t="s">
        <v>431</v>
      </c>
      <c r="J38" s="25"/>
      <c r="K38" s="25"/>
      <c r="L38" s="25">
        <v>7.2</v>
      </c>
      <c r="M38" s="25">
        <v>14.9</v>
      </c>
      <c r="N38" s="25"/>
      <c r="O38" s="25">
        <f>2.3</f>
        <v>2.2999999999999998</v>
      </c>
      <c r="P38" s="25"/>
      <c r="Q38" s="25">
        <v>26</v>
      </c>
      <c r="R38" s="25">
        <f>26+25.8+5.2</f>
        <v>57</v>
      </c>
      <c r="S38" s="25">
        <v>18.7</v>
      </c>
      <c r="T38" s="30" t="s">
        <v>479</v>
      </c>
      <c r="U38" s="27"/>
      <c r="V38" s="28"/>
      <c r="W38" s="28"/>
    </row>
    <row r="39" spans="1:23" ht="15.6">
      <c r="A39" s="25" t="s">
        <v>191</v>
      </c>
      <c r="B39" s="25" t="s">
        <v>69</v>
      </c>
      <c r="C39" s="25" t="s">
        <v>476</v>
      </c>
      <c r="D39" s="29" t="s">
        <v>7</v>
      </c>
      <c r="E39" s="25" t="s">
        <v>458</v>
      </c>
      <c r="F39" s="25" t="s">
        <v>477</v>
      </c>
      <c r="G39" s="25">
        <v>2010</v>
      </c>
      <c r="H39" s="25">
        <v>2007</v>
      </c>
      <c r="I39" s="25" t="s">
        <v>431</v>
      </c>
      <c r="J39" s="25">
        <v>6</v>
      </c>
      <c r="K39" s="25">
        <v>46.8</v>
      </c>
      <c r="L39" s="25"/>
      <c r="M39" s="25">
        <v>17.399999999999999</v>
      </c>
      <c r="N39" s="25"/>
      <c r="O39" s="25"/>
      <c r="P39" s="25"/>
      <c r="Q39" s="25">
        <v>8.4</v>
      </c>
      <c r="R39" s="25"/>
      <c r="S39" s="25">
        <v>21.3</v>
      </c>
      <c r="T39" s="30" t="s">
        <v>479</v>
      </c>
      <c r="U39" s="27"/>
      <c r="V39" s="28"/>
      <c r="W39" s="28"/>
    </row>
    <row r="40" spans="1:23" ht="15.6">
      <c r="A40" s="25" t="s">
        <v>225</v>
      </c>
      <c r="B40" s="25" t="s">
        <v>69</v>
      </c>
      <c r="C40" s="25" t="s">
        <v>476</v>
      </c>
      <c r="D40" s="29" t="s">
        <v>7</v>
      </c>
      <c r="E40" s="25" t="s">
        <v>458</v>
      </c>
      <c r="F40" s="25" t="s">
        <v>477</v>
      </c>
      <c r="G40" s="25">
        <v>2010</v>
      </c>
      <c r="H40" s="25">
        <v>2007</v>
      </c>
      <c r="I40" s="25" t="s">
        <v>431</v>
      </c>
      <c r="J40" s="25"/>
      <c r="K40" s="25"/>
      <c r="L40" s="25">
        <v>57.4</v>
      </c>
      <c r="M40" s="25">
        <v>9.8000000000000007</v>
      </c>
      <c r="N40" s="25"/>
      <c r="O40" s="25"/>
      <c r="P40" s="25">
        <v>14.9</v>
      </c>
      <c r="Q40" s="25">
        <v>2.9</v>
      </c>
      <c r="R40" s="25">
        <f>4.2+10.8</f>
        <v>15</v>
      </c>
      <c r="S40" s="25"/>
      <c r="T40" s="30" t="s">
        <v>479</v>
      </c>
      <c r="U40" s="27"/>
      <c r="V40" s="28"/>
      <c r="W40" s="28"/>
    </row>
    <row r="41" spans="1:23" ht="15.6">
      <c r="A41" s="25" t="s">
        <v>100</v>
      </c>
      <c r="B41" s="25" t="s">
        <v>69</v>
      </c>
      <c r="C41" s="25" t="s">
        <v>483</v>
      </c>
      <c r="D41" s="29" t="s">
        <v>7</v>
      </c>
      <c r="E41" s="25" t="s">
        <v>458</v>
      </c>
      <c r="F41" s="25" t="s">
        <v>477</v>
      </c>
      <c r="G41" s="25">
        <v>2010</v>
      </c>
      <c r="H41" s="25">
        <v>2007</v>
      </c>
      <c r="I41" s="25" t="s">
        <v>431</v>
      </c>
      <c r="J41" s="25"/>
      <c r="K41" s="25"/>
      <c r="L41" s="25">
        <v>55.6</v>
      </c>
      <c r="M41" s="25">
        <v>22.6</v>
      </c>
      <c r="N41" s="25"/>
      <c r="O41" s="29"/>
      <c r="P41" s="25"/>
      <c r="R41" s="25">
        <f>2.8+7.8</f>
        <v>10.6</v>
      </c>
      <c r="S41" s="25">
        <v>11.1</v>
      </c>
      <c r="T41" s="30" t="s">
        <v>479</v>
      </c>
      <c r="U41" s="25"/>
      <c r="V41" s="25"/>
      <c r="W41" s="28"/>
    </row>
    <row r="42" spans="1:23" ht="15.6">
      <c r="A42" s="25" t="s">
        <v>119</v>
      </c>
      <c r="B42" s="25" t="s">
        <v>69</v>
      </c>
      <c r="C42" s="25" t="s">
        <v>483</v>
      </c>
      <c r="D42" s="29" t="s">
        <v>7</v>
      </c>
      <c r="E42" s="25" t="s">
        <v>458</v>
      </c>
      <c r="F42" s="25" t="s">
        <v>477</v>
      </c>
      <c r="G42" s="25">
        <v>2010</v>
      </c>
      <c r="H42" s="25">
        <v>2007</v>
      </c>
      <c r="I42" s="25" t="s">
        <v>431</v>
      </c>
      <c r="J42" s="25"/>
      <c r="K42" s="25"/>
      <c r="L42" s="25">
        <v>27</v>
      </c>
      <c r="M42" s="25">
        <v>35.1</v>
      </c>
      <c r="N42" s="25"/>
      <c r="O42" s="29">
        <v>5.4</v>
      </c>
      <c r="P42" s="25"/>
      <c r="R42" s="25">
        <f>3.9+15.6+6+7.1</f>
        <v>32.6</v>
      </c>
      <c r="S42" s="25"/>
      <c r="T42" s="30" t="s">
        <v>479</v>
      </c>
      <c r="U42" s="25"/>
      <c r="V42" s="25"/>
      <c r="W42" s="28"/>
    </row>
    <row r="43" spans="1:23" ht="15.6">
      <c r="A43" s="25" t="s">
        <v>126</v>
      </c>
      <c r="B43" s="25" t="s">
        <v>69</v>
      </c>
      <c r="C43" s="25" t="s">
        <v>483</v>
      </c>
      <c r="D43" s="29" t="s">
        <v>7</v>
      </c>
      <c r="E43" s="25" t="s">
        <v>458</v>
      </c>
      <c r="F43" s="25" t="s">
        <v>477</v>
      </c>
      <c r="G43" s="25">
        <v>2010</v>
      </c>
      <c r="H43" s="25">
        <v>2007</v>
      </c>
      <c r="I43" s="25" t="s">
        <v>431</v>
      </c>
      <c r="J43" s="25"/>
      <c r="K43" s="25"/>
      <c r="L43" s="25">
        <v>29</v>
      </c>
      <c r="M43" s="25">
        <v>12.1</v>
      </c>
      <c r="N43" s="25">
        <v>23.1</v>
      </c>
      <c r="O43" s="29">
        <v>9.3000000000000007</v>
      </c>
      <c r="P43" s="25"/>
      <c r="Q43" s="25">
        <v>10.5</v>
      </c>
      <c r="R43" s="25">
        <f>6.8+9.1</f>
        <v>15.899999999999999</v>
      </c>
      <c r="S43" s="25"/>
      <c r="T43" s="30" t="s">
        <v>479</v>
      </c>
      <c r="U43" s="25"/>
      <c r="V43" s="25"/>
      <c r="W43" s="28"/>
    </row>
    <row r="44" spans="1:23" ht="15.6">
      <c r="A44" s="25" t="s">
        <v>170</v>
      </c>
      <c r="B44" s="25" t="s">
        <v>69</v>
      </c>
      <c r="C44" s="25" t="s">
        <v>483</v>
      </c>
      <c r="D44" s="29" t="s">
        <v>7</v>
      </c>
      <c r="E44" s="25" t="s">
        <v>458</v>
      </c>
      <c r="F44" s="25" t="s">
        <v>477</v>
      </c>
      <c r="G44" s="25">
        <v>2010</v>
      </c>
      <c r="H44" s="25">
        <v>2007</v>
      </c>
      <c r="I44" s="25" t="s">
        <v>431</v>
      </c>
      <c r="J44" s="25"/>
      <c r="K44" s="25"/>
      <c r="L44" s="25">
        <v>8</v>
      </c>
      <c r="M44" s="25">
        <v>16.8</v>
      </c>
      <c r="N44" s="25"/>
      <c r="O44" s="29">
        <v>3.1</v>
      </c>
      <c r="P44" s="25"/>
      <c r="Q44" s="25">
        <v>30.2</v>
      </c>
      <c r="R44" s="25">
        <f>30.2+17.5+6.1</f>
        <v>53.800000000000004</v>
      </c>
      <c r="S44" s="25">
        <v>18.2</v>
      </c>
      <c r="T44" s="30" t="s">
        <v>479</v>
      </c>
      <c r="U44" s="25"/>
      <c r="V44" s="25"/>
      <c r="W44" s="28"/>
    </row>
    <row r="45" spans="1:23" ht="15.6">
      <c r="A45" s="25" t="s">
        <v>191</v>
      </c>
      <c r="B45" s="25" t="s">
        <v>69</v>
      </c>
      <c r="C45" s="25" t="s">
        <v>483</v>
      </c>
      <c r="D45" s="29" t="s">
        <v>7</v>
      </c>
      <c r="E45" s="25" t="s">
        <v>458</v>
      </c>
      <c r="F45" s="25" t="s">
        <v>477</v>
      </c>
      <c r="G45" s="25">
        <v>2010</v>
      </c>
      <c r="H45" s="25">
        <v>2007</v>
      </c>
      <c r="I45" s="25" t="s">
        <v>431</v>
      </c>
      <c r="J45" s="25">
        <v>5.6</v>
      </c>
      <c r="K45" s="25">
        <v>28.6</v>
      </c>
      <c r="L45" s="25"/>
      <c r="M45" s="25">
        <v>26</v>
      </c>
      <c r="N45" s="25"/>
      <c r="O45" s="29">
        <v>0.8</v>
      </c>
      <c r="P45" s="25"/>
      <c r="R45" s="25">
        <f>15.8+6.4+2.5+4.2</f>
        <v>28.900000000000002</v>
      </c>
      <c r="S45" s="25">
        <v>10.1</v>
      </c>
      <c r="T45" s="30" t="s">
        <v>479</v>
      </c>
      <c r="U45" s="25"/>
      <c r="V45" s="25"/>
      <c r="W45" s="28"/>
    </row>
    <row r="46" spans="1:23" ht="15.6">
      <c r="A46" s="25" t="s">
        <v>225</v>
      </c>
      <c r="B46" s="25" t="s">
        <v>69</v>
      </c>
      <c r="C46" s="25" t="s">
        <v>483</v>
      </c>
      <c r="D46" s="29" t="s">
        <v>7</v>
      </c>
      <c r="E46" s="25" t="s">
        <v>458</v>
      </c>
      <c r="F46" s="25" t="s">
        <v>477</v>
      </c>
      <c r="G46" s="25">
        <v>2010</v>
      </c>
      <c r="H46" s="25">
        <v>2007</v>
      </c>
      <c r="I46" s="25" t="s">
        <v>431</v>
      </c>
      <c r="J46" s="25"/>
      <c r="K46" s="25"/>
      <c r="L46" s="25">
        <v>64.5</v>
      </c>
      <c r="M46" s="25">
        <v>8.5</v>
      </c>
      <c r="N46" s="25"/>
      <c r="O46" s="29"/>
      <c r="P46" s="25">
        <v>6.5</v>
      </c>
      <c r="Q46" s="25">
        <v>4</v>
      </c>
      <c r="R46" s="25">
        <f>13.2+3.3</f>
        <v>16.5</v>
      </c>
      <c r="S46" s="25"/>
      <c r="T46" s="30" t="s">
        <v>479</v>
      </c>
      <c r="U46" s="25"/>
      <c r="V46" s="25"/>
      <c r="W46" s="28"/>
    </row>
    <row r="47" spans="1:23" ht="15.6">
      <c r="A47" s="25" t="s">
        <v>100</v>
      </c>
      <c r="B47" s="25" t="s">
        <v>69</v>
      </c>
      <c r="C47" s="25" t="s">
        <v>433</v>
      </c>
      <c r="D47" s="29" t="s">
        <v>7</v>
      </c>
      <c r="E47" s="25" t="s">
        <v>458</v>
      </c>
      <c r="F47" s="25" t="s">
        <v>477</v>
      </c>
      <c r="G47" s="25">
        <v>2010</v>
      </c>
      <c r="H47" s="25">
        <v>2007</v>
      </c>
      <c r="I47" s="25" t="s">
        <v>431</v>
      </c>
      <c r="J47" s="25"/>
      <c r="K47" s="25"/>
      <c r="L47" s="25">
        <v>45.6</v>
      </c>
      <c r="M47" s="25">
        <v>10.9</v>
      </c>
      <c r="N47" s="25"/>
      <c r="O47" s="25">
        <v>27.2</v>
      </c>
      <c r="P47" s="25"/>
      <c r="R47" s="25">
        <f>6.4+7.5</f>
        <v>13.9</v>
      </c>
      <c r="S47" s="25">
        <v>2.4</v>
      </c>
      <c r="T47" s="30" t="s">
        <v>479</v>
      </c>
      <c r="U47" s="27"/>
      <c r="V47" s="28"/>
      <c r="W47" s="28"/>
    </row>
    <row r="48" spans="1:23" ht="15.6">
      <c r="A48" s="25" t="s">
        <v>119</v>
      </c>
      <c r="B48" s="25" t="s">
        <v>69</v>
      </c>
      <c r="C48" s="25" t="s">
        <v>433</v>
      </c>
      <c r="D48" s="29" t="s">
        <v>7</v>
      </c>
      <c r="E48" s="25" t="s">
        <v>458</v>
      </c>
      <c r="F48" s="25" t="s">
        <v>477</v>
      </c>
      <c r="G48" s="25">
        <v>2010</v>
      </c>
      <c r="H48" s="25">
        <v>2007</v>
      </c>
      <c r="I48" s="25" t="s">
        <v>431</v>
      </c>
      <c r="J48" s="25"/>
      <c r="K48" s="25"/>
      <c r="L48" s="25">
        <v>16.899999999999999</v>
      </c>
      <c r="M48" s="25">
        <v>45.8</v>
      </c>
      <c r="N48" s="25"/>
      <c r="O48" s="25">
        <v>4.4000000000000004</v>
      </c>
      <c r="P48" s="25"/>
      <c r="R48" s="25">
        <f>13.8+8.1+6.8+4.2</f>
        <v>32.9</v>
      </c>
      <c r="S48" s="25"/>
      <c r="T48" s="30" t="s">
        <v>479</v>
      </c>
      <c r="U48" s="27"/>
      <c r="V48" s="28"/>
      <c r="W48" s="28"/>
    </row>
    <row r="49" spans="1:23" ht="15.6">
      <c r="A49" s="25" t="s">
        <v>126</v>
      </c>
      <c r="B49" s="25" t="s">
        <v>69</v>
      </c>
      <c r="C49" s="25" t="s">
        <v>433</v>
      </c>
      <c r="D49" s="29" t="s">
        <v>7</v>
      </c>
      <c r="E49" s="25" t="s">
        <v>458</v>
      </c>
      <c r="F49" s="25" t="s">
        <v>477</v>
      </c>
      <c r="G49" s="25">
        <v>2010</v>
      </c>
      <c r="H49" s="25">
        <v>2007</v>
      </c>
      <c r="I49" s="25" t="s">
        <v>431</v>
      </c>
      <c r="J49" s="25"/>
      <c r="K49" s="25"/>
      <c r="L49" s="25">
        <v>25.1</v>
      </c>
      <c r="M49" s="25">
        <v>8.6999999999999993</v>
      </c>
      <c r="N49" s="25">
        <v>23.1</v>
      </c>
      <c r="O49" s="25">
        <v>8.8000000000000007</v>
      </c>
      <c r="P49" s="25"/>
      <c r="Q49" s="25">
        <v>24.4</v>
      </c>
      <c r="R49" s="25">
        <f>2.7+7.2</f>
        <v>9.9</v>
      </c>
      <c r="S49" s="25"/>
      <c r="T49" s="30" t="s">
        <v>479</v>
      </c>
      <c r="U49" s="27"/>
      <c r="V49" s="28"/>
      <c r="W49" s="28"/>
    </row>
    <row r="50" spans="1:23" ht="15.6">
      <c r="A50" s="25" t="s">
        <v>170</v>
      </c>
      <c r="B50" s="25" t="s">
        <v>69</v>
      </c>
      <c r="C50" s="25" t="s">
        <v>433</v>
      </c>
      <c r="D50" s="29" t="s">
        <v>7</v>
      </c>
      <c r="E50" s="25" t="s">
        <v>458</v>
      </c>
      <c r="F50" s="25" t="s">
        <v>477</v>
      </c>
      <c r="G50" s="25">
        <v>2010</v>
      </c>
      <c r="H50" s="25">
        <v>2007</v>
      </c>
      <c r="I50" s="25" t="s">
        <v>431</v>
      </c>
      <c r="J50" s="25"/>
      <c r="K50" s="25"/>
      <c r="L50" s="25">
        <v>9.4</v>
      </c>
      <c r="M50" s="25">
        <v>14.7</v>
      </c>
      <c r="N50" s="25"/>
      <c r="O50" s="25">
        <v>18.899999999999999</v>
      </c>
      <c r="P50" s="25"/>
      <c r="Q50" s="25">
        <v>17.7</v>
      </c>
      <c r="R50" s="25">
        <f>15.1+8.5</f>
        <v>23.6</v>
      </c>
      <c r="S50" s="25">
        <v>15.6</v>
      </c>
      <c r="T50" s="30" t="s">
        <v>479</v>
      </c>
      <c r="U50" s="27"/>
      <c r="V50" s="28"/>
      <c r="W50" s="28"/>
    </row>
    <row r="51" spans="1:23" ht="15.6">
      <c r="A51" s="25" t="s">
        <v>191</v>
      </c>
      <c r="B51" s="25" t="s">
        <v>69</v>
      </c>
      <c r="C51" s="25" t="s">
        <v>433</v>
      </c>
      <c r="D51" s="29" t="s">
        <v>7</v>
      </c>
      <c r="E51" s="25" t="s">
        <v>458</v>
      </c>
      <c r="F51" s="25" t="s">
        <v>477</v>
      </c>
      <c r="G51" s="25">
        <v>2010</v>
      </c>
      <c r="H51" s="25">
        <v>2007</v>
      </c>
      <c r="I51" s="25" t="s">
        <v>431</v>
      </c>
      <c r="J51" s="25">
        <v>1.7</v>
      </c>
      <c r="K51" s="25">
        <v>30.1</v>
      </c>
      <c r="L51" s="25"/>
      <c r="M51" s="25">
        <v>7.8</v>
      </c>
      <c r="N51" s="25"/>
      <c r="O51" s="25">
        <f>5.1+1</f>
        <v>6.1</v>
      </c>
      <c r="P51" s="25"/>
      <c r="Q51" s="25">
        <v>23</v>
      </c>
      <c r="R51" s="25">
        <v>18.100000000000001</v>
      </c>
      <c r="S51" s="25">
        <v>13.3</v>
      </c>
      <c r="T51" s="30" t="s">
        <v>479</v>
      </c>
      <c r="U51" s="27"/>
      <c r="V51" s="28"/>
      <c r="W51" s="28"/>
    </row>
    <row r="52" spans="1:23" ht="15.6">
      <c r="A52" s="25" t="s">
        <v>225</v>
      </c>
      <c r="B52" s="25" t="s">
        <v>69</v>
      </c>
      <c r="C52" s="25" t="s">
        <v>433</v>
      </c>
      <c r="D52" s="29" t="s">
        <v>7</v>
      </c>
      <c r="E52" s="25" t="s">
        <v>458</v>
      </c>
      <c r="F52" s="25" t="s">
        <v>477</v>
      </c>
      <c r="G52" s="25">
        <v>2010</v>
      </c>
      <c r="H52" s="25">
        <v>2007</v>
      </c>
      <c r="I52" s="25" t="s">
        <v>431</v>
      </c>
      <c r="J52" s="25"/>
      <c r="K52" s="25"/>
      <c r="L52" s="25">
        <v>49.2</v>
      </c>
      <c r="M52" s="25">
        <v>2</v>
      </c>
      <c r="N52" s="25"/>
      <c r="O52" s="25"/>
      <c r="P52" s="25">
        <v>27.9</v>
      </c>
      <c r="Q52" s="25">
        <v>8.6</v>
      </c>
      <c r="R52" s="25">
        <f>4.1+8.3</f>
        <v>12.4</v>
      </c>
      <c r="S52" s="25"/>
      <c r="T52" s="30" t="s">
        <v>479</v>
      </c>
      <c r="U52" s="27"/>
      <c r="V52" s="28"/>
      <c r="W52" s="28"/>
    </row>
    <row r="53" spans="1:23" ht="15.6">
      <c r="A53" s="25" t="s">
        <v>100</v>
      </c>
      <c r="B53" s="25" t="s">
        <v>69</v>
      </c>
      <c r="C53" s="25" t="s">
        <v>476</v>
      </c>
      <c r="D53" s="29" t="s">
        <v>12</v>
      </c>
      <c r="E53" s="25" t="s">
        <v>458</v>
      </c>
      <c r="F53" s="25" t="s">
        <v>477</v>
      </c>
      <c r="G53" s="25">
        <v>2010</v>
      </c>
      <c r="H53" s="25">
        <v>2007</v>
      </c>
      <c r="I53" s="25" t="s">
        <v>431</v>
      </c>
      <c r="J53" s="25"/>
      <c r="K53" s="25"/>
      <c r="L53" s="25">
        <v>4.4000000000000004</v>
      </c>
      <c r="M53" s="25">
        <f>47.6</f>
        <v>47.6</v>
      </c>
      <c r="N53" s="25"/>
      <c r="O53" s="25"/>
      <c r="P53" s="25"/>
      <c r="R53" s="25">
        <f>28.1+6.3</f>
        <v>34.4</v>
      </c>
      <c r="S53" s="25">
        <v>13.6</v>
      </c>
      <c r="T53" s="30" t="s">
        <v>479</v>
      </c>
      <c r="U53" s="27"/>
      <c r="V53" s="28"/>
      <c r="W53" s="28"/>
    </row>
    <row r="54" spans="1:23" ht="15.6">
      <c r="A54" s="25" t="s">
        <v>119</v>
      </c>
      <c r="B54" s="25" t="s">
        <v>69</v>
      </c>
      <c r="C54" s="25" t="s">
        <v>476</v>
      </c>
      <c r="D54" s="29" t="s">
        <v>12</v>
      </c>
      <c r="E54" s="25" t="s">
        <v>458</v>
      </c>
      <c r="F54" s="25" t="s">
        <v>477</v>
      </c>
      <c r="G54" s="25">
        <v>2010</v>
      </c>
      <c r="H54" s="25">
        <v>2007</v>
      </c>
      <c r="I54" s="25" t="s">
        <v>431</v>
      </c>
      <c r="J54" s="25"/>
      <c r="K54" s="25"/>
      <c r="L54" s="25">
        <v>24.4</v>
      </c>
      <c r="M54" s="25">
        <v>27.3</v>
      </c>
      <c r="N54" s="25"/>
      <c r="O54" s="25"/>
      <c r="P54" s="25"/>
      <c r="R54" s="25">
        <f>26.6+8+13.7</f>
        <v>48.3</v>
      </c>
      <c r="S54" s="25"/>
      <c r="T54" s="30" t="s">
        <v>479</v>
      </c>
      <c r="U54" s="27"/>
      <c r="V54" s="28"/>
      <c r="W54" s="28"/>
    </row>
    <row r="55" spans="1:23" ht="15.6">
      <c r="A55" s="25" t="s">
        <v>126</v>
      </c>
      <c r="B55" s="25" t="s">
        <v>69</v>
      </c>
      <c r="C55" s="25" t="s">
        <v>476</v>
      </c>
      <c r="D55" s="29" t="s">
        <v>12</v>
      </c>
      <c r="E55" s="25" t="s">
        <v>458</v>
      </c>
      <c r="F55" s="25" t="s">
        <v>477</v>
      </c>
      <c r="G55" s="25">
        <v>2010</v>
      </c>
      <c r="H55" s="25">
        <v>2007</v>
      </c>
      <c r="I55" s="25" t="s">
        <v>431</v>
      </c>
      <c r="J55" s="25"/>
      <c r="K55" s="25"/>
      <c r="L55" s="25">
        <v>4.9000000000000004</v>
      </c>
      <c r="M55" s="25">
        <v>22.4</v>
      </c>
      <c r="N55" s="25"/>
      <c r="O55" s="25">
        <v>2.8</v>
      </c>
      <c r="P55" s="25"/>
      <c r="R55" s="25">
        <f>49.6+17.4+2.9</f>
        <v>69.900000000000006</v>
      </c>
      <c r="S55" s="25"/>
      <c r="T55" s="30" t="s">
        <v>479</v>
      </c>
      <c r="U55" s="27"/>
      <c r="V55" s="28"/>
      <c r="W55" s="28"/>
    </row>
    <row r="56" spans="1:23" ht="15.6">
      <c r="A56" s="25" t="s">
        <v>170</v>
      </c>
      <c r="B56" s="25" t="s">
        <v>69</v>
      </c>
      <c r="C56" s="25" t="s">
        <v>476</v>
      </c>
      <c r="D56" s="29" t="s">
        <v>12</v>
      </c>
      <c r="E56" s="25" t="s">
        <v>458</v>
      </c>
      <c r="F56" s="25" t="s">
        <v>477</v>
      </c>
      <c r="G56" s="25">
        <v>2010</v>
      </c>
      <c r="H56" s="25">
        <v>2007</v>
      </c>
      <c r="I56" s="25" t="s">
        <v>431</v>
      </c>
      <c r="J56" s="25"/>
      <c r="K56" s="25"/>
      <c r="L56" s="25">
        <v>4.9000000000000004</v>
      </c>
      <c r="M56" s="25">
        <v>23.6</v>
      </c>
      <c r="N56" s="25"/>
      <c r="O56" s="25">
        <v>1.9</v>
      </c>
      <c r="P56" s="25"/>
      <c r="R56" s="25">
        <f>27.7+17.6</f>
        <v>45.3</v>
      </c>
      <c r="S56" s="25">
        <v>24.3</v>
      </c>
      <c r="T56" s="30" t="s">
        <v>479</v>
      </c>
      <c r="U56" s="27"/>
      <c r="V56" s="28"/>
      <c r="W56" s="28"/>
    </row>
    <row r="57" spans="1:23" ht="15.6">
      <c r="A57" s="25" t="s">
        <v>225</v>
      </c>
      <c r="B57" s="25" t="s">
        <v>69</v>
      </c>
      <c r="C57" s="25" t="s">
        <v>476</v>
      </c>
      <c r="D57" s="29" t="s">
        <v>12</v>
      </c>
      <c r="E57" s="25" t="s">
        <v>458</v>
      </c>
      <c r="F57" s="25" t="s">
        <v>477</v>
      </c>
      <c r="G57" s="25">
        <v>2010</v>
      </c>
      <c r="H57" s="25">
        <v>2007</v>
      </c>
      <c r="I57" s="25" t="s">
        <v>431</v>
      </c>
      <c r="J57" s="25"/>
      <c r="K57" s="25"/>
      <c r="L57" s="25">
        <v>3.5</v>
      </c>
      <c r="M57" s="25">
        <v>33.9</v>
      </c>
      <c r="N57" s="25"/>
      <c r="O57" s="25"/>
      <c r="P57" s="25"/>
      <c r="R57" s="25">
        <v>16.3</v>
      </c>
      <c r="S57" s="25">
        <v>46.3</v>
      </c>
      <c r="T57" s="30" t="s">
        <v>479</v>
      </c>
      <c r="U57" s="27"/>
      <c r="V57" s="28"/>
      <c r="W57" s="28"/>
    </row>
    <row r="58" spans="1:23" ht="15.6">
      <c r="A58" s="25" t="s">
        <v>100</v>
      </c>
      <c r="B58" s="25" t="s">
        <v>69</v>
      </c>
      <c r="C58" s="25" t="s">
        <v>483</v>
      </c>
      <c r="D58" s="29" t="s">
        <v>12</v>
      </c>
      <c r="E58" s="25" t="s">
        <v>458</v>
      </c>
      <c r="F58" s="25" t="s">
        <v>477</v>
      </c>
      <c r="G58" s="25">
        <v>2010</v>
      </c>
      <c r="H58" s="25">
        <v>2007</v>
      </c>
      <c r="I58" s="25" t="s">
        <v>431</v>
      </c>
      <c r="J58" s="25"/>
      <c r="K58" s="25"/>
      <c r="L58" s="25">
        <v>2.8</v>
      </c>
      <c r="M58" s="25">
        <v>60.6</v>
      </c>
      <c r="N58" s="25"/>
      <c r="O58" s="29"/>
      <c r="P58" s="25"/>
      <c r="R58" s="25">
        <f>23.2+2.4</f>
        <v>25.599999999999998</v>
      </c>
      <c r="S58" s="25">
        <v>11</v>
      </c>
      <c r="T58" s="30" t="s">
        <v>479</v>
      </c>
      <c r="U58" s="25"/>
      <c r="V58" s="25"/>
      <c r="W58" s="28"/>
    </row>
    <row r="59" spans="1:23" ht="15.6">
      <c r="A59" s="25" t="s">
        <v>119</v>
      </c>
      <c r="B59" s="25" t="s">
        <v>69</v>
      </c>
      <c r="C59" s="25" t="s">
        <v>483</v>
      </c>
      <c r="D59" s="29" t="s">
        <v>12</v>
      </c>
      <c r="E59" s="25" t="s">
        <v>458</v>
      </c>
      <c r="F59" s="25" t="s">
        <v>477</v>
      </c>
      <c r="G59" s="25">
        <v>2010</v>
      </c>
      <c r="H59" s="25">
        <v>2007</v>
      </c>
      <c r="I59" s="25" t="s">
        <v>431</v>
      </c>
      <c r="J59" s="25"/>
      <c r="K59" s="25"/>
      <c r="L59" s="25">
        <v>27.9</v>
      </c>
      <c r="M59" s="25">
        <v>45.7</v>
      </c>
      <c r="N59" s="25"/>
      <c r="O59" s="29"/>
      <c r="P59" s="25"/>
      <c r="R59" s="25">
        <f>8.2 + 18.2</f>
        <v>26.4</v>
      </c>
      <c r="S59" s="25"/>
      <c r="T59" s="30" t="s">
        <v>479</v>
      </c>
      <c r="U59" s="25"/>
      <c r="V59" s="25"/>
      <c r="W59" s="28"/>
    </row>
    <row r="60" spans="1:23" ht="15.6">
      <c r="A60" s="25" t="s">
        <v>126</v>
      </c>
      <c r="B60" s="25" t="s">
        <v>69</v>
      </c>
      <c r="C60" s="25" t="s">
        <v>483</v>
      </c>
      <c r="D60" s="29" t="s">
        <v>12</v>
      </c>
      <c r="E60" s="25" t="s">
        <v>458</v>
      </c>
      <c r="F60" s="25" t="s">
        <v>477</v>
      </c>
      <c r="G60" s="25">
        <v>2010</v>
      </c>
      <c r="H60" s="25">
        <v>2007</v>
      </c>
      <c r="I60" s="25" t="s">
        <v>431</v>
      </c>
      <c r="J60" s="25"/>
      <c r="K60" s="25"/>
      <c r="L60" s="25">
        <v>5.4</v>
      </c>
      <c r="M60" s="25">
        <v>7</v>
      </c>
      <c r="N60" s="25"/>
      <c r="O60" s="29">
        <v>7.1</v>
      </c>
      <c r="P60" s="25"/>
      <c r="Q60" s="25">
        <v>14</v>
      </c>
      <c r="R60" s="25">
        <f>40.5+14.2+2.4+9.5</f>
        <v>66.599999999999994</v>
      </c>
      <c r="S60" s="25"/>
      <c r="T60" s="30" t="s">
        <v>479</v>
      </c>
      <c r="U60" s="25"/>
      <c r="V60" s="25"/>
      <c r="W60" s="28"/>
    </row>
    <row r="61" spans="1:23" ht="15.6">
      <c r="A61" s="25" t="s">
        <v>170</v>
      </c>
      <c r="B61" s="25" t="s">
        <v>69</v>
      </c>
      <c r="C61" s="25" t="s">
        <v>483</v>
      </c>
      <c r="D61" s="29" t="s">
        <v>12</v>
      </c>
      <c r="E61" s="25" t="s">
        <v>458</v>
      </c>
      <c r="F61" s="25" t="s">
        <v>477</v>
      </c>
      <c r="G61" s="25">
        <v>2010</v>
      </c>
      <c r="H61" s="25">
        <v>2007</v>
      </c>
      <c r="I61" s="25" t="s">
        <v>431</v>
      </c>
      <c r="J61" s="25"/>
      <c r="K61" s="25"/>
      <c r="L61" s="25">
        <v>7.7</v>
      </c>
      <c r="M61" s="25">
        <v>31.9</v>
      </c>
      <c r="N61" s="25"/>
      <c r="O61" s="29">
        <v>2.7</v>
      </c>
      <c r="P61" s="25"/>
      <c r="R61" s="25">
        <f>25.6+10.9</f>
        <v>36.5</v>
      </c>
      <c r="S61" s="25">
        <v>21.2</v>
      </c>
      <c r="T61" s="30" t="s">
        <v>479</v>
      </c>
      <c r="U61" s="25"/>
      <c r="V61" s="25"/>
      <c r="W61" s="28"/>
    </row>
    <row r="62" spans="1:23" ht="15.6">
      <c r="A62" s="25" t="s">
        <v>225</v>
      </c>
      <c r="B62" s="25" t="s">
        <v>69</v>
      </c>
      <c r="C62" s="25" t="s">
        <v>483</v>
      </c>
      <c r="D62" s="29" t="s">
        <v>12</v>
      </c>
      <c r="E62" s="25" t="s">
        <v>458</v>
      </c>
      <c r="F62" s="25" t="s">
        <v>477</v>
      </c>
      <c r="G62" s="25">
        <v>2010</v>
      </c>
      <c r="H62" s="25">
        <v>2007</v>
      </c>
      <c r="I62" s="25" t="s">
        <v>431</v>
      </c>
      <c r="J62" s="25"/>
      <c r="K62" s="25"/>
      <c r="L62" s="25">
        <v>3.1</v>
      </c>
      <c r="M62" s="25">
        <v>24.7</v>
      </c>
      <c r="N62" s="25"/>
      <c r="O62" s="29"/>
      <c r="P62" s="25"/>
      <c r="R62" s="25">
        <v>14.3</v>
      </c>
      <c r="S62" s="25">
        <v>57.9</v>
      </c>
      <c r="T62" s="30" t="s">
        <v>479</v>
      </c>
      <c r="U62" s="25"/>
      <c r="V62" s="25"/>
      <c r="W62" s="28"/>
    </row>
    <row r="63" spans="1:23" ht="15.6">
      <c r="A63" s="25" t="s">
        <v>100</v>
      </c>
      <c r="B63" s="25" t="s">
        <v>69</v>
      </c>
      <c r="C63" s="25" t="s">
        <v>433</v>
      </c>
      <c r="D63" s="29" t="s">
        <v>12</v>
      </c>
      <c r="E63" s="25" t="s">
        <v>458</v>
      </c>
      <c r="F63" s="25" t="s">
        <v>477</v>
      </c>
      <c r="G63" s="25">
        <v>2010</v>
      </c>
      <c r="H63" s="25">
        <v>2007</v>
      </c>
      <c r="I63" s="25" t="s">
        <v>431</v>
      </c>
      <c r="J63" s="25"/>
      <c r="K63" s="25"/>
      <c r="L63" s="25">
        <v>2.6</v>
      </c>
      <c r="M63" s="25">
        <v>35.1</v>
      </c>
      <c r="N63" s="25"/>
      <c r="O63" s="25">
        <v>21</v>
      </c>
      <c r="P63" s="25"/>
      <c r="R63" s="25">
        <f>11.1+17.2</f>
        <v>28.299999999999997</v>
      </c>
      <c r="S63" s="25">
        <v>13.1</v>
      </c>
      <c r="T63" s="30" t="s">
        <v>479</v>
      </c>
      <c r="U63" s="27"/>
      <c r="V63" s="28"/>
      <c r="W63" s="28"/>
    </row>
    <row r="64" spans="1:23" ht="15.6">
      <c r="A64" s="25" t="s">
        <v>119</v>
      </c>
      <c r="B64" s="25" t="s">
        <v>69</v>
      </c>
      <c r="C64" s="25" t="s">
        <v>433</v>
      </c>
      <c r="D64" s="29" t="s">
        <v>12</v>
      </c>
      <c r="E64" s="25" t="s">
        <v>458</v>
      </c>
      <c r="F64" s="25" t="s">
        <v>477</v>
      </c>
      <c r="G64" s="25">
        <v>2010</v>
      </c>
      <c r="H64" s="25">
        <v>2007</v>
      </c>
      <c r="I64" s="25" t="s">
        <v>431</v>
      </c>
      <c r="J64" s="25"/>
      <c r="K64" s="25"/>
      <c r="L64" s="25">
        <v>22.8</v>
      </c>
      <c r="M64" s="25">
        <v>19.600000000000001</v>
      </c>
      <c r="N64" s="25"/>
      <c r="O64" s="25">
        <v>0.7</v>
      </c>
      <c r="P64" s="25"/>
      <c r="R64" s="25">
        <f>28.3+8.4+18.9+1.3</f>
        <v>56.9</v>
      </c>
      <c r="S64" s="25"/>
      <c r="T64" s="30" t="s">
        <v>479</v>
      </c>
      <c r="U64" s="27"/>
      <c r="V64" s="28"/>
      <c r="W64" s="28"/>
    </row>
    <row r="65" spans="1:23" ht="15.6">
      <c r="A65" s="25" t="s">
        <v>126</v>
      </c>
      <c r="B65" s="25" t="s">
        <v>69</v>
      </c>
      <c r="C65" s="25" t="s">
        <v>433</v>
      </c>
      <c r="D65" s="29" t="s">
        <v>12</v>
      </c>
      <c r="E65" s="25" t="s">
        <v>458</v>
      </c>
      <c r="F65" s="25" t="s">
        <v>477</v>
      </c>
      <c r="G65" s="25">
        <v>2010</v>
      </c>
      <c r="H65" s="25">
        <v>2007</v>
      </c>
      <c r="I65" s="25" t="s">
        <v>431</v>
      </c>
      <c r="J65" s="25"/>
      <c r="K65" s="25"/>
      <c r="L65" s="25">
        <v>6.4</v>
      </c>
      <c r="M65" s="25">
        <v>6</v>
      </c>
      <c r="N65" s="25"/>
      <c r="O65" s="25">
        <v>0.3</v>
      </c>
      <c r="P65" s="25"/>
      <c r="R65" s="25">
        <f>61.2+21.5+3.6+1.1</f>
        <v>87.399999999999991</v>
      </c>
      <c r="S65" s="25"/>
      <c r="T65" s="30" t="s">
        <v>479</v>
      </c>
      <c r="U65" s="27"/>
      <c r="V65" s="28"/>
      <c r="W65" s="28"/>
    </row>
    <row r="66" spans="1:23" ht="15.6">
      <c r="A66" s="25" t="s">
        <v>170</v>
      </c>
      <c r="B66" s="25" t="s">
        <v>69</v>
      </c>
      <c r="C66" s="25" t="s">
        <v>433</v>
      </c>
      <c r="D66" s="29" t="s">
        <v>12</v>
      </c>
      <c r="E66" s="25" t="s">
        <v>458</v>
      </c>
      <c r="F66" s="25" t="s">
        <v>477</v>
      </c>
      <c r="G66" s="25">
        <v>2010</v>
      </c>
      <c r="H66" s="25">
        <v>2007</v>
      </c>
      <c r="I66" s="25" t="s">
        <v>431</v>
      </c>
      <c r="J66" s="25"/>
      <c r="K66" s="25"/>
      <c r="L66" s="25">
        <v>5.6</v>
      </c>
      <c r="M66" s="25">
        <v>27.9</v>
      </c>
      <c r="N66" s="25"/>
      <c r="O66" s="25">
        <v>16.8</v>
      </c>
      <c r="P66" s="25"/>
      <c r="R66" s="25">
        <f>21.5+7</f>
        <v>28.5</v>
      </c>
      <c r="S66" s="25">
        <v>21.3</v>
      </c>
      <c r="T66" s="30" t="s">
        <v>479</v>
      </c>
      <c r="U66" s="27"/>
      <c r="V66" s="28"/>
      <c r="W66" s="28"/>
    </row>
    <row r="67" spans="1:23" ht="15.6">
      <c r="A67" s="25" t="s">
        <v>225</v>
      </c>
      <c r="B67" s="25" t="s">
        <v>69</v>
      </c>
      <c r="C67" s="25" t="s">
        <v>433</v>
      </c>
      <c r="D67" s="29" t="s">
        <v>12</v>
      </c>
      <c r="E67" s="25" t="s">
        <v>458</v>
      </c>
      <c r="F67" s="25" t="s">
        <v>477</v>
      </c>
      <c r="G67" s="25">
        <v>2010</v>
      </c>
      <c r="H67" s="25">
        <v>2007</v>
      </c>
      <c r="I67" s="25" t="s">
        <v>431</v>
      </c>
      <c r="J67" s="25"/>
      <c r="K67" s="25"/>
      <c r="L67" s="25">
        <v>4.7</v>
      </c>
      <c r="M67" s="25">
        <v>20.9</v>
      </c>
      <c r="N67" s="25"/>
      <c r="O67" s="25"/>
      <c r="P67" s="25"/>
      <c r="R67" s="25">
        <v>16.8</v>
      </c>
      <c r="S67" s="25">
        <f>43.2+14.3</f>
        <v>57.5</v>
      </c>
      <c r="T67" s="30" t="s">
        <v>479</v>
      </c>
      <c r="U67" s="27"/>
      <c r="V67" s="28"/>
      <c r="W67" s="28"/>
    </row>
    <row r="68" spans="1:23" ht="15.6">
      <c r="A68" s="25" t="s">
        <v>126</v>
      </c>
      <c r="B68" s="25" t="s">
        <v>69</v>
      </c>
      <c r="C68" s="25" t="s">
        <v>433</v>
      </c>
      <c r="D68" s="29" t="s">
        <v>7</v>
      </c>
      <c r="E68" s="25" t="s">
        <v>489</v>
      </c>
      <c r="F68" s="25" t="s">
        <v>490</v>
      </c>
      <c r="G68" s="25">
        <v>2014</v>
      </c>
      <c r="H68" s="25">
        <v>2007</v>
      </c>
      <c r="I68" s="25" t="s">
        <v>431</v>
      </c>
      <c r="J68" s="25"/>
      <c r="K68" s="25"/>
      <c r="L68" s="25">
        <v>55</v>
      </c>
      <c r="M68" s="25">
        <v>6.9</v>
      </c>
      <c r="N68" s="25"/>
      <c r="O68" s="25">
        <f>18+1.2</f>
        <v>19.2</v>
      </c>
      <c r="P68" s="25"/>
      <c r="Q68" s="25">
        <v>8.3000000000000007</v>
      </c>
      <c r="R68" s="25"/>
      <c r="S68" s="25"/>
      <c r="T68" s="30" t="s">
        <v>491</v>
      </c>
      <c r="U68" s="27"/>
      <c r="V68" s="28"/>
      <c r="W68" s="28"/>
    </row>
    <row r="69" spans="1:23" ht="15.6">
      <c r="A69" s="25" t="s">
        <v>126</v>
      </c>
      <c r="B69" s="25" t="s">
        <v>69</v>
      </c>
      <c r="C69" s="25" t="s">
        <v>433</v>
      </c>
      <c r="D69" s="29" t="s">
        <v>12</v>
      </c>
      <c r="E69" s="25" t="s">
        <v>489</v>
      </c>
      <c r="F69" s="25" t="s">
        <v>490</v>
      </c>
      <c r="G69" s="25">
        <v>2014</v>
      </c>
      <c r="H69" s="25">
        <v>2010</v>
      </c>
      <c r="I69" s="25" t="s">
        <v>431</v>
      </c>
      <c r="J69" s="25"/>
      <c r="K69" s="25"/>
      <c r="L69" s="25">
        <v>66</v>
      </c>
      <c r="M69" s="25">
        <v>15.2</v>
      </c>
      <c r="N69" s="25"/>
      <c r="O69" s="25">
        <f>1.4+8.2</f>
        <v>9.6</v>
      </c>
      <c r="P69" s="25"/>
      <c r="R69" s="25">
        <v>9.3000000000000007</v>
      </c>
      <c r="S69" s="25"/>
      <c r="T69" s="30" t="s">
        <v>492</v>
      </c>
      <c r="U69" s="27"/>
      <c r="V69" s="28"/>
      <c r="W69" s="28"/>
    </row>
    <row r="70" spans="1:23" ht="15.6">
      <c r="A70" s="25" t="s">
        <v>126</v>
      </c>
      <c r="B70" s="25" t="s">
        <v>69</v>
      </c>
      <c r="C70" s="25" t="s">
        <v>433</v>
      </c>
      <c r="D70" s="29" t="s">
        <v>7</v>
      </c>
      <c r="E70" s="25" t="s">
        <v>489</v>
      </c>
      <c r="F70" s="25" t="s">
        <v>490</v>
      </c>
      <c r="G70" s="25">
        <v>2014</v>
      </c>
      <c r="H70" s="25">
        <v>2010</v>
      </c>
      <c r="I70" s="25" t="s">
        <v>431</v>
      </c>
      <c r="J70" s="25"/>
      <c r="K70" s="25"/>
      <c r="L70" s="25">
        <v>56</v>
      </c>
      <c r="M70" s="25">
        <v>12.7</v>
      </c>
      <c r="N70" s="25"/>
      <c r="O70" s="25">
        <f>11.5+4.6</f>
        <v>16.100000000000001</v>
      </c>
      <c r="P70" s="25"/>
      <c r="R70" s="25">
        <v>15.3</v>
      </c>
      <c r="S70" s="25"/>
      <c r="T70" s="30" t="s">
        <v>493</v>
      </c>
      <c r="U70" s="27"/>
      <c r="V70" s="28"/>
      <c r="W70" s="28"/>
    </row>
    <row r="71" spans="1:23">
      <c r="A71" s="25"/>
      <c r="B71" s="25"/>
      <c r="C71" s="25"/>
      <c r="D71" s="29"/>
      <c r="E71" s="25"/>
      <c r="F71" s="25"/>
      <c r="G71" s="25"/>
      <c r="H71" s="25"/>
      <c r="I71" s="25"/>
      <c r="J71" s="25"/>
      <c r="K71" s="25"/>
      <c r="L71" s="25"/>
      <c r="M71" s="25"/>
      <c r="N71" s="25"/>
      <c r="O71" s="25"/>
      <c r="P71" s="25"/>
      <c r="Q71" s="25"/>
      <c r="R71" s="25"/>
      <c r="S71" s="25"/>
      <c r="T71" s="25"/>
      <c r="U71" s="27"/>
      <c r="V71" s="28"/>
      <c r="W71" s="28"/>
    </row>
    <row r="72" spans="1:23">
      <c r="A72" s="25"/>
      <c r="B72" s="25"/>
      <c r="C72" s="25"/>
      <c r="D72" s="29"/>
      <c r="E72" s="25"/>
      <c r="F72" s="25"/>
      <c r="G72" s="25"/>
      <c r="H72" s="25"/>
      <c r="I72" s="25"/>
      <c r="J72" s="25"/>
      <c r="K72" s="25"/>
      <c r="L72" s="25"/>
      <c r="M72" s="25"/>
      <c r="N72" s="25"/>
      <c r="O72" s="25"/>
      <c r="P72" s="25"/>
      <c r="Q72" s="25"/>
      <c r="R72" s="25"/>
      <c r="S72" s="25"/>
      <c r="T72" s="25"/>
      <c r="U72" s="27"/>
      <c r="V72" s="28"/>
      <c r="W72" s="28"/>
    </row>
    <row r="73" spans="1:23">
      <c r="A73" s="25"/>
      <c r="B73" s="25"/>
      <c r="C73" s="25"/>
      <c r="D73" s="29"/>
      <c r="E73" s="25"/>
      <c r="F73" s="25"/>
      <c r="G73" s="25"/>
      <c r="H73" s="25"/>
      <c r="I73" s="25"/>
      <c r="J73" s="25"/>
      <c r="K73" s="25"/>
      <c r="L73" s="25"/>
      <c r="M73" s="25"/>
      <c r="N73" s="25"/>
      <c r="O73" s="25"/>
      <c r="P73" s="25"/>
      <c r="Q73" s="25"/>
      <c r="R73" s="25"/>
      <c r="S73" s="25"/>
      <c r="T73" s="25"/>
      <c r="U73" s="27"/>
      <c r="V73" s="28"/>
      <c r="W73" s="28"/>
    </row>
    <row r="74" spans="1:23">
      <c r="A74" s="25"/>
      <c r="B74" s="25"/>
      <c r="C74" s="25"/>
      <c r="D74" s="29"/>
      <c r="E74" s="25"/>
      <c r="F74" s="25"/>
      <c r="G74" s="25"/>
      <c r="H74" s="25"/>
      <c r="I74" s="25"/>
      <c r="J74" s="25"/>
      <c r="K74" s="25"/>
      <c r="L74" s="25"/>
      <c r="M74" s="25"/>
      <c r="N74" s="25"/>
      <c r="O74" s="25"/>
      <c r="P74" s="25"/>
      <c r="Q74" s="25"/>
      <c r="R74" s="25"/>
      <c r="S74" s="25"/>
      <c r="T74" s="25"/>
      <c r="U74" s="27"/>
      <c r="V74" s="28"/>
      <c r="W74" s="28"/>
    </row>
    <row r="75" spans="1:23">
      <c r="A75" s="25"/>
      <c r="B75" s="25"/>
      <c r="C75" s="25"/>
      <c r="D75" s="29"/>
      <c r="E75" s="25"/>
      <c r="F75" s="25"/>
      <c r="G75" s="25"/>
      <c r="H75" s="25"/>
      <c r="I75" s="25"/>
      <c r="J75" s="25"/>
      <c r="K75" s="25"/>
      <c r="L75" s="25"/>
      <c r="M75" s="25"/>
      <c r="N75" s="25"/>
      <c r="O75" s="25"/>
      <c r="P75" s="25"/>
      <c r="Q75" s="25"/>
      <c r="R75" s="25"/>
      <c r="S75" s="25"/>
      <c r="T75" s="25"/>
      <c r="U75" s="27"/>
      <c r="V75" s="28"/>
      <c r="W75" s="28"/>
    </row>
    <row r="76" spans="1:23">
      <c r="A76" s="25"/>
      <c r="B76" s="25"/>
      <c r="C76" s="25"/>
      <c r="D76" s="29"/>
      <c r="E76" s="25"/>
      <c r="F76" s="25"/>
      <c r="G76" s="25"/>
      <c r="H76" s="25"/>
      <c r="I76" s="25"/>
      <c r="J76" s="25"/>
      <c r="K76" s="25"/>
      <c r="L76" s="25"/>
      <c r="M76" s="25"/>
      <c r="N76" s="25"/>
      <c r="O76" s="25"/>
      <c r="P76" s="25"/>
      <c r="Q76" s="25"/>
      <c r="R76" s="25"/>
      <c r="S76" s="25"/>
      <c r="T76" s="25"/>
      <c r="U76" s="27"/>
      <c r="V76" s="28"/>
      <c r="W76" s="28"/>
    </row>
    <row r="77" spans="1:23">
      <c r="A77" s="25"/>
      <c r="B77" s="25"/>
      <c r="C77" s="25"/>
      <c r="D77" s="29"/>
      <c r="E77" s="25"/>
      <c r="F77" s="25"/>
      <c r="G77" s="25"/>
      <c r="H77" s="25"/>
      <c r="I77" s="25"/>
      <c r="J77" s="25"/>
      <c r="K77" s="25"/>
      <c r="L77" s="25"/>
      <c r="M77" s="25"/>
      <c r="N77" s="25"/>
      <c r="O77" s="25"/>
      <c r="P77" s="25"/>
      <c r="Q77" s="25"/>
      <c r="R77" s="25"/>
      <c r="S77" s="25"/>
      <c r="T77" s="25"/>
      <c r="U77" s="27"/>
      <c r="V77" s="28"/>
      <c r="W77" s="28"/>
    </row>
    <row r="78" spans="1:23">
      <c r="A78" s="25"/>
      <c r="B78" s="25"/>
      <c r="C78" s="25"/>
      <c r="D78" s="29"/>
      <c r="E78" s="25"/>
      <c r="F78" s="25"/>
      <c r="G78" s="25"/>
      <c r="H78" s="25"/>
      <c r="I78" s="25"/>
      <c r="J78" s="25"/>
      <c r="K78" s="25"/>
      <c r="L78" s="25"/>
      <c r="M78" s="25"/>
      <c r="N78" s="25"/>
      <c r="O78" s="25"/>
      <c r="P78" s="25"/>
      <c r="Q78" s="25"/>
      <c r="R78" s="25"/>
      <c r="S78" s="25"/>
      <c r="T78" s="25"/>
      <c r="U78" s="27"/>
      <c r="V78" s="28"/>
      <c r="W78" s="28"/>
    </row>
    <row r="79" spans="1:23">
      <c r="A79" s="25"/>
      <c r="B79" s="25"/>
      <c r="C79" s="25"/>
      <c r="D79" s="29"/>
      <c r="E79" s="25"/>
      <c r="F79" s="25"/>
      <c r="G79" s="25"/>
      <c r="H79" s="25"/>
      <c r="I79" s="25"/>
      <c r="J79" s="25"/>
      <c r="K79" s="25"/>
      <c r="L79" s="25"/>
      <c r="M79" s="25"/>
      <c r="N79" s="25"/>
      <c r="O79" s="25"/>
      <c r="P79" s="25"/>
      <c r="Q79" s="25"/>
      <c r="R79" s="25"/>
      <c r="S79" s="25"/>
      <c r="T79" s="25"/>
      <c r="U79" s="27"/>
      <c r="V79" s="28"/>
      <c r="W79" s="28"/>
    </row>
    <row r="80" spans="1:23">
      <c r="A80" s="25"/>
      <c r="B80" s="25"/>
      <c r="C80" s="25"/>
      <c r="D80" s="29"/>
      <c r="E80" s="25"/>
      <c r="F80" s="25"/>
      <c r="G80" s="25"/>
      <c r="H80" s="25"/>
      <c r="I80" s="25"/>
      <c r="J80" s="25"/>
      <c r="K80" s="25"/>
      <c r="L80" s="25"/>
      <c r="M80" s="25"/>
      <c r="N80" s="25"/>
      <c r="O80" s="25"/>
      <c r="P80" s="25"/>
      <c r="Q80" s="25"/>
      <c r="R80" s="25"/>
      <c r="S80" s="25"/>
      <c r="T80" s="25"/>
      <c r="U80" s="27"/>
      <c r="V80" s="28"/>
      <c r="W80" s="28"/>
    </row>
    <row r="81" spans="1:23">
      <c r="A81" s="19" t="s">
        <v>274</v>
      </c>
      <c r="B81" s="19" t="s">
        <v>273</v>
      </c>
      <c r="C81" s="19" t="s">
        <v>433</v>
      </c>
      <c r="D81" s="31" t="s">
        <v>12</v>
      </c>
      <c r="E81" s="19" t="s">
        <v>428</v>
      </c>
      <c r="F81" s="19" t="s">
        <v>494</v>
      </c>
      <c r="G81" s="19">
        <v>2009</v>
      </c>
      <c r="H81" s="19" t="s">
        <v>495</v>
      </c>
      <c r="I81" s="19" t="s">
        <v>431</v>
      </c>
      <c r="J81" s="19">
        <v>13</v>
      </c>
      <c r="K81" s="19"/>
      <c r="L81" s="19"/>
      <c r="M81" s="19">
        <v>28.5</v>
      </c>
      <c r="N81" s="19"/>
      <c r="O81" s="19">
        <v>15</v>
      </c>
      <c r="P81" s="19"/>
      <c r="Q81" s="32">
        <v>14.5</v>
      </c>
      <c r="R81" s="19"/>
      <c r="S81" s="19">
        <v>29</v>
      </c>
      <c r="T81" s="19" t="s">
        <v>496</v>
      </c>
      <c r="U81" s="21"/>
      <c r="V81" s="22"/>
      <c r="W81" s="22"/>
    </row>
    <row r="82" spans="1:23">
      <c r="A82" s="19" t="s">
        <v>274</v>
      </c>
      <c r="B82" s="19" t="s">
        <v>273</v>
      </c>
      <c r="C82" s="19" t="s">
        <v>433</v>
      </c>
      <c r="D82" s="31" t="s">
        <v>12</v>
      </c>
      <c r="E82" s="19" t="s">
        <v>428</v>
      </c>
      <c r="F82" s="19" t="s">
        <v>494</v>
      </c>
      <c r="G82" s="19">
        <v>2009</v>
      </c>
      <c r="H82" s="19" t="s">
        <v>495</v>
      </c>
      <c r="I82" s="19" t="s">
        <v>441</v>
      </c>
      <c r="J82" s="19"/>
      <c r="K82" s="19">
        <v>10</v>
      </c>
      <c r="L82" s="19"/>
      <c r="M82" s="19">
        <f>17+9+9</f>
        <v>35</v>
      </c>
      <c r="N82" s="19"/>
      <c r="O82" s="19">
        <f>6+10</f>
        <v>16</v>
      </c>
      <c r="P82" s="19"/>
      <c r="Q82" s="32">
        <v>13</v>
      </c>
      <c r="R82" s="19"/>
      <c r="S82" s="19">
        <f>12+14</f>
        <v>26</v>
      </c>
      <c r="T82" s="19" t="s">
        <v>496</v>
      </c>
      <c r="U82" s="21"/>
      <c r="V82" s="22"/>
      <c r="W82" s="22"/>
    </row>
    <row r="83" spans="1:23">
      <c r="A83" s="19" t="s">
        <v>274</v>
      </c>
      <c r="B83" s="19" t="s">
        <v>273</v>
      </c>
      <c r="C83" s="19" t="s">
        <v>433</v>
      </c>
      <c r="D83" s="31" t="s">
        <v>7</v>
      </c>
      <c r="E83" s="19" t="s">
        <v>428</v>
      </c>
      <c r="F83" s="19" t="s">
        <v>494</v>
      </c>
      <c r="G83" s="19">
        <v>2009</v>
      </c>
      <c r="H83" s="19" t="s">
        <v>495</v>
      </c>
      <c r="I83" s="19" t="s">
        <v>441</v>
      </c>
      <c r="J83" s="19"/>
      <c r="K83" s="19">
        <f>20+4</f>
        <v>24</v>
      </c>
      <c r="L83" s="19"/>
      <c r="M83" s="19"/>
      <c r="N83" s="19">
        <v>15</v>
      </c>
      <c r="O83" s="19">
        <f>26+25</f>
        <v>51</v>
      </c>
      <c r="P83" s="19"/>
      <c r="Q83" s="32"/>
      <c r="R83" s="19"/>
      <c r="S83" s="19"/>
      <c r="T83" s="19" t="s">
        <v>496</v>
      </c>
      <c r="U83" s="21"/>
      <c r="V83" s="22"/>
      <c r="W83" s="22"/>
    </row>
    <row r="84" spans="1:23">
      <c r="A84" s="19" t="s">
        <v>274</v>
      </c>
      <c r="B84" s="19" t="s">
        <v>273</v>
      </c>
      <c r="C84" s="19" t="s">
        <v>433</v>
      </c>
      <c r="D84" s="31" t="s">
        <v>12</v>
      </c>
      <c r="E84" s="19" t="s">
        <v>428</v>
      </c>
      <c r="F84" s="19" t="s">
        <v>494</v>
      </c>
      <c r="G84" s="19">
        <v>2009</v>
      </c>
      <c r="H84" s="19" t="s">
        <v>495</v>
      </c>
      <c r="I84" s="19" t="s">
        <v>497</v>
      </c>
      <c r="J84" s="19">
        <v>13</v>
      </c>
      <c r="K84" s="19"/>
      <c r="L84" s="19"/>
      <c r="M84" s="19">
        <f>12+3+7</f>
        <v>22</v>
      </c>
      <c r="N84" s="19"/>
      <c r="O84" s="19">
        <v>24</v>
      </c>
      <c r="P84" s="19"/>
      <c r="Q84" s="32">
        <v>16</v>
      </c>
      <c r="R84" s="19"/>
      <c r="S84" s="19">
        <v>25</v>
      </c>
      <c r="T84" s="19" t="s">
        <v>496</v>
      </c>
      <c r="U84" s="21"/>
      <c r="V84" s="22"/>
      <c r="W84" s="22"/>
    </row>
    <row r="85" spans="1:23">
      <c r="A85" s="19" t="s">
        <v>274</v>
      </c>
      <c r="B85" s="19" t="s">
        <v>273</v>
      </c>
      <c r="C85" s="19" t="s">
        <v>433</v>
      </c>
      <c r="D85" s="31" t="s">
        <v>7</v>
      </c>
      <c r="E85" s="19" t="s">
        <v>428</v>
      </c>
      <c r="F85" s="19" t="s">
        <v>494</v>
      </c>
      <c r="G85" s="19">
        <v>2009</v>
      </c>
      <c r="H85" s="19" t="s">
        <v>495</v>
      </c>
      <c r="I85" s="19" t="s">
        <v>497</v>
      </c>
      <c r="J85" s="19">
        <v>23</v>
      </c>
      <c r="K85" s="19">
        <v>19</v>
      </c>
      <c r="L85" s="19"/>
      <c r="M85" s="19"/>
      <c r="N85" s="19"/>
      <c r="O85" s="19">
        <f>10+18+30</f>
        <v>58</v>
      </c>
      <c r="P85" s="19"/>
      <c r="Q85" s="32"/>
      <c r="R85" s="19"/>
      <c r="S85" s="19"/>
      <c r="T85" s="19" t="s">
        <v>496</v>
      </c>
      <c r="U85" s="21"/>
      <c r="V85" s="22"/>
      <c r="W85" s="22"/>
    </row>
    <row r="86" spans="1:23">
      <c r="A86" s="19" t="s">
        <v>277</v>
      </c>
      <c r="B86" s="19" t="s">
        <v>273</v>
      </c>
      <c r="C86" s="19" t="s">
        <v>433</v>
      </c>
      <c r="D86" s="31" t="s">
        <v>12</v>
      </c>
      <c r="E86" s="19" t="s">
        <v>428</v>
      </c>
      <c r="F86" s="19" t="s">
        <v>498</v>
      </c>
      <c r="G86" s="19">
        <v>2013</v>
      </c>
      <c r="H86" s="19" t="s">
        <v>499</v>
      </c>
      <c r="I86" s="19" t="s">
        <v>431</v>
      </c>
      <c r="J86" s="19"/>
      <c r="K86" s="19">
        <v>9.1999999999999993</v>
      </c>
      <c r="L86" s="19"/>
      <c r="M86" s="19">
        <f>52.4-20.9</f>
        <v>31.5</v>
      </c>
      <c r="N86" s="19">
        <v>20.9</v>
      </c>
      <c r="O86" s="19">
        <v>7.5</v>
      </c>
      <c r="P86" s="19"/>
      <c r="Q86" s="32">
        <v>30.9</v>
      </c>
      <c r="R86" s="19"/>
      <c r="S86" s="19"/>
      <c r="T86" s="19" t="s">
        <v>500</v>
      </c>
      <c r="U86" s="21"/>
      <c r="V86" s="22"/>
      <c r="W86" s="22"/>
    </row>
    <row r="87" spans="1:23">
      <c r="A87" s="19" t="s">
        <v>501</v>
      </c>
      <c r="B87" s="19" t="s">
        <v>273</v>
      </c>
      <c r="C87" s="19" t="s">
        <v>433</v>
      </c>
      <c r="D87" s="31" t="s">
        <v>12</v>
      </c>
      <c r="E87" s="19" t="s">
        <v>458</v>
      </c>
      <c r="F87" s="19" t="s">
        <v>502</v>
      </c>
      <c r="G87" s="19">
        <v>2007</v>
      </c>
      <c r="H87" s="19">
        <v>2005</v>
      </c>
      <c r="I87" s="19" t="s">
        <v>503</v>
      </c>
      <c r="J87" s="19"/>
      <c r="K87" s="19">
        <v>40.6</v>
      </c>
      <c r="L87" s="19"/>
      <c r="M87" s="19">
        <v>27.5</v>
      </c>
      <c r="N87" s="19"/>
      <c r="O87" s="19">
        <v>6.6</v>
      </c>
      <c r="P87" s="19"/>
      <c r="Q87" s="32">
        <v>18.100000000000001</v>
      </c>
      <c r="R87" s="19"/>
      <c r="S87" s="19">
        <v>7.2</v>
      </c>
      <c r="T87" s="19" t="s">
        <v>504</v>
      </c>
      <c r="U87" s="21"/>
      <c r="V87" s="22"/>
      <c r="W87" s="22"/>
    </row>
    <row r="88" spans="1:23">
      <c r="A88" s="19" t="s">
        <v>505</v>
      </c>
      <c r="B88" s="19" t="s">
        <v>273</v>
      </c>
      <c r="C88" s="19" t="s">
        <v>506</v>
      </c>
      <c r="D88" s="31" t="s">
        <v>12</v>
      </c>
      <c r="E88" s="19" t="s">
        <v>458</v>
      </c>
      <c r="F88" s="19" t="s">
        <v>502</v>
      </c>
      <c r="G88" s="19">
        <v>2007</v>
      </c>
      <c r="H88" s="19">
        <v>2005</v>
      </c>
      <c r="I88" s="19" t="s">
        <v>503</v>
      </c>
      <c r="J88" s="19"/>
      <c r="K88" s="19">
        <v>18.399999999999999</v>
      </c>
      <c r="L88" s="19"/>
      <c r="M88" s="19">
        <v>25</v>
      </c>
      <c r="N88" s="19"/>
      <c r="O88" s="19">
        <v>2.7</v>
      </c>
      <c r="P88" s="19"/>
      <c r="Q88" s="32">
        <v>51</v>
      </c>
      <c r="R88" s="19"/>
      <c r="S88" s="19">
        <v>2.9</v>
      </c>
      <c r="T88" s="19" t="s">
        <v>504</v>
      </c>
      <c r="U88" s="21"/>
      <c r="V88" s="22"/>
      <c r="W88" s="22"/>
    </row>
    <row r="89" spans="1:23">
      <c r="A89" s="19" t="s">
        <v>507</v>
      </c>
      <c r="B89" s="19" t="s">
        <v>273</v>
      </c>
      <c r="C89" s="19" t="s">
        <v>457</v>
      </c>
      <c r="D89" s="31" t="s">
        <v>12</v>
      </c>
      <c r="E89" s="19" t="s">
        <v>428</v>
      </c>
      <c r="F89" s="19" t="s">
        <v>498</v>
      </c>
      <c r="G89" s="19">
        <v>2011</v>
      </c>
      <c r="H89" s="19">
        <v>2008</v>
      </c>
      <c r="I89" s="19" t="s">
        <v>497</v>
      </c>
      <c r="J89" s="19"/>
      <c r="K89" s="19"/>
      <c r="L89" s="19"/>
      <c r="M89" s="19">
        <f>30+17</f>
        <v>47</v>
      </c>
      <c r="N89" s="19"/>
      <c r="O89" s="19">
        <f>12+26</f>
        <v>38</v>
      </c>
      <c r="P89" s="19"/>
      <c r="Q89" s="32">
        <v>15</v>
      </c>
      <c r="R89" s="19"/>
      <c r="S89" s="19"/>
      <c r="T89" s="20" t="s">
        <v>508</v>
      </c>
      <c r="U89" s="21"/>
      <c r="V89" s="22"/>
      <c r="W89" s="22"/>
    </row>
    <row r="90" spans="1:23">
      <c r="A90" s="19" t="s">
        <v>274</v>
      </c>
      <c r="B90" s="19" t="s">
        <v>273</v>
      </c>
      <c r="C90" s="19" t="s">
        <v>433</v>
      </c>
      <c r="D90" s="31" t="s">
        <v>12</v>
      </c>
      <c r="E90" s="19" t="s">
        <v>428</v>
      </c>
      <c r="F90" s="19" t="s">
        <v>498</v>
      </c>
      <c r="G90" s="19">
        <v>2008</v>
      </c>
      <c r="H90" s="19" t="s">
        <v>509</v>
      </c>
      <c r="I90" s="19" t="s">
        <v>431</v>
      </c>
      <c r="J90" s="19"/>
      <c r="K90" s="19"/>
      <c r="L90" s="19"/>
      <c r="M90" s="19"/>
      <c r="N90" s="19"/>
      <c r="O90" s="19"/>
      <c r="P90" s="19"/>
      <c r="Q90" s="32">
        <v>20</v>
      </c>
      <c r="R90" s="19"/>
      <c r="S90" s="19">
        <v>80</v>
      </c>
      <c r="T90" s="20" t="s">
        <v>510</v>
      </c>
      <c r="U90" s="21"/>
      <c r="V90" s="22"/>
      <c r="W90" s="22"/>
    </row>
    <row r="91" spans="1:23">
      <c r="A91" s="19" t="s">
        <v>274</v>
      </c>
      <c r="B91" s="19" t="s">
        <v>273</v>
      </c>
      <c r="C91" s="19" t="s">
        <v>433</v>
      </c>
      <c r="D91" s="31" t="s">
        <v>7</v>
      </c>
      <c r="E91" s="19" t="s">
        <v>428</v>
      </c>
      <c r="F91" s="19" t="s">
        <v>498</v>
      </c>
      <c r="G91" s="19">
        <v>2008</v>
      </c>
      <c r="H91" s="19" t="s">
        <v>509</v>
      </c>
      <c r="I91" s="19" t="s">
        <v>431</v>
      </c>
      <c r="J91" s="19"/>
      <c r="K91" s="19">
        <v>50</v>
      </c>
      <c r="L91" s="19"/>
      <c r="M91" s="19"/>
      <c r="N91" s="19"/>
      <c r="O91" s="19"/>
      <c r="P91" s="19"/>
      <c r="Q91" s="32"/>
      <c r="R91" s="19"/>
      <c r="S91" s="19">
        <v>50</v>
      </c>
      <c r="T91" s="20" t="s">
        <v>511</v>
      </c>
      <c r="U91" s="21"/>
      <c r="V91" s="22"/>
      <c r="W91" s="22"/>
    </row>
    <row r="92" spans="1:23">
      <c r="A92" s="19" t="s">
        <v>512</v>
      </c>
      <c r="B92" s="19" t="s">
        <v>273</v>
      </c>
      <c r="C92" s="19" t="s">
        <v>513</v>
      </c>
      <c r="D92" s="31" t="s">
        <v>12</v>
      </c>
      <c r="E92" s="19" t="s">
        <v>428</v>
      </c>
      <c r="F92" s="19" t="s">
        <v>498</v>
      </c>
      <c r="G92" s="19">
        <v>2008</v>
      </c>
      <c r="H92" s="19" t="s">
        <v>509</v>
      </c>
      <c r="I92" s="19" t="s">
        <v>431</v>
      </c>
      <c r="J92" s="19"/>
      <c r="K92" s="19"/>
      <c r="L92" s="19"/>
      <c r="M92" s="19"/>
      <c r="N92" s="19"/>
      <c r="O92" s="19"/>
      <c r="P92" s="19"/>
      <c r="Q92" s="32">
        <v>40</v>
      </c>
      <c r="R92" s="19"/>
      <c r="S92" s="19">
        <v>60</v>
      </c>
      <c r="T92" s="20" t="s">
        <v>514</v>
      </c>
      <c r="U92" s="21"/>
      <c r="V92" s="22"/>
      <c r="W92" s="22"/>
    </row>
    <row r="93" spans="1:23">
      <c r="A93" s="19" t="s">
        <v>512</v>
      </c>
      <c r="B93" s="19" t="s">
        <v>273</v>
      </c>
      <c r="C93" s="19" t="s">
        <v>513</v>
      </c>
      <c r="D93" s="31" t="s">
        <v>7</v>
      </c>
      <c r="E93" s="19" t="s">
        <v>428</v>
      </c>
      <c r="F93" s="19" t="s">
        <v>498</v>
      </c>
      <c r="G93" s="19">
        <v>2008</v>
      </c>
      <c r="H93" s="19" t="s">
        <v>509</v>
      </c>
      <c r="I93" s="19" t="s">
        <v>431</v>
      </c>
      <c r="J93" s="19"/>
      <c r="K93" s="19">
        <v>60</v>
      </c>
      <c r="L93" s="19"/>
      <c r="M93" s="19"/>
      <c r="N93" s="19"/>
      <c r="O93" s="19"/>
      <c r="P93" s="19"/>
      <c r="Q93" s="32"/>
      <c r="R93" s="19"/>
      <c r="S93" s="19">
        <v>40</v>
      </c>
      <c r="T93" s="20" t="s">
        <v>515</v>
      </c>
      <c r="U93" s="21"/>
      <c r="V93" s="22"/>
      <c r="W93" s="22"/>
    </row>
    <row r="94" spans="1:23">
      <c r="A94" s="19" t="s">
        <v>516</v>
      </c>
      <c r="B94" s="19" t="s">
        <v>278</v>
      </c>
      <c r="C94" s="19" t="s">
        <v>433</v>
      </c>
      <c r="D94" s="31" t="s">
        <v>12</v>
      </c>
      <c r="E94" s="19" t="s">
        <v>517</v>
      </c>
      <c r="F94" s="19" t="s">
        <v>518</v>
      </c>
      <c r="G94" s="19">
        <v>2013</v>
      </c>
      <c r="H94" s="19" t="s">
        <v>474</v>
      </c>
      <c r="I94" s="19" t="s">
        <v>431</v>
      </c>
      <c r="J94" s="19">
        <v>9.0500000000000007</v>
      </c>
      <c r="K94" s="19">
        <v>33.78</v>
      </c>
      <c r="L94" s="19"/>
      <c r="M94" s="19">
        <f>12.06+5.48</f>
        <v>17.54</v>
      </c>
      <c r="N94" s="19"/>
      <c r="O94" s="19"/>
      <c r="P94" s="19"/>
      <c r="Q94" s="32">
        <v>4.8899999999999997</v>
      </c>
      <c r="R94" s="19"/>
      <c r="S94" s="19">
        <v>34.74</v>
      </c>
      <c r="T94" s="19" t="s">
        <v>519</v>
      </c>
      <c r="U94" s="21"/>
      <c r="V94" s="22"/>
      <c r="W94" s="22"/>
    </row>
    <row r="95" spans="1:23">
      <c r="A95" s="19" t="s">
        <v>516</v>
      </c>
      <c r="B95" s="19" t="s">
        <v>278</v>
      </c>
      <c r="C95" s="19" t="s">
        <v>433</v>
      </c>
      <c r="D95" s="31" t="s">
        <v>7</v>
      </c>
      <c r="E95" s="19" t="s">
        <v>517</v>
      </c>
      <c r="F95" s="19" t="s">
        <v>518</v>
      </c>
      <c r="G95" s="19">
        <v>2013</v>
      </c>
      <c r="H95" s="19" t="s">
        <v>474</v>
      </c>
      <c r="I95" s="19" t="s">
        <v>431</v>
      </c>
      <c r="J95" s="19">
        <v>18.27</v>
      </c>
      <c r="K95" s="19">
        <v>32.46</v>
      </c>
      <c r="L95" s="19"/>
      <c r="M95" s="19">
        <f>12.72+5.27</f>
        <v>17.990000000000002</v>
      </c>
      <c r="N95" s="19"/>
      <c r="O95" s="19"/>
      <c r="P95" s="19"/>
      <c r="Q95" s="32">
        <v>5.1100000000000003</v>
      </c>
      <c r="R95" s="19"/>
      <c r="S95" s="19">
        <f>100-SUM(J95:Q95)</f>
        <v>26.17</v>
      </c>
      <c r="T95" s="19" t="s">
        <v>519</v>
      </c>
      <c r="U95" s="21"/>
      <c r="V95" s="22"/>
      <c r="W95" s="22"/>
    </row>
    <row r="96" spans="1:23">
      <c r="A96" s="19" t="s">
        <v>520</v>
      </c>
      <c r="B96" s="19" t="s">
        <v>278</v>
      </c>
      <c r="C96" s="19" t="s">
        <v>433</v>
      </c>
      <c r="D96" s="31" t="s">
        <v>12</v>
      </c>
      <c r="E96" s="19" t="s">
        <v>428</v>
      </c>
      <c r="F96" s="19" t="s">
        <v>521</v>
      </c>
      <c r="G96" s="19">
        <v>2011</v>
      </c>
      <c r="H96" s="19" t="s">
        <v>522</v>
      </c>
      <c r="I96" s="19" t="s">
        <v>431</v>
      </c>
      <c r="J96" s="19"/>
      <c r="K96" s="19"/>
      <c r="L96" s="19"/>
      <c r="M96" s="19">
        <v>65.900000000000006</v>
      </c>
      <c r="N96" s="19"/>
      <c r="O96" s="19">
        <v>16.7</v>
      </c>
      <c r="P96" s="19"/>
      <c r="Q96" s="32"/>
      <c r="R96" s="19"/>
      <c r="S96" s="19">
        <v>17.399999999999999</v>
      </c>
      <c r="T96" s="19" t="s">
        <v>523</v>
      </c>
      <c r="U96" s="21"/>
      <c r="V96" s="22"/>
      <c r="W96" s="22"/>
    </row>
    <row r="97" spans="1:23">
      <c r="A97" s="19" t="s">
        <v>520</v>
      </c>
      <c r="B97" s="19" t="s">
        <v>278</v>
      </c>
      <c r="C97" s="19" t="s">
        <v>433</v>
      </c>
      <c r="D97" s="31" t="s">
        <v>12</v>
      </c>
      <c r="E97" s="19" t="s">
        <v>428</v>
      </c>
      <c r="F97" s="19" t="s">
        <v>524</v>
      </c>
      <c r="G97" s="19">
        <v>2017</v>
      </c>
      <c r="H97" s="19">
        <v>2015</v>
      </c>
      <c r="I97" s="19" t="s">
        <v>525</v>
      </c>
      <c r="J97" s="19">
        <v>11.9</v>
      </c>
      <c r="K97" s="19">
        <v>25.8</v>
      </c>
      <c r="L97" s="19">
        <v>32.4</v>
      </c>
      <c r="M97" s="19">
        <f>13.75</f>
        <v>13.75</v>
      </c>
      <c r="N97" s="19"/>
      <c r="O97" s="19">
        <v>2.2999999999999998</v>
      </c>
      <c r="P97" s="19"/>
      <c r="Q97" s="32">
        <v>13.75</v>
      </c>
      <c r="R97" s="19"/>
      <c r="S97" s="19"/>
      <c r="T97" s="20" t="s">
        <v>526</v>
      </c>
      <c r="U97" s="21"/>
      <c r="V97" s="22"/>
      <c r="W97" s="22"/>
    </row>
    <row r="98" spans="1:23">
      <c r="A98" s="19" t="s">
        <v>520</v>
      </c>
      <c r="B98" s="19" t="s">
        <v>278</v>
      </c>
      <c r="C98" s="19" t="s">
        <v>433</v>
      </c>
      <c r="D98" s="31" t="s">
        <v>12</v>
      </c>
      <c r="E98" s="19" t="s">
        <v>428</v>
      </c>
      <c r="F98" s="19" t="s">
        <v>524</v>
      </c>
      <c r="G98" s="19">
        <v>2017</v>
      </c>
      <c r="H98" s="19">
        <v>2015</v>
      </c>
      <c r="I98" s="19" t="s">
        <v>471</v>
      </c>
      <c r="J98" s="19">
        <v>1.8</v>
      </c>
      <c r="K98" s="19">
        <v>22.3</v>
      </c>
      <c r="L98" s="19"/>
      <c r="M98" s="19">
        <v>17.8</v>
      </c>
      <c r="N98" s="19"/>
      <c r="O98" s="19">
        <v>25.4</v>
      </c>
      <c r="P98" s="19"/>
      <c r="Q98" s="32">
        <v>32.799999999999997</v>
      </c>
      <c r="R98" s="19"/>
      <c r="S98" s="19"/>
      <c r="T98" s="20" t="s">
        <v>526</v>
      </c>
      <c r="U98" s="21"/>
      <c r="V98" s="22"/>
      <c r="W98" s="22"/>
    </row>
    <row r="99" spans="1:23">
      <c r="A99" s="19" t="s">
        <v>520</v>
      </c>
      <c r="B99" s="19" t="s">
        <v>278</v>
      </c>
      <c r="C99" s="19" t="s">
        <v>433</v>
      </c>
      <c r="D99" s="31" t="s">
        <v>12</v>
      </c>
      <c r="E99" s="19" t="s">
        <v>428</v>
      </c>
      <c r="F99" s="19" t="s">
        <v>524</v>
      </c>
      <c r="G99" s="19">
        <v>2017</v>
      </c>
      <c r="H99" s="19">
        <v>2015</v>
      </c>
      <c r="I99" s="19" t="s">
        <v>471</v>
      </c>
      <c r="J99" s="19"/>
      <c r="K99" s="19">
        <v>31.1</v>
      </c>
      <c r="L99" s="19"/>
      <c r="M99" s="19">
        <f>16.4+15</f>
        <v>31.4</v>
      </c>
      <c r="N99" s="19"/>
      <c r="O99" s="19">
        <v>29.6</v>
      </c>
      <c r="P99" s="19"/>
      <c r="Q99" s="32">
        <v>7.9</v>
      </c>
      <c r="R99" s="19"/>
      <c r="S99" s="19">
        <v>15</v>
      </c>
      <c r="T99" s="20" t="s">
        <v>526</v>
      </c>
      <c r="U99" s="21"/>
      <c r="V99" s="22"/>
      <c r="W99" s="22"/>
    </row>
    <row r="100" spans="1:23">
      <c r="A100" s="19" t="s">
        <v>520</v>
      </c>
      <c r="B100" s="19" t="s">
        <v>278</v>
      </c>
      <c r="C100" s="19" t="s">
        <v>433</v>
      </c>
      <c r="D100" s="31" t="s">
        <v>12</v>
      </c>
      <c r="E100" s="19" t="s">
        <v>428</v>
      </c>
      <c r="F100" s="19" t="s">
        <v>524</v>
      </c>
      <c r="G100" s="19">
        <v>2017</v>
      </c>
      <c r="H100" s="19">
        <v>2015</v>
      </c>
      <c r="I100" s="19" t="s">
        <v>471</v>
      </c>
      <c r="J100" s="19">
        <v>18.600000000000001</v>
      </c>
      <c r="K100" s="19">
        <v>4.7</v>
      </c>
      <c r="L100" s="19"/>
      <c r="M100" s="19">
        <v>22.4</v>
      </c>
      <c r="N100" s="19"/>
      <c r="O100" s="19">
        <v>15.9</v>
      </c>
      <c r="P100" s="19"/>
      <c r="Q100" s="32">
        <v>38.5</v>
      </c>
      <c r="R100" s="19"/>
      <c r="S100" s="19"/>
      <c r="T100" s="20" t="s">
        <v>526</v>
      </c>
      <c r="U100" s="21"/>
      <c r="V100" s="22"/>
      <c r="W100" s="22"/>
    </row>
    <row r="101" spans="1:23">
      <c r="A101" s="19" t="s">
        <v>520</v>
      </c>
      <c r="B101" s="19" t="s">
        <v>278</v>
      </c>
      <c r="C101" s="19" t="s">
        <v>513</v>
      </c>
      <c r="D101" s="31" t="s">
        <v>12</v>
      </c>
      <c r="E101" s="19" t="s">
        <v>428</v>
      </c>
      <c r="F101" s="19" t="s">
        <v>530</v>
      </c>
      <c r="G101" s="19">
        <v>2016</v>
      </c>
      <c r="H101" s="19" t="s">
        <v>531</v>
      </c>
      <c r="I101" s="19" t="s">
        <v>431</v>
      </c>
      <c r="J101" s="19">
        <v>20</v>
      </c>
      <c r="K101" s="19"/>
      <c r="L101" s="19">
        <v>13</v>
      </c>
      <c r="M101" s="19">
        <f>15.5+17</f>
        <v>32.5</v>
      </c>
      <c r="N101" s="19"/>
      <c r="O101" s="19">
        <v>19</v>
      </c>
      <c r="P101" s="19"/>
      <c r="Q101" s="32">
        <f>15.5</f>
        <v>15.5</v>
      </c>
      <c r="R101" s="19"/>
      <c r="S101" s="19"/>
      <c r="T101" s="33" t="s">
        <v>533</v>
      </c>
      <c r="U101" s="21"/>
      <c r="V101" s="22"/>
      <c r="W101" s="22"/>
    </row>
    <row r="102" spans="1:23">
      <c r="A102" s="19" t="s">
        <v>520</v>
      </c>
      <c r="B102" s="19" t="s">
        <v>278</v>
      </c>
      <c r="C102" s="19" t="s">
        <v>513</v>
      </c>
      <c r="D102" s="31" t="s">
        <v>12</v>
      </c>
      <c r="E102" s="19" t="s">
        <v>428</v>
      </c>
      <c r="F102" s="19" t="s">
        <v>530</v>
      </c>
      <c r="G102" s="19">
        <v>2016</v>
      </c>
      <c r="H102" s="19">
        <v>2014</v>
      </c>
      <c r="I102" s="19" t="s">
        <v>525</v>
      </c>
      <c r="J102" s="19"/>
      <c r="K102" s="19">
        <v>8</v>
      </c>
      <c r="L102" s="19">
        <v>7</v>
      </c>
      <c r="M102" s="19">
        <v>24</v>
      </c>
      <c r="N102" s="19"/>
      <c r="O102" s="19">
        <f>25+5</f>
        <v>30</v>
      </c>
      <c r="P102" s="19"/>
      <c r="Q102" s="32">
        <v>7</v>
      </c>
      <c r="R102" s="19"/>
      <c r="S102" s="19">
        <f>15+8</f>
        <v>23</v>
      </c>
      <c r="T102" s="20" t="s">
        <v>534</v>
      </c>
      <c r="U102" s="21"/>
      <c r="V102" s="22"/>
      <c r="W102" s="22"/>
    </row>
    <row r="103" spans="1:23">
      <c r="A103" s="19" t="s">
        <v>535</v>
      </c>
      <c r="B103" s="19" t="s">
        <v>278</v>
      </c>
      <c r="C103" s="19" t="s">
        <v>433</v>
      </c>
      <c r="D103" s="31" t="s">
        <v>12</v>
      </c>
      <c r="E103" s="19" t="s">
        <v>428</v>
      </c>
      <c r="F103" s="19" t="s">
        <v>536</v>
      </c>
      <c r="G103" s="19">
        <v>2016</v>
      </c>
      <c r="H103" s="19" t="s">
        <v>537</v>
      </c>
      <c r="I103" s="19" t="s">
        <v>431</v>
      </c>
      <c r="J103" s="19">
        <v>17</v>
      </c>
      <c r="K103" s="19">
        <v>14</v>
      </c>
      <c r="L103" s="19"/>
      <c r="M103" s="19">
        <f>17+5</f>
        <v>22</v>
      </c>
      <c r="N103" s="19"/>
      <c r="O103" s="19">
        <v>5</v>
      </c>
      <c r="P103" s="19"/>
      <c r="Q103" s="32">
        <v>42</v>
      </c>
      <c r="R103" s="19"/>
      <c r="S103" s="19"/>
      <c r="T103" s="33" t="s">
        <v>538</v>
      </c>
      <c r="U103" s="21"/>
      <c r="V103" s="22"/>
      <c r="W103" s="22"/>
    </row>
    <row r="104" spans="1:23">
      <c r="A104" s="19" t="s">
        <v>535</v>
      </c>
      <c r="B104" s="19" t="s">
        <v>278</v>
      </c>
      <c r="C104" s="19" t="s">
        <v>433</v>
      </c>
      <c r="D104" s="31" t="s">
        <v>12</v>
      </c>
      <c r="E104" s="19" t="s">
        <v>428</v>
      </c>
      <c r="F104" s="19" t="s">
        <v>521</v>
      </c>
      <c r="G104" s="19">
        <v>2015</v>
      </c>
      <c r="H104" s="19" t="s">
        <v>539</v>
      </c>
      <c r="I104" s="19" t="s">
        <v>431</v>
      </c>
      <c r="J104" s="19"/>
      <c r="K104" s="19">
        <v>3.1</v>
      </c>
      <c r="L104" s="19"/>
      <c r="M104" s="19">
        <f>35.3+4.5</f>
        <v>39.799999999999997</v>
      </c>
      <c r="N104" s="19"/>
      <c r="O104" s="19">
        <v>47.8</v>
      </c>
      <c r="P104" s="19"/>
      <c r="Q104" s="32">
        <v>9.3000000000000007</v>
      </c>
      <c r="R104" s="19"/>
      <c r="S104" s="19"/>
      <c r="T104" s="33" t="s">
        <v>540</v>
      </c>
      <c r="U104" s="34" t="s">
        <v>541</v>
      </c>
      <c r="V104" s="22"/>
      <c r="W104" s="22"/>
    </row>
    <row r="105" spans="1:23">
      <c r="A105" s="19" t="s">
        <v>520</v>
      </c>
      <c r="B105" s="19" t="s">
        <v>278</v>
      </c>
      <c r="C105" s="19" t="s">
        <v>433</v>
      </c>
      <c r="D105" s="31" t="s">
        <v>12</v>
      </c>
      <c r="E105" s="19" t="s">
        <v>517</v>
      </c>
      <c r="F105" s="19" t="s">
        <v>542</v>
      </c>
      <c r="G105" s="19">
        <v>2015</v>
      </c>
      <c r="H105" s="19">
        <v>2013</v>
      </c>
      <c r="I105" s="19" t="s">
        <v>440</v>
      </c>
      <c r="J105" s="19">
        <v>38</v>
      </c>
      <c r="K105" s="19">
        <v>1</v>
      </c>
      <c r="L105" s="19"/>
      <c r="M105" s="19">
        <v>61</v>
      </c>
      <c r="N105" s="19"/>
      <c r="O105" s="19"/>
      <c r="P105" s="19"/>
      <c r="Q105" s="32"/>
      <c r="R105" s="19"/>
      <c r="S105" s="19"/>
      <c r="T105" s="33" t="s">
        <v>543</v>
      </c>
      <c r="U105" s="34"/>
      <c r="V105" s="22"/>
      <c r="W105" s="22"/>
    </row>
    <row r="106" spans="1:23">
      <c r="A106" s="19" t="s">
        <v>544</v>
      </c>
      <c r="B106" s="19" t="s">
        <v>278</v>
      </c>
      <c r="C106" s="19" t="s">
        <v>513</v>
      </c>
      <c r="D106" s="31" t="s">
        <v>12</v>
      </c>
      <c r="E106" s="19" t="s">
        <v>517</v>
      </c>
      <c r="F106" s="19" t="s">
        <v>542</v>
      </c>
      <c r="G106" s="19">
        <v>2015</v>
      </c>
      <c r="H106" s="19">
        <v>2013</v>
      </c>
      <c r="I106" s="19" t="s">
        <v>440</v>
      </c>
      <c r="J106" s="19"/>
      <c r="K106" s="19"/>
      <c r="L106" s="19"/>
      <c r="M106" s="19"/>
      <c r="N106" s="19"/>
      <c r="O106" s="19">
        <v>7</v>
      </c>
      <c r="P106" s="19"/>
      <c r="Q106" s="32">
        <v>56</v>
      </c>
      <c r="R106" s="19"/>
      <c r="S106" s="19">
        <v>37</v>
      </c>
      <c r="T106" s="33" t="s">
        <v>543</v>
      </c>
      <c r="U106" s="34"/>
      <c r="V106" s="22"/>
      <c r="W106" s="22"/>
    </row>
    <row r="107" spans="1:23" ht="15.75" customHeight="1">
      <c r="A107" s="19" t="s">
        <v>545</v>
      </c>
      <c r="B107" s="19" t="s">
        <v>278</v>
      </c>
      <c r="C107" s="19" t="s">
        <v>506</v>
      </c>
      <c r="D107" s="31" t="s">
        <v>12</v>
      </c>
      <c r="E107" s="19" t="s">
        <v>517</v>
      </c>
      <c r="F107" s="19" t="s">
        <v>542</v>
      </c>
      <c r="G107" s="19">
        <v>2015</v>
      </c>
      <c r="H107" s="19">
        <v>2013</v>
      </c>
      <c r="I107" s="19" t="s">
        <v>440</v>
      </c>
      <c r="J107" s="19">
        <v>2</v>
      </c>
      <c r="K107" s="19"/>
      <c r="L107" s="19"/>
      <c r="M107" s="19"/>
      <c r="N107" s="19"/>
      <c r="O107" s="19">
        <v>11</v>
      </c>
      <c r="P107" s="19"/>
      <c r="Q107" s="32">
        <v>87</v>
      </c>
      <c r="R107" s="19"/>
      <c r="S107" s="19"/>
      <c r="T107" s="33" t="s">
        <v>543</v>
      </c>
      <c r="U107" s="35" t="s">
        <v>546</v>
      </c>
      <c r="V107" s="22"/>
      <c r="W107" s="22"/>
    </row>
    <row r="108" spans="1:23">
      <c r="A108" s="25"/>
      <c r="B108" s="25" t="s">
        <v>286</v>
      </c>
      <c r="C108" s="25"/>
      <c r="D108" s="29"/>
      <c r="E108" s="25"/>
      <c r="F108" s="25"/>
      <c r="G108" s="25"/>
      <c r="H108" s="25"/>
      <c r="I108" s="25"/>
      <c r="J108" s="25"/>
      <c r="K108" s="25"/>
      <c r="L108" s="25"/>
      <c r="M108" s="25"/>
      <c r="N108" s="25"/>
      <c r="O108" s="25"/>
      <c r="P108" s="25"/>
      <c r="Q108" s="25"/>
      <c r="R108" s="25"/>
      <c r="S108" s="25"/>
      <c r="T108" s="25"/>
      <c r="U108" s="27"/>
      <c r="V108" s="28"/>
      <c r="W108" s="28"/>
    </row>
    <row r="109" spans="1:23">
      <c r="A109" s="25"/>
      <c r="B109" s="25" t="s">
        <v>305</v>
      </c>
      <c r="C109" s="25"/>
      <c r="D109" s="29"/>
      <c r="E109" s="25"/>
      <c r="F109" s="25"/>
      <c r="G109" s="25"/>
      <c r="H109" s="25"/>
      <c r="I109" s="25"/>
      <c r="J109" s="25"/>
      <c r="K109" s="25"/>
      <c r="L109" s="25"/>
      <c r="M109" s="25"/>
      <c r="N109" s="25"/>
      <c r="O109" s="25"/>
      <c r="P109" s="25"/>
      <c r="Q109" s="25"/>
      <c r="R109" s="25"/>
      <c r="S109" s="25"/>
      <c r="T109" s="25"/>
      <c r="U109" s="27"/>
      <c r="V109" s="28"/>
      <c r="W109" s="28"/>
    </row>
    <row r="110" spans="1:23">
      <c r="A110" s="25"/>
      <c r="B110" s="25" t="s">
        <v>308</v>
      </c>
      <c r="C110" s="25"/>
      <c r="D110" s="29"/>
      <c r="E110" s="25"/>
      <c r="F110" s="25"/>
      <c r="G110" s="25"/>
      <c r="H110" s="25"/>
      <c r="I110" s="25"/>
      <c r="J110" s="25"/>
      <c r="K110" s="25"/>
      <c r="L110" s="25"/>
      <c r="M110" s="25"/>
      <c r="N110" s="25"/>
      <c r="O110" s="25"/>
      <c r="P110" s="25"/>
      <c r="Q110" s="25"/>
      <c r="R110" s="25"/>
      <c r="S110" s="25"/>
      <c r="T110" s="25"/>
      <c r="U110" s="27"/>
      <c r="V110" s="28"/>
      <c r="W110" s="28"/>
    </row>
    <row r="111" spans="1:23">
      <c r="A111" s="25" t="s">
        <v>331</v>
      </c>
      <c r="B111" s="25" t="s">
        <v>321</v>
      </c>
      <c r="C111" s="25" t="s">
        <v>433</v>
      </c>
      <c r="D111" s="29" t="s">
        <v>12</v>
      </c>
      <c r="E111" s="25" t="s">
        <v>428</v>
      </c>
      <c r="F111" s="25" t="s">
        <v>547</v>
      </c>
      <c r="G111" s="25">
        <v>2008</v>
      </c>
      <c r="H111" s="25" t="s">
        <v>495</v>
      </c>
      <c r="I111" s="25" t="s">
        <v>431</v>
      </c>
      <c r="J111" s="25">
        <v>2</v>
      </c>
      <c r="K111" s="25">
        <v>4</v>
      </c>
      <c r="L111" s="25"/>
      <c r="M111" s="25">
        <v>69</v>
      </c>
      <c r="N111" s="25"/>
      <c r="O111" s="25"/>
      <c r="P111" s="25"/>
      <c r="Q111" s="25">
        <v>2</v>
      </c>
      <c r="R111" s="25"/>
      <c r="S111" s="25">
        <v>23</v>
      </c>
      <c r="T111" s="25" t="s">
        <v>548</v>
      </c>
      <c r="U111" s="27"/>
      <c r="V111" s="28"/>
      <c r="W111" s="28"/>
    </row>
    <row r="112" spans="1:23">
      <c r="A112" s="25" t="s">
        <v>549</v>
      </c>
      <c r="B112" s="25" t="s">
        <v>321</v>
      </c>
      <c r="C112" s="25" t="s">
        <v>433</v>
      </c>
      <c r="D112" s="29" t="s">
        <v>12</v>
      </c>
      <c r="E112" s="25" t="s">
        <v>428</v>
      </c>
      <c r="F112" s="25" t="s">
        <v>550</v>
      </c>
      <c r="G112" s="25">
        <v>2011</v>
      </c>
      <c r="H112" s="25">
        <v>2005</v>
      </c>
      <c r="I112" s="25" t="s">
        <v>431</v>
      </c>
      <c r="J112" s="25"/>
      <c r="K112" s="25">
        <v>3.2</v>
      </c>
      <c r="L112" s="25"/>
      <c r="M112" s="25">
        <v>53</v>
      </c>
      <c r="N112" s="25"/>
      <c r="O112" s="25">
        <v>43.7</v>
      </c>
      <c r="P112" s="25"/>
      <c r="Q112" s="25"/>
      <c r="R112" s="25"/>
      <c r="S112" s="25">
        <v>0.1</v>
      </c>
      <c r="T112" s="25" t="s">
        <v>551</v>
      </c>
      <c r="U112" s="27"/>
      <c r="V112" s="28"/>
      <c r="W112" s="28"/>
    </row>
    <row r="113" spans="1:23">
      <c r="A113" s="19" t="s">
        <v>347</v>
      </c>
      <c r="B113" s="19" t="s">
        <v>347</v>
      </c>
      <c r="C113" s="19" t="s">
        <v>433</v>
      </c>
      <c r="D113" s="31" t="s">
        <v>12</v>
      </c>
      <c r="E113" s="19" t="s">
        <v>552</v>
      </c>
      <c r="F113" s="19" t="s">
        <v>553</v>
      </c>
      <c r="G113" s="19">
        <v>2004</v>
      </c>
      <c r="H113" s="19">
        <v>2000</v>
      </c>
      <c r="I113" s="19" t="s">
        <v>431</v>
      </c>
      <c r="J113" s="19"/>
      <c r="K113" s="19"/>
      <c r="L113" s="19"/>
      <c r="M113" s="19">
        <v>11</v>
      </c>
      <c r="N113" s="19">
        <v>12.5</v>
      </c>
      <c r="O113" s="19">
        <f>36+15.5</f>
        <v>51.5</v>
      </c>
      <c r="P113" s="19"/>
      <c r="Q113" s="19"/>
      <c r="R113" s="19"/>
      <c r="S113" s="19">
        <v>25</v>
      </c>
      <c r="T113" s="33" t="s">
        <v>554</v>
      </c>
      <c r="U113" s="21"/>
      <c r="V113" s="22"/>
      <c r="W113" s="22"/>
    </row>
    <row r="114" spans="1:23">
      <c r="A114" s="19" t="s">
        <v>347</v>
      </c>
      <c r="B114" s="19" t="s">
        <v>347</v>
      </c>
      <c r="C114" s="19" t="s">
        <v>433</v>
      </c>
      <c r="D114" s="31" t="s">
        <v>12</v>
      </c>
      <c r="E114" s="19" t="s">
        <v>517</v>
      </c>
      <c r="F114" s="19" t="s">
        <v>553</v>
      </c>
      <c r="G114" s="19">
        <v>2003</v>
      </c>
      <c r="H114" s="19">
        <v>2000</v>
      </c>
      <c r="I114" s="19" t="s">
        <v>555</v>
      </c>
      <c r="J114" s="19">
        <v>11</v>
      </c>
      <c r="K114" s="19"/>
      <c r="L114" s="19"/>
      <c r="M114" s="19"/>
      <c r="N114" s="19">
        <v>31.5</v>
      </c>
      <c r="O114" s="19">
        <f>16.1+7.4</f>
        <v>23.5</v>
      </c>
      <c r="P114" s="19"/>
      <c r="Q114" s="19">
        <v>13.7</v>
      </c>
      <c r="R114" s="19"/>
      <c r="S114" s="19">
        <f>100-SUM(J114:Q114)</f>
        <v>20.299999999999997</v>
      </c>
      <c r="T114" s="33" t="s">
        <v>556</v>
      </c>
      <c r="U114" s="21"/>
      <c r="V114" s="22"/>
      <c r="W114" s="22"/>
    </row>
    <row r="115" spans="1:23">
      <c r="A115" s="19" t="s">
        <v>347</v>
      </c>
      <c r="B115" s="19" t="s">
        <v>347</v>
      </c>
      <c r="C115" s="19" t="s">
        <v>433</v>
      </c>
      <c r="D115" s="31" t="s">
        <v>12</v>
      </c>
      <c r="E115" s="19" t="s">
        <v>428</v>
      </c>
      <c r="F115" s="19" t="s">
        <v>557</v>
      </c>
      <c r="G115" s="19">
        <v>2019</v>
      </c>
      <c r="H115" s="19">
        <v>2017</v>
      </c>
      <c r="I115" s="19" t="s">
        <v>441</v>
      </c>
      <c r="J115" s="19">
        <v>4</v>
      </c>
      <c r="K115" s="19"/>
      <c r="L115" s="19"/>
      <c r="M115" s="19">
        <f>30+18</f>
        <v>48</v>
      </c>
      <c r="N115" s="19"/>
      <c r="O115" s="19">
        <v>35</v>
      </c>
      <c r="P115" s="19"/>
      <c r="Q115" s="19"/>
      <c r="R115" s="19"/>
      <c r="S115" s="19">
        <v>13</v>
      </c>
      <c r="T115" s="33" t="s">
        <v>558</v>
      </c>
      <c r="U115" s="21"/>
      <c r="V115" s="22"/>
      <c r="W115" s="22"/>
    </row>
    <row r="116" spans="1:23">
      <c r="A116" s="25" t="s">
        <v>351</v>
      </c>
      <c r="B116" s="25" t="s">
        <v>350</v>
      </c>
      <c r="C116" s="25" t="s">
        <v>433</v>
      </c>
      <c r="D116" s="29" t="s">
        <v>12</v>
      </c>
      <c r="E116" s="25" t="s">
        <v>428</v>
      </c>
      <c r="F116" s="25" t="s">
        <v>559</v>
      </c>
      <c r="G116" s="25">
        <v>2011</v>
      </c>
      <c r="H116" s="25" t="s">
        <v>560</v>
      </c>
      <c r="I116" s="25" t="s">
        <v>431</v>
      </c>
      <c r="J116" s="25">
        <v>4</v>
      </c>
      <c r="K116" s="25"/>
      <c r="L116" s="25"/>
      <c r="M116" s="25">
        <v>75</v>
      </c>
      <c r="N116" s="25"/>
      <c r="O116" s="25"/>
      <c r="P116" s="25"/>
      <c r="Q116" s="25">
        <v>21</v>
      </c>
      <c r="R116" s="25"/>
      <c r="S116" s="25"/>
      <c r="T116" s="25" t="s">
        <v>561</v>
      </c>
      <c r="U116" s="27"/>
      <c r="V116" s="28"/>
      <c r="W116" s="28"/>
    </row>
    <row r="117" spans="1:23">
      <c r="A117" s="25" t="s">
        <v>562</v>
      </c>
      <c r="B117" s="25" t="s">
        <v>355</v>
      </c>
      <c r="C117" s="25" t="s">
        <v>513</v>
      </c>
      <c r="D117" s="29" t="s">
        <v>12</v>
      </c>
      <c r="E117" s="25" t="s">
        <v>428</v>
      </c>
      <c r="F117" s="25" t="s">
        <v>563</v>
      </c>
      <c r="G117" s="25">
        <v>2011</v>
      </c>
      <c r="H117" s="25" t="s">
        <v>564</v>
      </c>
      <c r="I117" s="25" t="s">
        <v>431</v>
      </c>
      <c r="J117" s="25">
        <v>1.3</v>
      </c>
      <c r="K117" s="25">
        <v>7.3</v>
      </c>
      <c r="L117" s="25"/>
      <c r="M117" s="25">
        <v>43</v>
      </c>
      <c r="N117" s="25"/>
      <c r="O117" s="25"/>
      <c r="P117" s="25"/>
      <c r="Q117" s="25">
        <v>32</v>
      </c>
      <c r="R117" s="25"/>
      <c r="S117" s="25">
        <v>16.399999999999999</v>
      </c>
      <c r="T117" s="25" t="s">
        <v>565</v>
      </c>
      <c r="U117" s="27"/>
      <c r="V117" s="28"/>
      <c r="W117" s="28"/>
    </row>
    <row r="118" spans="1:23">
      <c r="A118" s="25" t="s">
        <v>566</v>
      </c>
      <c r="B118" s="25" t="s">
        <v>355</v>
      </c>
      <c r="C118" s="25" t="s">
        <v>457</v>
      </c>
      <c r="D118" s="29" t="s">
        <v>12</v>
      </c>
      <c r="E118" s="25" t="s">
        <v>428</v>
      </c>
      <c r="F118" s="25" t="s">
        <v>563</v>
      </c>
      <c r="G118" s="25">
        <v>2011</v>
      </c>
      <c r="H118" s="25" t="s">
        <v>564</v>
      </c>
      <c r="I118" s="25" t="s">
        <v>431</v>
      </c>
      <c r="J118" s="25">
        <v>25</v>
      </c>
      <c r="K118" s="25">
        <v>9.5</v>
      </c>
      <c r="L118" s="25"/>
      <c r="M118" s="25">
        <v>36.700000000000003</v>
      </c>
      <c r="N118" s="25"/>
      <c r="O118" s="25"/>
      <c r="P118" s="25"/>
      <c r="Q118" s="25">
        <v>19</v>
      </c>
      <c r="R118" s="25"/>
      <c r="S118" s="25">
        <v>9.8000000000000007</v>
      </c>
      <c r="T118" s="25" t="s">
        <v>565</v>
      </c>
      <c r="U118" s="27"/>
      <c r="V118" s="28"/>
      <c r="W118" s="28"/>
    </row>
    <row r="119" spans="1:23">
      <c r="A119" s="25" t="s">
        <v>567</v>
      </c>
      <c r="B119" s="25" t="s">
        <v>568</v>
      </c>
      <c r="C119" s="25" t="s">
        <v>433</v>
      </c>
      <c r="D119" s="29" t="s">
        <v>12</v>
      </c>
      <c r="E119" s="25" t="s">
        <v>428</v>
      </c>
      <c r="F119" s="25" t="s">
        <v>547</v>
      </c>
      <c r="G119" s="25">
        <v>2010</v>
      </c>
      <c r="H119" s="25" t="s">
        <v>569</v>
      </c>
      <c r="I119" s="25" t="s">
        <v>431</v>
      </c>
      <c r="J119" s="25"/>
      <c r="K119" s="25">
        <v>3.4</v>
      </c>
      <c r="L119" s="25"/>
      <c r="M119" s="25">
        <v>40</v>
      </c>
      <c r="N119" s="25"/>
      <c r="O119" s="25">
        <v>36</v>
      </c>
      <c r="P119" s="25"/>
      <c r="Q119" s="25">
        <v>13</v>
      </c>
      <c r="R119" s="25"/>
      <c r="S119" s="25">
        <v>7.6</v>
      </c>
      <c r="T119" s="25" t="s">
        <v>548</v>
      </c>
      <c r="U119" s="27"/>
      <c r="V119" s="28"/>
      <c r="W119" s="28"/>
    </row>
    <row r="120" spans="1:23">
      <c r="A120" s="25" t="s">
        <v>567</v>
      </c>
      <c r="B120" s="25" t="s">
        <v>568</v>
      </c>
      <c r="C120" s="25" t="s">
        <v>433</v>
      </c>
      <c r="D120" s="29" t="s">
        <v>12</v>
      </c>
      <c r="E120" s="25" t="s">
        <v>428</v>
      </c>
      <c r="F120" s="25" t="s">
        <v>570</v>
      </c>
      <c r="G120" s="25">
        <v>2013</v>
      </c>
      <c r="H120" s="25">
        <v>2007</v>
      </c>
      <c r="I120" s="25" t="s">
        <v>440</v>
      </c>
      <c r="J120" s="25">
        <v>11</v>
      </c>
      <c r="K120" s="25"/>
      <c r="L120" s="25"/>
      <c r="M120" s="25">
        <v>10</v>
      </c>
      <c r="N120" s="25"/>
      <c r="O120" s="25">
        <v>46</v>
      </c>
      <c r="P120" s="25"/>
      <c r="Q120" s="25">
        <v>16</v>
      </c>
      <c r="R120" s="25"/>
      <c r="S120" s="25">
        <v>17</v>
      </c>
      <c r="T120" s="25" t="s">
        <v>571</v>
      </c>
      <c r="U120" s="27"/>
      <c r="V120" s="28"/>
      <c r="W120" s="28"/>
    </row>
    <row r="121" spans="1:23">
      <c r="A121" s="25" t="s">
        <v>572</v>
      </c>
      <c r="B121" s="25" t="s">
        <v>568</v>
      </c>
      <c r="C121" s="25" t="s">
        <v>506</v>
      </c>
      <c r="D121" s="29" t="s">
        <v>12</v>
      </c>
      <c r="E121" s="25" t="s">
        <v>428</v>
      </c>
      <c r="F121" s="25" t="s">
        <v>573</v>
      </c>
      <c r="G121" s="25">
        <v>2014</v>
      </c>
      <c r="H121" s="25" t="s">
        <v>470</v>
      </c>
      <c r="I121" s="25" t="s">
        <v>431</v>
      </c>
      <c r="J121" s="25"/>
      <c r="K121" s="25"/>
      <c r="L121" s="25"/>
      <c r="M121" s="25">
        <v>36</v>
      </c>
      <c r="N121" s="25"/>
      <c r="O121" s="25"/>
      <c r="P121" s="25"/>
      <c r="Q121" s="25">
        <v>16</v>
      </c>
      <c r="R121" s="25"/>
      <c r="S121" s="25">
        <v>48</v>
      </c>
      <c r="T121" s="25" t="s">
        <v>574</v>
      </c>
      <c r="U121" s="27"/>
      <c r="V121" s="28"/>
      <c r="W121" s="28"/>
    </row>
    <row r="122" spans="1:23">
      <c r="A122" s="25" t="s">
        <v>575</v>
      </c>
      <c r="B122" s="25" t="s">
        <v>568</v>
      </c>
      <c r="C122" s="25" t="s">
        <v>576</v>
      </c>
      <c r="D122" s="29" t="s">
        <v>12</v>
      </c>
      <c r="E122" s="25" t="s">
        <v>428</v>
      </c>
      <c r="F122" s="25" t="s">
        <v>573</v>
      </c>
      <c r="G122" s="25">
        <v>2014</v>
      </c>
      <c r="H122" s="25" t="s">
        <v>470</v>
      </c>
      <c r="I122" s="25" t="s">
        <v>431</v>
      </c>
      <c r="J122" s="25"/>
      <c r="K122" s="25"/>
      <c r="L122" s="25"/>
      <c r="M122" s="25">
        <v>37</v>
      </c>
      <c r="N122" s="25"/>
      <c r="O122" s="25"/>
      <c r="P122" s="25"/>
      <c r="Q122" s="25">
        <v>25</v>
      </c>
      <c r="R122" s="25"/>
      <c r="S122" s="25">
        <v>38</v>
      </c>
      <c r="T122" s="25" t="s">
        <v>574</v>
      </c>
      <c r="U122" s="27"/>
      <c r="V122" s="28"/>
      <c r="W122" s="28"/>
    </row>
    <row r="123" spans="1:23">
      <c r="A123" s="25"/>
      <c r="B123" s="25"/>
      <c r="C123" s="25"/>
      <c r="D123" s="29"/>
      <c r="E123" s="25"/>
      <c r="F123" s="25"/>
      <c r="G123" s="25"/>
      <c r="H123" s="25"/>
      <c r="I123" s="25"/>
      <c r="J123" s="25"/>
      <c r="K123" s="25"/>
      <c r="L123" s="25"/>
      <c r="M123" s="25"/>
      <c r="N123" s="25"/>
      <c r="O123" s="25"/>
      <c r="P123" s="25"/>
      <c r="Q123" s="25"/>
      <c r="R123" s="25"/>
      <c r="S123" s="25"/>
      <c r="T123" s="25"/>
      <c r="U123" s="27"/>
      <c r="V123" s="28"/>
      <c r="W123" s="28"/>
    </row>
    <row r="124" spans="1:23"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row>
    <row r="125" spans="1:23"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row>
    <row r="126" spans="1:23"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row>
    <row r="127" spans="1:23"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row>
    <row r="128" spans="1:23"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row>
    <row r="129" spans="1:23"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row>
    <row r="130" spans="1:23"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row>
    <row r="131" spans="1:23"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row>
    <row r="132" spans="1:23"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row>
    <row r="133" spans="1:23"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row>
    <row r="134" spans="1:23"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row>
    <row r="135" spans="1:23"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row>
    <row r="136" spans="1:23"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row>
    <row r="137" spans="1:23"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row>
    <row r="138" spans="1:23"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row>
    <row r="139" spans="1:23"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row>
    <row r="140" spans="1:23" ht="15.75" customHeight="1">
      <c r="A140" s="28"/>
      <c r="B140" s="28"/>
      <c r="C140" s="28"/>
      <c r="D140" s="28"/>
      <c r="E140" s="28"/>
      <c r="F140" s="28"/>
      <c r="G140" s="28"/>
      <c r="H140" s="28"/>
      <c r="I140" s="28"/>
      <c r="J140" s="28"/>
      <c r="K140" s="28"/>
      <c r="L140" s="28"/>
      <c r="M140" s="28"/>
      <c r="N140" s="28"/>
      <c r="O140" s="28"/>
      <c r="P140" s="28"/>
      <c r="Q140" s="28"/>
      <c r="T140" s="28"/>
      <c r="U140" s="28"/>
      <c r="V140" s="28"/>
      <c r="W140" s="28"/>
    </row>
    <row r="141" spans="1:23"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row>
    <row r="142" spans="1:23"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row>
    <row r="143" spans="1:23"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row>
    <row r="144" spans="1:23"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row>
    <row r="145" spans="1:23"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row>
    <row r="146" spans="1:23"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row>
    <row r="147" spans="1:23"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row>
    <row r="148" spans="1:23"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row>
    <row r="149" spans="1:23"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row>
    <row r="150" spans="1:23"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row>
    <row r="151" spans="1:23"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row>
    <row r="152" spans="1:23"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row>
    <row r="153" spans="1:23"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row>
    <row r="154" spans="1:23"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row>
    <row r="155" spans="1:23"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row>
    <row r="156" spans="1:23"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row>
    <row r="157" spans="1:23"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row>
    <row r="158" spans="1:23"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row>
    <row r="159" spans="1:23"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row>
    <row r="160" spans="1:23"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row>
    <row r="161" spans="1:23"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row>
    <row r="162" spans="1:23"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row>
    <row r="163" spans="1:23"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row>
    <row r="164" spans="1:23"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row>
    <row r="165" spans="1:23"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row>
    <row r="166" spans="1:23"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row>
    <row r="167" spans="1:23"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row>
    <row r="168" spans="1:23"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row>
    <row r="169" spans="1:23"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row>
    <row r="170" spans="1:23"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row>
    <row r="171" spans="1:23"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row>
    <row r="172" spans="1:23"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row>
    <row r="173" spans="1:23"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row>
    <row r="174" spans="1:23"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row>
    <row r="175" spans="1:23"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row>
    <row r="176" spans="1:23"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row>
    <row r="177" spans="1:23"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row>
    <row r="178" spans="1:23"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row>
    <row r="179" spans="1:23"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row>
    <row r="180" spans="1:23"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row>
    <row r="181" spans="1:23"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row>
    <row r="182" spans="1:23"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row>
    <row r="183" spans="1:23"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row>
    <row r="184" spans="1:23"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row>
    <row r="185" spans="1:23"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row>
    <row r="186" spans="1:23"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row>
    <row r="187" spans="1:23"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row>
    <row r="188" spans="1:23"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row>
    <row r="189" spans="1:23"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row>
    <row r="190" spans="1:23"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row>
    <row r="191" spans="1:23"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row>
    <row r="192" spans="1:23"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row>
    <row r="193" spans="1:23"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row>
    <row r="194" spans="1:23"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row>
    <row r="195" spans="1:23"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row>
    <row r="196" spans="1:23"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row>
    <row r="197" spans="1:23"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row>
    <row r="198" spans="1:23"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row>
    <row r="199" spans="1:23"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row>
    <row r="200" spans="1:23"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row>
    <row r="201" spans="1:23"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row>
    <row r="202" spans="1:23"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row>
    <row r="203" spans="1:23"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row>
    <row r="204" spans="1:23"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row>
    <row r="205" spans="1:23"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row>
    <row r="206" spans="1:23"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row>
    <row r="207" spans="1:23"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row>
    <row r="208" spans="1:23"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row>
    <row r="209" spans="1:23"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row>
    <row r="210" spans="1:23"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row>
    <row r="211" spans="1:23"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row>
    <row r="212" spans="1:23"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row>
    <row r="213" spans="1:23"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row>
    <row r="214" spans="1:23"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row>
    <row r="215" spans="1:23"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row>
    <row r="216" spans="1:23"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row>
    <row r="217" spans="1:23"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row>
    <row r="218" spans="1:23"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row>
    <row r="219" spans="1:23"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row>
    <row r="220" spans="1:23"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row>
    <row r="221" spans="1:23" ht="15.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row>
    <row r="222" spans="1:23" ht="15.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row>
    <row r="223" spans="1:23" ht="15.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row>
    <row r="224" spans="1:23"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row>
    <row r="225" spans="1:23"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row>
    <row r="226" spans="1:23"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row>
    <row r="227" spans="1:23"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row>
    <row r="228" spans="1:23"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row>
    <row r="229" spans="1:23" ht="15.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row>
    <row r="230" spans="1:23" ht="15.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row>
    <row r="231" spans="1:23" ht="15.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row>
    <row r="232" spans="1:23" ht="15.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row>
    <row r="233" spans="1:23" ht="15.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row>
    <row r="234" spans="1:23" ht="15.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row>
    <row r="235" spans="1:23" ht="15.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row>
    <row r="236" spans="1:23" ht="15.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row>
    <row r="237" spans="1:23" ht="15.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row>
    <row r="238" spans="1:23" ht="15.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row>
    <row r="239" spans="1:23" ht="15.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row>
    <row r="240" spans="1:23" ht="15.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row>
    <row r="241" spans="1:23" ht="15.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row>
    <row r="242" spans="1:23" ht="15.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row>
    <row r="243" spans="1:23" ht="15.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row>
    <row r="244" spans="1:23" ht="15.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row>
    <row r="245" spans="1:23" ht="15.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row>
    <row r="246" spans="1:23" ht="15.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row>
    <row r="247" spans="1:23" ht="15.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row>
    <row r="248" spans="1:23" ht="15.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row>
    <row r="249" spans="1:23" ht="15.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row>
    <row r="250" spans="1:23" ht="15.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row>
    <row r="251" spans="1:23" ht="15.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row>
    <row r="252" spans="1:23" ht="15.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row>
    <row r="253" spans="1:23" ht="15.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row>
    <row r="254" spans="1:23" ht="15.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row>
    <row r="255" spans="1:23" ht="15.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row>
    <row r="256" spans="1:23" ht="15.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row>
    <row r="257" spans="1:23" ht="15.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row>
    <row r="258" spans="1:23" ht="15.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row>
    <row r="259" spans="1:23" ht="15.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row>
    <row r="260" spans="1:23" ht="15.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row>
    <row r="261" spans="1:23" ht="15.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row>
    <row r="262" spans="1:23" ht="15.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row>
    <row r="263" spans="1:23" ht="15.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row>
    <row r="264" spans="1:23" ht="15.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row>
    <row r="265" spans="1:23" ht="15.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row>
    <row r="266" spans="1:23" ht="15.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row>
    <row r="267" spans="1:23" ht="15.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row>
    <row r="268" spans="1:23" ht="15.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row>
    <row r="269" spans="1:23" ht="15.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row>
    <row r="270" spans="1:23" ht="15.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row>
    <row r="271" spans="1:23" ht="15.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row>
    <row r="272" spans="1:23" ht="15.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row>
    <row r="273" spans="1:23" ht="15.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row>
    <row r="274" spans="1:23" ht="15.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row>
    <row r="275" spans="1:23" ht="15.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row>
    <row r="276" spans="1:23" ht="15.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row>
    <row r="277" spans="1:23" ht="15.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row>
    <row r="278" spans="1:23" ht="15.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row>
    <row r="279" spans="1:23" ht="15.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row>
    <row r="280" spans="1:23" ht="15.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row>
    <row r="281" spans="1:23" ht="15.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row>
    <row r="282" spans="1:23" ht="15.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row>
    <row r="283" spans="1:23" ht="15.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row>
    <row r="284" spans="1:23" ht="15.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row>
    <row r="285" spans="1:23" ht="15.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row>
    <row r="286" spans="1:23" ht="15.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row>
    <row r="287" spans="1:23" ht="15.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row>
    <row r="288" spans="1:23" ht="15.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row>
    <row r="289" spans="1:23" ht="15.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row>
    <row r="290" spans="1:23" ht="15.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row>
    <row r="291" spans="1:23" ht="15.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row>
    <row r="292" spans="1:23" ht="15.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row>
    <row r="293" spans="1:23" ht="15.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row>
    <row r="294" spans="1:23" ht="15.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row>
    <row r="295" spans="1:23" ht="15.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row>
    <row r="296" spans="1:23" ht="15.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row>
    <row r="297" spans="1:23" ht="15.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row>
    <row r="298" spans="1:23" ht="15.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row>
    <row r="299" spans="1:23" ht="15.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row>
    <row r="300" spans="1:23" ht="15.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row>
    <row r="301" spans="1:23" ht="15.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row>
    <row r="302" spans="1:23"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row>
    <row r="303" spans="1:23" ht="15.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row>
    <row r="304" spans="1:23" ht="15.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row>
    <row r="305" spans="1:23" ht="15.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row>
    <row r="306" spans="1:23" ht="15.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row>
    <row r="307" spans="1:23" ht="15.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row>
    <row r="308" spans="1:23" ht="15.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row>
    <row r="309" spans="1:23" ht="15.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row>
    <row r="310" spans="1:23" ht="15.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row>
    <row r="311" spans="1:23" ht="15.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row>
    <row r="312" spans="1:23" ht="15.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row>
    <row r="313" spans="1:23"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row>
    <row r="314" spans="1:23"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row>
    <row r="315" spans="1:23"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row>
    <row r="316" spans="1:23"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row>
    <row r="317" spans="1:23"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row>
    <row r="318" spans="1:23"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row>
    <row r="319" spans="1:23"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row>
    <row r="320" spans="1:23"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row>
    <row r="321" spans="1:23"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row>
    <row r="322" spans="1:23"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row>
    <row r="323" spans="1:23"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row>
    <row r="324" spans="1:23"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row>
    <row r="325" spans="1:23"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row>
    <row r="326" spans="1:23"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row>
    <row r="327" spans="1:23"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row>
    <row r="328" spans="1:23"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row>
    <row r="329" spans="1:23"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row>
    <row r="330" spans="1:23"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row>
    <row r="331" spans="1:23"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row>
    <row r="332" spans="1:23"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row>
    <row r="333" spans="1:23"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row>
    <row r="334" spans="1:23"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row>
    <row r="335" spans="1:23"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row>
    <row r="336" spans="1:23"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row>
    <row r="337" spans="1:23"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row>
    <row r="338" spans="1:23"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row>
    <row r="339" spans="1:23"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row>
    <row r="340" spans="1:23"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row>
    <row r="341" spans="1:23"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row>
    <row r="342" spans="1:23"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row>
    <row r="343" spans="1:23"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row>
    <row r="344" spans="1:23"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row>
    <row r="345" spans="1:23"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row>
    <row r="346" spans="1:23"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row>
    <row r="347" spans="1:23"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row>
    <row r="348" spans="1:23"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row>
    <row r="349" spans="1:23"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row>
    <row r="350" spans="1:23"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row>
    <row r="351" spans="1:23"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row>
    <row r="352" spans="1:23"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row>
    <row r="353" spans="1:23"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row>
    <row r="354" spans="1:23"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row>
    <row r="355" spans="1:23"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row>
    <row r="356" spans="1:23"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row>
    <row r="357" spans="1:23"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row>
    <row r="358" spans="1:23"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row>
    <row r="359" spans="1:23"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row>
    <row r="360" spans="1:23"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row>
    <row r="361" spans="1:23"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row>
    <row r="362" spans="1:23"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row>
    <row r="363" spans="1:23"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row>
    <row r="364" spans="1:23"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row>
    <row r="365" spans="1:23"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row>
    <row r="366" spans="1:23"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row>
    <row r="367" spans="1:23"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row>
    <row r="368" spans="1:23"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row>
    <row r="369" spans="1:23"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row>
    <row r="370" spans="1:23"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row>
    <row r="371" spans="1:23"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row>
    <row r="372" spans="1:23"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row>
    <row r="373" spans="1:23"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row>
    <row r="374" spans="1:23"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row>
    <row r="375" spans="1:23"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row>
    <row r="376" spans="1:23"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row>
    <row r="377" spans="1:23"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row>
    <row r="378" spans="1:23"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row>
    <row r="379" spans="1:23"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row>
    <row r="380" spans="1:23"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row>
    <row r="381" spans="1:23"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row>
    <row r="382" spans="1:23"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row>
    <row r="383" spans="1:23"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row>
    <row r="384" spans="1:23"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row>
    <row r="385" spans="1:23"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row>
    <row r="386" spans="1:23"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row>
    <row r="387" spans="1:23"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row>
    <row r="388" spans="1:23"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row>
    <row r="389" spans="1:23"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row>
    <row r="390" spans="1:23"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row>
    <row r="391" spans="1:23"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row>
    <row r="392" spans="1:23"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row>
    <row r="393" spans="1:23"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row>
    <row r="394" spans="1:23"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row>
    <row r="395" spans="1:23"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row>
    <row r="396" spans="1:23"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row>
    <row r="397" spans="1:23"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row>
    <row r="398" spans="1:23"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row>
    <row r="399" spans="1:23"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row>
    <row r="400" spans="1:23"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row>
    <row r="401" spans="1:23"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row>
    <row r="402" spans="1:23"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row>
    <row r="403" spans="1:23"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row>
    <row r="404" spans="1:23"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row>
    <row r="405" spans="1:23"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row>
    <row r="406" spans="1:23"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row>
    <row r="407" spans="1:23"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row>
    <row r="408" spans="1:23"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row>
    <row r="409" spans="1:23"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row>
    <row r="410" spans="1:23"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row>
    <row r="411" spans="1:23"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row>
    <row r="412" spans="1:23"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row>
    <row r="413" spans="1:23"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row>
    <row r="414" spans="1:23"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row>
    <row r="415" spans="1:23"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row>
    <row r="416" spans="1:23"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row>
    <row r="417" spans="1:23"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row>
    <row r="418" spans="1:23"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row>
    <row r="419" spans="1:23"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row>
    <row r="420" spans="1:23"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row>
    <row r="421" spans="1:23"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row>
    <row r="422" spans="1:23"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row>
    <row r="423" spans="1:23"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row>
    <row r="424" spans="1:23"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row>
    <row r="425" spans="1:23"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row>
    <row r="426" spans="1:23"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row>
    <row r="427" spans="1:23"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row>
    <row r="428" spans="1:23"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row>
    <row r="429" spans="1:23"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row>
    <row r="430" spans="1:23"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row>
    <row r="431" spans="1:23"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row>
    <row r="432" spans="1:23"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row>
    <row r="433" spans="1:23"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row>
    <row r="434" spans="1:23"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row>
    <row r="435" spans="1:23"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row>
    <row r="436" spans="1:23"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row>
    <row r="437" spans="1:23"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row>
    <row r="438" spans="1:23"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row>
    <row r="439" spans="1:23"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row>
    <row r="440" spans="1:23"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row>
    <row r="441" spans="1:23"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row>
    <row r="442" spans="1:23"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row>
    <row r="443" spans="1:23"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row>
    <row r="444" spans="1:23"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row>
    <row r="445" spans="1:23"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row>
    <row r="446" spans="1:23"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row>
    <row r="447" spans="1:23"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row>
    <row r="448" spans="1:23"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row>
    <row r="449" spans="1:23"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row>
    <row r="450" spans="1:23"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row>
    <row r="451" spans="1:23"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row>
    <row r="452" spans="1:23"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row>
    <row r="453" spans="1:23"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row>
    <row r="454" spans="1:23"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row>
    <row r="455" spans="1:23"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row>
    <row r="456" spans="1:23"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row>
    <row r="457" spans="1:23"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row>
    <row r="458" spans="1:23"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row>
    <row r="459" spans="1:23"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row>
    <row r="460" spans="1:23"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row>
    <row r="461" spans="1:23"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row>
    <row r="462" spans="1:23"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row>
    <row r="463" spans="1:23"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row>
    <row r="464" spans="1:23"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row>
    <row r="465" spans="1:23"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row>
    <row r="466" spans="1:23"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row>
    <row r="467" spans="1:23"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row>
    <row r="468" spans="1:23"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row>
    <row r="469" spans="1:23"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row>
    <row r="470" spans="1:23"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row>
    <row r="471" spans="1:23"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row>
    <row r="472" spans="1:23"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row>
    <row r="473" spans="1:23"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row>
    <row r="474" spans="1:23"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row>
    <row r="475" spans="1:23"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row>
    <row r="476" spans="1:23"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row>
    <row r="477" spans="1:23"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row>
    <row r="478" spans="1:23"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row>
    <row r="479" spans="1:23"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row>
    <row r="480" spans="1:23"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row>
    <row r="481" spans="1:23"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row>
    <row r="482" spans="1:23"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row>
    <row r="483" spans="1:23"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row>
    <row r="484" spans="1:23"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row>
    <row r="485" spans="1:23"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row>
    <row r="486" spans="1:23"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row>
    <row r="487" spans="1:23"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row>
    <row r="488" spans="1:23"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row>
    <row r="489" spans="1:23"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row>
    <row r="490" spans="1:23"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row>
    <row r="491" spans="1:23"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row>
    <row r="492" spans="1:23"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row>
    <row r="493" spans="1:23"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row>
    <row r="494" spans="1:23"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row>
    <row r="495" spans="1:23"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row>
    <row r="496" spans="1:23"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row>
    <row r="497" spans="1:23"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row>
    <row r="498" spans="1:23"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row>
    <row r="499" spans="1:23"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row>
    <row r="500" spans="1:23"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row>
    <row r="501" spans="1:23"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row>
    <row r="502" spans="1:23"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row>
    <row r="503" spans="1:23"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row>
    <row r="504" spans="1:23"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row>
    <row r="505" spans="1:23"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row>
    <row r="506" spans="1:23"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row>
    <row r="507" spans="1:23"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row>
    <row r="508" spans="1:23"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row>
    <row r="509" spans="1:23"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row>
    <row r="510" spans="1:23"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row>
    <row r="511" spans="1:23"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row>
    <row r="512" spans="1:23"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row>
    <row r="513" spans="1:23"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row>
    <row r="514" spans="1:23"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row>
    <row r="515" spans="1:23"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row>
    <row r="516" spans="1:23"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row>
    <row r="517" spans="1:23"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row>
    <row r="518" spans="1:23"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row>
    <row r="519" spans="1:23"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row>
    <row r="520" spans="1:23"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row>
    <row r="521" spans="1:23"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row>
    <row r="522" spans="1:23"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row>
    <row r="523" spans="1:23"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row>
    <row r="524" spans="1:23"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row>
    <row r="525" spans="1:23"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row>
    <row r="526" spans="1:23"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row>
    <row r="527" spans="1:23"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row>
    <row r="528" spans="1:23"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row>
    <row r="529" spans="1:23"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row>
    <row r="530" spans="1:23"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row>
    <row r="531" spans="1:23"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row>
    <row r="532" spans="1:23"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row>
    <row r="533" spans="1:23"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row>
    <row r="534" spans="1:23"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row>
    <row r="535" spans="1:23"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row>
    <row r="536" spans="1:23"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row>
    <row r="537" spans="1:23"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row>
    <row r="538" spans="1:23"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row>
    <row r="539" spans="1:23"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row>
    <row r="540" spans="1:23"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row>
    <row r="541" spans="1:23"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row>
    <row r="542" spans="1:23"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row>
    <row r="543" spans="1:23"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row>
    <row r="544" spans="1:23"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row>
    <row r="545" spans="1:23"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row>
    <row r="546" spans="1:23"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row>
    <row r="547" spans="1:23"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row>
    <row r="548" spans="1:23"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row>
    <row r="549" spans="1:23"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row>
    <row r="550" spans="1:23"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row>
    <row r="551" spans="1:23"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row>
    <row r="552" spans="1:23"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row>
    <row r="553" spans="1:23"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row>
    <row r="554" spans="1:23"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row>
    <row r="555" spans="1:23"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row>
    <row r="556" spans="1:23"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row>
    <row r="557" spans="1:23"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row>
    <row r="558" spans="1:23"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row>
    <row r="559" spans="1:23"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row>
    <row r="560" spans="1:23"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row>
    <row r="561" spans="1:23"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row>
    <row r="562" spans="1:23"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row>
    <row r="563" spans="1:23"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row>
    <row r="564" spans="1:23"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row>
    <row r="565" spans="1:23"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row>
    <row r="566" spans="1:23"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row>
    <row r="567" spans="1:23"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row>
    <row r="568" spans="1:23"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row>
    <row r="569" spans="1:23"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row>
    <row r="570" spans="1:23"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row>
    <row r="571" spans="1:23"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row>
    <row r="572" spans="1:23"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row>
    <row r="573" spans="1:23"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row>
    <row r="574" spans="1:23"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row>
    <row r="575" spans="1:23"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row>
    <row r="576" spans="1:23"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row>
    <row r="577" spans="1:23"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row>
    <row r="578" spans="1:23"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row>
    <row r="579" spans="1:23"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row>
    <row r="580" spans="1:23"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row>
    <row r="581" spans="1:23"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row>
    <row r="582" spans="1:23"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row>
    <row r="583" spans="1:23"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row>
    <row r="584" spans="1:23"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row>
    <row r="585" spans="1:23"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row>
    <row r="586" spans="1:23"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row>
    <row r="587" spans="1:23"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row>
    <row r="588" spans="1:23"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row>
    <row r="589" spans="1:23"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row>
    <row r="590" spans="1:23"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row>
    <row r="591" spans="1:23"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row>
    <row r="592" spans="1:23"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row>
    <row r="593" spans="1:23"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row>
    <row r="594" spans="1:23"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row>
    <row r="595" spans="1:23"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row>
    <row r="596" spans="1:23"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row>
    <row r="597" spans="1:23"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row>
    <row r="598" spans="1:23"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row>
    <row r="599" spans="1:23"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row>
    <row r="600" spans="1:23"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row>
    <row r="601" spans="1:23"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row>
    <row r="602" spans="1:23"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row>
    <row r="603" spans="1:23"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row>
    <row r="604" spans="1:23"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row>
    <row r="605" spans="1:23"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row>
    <row r="606" spans="1:23"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row>
    <row r="607" spans="1:23"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row>
    <row r="608" spans="1:23"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row>
    <row r="609" spans="1:23"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row>
    <row r="610" spans="1:23"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row>
    <row r="611" spans="1:23"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row>
    <row r="612" spans="1:23"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row>
    <row r="613" spans="1:23"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row>
    <row r="614" spans="1:23"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row>
    <row r="615" spans="1:23"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row>
    <row r="616" spans="1:23"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row>
    <row r="617" spans="1:23"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row>
    <row r="618" spans="1:23"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row>
    <row r="619" spans="1:23"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row>
    <row r="620" spans="1:23"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row>
    <row r="621" spans="1:23"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row>
    <row r="622" spans="1:23"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row>
    <row r="623" spans="1:23"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row>
    <row r="624" spans="1:23"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row>
    <row r="625" spans="1:23"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row>
    <row r="626" spans="1:23"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row>
    <row r="627" spans="1:23"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row>
    <row r="628" spans="1:23"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row>
    <row r="629" spans="1:23"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row>
    <row r="630" spans="1:23"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row>
    <row r="631" spans="1:23"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row>
    <row r="632" spans="1:23"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row>
    <row r="633" spans="1:23"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row>
    <row r="634" spans="1:23"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row>
    <row r="635" spans="1:23"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row>
    <row r="636" spans="1:23"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row>
    <row r="637" spans="1:23"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row>
    <row r="638" spans="1:23"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row>
    <row r="639" spans="1:23"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row>
    <row r="640" spans="1:23"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row>
    <row r="641" spans="1:23"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row>
    <row r="642" spans="1:23"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row>
    <row r="643" spans="1:23"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row>
    <row r="644" spans="1:23"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row>
    <row r="645" spans="1:23"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row>
    <row r="646" spans="1:23"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row>
    <row r="647" spans="1:23"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row>
    <row r="648" spans="1:23"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row>
    <row r="649" spans="1:23"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row>
    <row r="650" spans="1:23"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row>
    <row r="651" spans="1:23"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row>
    <row r="652" spans="1:23"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row>
    <row r="653" spans="1:23"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row>
    <row r="654" spans="1:23"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row>
    <row r="655" spans="1:23"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row>
    <row r="656" spans="1:23"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row>
    <row r="657" spans="1:23"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row>
    <row r="658" spans="1:23"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row>
    <row r="659" spans="1:23"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row>
    <row r="660" spans="1:23"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row>
    <row r="661" spans="1:23"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row>
    <row r="662" spans="1:23"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row>
    <row r="663" spans="1:23"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row>
    <row r="664" spans="1:23"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row>
    <row r="665" spans="1:23"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row>
    <row r="666" spans="1:23"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row>
    <row r="667" spans="1:23"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row>
    <row r="668" spans="1:23"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row>
    <row r="669" spans="1:23"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row>
    <row r="670" spans="1:23"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row>
    <row r="671" spans="1:23"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row>
    <row r="672" spans="1:23"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row>
    <row r="673" spans="1:23"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row>
    <row r="674" spans="1:23"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row>
    <row r="675" spans="1:23"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row>
    <row r="676" spans="1:23"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row>
    <row r="677" spans="1:23"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row>
    <row r="678" spans="1:23"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row>
    <row r="679" spans="1:23"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row>
    <row r="680" spans="1:23"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row>
    <row r="681" spans="1:23"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row>
    <row r="682" spans="1:23"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row>
    <row r="683" spans="1:23"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row>
    <row r="684" spans="1:23"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row>
    <row r="685" spans="1:23"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row>
    <row r="686" spans="1:23"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row>
    <row r="687" spans="1:23"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row>
    <row r="688" spans="1:23"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row>
    <row r="689" spans="1:23"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row>
    <row r="690" spans="1:23"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row>
    <row r="691" spans="1:23"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row>
    <row r="692" spans="1:23"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row>
    <row r="693" spans="1:23"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row>
    <row r="694" spans="1:23"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row>
    <row r="695" spans="1:23"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row>
    <row r="696" spans="1:23"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row>
    <row r="697" spans="1:23"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row>
    <row r="698" spans="1:23"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row>
    <row r="699" spans="1:23"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row>
    <row r="700" spans="1:23"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row>
    <row r="701" spans="1:23"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row>
    <row r="702" spans="1:23"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row>
    <row r="703" spans="1:23"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row>
    <row r="704" spans="1:23"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row>
    <row r="705" spans="1:23"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row>
    <row r="706" spans="1:23"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row>
    <row r="707" spans="1:23"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row>
    <row r="708" spans="1:23"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row>
    <row r="709" spans="1:23"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row>
    <row r="710" spans="1:23"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row>
    <row r="711" spans="1:23"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row>
    <row r="712" spans="1:23"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row>
    <row r="713" spans="1:23"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row>
    <row r="714" spans="1:23"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row>
    <row r="715" spans="1:23"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row>
    <row r="716" spans="1:23"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row>
    <row r="717" spans="1:23"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row>
    <row r="718" spans="1:23"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row>
    <row r="719" spans="1:23"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row>
    <row r="720" spans="1:23"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row>
    <row r="721" spans="1:23"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row>
    <row r="722" spans="1:23"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row>
    <row r="723" spans="1:23"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row>
    <row r="724" spans="1:23"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row>
    <row r="725" spans="1:23"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row>
    <row r="726" spans="1:23"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row>
    <row r="727" spans="1:23"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row>
    <row r="728" spans="1:23"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row>
    <row r="729" spans="1:23"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row>
    <row r="730" spans="1:23"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row>
    <row r="731" spans="1:23"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row>
    <row r="732" spans="1:23"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row>
    <row r="733" spans="1:23"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row>
    <row r="734" spans="1:23"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row>
    <row r="735" spans="1:23"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row>
    <row r="736" spans="1:23"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row>
    <row r="737" spans="1:23"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row>
    <row r="738" spans="1:23"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row>
    <row r="739" spans="1:23"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row>
    <row r="740" spans="1:23"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row>
    <row r="741" spans="1:23"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row>
    <row r="742" spans="1:23"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row>
    <row r="743" spans="1:23"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row>
    <row r="744" spans="1:23"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row>
    <row r="745" spans="1:23"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row>
    <row r="746" spans="1:23"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row>
    <row r="747" spans="1:23"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row>
    <row r="748" spans="1:23"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row>
    <row r="749" spans="1:23"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row>
    <row r="750" spans="1:23"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row>
    <row r="751" spans="1:23"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row>
    <row r="752" spans="1:23"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row>
    <row r="753" spans="1:23"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row>
    <row r="754" spans="1:23"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row>
    <row r="755" spans="1:23"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row>
    <row r="756" spans="1:23"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row>
    <row r="757" spans="1:23"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row>
    <row r="758" spans="1:23"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row>
    <row r="759" spans="1:23"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row>
    <row r="760" spans="1:23"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row>
    <row r="761" spans="1:23"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row>
    <row r="762" spans="1:23"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row>
    <row r="763" spans="1:23"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row>
    <row r="764" spans="1:23"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row>
    <row r="765" spans="1:23"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row>
    <row r="766" spans="1:23"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row>
    <row r="767" spans="1:23"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row>
    <row r="768" spans="1:23"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row>
    <row r="769" spans="1:23"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row>
    <row r="770" spans="1:23"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row>
    <row r="771" spans="1:23"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row>
    <row r="772" spans="1:23"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row>
    <row r="773" spans="1:23"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row>
    <row r="774" spans="1:23"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row>
    <row r="775" spans="1:23"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row>
    <row r="776" spans="1:23"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row>
    <row r="777" spans="1:23"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row>
    <row r="778" spans="1:23"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row>
    <row r="779" spans="1:23"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row>
    <row r="780" spans="1:23"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row>
    <row r="781" spans="1:23"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row>
    <row r="782" spans="1:23"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row>
    <row r="783" spans="1:23"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row>
    <row r="784" spans="1:23"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row>
    <row r="785" spans="1:23"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row>
    <row r="786" spans="1:23"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row>
    <row r="787" spans="1:23"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row>
    <row r="788" spans="1:23"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row>
    <row r="789" spans="1:23"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row>
    <row r="790" spans="1:23"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row>
    <row r="791" spans="1:23"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row>
    <row r="792" spans="1:23"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row>
    <row r="793" spans="1:23"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row>
    <row r="794" spans="1:23"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row>
    <row r="795" spans="1:23"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row>
    <row r="796" spans="1:23"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row>
    <row r="797" spans="1:23"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row>
    <row r="798" spans="1:23"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row>
    <row r="799" spans="1:23"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row>
    <row r="800" spans="1:23"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row>
    <row r="801" spans="1:23"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row>
    <row r="802" spans="1:23"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row>
    <row r="803" spans="1:23"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row>
    <row r="804" spans="1:23"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row>
    <row r="805" spans="1:23"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row>
    <row r="806" spans="1:23"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row>
    <row r="807" spans="1:23"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row>
    <row r="808" spans="1:23"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row>
    <row r="809" spans="1:23"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row>
    <row r="810" spans="1:23"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row>
    <row r="811" spans="1:23"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row>
    <row r="812" spans="1:23"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row>
    <row r="813" spans="1:23"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row>
    <row r="814" spans="1:23"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row>
    <row r="815" spans="1:23"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row>
    <row r="816" spans="1:23"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row>
    <row r="817" spans="1:23"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row>
    <row r="818" spans="1:23"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row>
    <row r="819" spans="1:23"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row>
    <row r="820" spans="1:23"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row>
    <row r="821" spans="1:23"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row>
    <row r="822" spans="1:23"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row>
    <row r="823" spans="1:23"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row>
    <row r="824" spans="1:23"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row>
    <row r="825" spans="1:23"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row>
    <row r="826" spans="1:23"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row>
    <row r="827" spans="1:23"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row>
    <row r="828" spans="1:23"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row>
    <row r="829" spans="1:23"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row>
    <row r="830" spans="1:23"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row>
    <row r="831" spans="1:23"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row>
    <row r="832" spans="1:23"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row>
    <row r="833" spans="1:23"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row>
    <row r="834" spans="1:23"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row>
    <row r="835" spans="1:23"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row>
    <row r="836" spans="1:23"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row>
    <row r="837" spans="1:23"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row>
    <row r="838" spans="1:23"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row>
    <row r="839" spans="1:23"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row>
    <row r="840" spans="1:23"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row>
    <row r="841" spans="1:23"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row>
    <row r="842" spans="1:23"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row>
    <row r="843" spans="1:23"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row>
    <row r="844" spans="1:23"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row>
    <row r="845" spans="1:23"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row>
    <row r="846" spans="1:23"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row>
    <row r="847" spans="1:23"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row>
    <row r="848" spans="1:23"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row>
    <row r="849" spans="1:23"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row>
    <row r="850" spans="1:23"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row>
    <row r="851" spans="1:23"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row>
    <row r="852" spans="1:23"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row>
    <row r="853" spans="1:23"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row>
    <row r="854" spans="1:23"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row>
    <row r="855" spans="1:23"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row>
    <row r="856" spans="1:23"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row>
    <row r="857" spans="1:23"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row>
    <row r="858" spans="1:23"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row>
    <row r="859" spans="1:23"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row>
    <row r="860" spans="1:23"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row>
    <row r="861" spans="1:23"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row>
    <row r="862" spans="1:23"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row>
    <row r="863" spans="1:23"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row>
    <row r="864" spans="1:23"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row>
    <row r="865" spans="1:23"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row>
    <row r="866" spans="1:23"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row>
    <row r="867" spans="1:23"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row>
    <row r="868" spans="1:23"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row>
    <row r="869" spans="1:23"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row>
    <row r="870" spans="1:23"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row>
    <row r="871" spans="1:23"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row>
    <row r="872" spans="1:23"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row>
    <row r="873" spans="1:23"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row>
    <row r="874" spans="1:23"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row>
    <row r="875" spans="1:23"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row>
    <row r="876" spans="1:23"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row>
    <row r="877" spans="1:23"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row>
    <row r="878" spans="1:23"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row>
    <row r="879" spans="1:23"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row>
    <row r="880" spans="1:23"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row>
    <row r="881" spans="1:23"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row>
    <row r="882" spans="1:23"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row>
    <row r="883" spans="1:23"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row>
    <row r="884" spans="1:23"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row>
    <row r="885" spans="1:23"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row>
    <row r="886" spans="1:23"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row>
    <row r="887" spans="1:23"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row>
    <row r="888" spans="1:23"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row>
    <row r="889" spans="1:23"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row>
    <row r="890" spans="1:23"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row>
    <row r="891" spans="1:23"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row>
    <row r="892" spans="1:23"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row>
    <row r="893" spans="1:23"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row>
    <row r="894" spans="1:23"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row>
    <row r="895" spans="1:23"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row>
    <row r="896" spans="1:23"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row>
    <row r="897" spans="1:23"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row>
    <row r="898" spans="1:23"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row>
    <row r="899" spans="1:23"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row>
    <row r="900" spans="1:23"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row>
    <row r="901" spans="1:23"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row>
    <row r="902" spans="1:23"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row>
    <row r="903" spans="1:23"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row>
    <row r="904" spans="1:23"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row>
    <row r="905" spans="1:23"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row>
    <row r="906" spans="1:23"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row>
    <row r="907" spans="1:23"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row>
    <row r="908" spans="1:23"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row>
    <row r="909" spans="1:23"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row>
    <row r="910" spans="1:23"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row>
    <row r="911" spans="1:23"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row>
    <row r="912" spans="1:23"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row>
    <row r="913" spans="1:23"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row>
    <row r="914" spans="1:23"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row>
    <row r="915" spans="1:23"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row>
    <row r="916" spans="1:23"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row>
    <row r="917" spans="1:23"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row>
    <row r="918" spans="1:23"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row>
    <row r="919" spans="1:23"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row>
    <row r="920" spans="1:23"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row>
    <row r="921" spans="1:23"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row>
    <row r="922" spans="1:23"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row>
    <row r="923" spans="1:23"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row>
    <row r="924" spans="1:23"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row>
    <row r="925" spans="1:23"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row>
    <row r="926" spans="1:23"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row>
    <row r="927" spans="1:23"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row>
    <row r="928" spans="1:23"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row>
    <row r="929" spans="1:23"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row>
    <row r="930" spans="1:23"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row>
    <row r="931" spans="1:23"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row>
    <row r="932" spans="1:23"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row>
    <row r="933" spans="1:23"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row>
    <row r="934" spans="1:23"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row>
    <row r="935" spans="1:23"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row>
    <row r="936" spans="1:23"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row>
    <row r="937" spans="1:23"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row>
    <row r="938" spans="1:23"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row>
    <row r="939" spans="1:23"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row>
    <row r="940" spans="1:23"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row>
    <row r="941" spans="1:23"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row>
    <row r="942" spans="1:23"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row>
    <row r="943" spans="1:23"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row>
    <row r="944" spans="1:23"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row>
    <row r="945" spans="1:23"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row>
    <row r="946" spans="1:23"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row>
    <row r="947" spans="1:23"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row>
    <row r="948" spans="1:23"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row>
    <row r="949" spans="1:23"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row>
    <row r="950" spans="1:23"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row>
    <row r="951" spans="1:23"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row>
    <row r="952" spans="1:23"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row>
    <row r="953" spans="1:23"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row>
    <row r="954" spans="1:23"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row>
    <row r="955" spans="1:23"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row>
    <row r="956" spans="1:23"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row>
    <row r="957" spans="1:23"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row>
    <row r="958" spans="1:23"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row>
    <row r="959" spans="1:23"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row>
    <row r="960" spans="1:23"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row>
    <row r="961" spans="1:23"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row>
    <row r="962" spans="1:23"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row>
    <row r="963" spans="1:23"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row>
    <row r="964" spans="1:23"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row>
    <row r="965" spans="1:23"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row>
    <row r="966" spans="1:23"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row>
    <row r="967" spans="1:23"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row>
    <row r="968" spans="1:23"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row>
    <row r="969" spans="1:23"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row>
    <row r="970" spans="1:23"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row>
    <row r="971" spans="1:23"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row>
    <row r="972" spans="1:23"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row>
    <row r="973" spans="1:23"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row>
    <row r="974" spans="1:23"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row>
    <row r="975" spans="1:23"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row>
    <row r="976" spans="1:23"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row>
    <row r="977" spans="1:23"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row>
    <row r="978" spans="1:23"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row>
    <row r="979" spans="1:23"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row>
    <row r="980" spans="1:23"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row>
    <row r="981" spans="1:23" ht="15.75" customHeight="1">
      <c r="A981" s="28"/>
      <c r="B981" s="28"/>
      <c r="C981" s="28"/>
      <c r="D981" s="28"/>
      <c r="E981" s="28"/>
      <c r="F981" s="28"/>
      <c r="G981" s="28"/>
      <c r="H981" s="28"/>
      <c r="I981" s="28"/>
      <c r="J981" s="28"/>
      <c r="K981" s="28"/>
      <c r="L981" s="28"/>
      <c r="M981" s="28"/>
      <c r="N981" s="28"/>
      <c r="O981" s="28"/>
      <c r="P981" s="28"/>
      <c r="Q981" s="28"/>
      <c r="R981" s="28"/>
      <c r="S981" s="28"/>
      <c r="T981" s="28"/>
      <c r="U981" s="28"/>
      <c r="V981" s="28"/>
      <c r="W981" s="28"/>
    </row>
    <row r="982" spans="1:23" ht="15.75" customHeight="1">
      <c r="A982" s="28"/>
      <c r="B982" s="28"/>
      <c r="C982" s="28"/>
      <c r="D982" s="28"/>
      <c r="E982" s="28"/>
      <c r="F982" s="28"/>
      <c r="G982" s="28"/>
      <c r="H982" s="28"/>
      <c r="I982" s="28"/>
      <c r="J982" s="28"/>
      <c r="K982" s="28"/>
      <c r="L982" s="28"/>
      <c r="M982" s="28"/>
      <c r="N982" s="28"/>
      <c r="O982" s="28"/>
      <c r="P982" s="28"/>
      <c r="Q982" s="28"/>
      <c r="R982" s="28"/>
      <c r="S982" s="28"/>
      <c r="T982" s="28"/>
      <c r="U982" s="28"/>
      <c r="V982" s="28"/>
      <c r="W982" s="28"/>
    </row>
    <row r="983" spans="1:23" ht="15.75" customHeight="1">
      <c r="A983" s="28"/>
      <c r="B983" s="28"/>
      <c r="C983" s="28"/>
      <c r="D983" s="28"/>
      <c r="E983" s="28"/>
      <c r="F983" s="28"/>
      <c r="G983" s="28"/>
      <c r="H983" s="28"/>
      <c r="I983" s="28"/>
      <c r="J983" s="28"/>
      <c r="K983" s="28"/>
      <c r="L983" s="28"/>
      <c r="M983" s="28"/>
      <c r="N983" s="28"/>
      <c r="O983" s="28"/>
      <c r="P983" s="28"/>
      <c r="Q983" s="28"/>
      <c r="R983" s="28"/>
      <c r="S983" s="28"/>
      <c r="T983" s="28"/>
      <c r="U983" s="28"/>
      <c r="V983" s="28"/>
      <c r="W983" s="28"/>
    </row>
    <row r="984" spans="1:23" ht="15.75" customHeight="1">
      <c r="A984" s="28"/>
      <c r="B984" s="28"/>
      <c r="C984" s="28"/>
      <c r="D984" s="28"/>
      <c r="E984" s="28"/>
      <c r="F984" s="28"/>
      <c r="G984" s="28"/>
      <c r="H984" s="28"/>
      <c r="I984" s="28"/>
      <c r="J984" s="28"/>
      <c r="K984" s="28"/>
      <c r="L984" s="28"/>
      <c r="M984" s="28"/>
      <c r="N984" s="28"/>
      <c r="O984" s="28"/>
      <c r="P984" s="28"/>
      <c r="Q984" s="28"/>
      <c r="R984" s="28"/>
      <c r="S984" s="28"/>
      <c r="T984" s="28"/>
      <c r="U984" s="28"/>
      <c r="V984" s="28"/>
      <c r="W984" s="28"/>
    </row>
    <row r="985" spans="1:23" ht="15.75" customHeight="1">
      <c r="A985" s="28"/>
      <c r="B985" s="28"/>
      <c r="C985" s="28"/>
      <c r="D985" s="28"/>
      <c r="E985" s="28"/>
      <c r="F985" s="28"/>
      <c r="G985" s="28"/>
      <c r="H985" s="28"/>
      <c r="I985" s="28"/>
      <c r="J985" s="28"/>
      <c r="K985" s="28"/>
      <c r="L985" s="28"/>
      <c r="M985" s="28"/>
      <c r="N985" s="28"/>
      <c r="O985" s="28"/>
      <c r="P985" s="28"/>
      <c r="Q985" s="28"/>
      <c r="R985" s="28"/>
      <c r="S985" s="28"/>
      <c r="T985" s="28"/>
      <c r="U985" s="28"/>
      <c r="V985" s="28"/>
      <c r="W985" s="28"/>
    </row>
    <row r="986" spans="1:23" ht="15.75" customHeight="1">
      <c r="A986" s="28"/>
      <c r="B986" s="28"/>
      <c r="C986" s="28"/>
      <c r="D986" s="28"/>
      <c r="E986" s="28"/>
      <c r="F986" s="28"/>
      <c r="G986" s="28"/>
      <c r="H986" s="28"/>
      <c r="I986" s="28"/>
      <c r="J986" s="28"/>
      <c r="K986" s="28"/>
      <c r="L986" s="28"/>
      <c r="M986" s="28"/>
      <c r="N986" s="28"/>
      <c r="O986" s="28"/>
      <c r="P986" s="28"/>
      <c r="Q986" s="28"/>
      <c r="R986" s="28"/>
      <c r="S986" s="28"/>
      <c r="T986" s="28"/>
      <c r="U986" s="28"/>
      <c r="V986" s="28"/>
      <c r="W986" s="28"/>
    </row>
    <row r="987" spans="1:23" ht="15.75" customHeight="1">
      <c r="A987" s="28"/>
      <c r="B987" s="28"/>
      <c r="C987" s="28"/>
      <c r="D987" s="28"/>
      <c r="E987" s="28"/>
      <c r="F987" s="28"/>
      <c r="G987" s="28"/>
      <c r="H987" s="28"/>
      <c r="I987" s="28"/>
      <c r="J987" s="28"/>
      <c r="K987" s="28"/>
      <c r="L987" s="28"/>
      <c r="M987" s="28"/>
      <c r="N987" s="28"/>
      <c r="O987" s="28"/>
      <c r="P987" s="28"/>
      <c r="Q987" s="28"/>
      <c r="R987" s="28"/>
      <c r="S987" s="28"/>
      <c r="T987" s="28"/>
      <c r="U987" s="28"/>
      <c r="V987" s="28"/>
      <c r="W987" s="28"/>
    </row>
    <row r="988" spans="1:23" ht="15.75" customHeight="1">
      <c r="A988" s="28"/>
      <c r="B988" s="28"/>
      <c r="C988" s="28"/>
      <c r="D988" s="28"/>
      <c r="E988" s="28"/>
      <c r="F988" s="28"/>
      <c r="G988" s="28"/>
      <c r="H988" s="28"/>
      <c r="I988" s="28"/>
      <c r="J988" s="28"/>
      <c r="K988" s="28"/>
      <c r="L988" s="28"/>
      <c r="M988" s="28"/>
      <c r="N988" s="28"/>
      <c r="O988" s="28"/>
      <c r="P988" s="28"/>
      <c r="Q988" s="28"/>
      <c r="R988" s="28"/>
      <c r="S988" s="28"/>
      <c r="T988" s="28"/>
      <c r="U988" s="28"/>
      <c r="V988" s="28"/>
      <c r="W988" s="28"/>
    </row>
    <row r="989" spans="1:23" ht="15.75" customHeight="1">
      <c r="A989" s="28"/>
      <c r="B989" s="28"/>
      <c r="C989" s="28"/>
      <c r="D989" s="28"/>
      <c r="E989" s="28"/>
      <c r="F989" s="28"/>
      <c r="G989" s="28"/>
      <c r="H989" s="28"/>
      <c r="I989" s="28"/>
      <c r="J989" s="28"/>
      <c r="K989" s="28"/>
      <c r="L989" s="28"/>
      <c r="M989" s="28"/>
      <c r="N989" s="28"/>
      <c r="O989" s="28"/>
      <c r="P989" s="28"/>
      <c r="Q989" s="28"/>
      <c r="R989" s="28"/>
      <c r="S989" s="28"/>
      <c r="T989" s="28"/>
      <c r="U989" s="28"/>
      <c r="V989" s="28"/>
      <c r="W989" s="28"/>
    </row>
    <row r="990" spans="1:23" ht="15.75" customHeight="1">
      <c r="A990" s="28"/>
      <c r="B990" s="28"/>
      <c r="C990" s="28"/>
      <c r="D990" s="28"/>
      <c r="E990" s="28"/>
      <c r="F990" s="28"/>
      <c r="G990" s="28"/>
      <c r="H990" s="28"/>
      <c r="I990" s="28"/>
      <c r="J990" s="28"/>
      <c r="K990" s="28"/>
      <c r="L990" s="28"/>
      <c r="M990" s="28"/>
      <c r="N990" s="28"/>
      <c r="O990" s="28"/>
      <c r="P990" s="28"/>
      <c r="Q990" s="28"/>
      <c r="R990" s="28"/>
      <c r="S990" s="28"/>
      <c r="T990" s="28"/>
      <c r="U990" s="28"/>
      <c r="V990" s="28"/>
      <c r="W990" s="28"/>
    </row>
    <row r="991" spans="1:23" ht="15.75" customHeight="1">
      <c r="A991" s="28"/>
      <c r="B991" s="28"/>
      <c r="C991" s="28"/>
      <c r="D991" s="28"/>
      <c r="E991" s="28"/>
      <c r="F991" s="28"/>
      <c r="G991" s="28"/>
      <c r="H991" s="28"/>
      <c r="I991" s="28"/>
      <c r="J991" s="28"/>
      <c r="K991" s="28"/>
      <c r="L991" s="28"/>
      <c r="M991" s="28"/>
      <c r="N991" s="28"/>
      <c r="O991" s="28"/>
      <c r="P991" s="28"/>
      <c r="Q991" s="28"/>
      <c r="R991" s="28"/>
      <c r="S991" s="28"/>
      <c r="T991" s="28"/>
      <c r="U991" s="28"/>
      <c r="V991" s="28"/>
      <c r="W991" s="28"/>
    </row>
    <row r="992" spans="1:23" ht="15.75" customHeight="1">
      <c r="A992" s="28"/>
      <c r="B992" s="28"/>
      <c r="C992" s="28"/>
      <c r="D992" s="28"/>
      <c r="E992" s="28"/>
      <c r="F992" s="28"/>
      <c r="G992" s="28"/>
      <c r="H992" s="28"/>
      <c r="I992" s="28"/>
      <c r="J992" s="28"/>
      <c r="K992" s="28"/>
      <c r="L992" s="28"/>
      <c r="M992" s="28"/>
      <c r="N992" s="28"/>
      <c r="O992" s="28"/>
      <c r="P992" s="28"/>
      <c r="Q992" s="28"/>
      <c r="R992" s="28"/>
      <c r="S992" s="28"/>
      <c r="T992" s="28"/>
      <c r="U992" s="28"/>
      <c r="V992" s="28"/>
      <c r="W992" s="28"/>
    </row>
    <row r="993" spans="1:23" ht="15.75" customHeight="1">
      <c r="A993" s="28"/>
      <c r="B993" s="28"/>
      <c r="C993" s="28"/>
      <c r="D993" s="28"/>
      <c r="E993" s="28"/>
      <c r="F993" s="28"/>
      <c r="G993" s="28"/>
      <c r="H993" s="28"/>
      <c r="I993" s="28"/>
      <c r="J993" s="28"/>
      <c r="K993" s="28"/>
      <c r="L993" s="28"/>
      <c r="M993" s="28"/>
      <c r="N993" s="28"/>
      <c r="O993" s="28"/>
      <c r="P993" s="28"/>
      <c r="Q993" s="28"/>
      <c r="R993" s="28"/>
      <c r="S993" s="28"/>
      <c r="T993" s="28"/>
      <c r="U993" s="28"/>
      <c r="V993" s="28"/>
      <c r="W993" s="28"/>
    </row>
    <row r="994" spans="1:23" ht="15.75" customHeight="1">
      <c r="A994" s="28"/>
      <c r="B994" s="28"/>
      <c r="C994" s="28"/>
      <c r="D994" s="28"/>
      <c r="E994" s="28"/>
      <c r="F994" s="28"/>
      <c r="G994" s="28"/>
      <c r="H994" s="28"/>
      <c r="I994" s="28"/>
      <c r="J994" s="28"/>
      <c r="K994" s="28"/>
      <c r="L994" s="28"/>
      <c r="M994" s="28"/>
      <c r="N994" s="28"/>
      <c r="O994" s="28"/>
      <c r="P994" s="28"/>
      <c r="Q994" s="28"/>
      <c r="R994" s="28"/>
      <c r="S994" s="28"/>
      <c r="T994" s="28"/>
      <c r="U994" s="28"/>
      <c r="V994" s="28"/>
      <c r="W994" s="28"/>
    </row>
    <row r="995" spans="1:23" ht="15.75" customHeight="1">
      <c r="A995" s="28"/>
      <c r="B995" s="28"/>
      <c r="C995" s="28"/>
      <c r="D995" s="28"/>
      <c r="E995" s="28"/>
      <c r="F995" s="28"/>
      <c r="G995" s="28"/>
      <c r="H995" s="28"/>
      <c r="I995" s="28"/>
      <c r="J995" s="28"/>
      <c r="K995" s="28"/>
      <c r="L995" s="28"/>
      <c r="M995" s="28"/>
      <c r="N995" s="28"/>
      <c r="O995" s="28"/>
      <c r="P995" s="28"/>
      <c r="Q995" s="28"/>
      <c r="R995" s="28"/>
      <c r="S995" s="28"/>
      <c r="T995" s="28"/>
      <c r="U995" s="28"/>
      <c r="V995" s="28"/>
      <c r="W995" s="28"/>
    </row>
    <row r="996" spans="1:23" ht="15.75" customHeight="1">
      <c r="A996" s="28"/>
      <c r="B996" s="28"/>
      <c r="C996" s="28"/>
      <c r="D996" s="28"/>
      <c r="E996" s="28"/>
      <c r="F996" s="28"/>
      <c r="G996" s="28"/>
      <c r="H996" s="28"/>
      <c r="I996" s="28"/>
      <c r="J996" s="28"/>
      <c r="K996" s="28"/>
      <c r="L996" s="28"/>
      <c r="M996" s="28"/>
      <c r="N996" s="28"/>
      <c r="O996" s="28"/>
      <c r="P996" s="28"/>
      <c r="Q996" s="28"/>
      <c r="R996" s="28"/>
      <c r="S996" s="28"/>
      <c r="T996" s="28"/>
      <c r="U996" s="28"/>
      <c r="V996" s="28"/>
      <c r="W996" s="28"/>
    </row>
    <row r="997" spans="1:23" ht="15.75" customHeight="1">
      <c r="A997" s="28"/>
      <c r="B997" s="28"/>
      <c r="C997" s="28"/>
      <c r="D997" s="28"/>
      <c r="E997" s="28"/>
      <c r="F997" s="28"/>
      <c r="G997" s="28"/>
      <c r="H997" s="28"/>
      <c r="I997" s="28"/>
      <c r="J997" s="28"/>
      <c r="K997" s="28"/>
      <c r="L997" s="28"/>
      <c r="M997" s="28"/>
      <c r="N997" s="28"/>
      <c r="O997" s="28"/>
      <c r="P997" s="28"/>
      <c r="Q997" s="28"/>
      <c r="R997" s="28"/>
      <c r="S997" s="28"/>
      <c r="T997" s="28"/>
      <c r="U997" s="28"/>
      <c r="V997" s="28"/>
      <c r="W997" s="28"/>
    </row>
    <row r="998" spans="1:23" ht="15.75" customHeight="1">
      <c r="A998" s="28"/>
      <c r="B998" s="28"/>
      <c r="C998" s="28"/>
      <c r="D998" s="28"/>
      <c r="E998" s="28"/>
      <c r="F998" s="28"/>
      <c r="G998" s="28"/>
      <c r="H998" s="28"/>
      <c r="I998" s="28"/>
      <c r="J998" s="28"/>
      <c r="K998" s="28"/>
      <c r="L998" s="28"/>
      <c r="M998" s="28"/>
      <c r="N998" s="28"/>
      <c r="O998" s="28"/>
      <c r="P998" s="28"/>
      <c r="Q998" s="28"/>
      <c r="R998" s="28"/>
      <c r="S998" s="28"/>
      <c r="T998" s="28"/>
      <c r="U998" s="28"/>
      <c r="V998" s="28"/>
      <c r="W998" s="28"/>
    </row>
    <row r="999" spans="1:23" ht="15.75" customHeight="1">
      <c r="A999" s="28"/>
      <c r="B999" s="28"/>
      <c r="C999" s="28"/>
      <c r="D999" s="28"/>
      <c r="E999" s="28"/>
      <c r="F999" s="28"/>
      <c r="G999" s="28"/>
      <c r="H999" s="28"/>
      <c r="I999" s="28"/>
      <c r="J999" s="28"/>
      <c r="K999" s="28"/>
      <c r="L999" s="28"/>
      <c r="M999" s="28"/>
      <c r="N999" s="28"/>
      <c r="O999" s="28"/>
      <c r="P999" s="28"/>
      <c r="Q999" s="28"/>
      <c r="R999" s="28"/>
      <c r="S999" s="28"/>
      <c r="T999" s="28"/>
      <c r="U999" s="28"/>
      <c r="V999" s="28"/>
      <c r="W999" s="28"/>
    </row>
    <row r="1000" spans="1:23" ht="15.75" customHeight="1">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row>
    <row r="1001" spans="1:23" ht="15.75" customHeight="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row>
    <row r="1002" spans="1:23" ht="15.75" customHeight="1">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row>
    <row r="1003" spans="1:23" ht="15.75" customHeight="1">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row>
    <row r="1004" spans="1:23" ht="15.75" customHeight="1">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row>
    <row r="1005" spans="1:23" ht="15.75" customHeight="1">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row>
    <row r="1006" spans="1:23" ht="15.75" customHeight="1">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row>
    <row r="1007" spans="1:23" ht="15.75" customHeight="1">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row>
    <row r="1008" spans="1:23" ht="15.75" customHeight="1">
      <c r="A1008" s="28"/>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row>
    <row r="1009" spans="1:23" ht="15.75" customHeight="1">
      <c r="A1009" s="28"/>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row>
    <row r="1010" spans="1:23" ht="15.75" customHeight="1">
      <c r="A1010" s="28"/>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row>
    <row r="1011" spans="1:23" ht="15.75" customHeight="1">
      <c r="A1011" s="28"/>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row>
    <row r="1012" spans="1:23" ht="15.75" customHeight="1">
      <c r="A1012" s="28"/>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row>
    <row r="1013" spans="1:23" ht="15.75" customHeight="1">
      <c r="A1013" s="28"/>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row>
    <row r="1014" spans="1:23" ht="15.75" customHeight="1">
      <c r="A1014" s="28"/>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row>
    <row r="1015" spans="1:23" ht="15.75" customHeight="1">
      <c r="A1015" s="28"/>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row>
    <row r="1016" spans="1:23" ht="15.75" customHeight="1">
      <c r="A1016" s="28"/>
      <c r="B1016" s="28"/>
      <c r="C1016" s="28"/>
      <c r="D1016" s="28"/>
      <c r="E1016" s="28"/>
      <c r="F1016" s="28"/>
      <c r="G1016" s="28"/>
      <c r="H1016" s="28"/>
      <c r="I1016" s="28"/>
      <c r="J1016" s="28"/>
      <c r="K1016" s="28"/>
      <c r="L1016" s="28"/>
      <c r="M1016" s="28"/>
      <c r="N1016" s="28"/>
      <c r="O1016" s="28"/>
      <c r="P1016" s="28"/>
      <c r="Q1016" s="28"/>
      <c r="R1016" s="28"/>
      <c r="S1016" s="28"/>
      <c r="T1016" s="28"/>
      <c r="U1016" s="28"/>
      <c r="V1016" s="28"/>
      <c r="W1016" s="28"/>
    </row>
    <row r="1017" spans="1:23" ht="15.75" customHeight="1">
      <c r="A1017" s="28"/>
      <c r="B1017" s="28"/>
      <c r="C1017" s="28"/>
      <c r="D1017" s="28"/>
      <c r="E1017" s="28"/>
      <c r="F1017" s="28"/>
      <c r="G1017" s="28"/>
      <c r="H1017" s="28"/>
      <c r="I1017" s="28"/>
      <c r="J1017" s="28"/>
      <c r="K1017" s="28"/>
      <c r="L1017" s="28"/>
      <c r="M1017" s="28"/>
      <c r="N1017" s="28"/>
      <c r="O1017" s="28"/>
      <c r="P1017" s="28"/>
      <c r="Q1017" s="28"/>
      <c r="R1017" s="28"/>
      <c r="S1017" s="28"/>
      <c r="T1017" s="28"/>
      <c r="U1017" s="28"/>
      <c r="V1017" s="28"/>
      <c r="W1017" s="28"/>
    </row>
    <row r="1018" spans="1:23" ht="15.75" customHeight="1">
      <c r="A1018" s="28"/>
      <c r="B1018" s="28"/>
      <c r="C1018" s="28"/>
      <c r="D1018" s="28"/>
      <c r="E1018" s="28"/>
      <c r="F1018" s="28"/>
      <c r="G1018" s="28"/>
      <c r="H1018" s="28"/>
      <c r="I1018" s="28"/>
      <c r="J1018" s="28"/>
      <c r="K1018" s="28"/>
      <c r="L1018" s="28"/>
      <c r="M1018" s="28"/>
      <c r="N1018" s="28"/>
      <c r="O1018" s="28"/>
      <c r="P1018" s="28"/>
      <c r="Q1018" s="28"/>
      <c r="R1018" s="28"/>
      <c r="S1018" s="28"/>
      <c r="T1018" s="28"/>
      <c r="U1018" s="28"/>
      <c r="V1018" s="28"/>
      <c r="W1018" s="28"/>
    </row>
    <row r="1019" spans="1:23" ht="15.75" customHeight="1">
      <c r="A1019" s="28"/>
      <c r="B1019" s="28"/>
      <c r="C1019" s="28"/>
      <c r="D1019" s="28"/>
      <c r="E1019" s="28"/>
      <c r="F1019" s="28"/>
      <c r="G1019" s="28"/>
      <c r="H1019" s="28"/>
      <c r="I1019" s="28"/>
      <c r="J1019" s="28"/>
      <c r="K1019" s="28"/>
      <c r="L1019" s="28"/>
      <c r="M1019" s="28"/>
      <c r="N1019" s="28"/>
      <c r="O1019" s="28"/>
      <c r="P1019" s="28"/>
      <c r="Q1019" s="28"/>
      <c r="R1019" s="28"/>
      <c r="S1019" s="28"/>
      <c r="T1019" s="28"/>
      <c r="U1019" s="28"/>
      <c r="V1019" s="28"/>
      <c r="W1019" s="28"/>
    </row>
    <row r="1020" spans="1:23" ht="15.75" customHeight="1">
      <c r="A1020" s="28"/>
      <c r="B1020" s="28"/>
      <c r="C1020" s="28"/>
      <c r="D1020" s="28"/>
      <c r="E1020" s="28"/>
      <c r="F1020" s="28"/>
      <c r="G1020" s="28"/>
      <c r="H1020" s="28"/>
      <c r="I1020" s="28"/>
      <c r="J1020" s="28"/>
      <c r="K1020" s="28"/>
      <c r="L1020" s="28"/>
      <c r="M1020" s="28"/>
      <c r="N1020" s="28"/>
      <c r="O1020" s="28"/>
      <c r="P1020" s="28"/>
      <c r="Q1020" s="28"/>
      <c r="R1020" s="28"/>
      <c r="S1020" s="28"/>
      <c r="T1020" s="28"/>
      <c r="U1020" s="28"/>
      <c r="V1020" s="28"/>
      <c r="W1020" s="28"/>
    </row>
    <row r="1021" spans="1:23" ht="15.75" customHeight="1">
      <c r="A1021" s="28"/>
      <c r="B1021" s="28"/>
      <c r="C1021" s="28"/>
      <c r="D1021" s="28"/>
      <c r="E1021" s="28"/>
      <c r="F1021" s="28"/>
      <c r="G1021" s="28"/>
      <c r="H1021" s="28"/>
      <c r="I1021" s="28"/>
      <c r="J1021" s="28"/>
      <c r="K1021" s="28"/>
      <c r="L1021" s="28"/>
      <c r="M1021" s="28"/>
      <c r="N1021" s="28"/>
      <c r="O1021" s="28"/>
      <c r="P1021" s="28"/>
      <c r="Q1021" s="28"/>
      <c r="R1021" s="28"/>
      <c r="S1021" s="28"/>
      <c r="T1021" s="28"/>
      <c r="U1021" s="28"/>
      <c r="V1021" s="28"/>
      <c r="W1021" s="28"/>
    </row>
    <row r="1022" spans="1:23" ht="15.75" customHeight="1">
      <c r="A1022" s="28"/>
      <c r="B1022" s="28"/>
      <c r="C1022" s="28"/>
      <c r="D1022" s="28"/>
      <c r="E1022" s="28"/>
      <c r="F1022" s="28"/>
      <c r="G1022" s="28"/>
      <c r="H1022" s="28"/>
      <c r="I1022" s="28"/>
      <c r="J1022" s="28"/>
      <c r="K1022" s="28"/>
      <c r="L1022" s="28"/>
      <c r="M1022" s="28"/>
      <c r="N1022" s="28"/>
      <c r="O1022" s="28"/>
      <c r="P1022" s="28"/>
      <c r="Q1022" s="28"/>
      <c r="R1022" s="28"/>
      <c r="S1022" s="28"/>
      <c r="T1022" s="28"/>
      <c r="U1022" s="28"/>
      <c r="V1022" s="28"/>
      <c r="W1022" s="28"/>
    </row>
    <row r="1023" spans="1:23" ht="15.75" customHeight="1">
      <c r="A1023" s="28"/>
      <c r="B1023" s="28"/>
      <c r="C1023" s="28"/>
      <c r="D1023" s="28"/>
      <c r="E1023" s="28"/>
      <c r="F1023" s="28"/>
      <c r="G1023" s="28"/>
      <c r="H1023" s="28"/>
      <c r="I1023" s="28"/>
      <c r="J1023" s="28"/>
      <c r="K1023" s="28"/>
      <c r="L1023" s="28"/>
      <c r="M1023" s="28"/>
      <c r="N1023" s="28"/>
      <c r="O1023" s="28"/>
      <c r="P1023" s="28"/>
      <c r="Q1023" s="28"/>
      <c r="R1023" s="28"/>
      <c r="S1023" s="28"/>
      <c r="T1023" s="28"/>
      <c r="U1023" s="28"/>
      <c r="V1023" s="28"/>
      <c r="W1023" s="28"/>
    </row>
    <row r="1024" spans="1:23" ht="15.75" customHeight="1">
      <c r="A1024" s="28"/>
      <c r="B1024" s="28"/>
      <c r="C1024" s="28"/>
      <c r="D1024" s="28"/>
      <c r="E1024" s="28"/>
      <c r="F1024" s="28"/>
      <c r="G1024" s="28"/>
      <c r="H1024" s="28"/>
      <c r="I1024" s="28"/>
      <c r="J1024" s="28"/>
      <c r="K1024" s="28"/>
      <c r="L1024" s="28"/>
      <c r="M1024" s="28"/>
      <c r="N1024" s="28"/>
      <c r="O1024" s="28"/>
      <c r="P1024" s="28"/>
      <c r="Q1024" s="28"/>
      <c r="R1024" s="28"/>
      <c r="S1024" s="28"/>
      <c r="T1024" s="28"/>
      <c r="U1024" s="28"/>
      <c r="V1024" s="28"/>
      <c r="W1024" s="28"/>
    </row>
    <row r="1025" spans="1:23" ht="15.75" customHeight="1">
      <c r="A1025" s="28"/>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row>
    <row r="1026" spans="1:23" ht="15.75" customHeight="1">
      <c r="A1026" s="2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row>
    <row r="1027" spans="1:23" ht="15.75" customHeight="1">
      <c r="A1027" s="28"/>
      <c r="B1027" s="28"/>
      <c r="C1027" s="28"/>
      <c r="D1027" s="28"/>
      <c r="E1027" s="28"/>
      <c r="F1027" s="28"/>
      <c r="G1027" s="28"/>
      <c r="H1027" s="28"/>
      <c r="I1027" s="28"/>
      <c r="J1027" s="28"/>
      <c r="K1027" s="28"/>
      <c r="L1027" s="28"/>
      <c r="M1027" s="28"/>
      <c r="N1027" s="28"/>
      <c r="O1027" s="28"/>
      <c r="P1027" s="28"/>
      <c r="Q1027" s="28"/>
      <c r="R1027" s="28"/>
      <c r="S1027" s="28"/>
      <c r="T1027" s="28"/>
      <c r="U1027" s="28"/>
      <c r="V1027" s="28"/>
      <c r="W1027" s="28"/>
    </row>
    <row r="1028" spans="1:23" ht="15.75" customHeight="1">
      <c r="A1028" s="28"/>
      <c r="B1028" s="28"/>
      <c r="C1028" s="28"/>
      <c r="D1028" s="28"/>
      <c r="E1028" s="28"/>
      <c r="F1028" s="28"/>
      <c r="G1028" s="28"/>
      <c r="H1028" s="28"/>
      <c r="I1028" s="28"/>
      <c r="J1028" s="28"/>
      <c r="K1028" s="28"/>
      <c r="L1028" s="28"/>
      <c r="M1028" s="28"/>
      <c r="N1028" s="28"/>
      <c r="O1028" s="28"/>
      <c r="P1028" s="28"/>
      <c r="Q1028" s="28"/>
      <c r="R1028" s="28"/>
      <c r="S1028" s="28"/>
      <c r="T1028" s="28"/>
      <c r="U1028" s="28"/>
      <c r="V1028" s="28"/>
      <c r="W1028" s="28"/>
    </row>
    <row r="1029" spans="1:23" ht="15.75" customHeight="1">
      <c r="A1029" s="28"/>
      <c r="B1029" s="28"/>
      <c r="C1029" s="28"/>
      <c r="D1029" s="28"/>
      <c r="E1029" s="28"/>
      <c r="F1029" s="28"/>
      <c r="G1029" s="28"/>
      <c r="H1029" s="28"/>
      <c r="I1029" s="28"/>
      <c r="J1029" s="28"/>
      <c r="K1029" s="28"/>
      <c r="L1029" s="28"/>
      <c r="M1029" s="28"/>
      <c r="N1029" s="28"/>
      <c r="O1029" s="28"/>
      <c r="P1029" s="28"/>
      <c r="Q1029" s="28"/>
      <c r="R1029" s="28"/>
      <c r="S1029" s="28"/>
      <c r="T1029" s="28"/>
      <c r="U1029" s="28"/>
      <c r="V1029" s="28"/>
      <c r="W1029" s="28"/>
    </row>
    <row r="1030" spans="1:23" ht="15.75" customHeight="1">
      <c r="A1030" s="28"/>
      <c r="B1030" s="28"/>
      <c r="C1030" s="28"/>
      <c r="D1030" s="28"/>
      <c r="E1030" s="28"/>
      <c r="F1030" s="28"/>
      <c r="G1030" s="28"/>
      <c r="H1030" s="28"/>
      <c r="I1030" s="28"/>
      <c r="J1030" s="28"/>
      <c r="K1030" s="28"/>
      <c r="L1030" s="28"/>
      <c r="M1030" s="28"/>
      <c r="N1030" s="28"/>
      <c r="O1030" s="28"/>
      <c r="P1030" s="28"/>
      <c r="Q1030" s="28"/>
      <c r="R1030" s="28"/>
      <c r="S1030" s="28"/>
      <c r="T1030" s="28"/>
      <c r="U1030" s="28"/>
      <c r="V1030" s="28"/>
      <c r="W1030" s="28"/>
    </row>
    <row r="1031" spans="1:23" ht="15.75" customHeight="1">
      <c r="A1031" s="28"/>
      <c r="B1031" s="28"/>
      <c r="C1031" s="28"/>
      <c r="D1031" s="28"/>
      <c r="E1031" s="28"/>
      <c r="F1031" s="28"/>
      <c r="G1031" s="28"/>
      <c r="H1031" s="28"/>
      <c r="I1031" s="28"/>
      <c r="J1031" s="28"/>
      <c r="K1031" s="28"/>
      <c r="L1031" s="28"/>
      <c r="M1031" s="28"/>
      <c r="N1031" s="28"/>
      <c r="O1031" s="28"/>
      <c r="P1031" s="28"/>
      <c r="Q1031" s="28"/>
      <c r="R1031" s="28"/>
      <c r="S1031" s="28"/>
      <c r="T1031" s="28"/>
      <c r="U1031" s="28"/>
      <c r="V1031" s="28"/>
      <c r="W1031" s="28"/>
    </row>
    <row r="1032" spans="1:23" ht="15.75" customHeight="1">
      <c r="A1032" s="28"/>
      <c r="B1032" s="28"/>
      <c r="C1032" s="28"/>
      <c r="D1032" s="28"/>
      <c r="E1032" s="28"/>
      <c r="F1032" s="28"/>
      <c r="G1032" s="28"/>
      <c r="H1032" s="28"/>
      <c r="I1032" s="28"/>
      <c r="J1032" s="28"/>
      <c r="K1032" s="28"/>
      <c r="L1032" s="28"/>
      <c r="M1032" s="28"/>
      <c r="N1032" s="28"/>
      <c r="O1032" s="28"/>
      <c r="P1032" s="28"/>
      <c r="Q1032" s="28"/>
      <c r="R1032" s="28"/>
      <c r="S1032" s="28"/>
      <c r="T1032" s="28"/>
      <c r="U1032" s="28"/>
      <c r="V1032" s="28"/>
      <c r="W1032" s="28"/>
    </row>
    <row r="1033" spans="1:23" ht="15.75" customHeight="1">
      <c r="A1033" s="28"/>
      <c r="B1033" s="28"/>
      <c r="C1033" s="28"/>
      <c r="D1033" s="28"/>
      <c r="E1033" s="28"/>
      <c r="F1033" s="28"/>
      <c r="G1033" s="28"/>
      <c r="H1033" s="28"/>
      <c r="I1033" s="28"/>
      <c r="J1033" s="28"/>
      <c r="K1033" s="28"/>
      <c r="L1033" s="28"/>
      <c r="M1033" s="28"/>
      <c r="N1033" s="28"/>
      <c r="O1033" s="28"/>
      <c r="P1033" s="28"/>
      <c r="Q1033" s="28"/>
      <c r="R1033" s="28"/>
      <c r="S1033" s="28"/>
      <c r="T1033" s="28"/>
      <c r="U1033" s="28"/>
      <c r="V1033" s="28"/>
      <c r="W1033" s="28"/>
    </row>
    <row r="1034" spans="1:23" ht="15.75" customHeight="1">
      <c r="A1034" s="28"/>
      <c r="B1034" s="28"/>
      <c r="C1034" s="28"/>
      <c r="D1034" s="28"/>
      <c r="E1034" s="28"/>
      <c r="F1034" s="28"/>
      <c r="G1034" s="28"/>
      <c r="H1034" s="28"/>
      <c r="I1034" s="28"/>
      <c r="J1034" s="28"/>
      <c r="K1034" s="28"/>
      <c r="L1034" s="28"/>
      <c r="M1034" s="28"/>
      <c r="N1034" s="28"/>
      <c r="O1034" s="28"/>
      <c r="P1034" s="28"/>
      <c r="Q1034" s="28"/>
      <c r="R1034" s="28"/>
      <c r="S1034" s="28"/>
      <c r="T1034" s="28"/>
      <c r="U1034" s="28"/>
      <c r="V1034" s="28"/>
      <c r="W1034" s="28"/>
    </row>
    <row r="1035" spans="1:23" ht="15.75" customHeight="1">
      <c r="A1035" s="28"/>
      <c r="B1035" s="28"/>
      <c r="C1035" s="28"/>
      <c r="D1035" s="28"/>
      <c r="E1035" s="28"/>
      <c r="F1035" s="28"/>
      <c r="G1035" s="28"/>
      <c r="H1035" s="28"/>
      <c r="I1035" s="28"/>
      <c r="J1035" s="28"/>
      <c r="K1035" s="28"/>
      <c r="L1035" s="28"/>
      <c r="M1035" s="28"/>
      <c r="N1035" s="28"/>
      <c r="O1035" s="28"/>
      <c r="P1035" s="28"/>
      <c r="Q1035" s="28"/>
      <c r="R1035" s="28"/>
      <c r="S1035" s="28"/>
      <c r="T1035" s="28"/>
      <c r="U1035" s="28"/>
      <c r="V1035" s="28"/>
      <c r="W1035" s="28"/>
    </row>
    <row r="1036" spans="1:23" ht="15.75" customHeight="1">
      <c r="A1036" s="28"/>
      <c r="B1036" s="28"/>
      <c r="C1036" s="28"/>
      <c r="D1036" s="28"/>
      <c r="E1036" s="28"/>
      <c r="F1036" s="28"/>
      <c r="G1036" s="28"/>
      <c r="H1036" s="28"/>
      <c r="I1036" s="28"/>
      <c r="J1036" s="28"/>
      <c r="K1036" s="28"/>
      <c r="L1036" s="28"/>
      <c r="M1036" s="28"/>
      <c r="N1036" s="28"/>
      <c r="O1036" s="28"/>
      <c r="P1036" s="28"/>
      <c r="Q1036" s="28"/>
      <c r="R1036" s="28"/>
      <c r="S1036" s="28"/>
      <c r="T1036" s="28"/>
      <c r="U1036" s="28"/>
      <c r="V1036" s="28"/>
      <c r="W1036" s="28"/>
    </row>
    <row r="1037" spans="1:23" ht="15.75" customHeight="1">
      <c r="A1037" s="28"/>
      <c r="B1037" s="28"/>
      <c r="C1037" s="28"/>
      <c r="D1037" s="28"/>
      <c r="E1037" s="28"/>
      <c r="F1037" s="28"/>
      <c r="G1037" s="28"/>
      <c r="H1037" s="28"/>
      <c r="I1037" s="28"/>
      <c r="J1037" s="28"/>
      <c r="K1037" s="28"/>
      <c r="L1037" s="28"/>
      <c r="M1037" s="28"/>
      <c r="N1037" s="28"/>
      <c r="O1037" s="28"/>
      <c r="P1037" s="28"/>
      <c r="Q1037" s="28"/>
      <c r="R1037" s="28"/>
      <c r="S1037" s="28"/>
      <c r="T1037" s="28"/>
      <c r="U1037" s="28"/>
      <c r="V1037" s="28"/>
      <c r="W1037" s="28"/>
    </row>
    <row r="1038" spans="1:23" ht="15.75" customHeight="1">
      <c r="A1038" s="28"/>
      <c r="B1038" s="28"/>
      <c r="C1038" s="28"/>
      <c r="D1038" s="28"/>
      <c r="E1038" s="28"/>
      <c r="F1038" s="28"/>
      <c r="G1038" s="28"/>
      <c r="H1038" s="28"/>
      <c r="I1038" s="28"/>
      <c r="J1038" s="28"/>
      <c r="K1038" s="28"/>
      <c r="L1038" s="28"/>
      <c r="M1038" s="28"/>
      <c r="N1038" s="28"/>
      <c r="O1038" s="28"/>
      <c r="P1038" s="28"/>
      <c r="Q1038" s="28"/>
      <c r="R1038" s="28"/>
      <c r="S1038" s="28"/>
      <c r="T1038" s="28"/>
      <c r="U1038" s="28"/>
      <c r="V1038" s="28"/>
      <c r="W1038" s="28"/>
    </row>
    <row r="1039" spans="1:23" ht="15.75" customHeight="1">
      <c r="A1039" s="28"/>
      <c r="B1039" s="28"/>
      <c r="C1039" s="28"/>
      <c r="D1039" s="28"/>
      <c r="E1039" s="28"/>
      <c r="F1039" s="28"/>
      <c r="G1039" s="28"/>
      <c r="H1039" s="28"/>
      <c r="I1039" s="28"/>
      <c r="J1039" s="28"/>
      <c r="K1039" s="28"/>
      <c r="L1039" s="28"/>
      <c r="M1039" s="28"/>
      <c r="N1039" s="28"/>
      <c r="O1039" s="28"/>
      <c r="P1039" s="28"/>
      <c r="Q1039" s="28"/>
      <c r="R1039" s="28"/>
      <c r="S1039" s="28"/>
      <c r="T1039" s="28"/>
      <c r="U1039" s="28"/>
      <c r="V1039" s="28"/>
      <c r="W1039" s="28"/>
    </row>
    <row r="1040" spans="1:23" ht="15.75" customHeight="1">
      <c r="A1040" s="28"/>
      <c r="B1040" s="28"/>
      <c r="C1040" s="28"/>
      <c r="D1040" s="28"/>
      <c r="E1040" s="28"/>
      <c r="F1040" s="28"/>
      <c r="G1040" s="28"/>
      <c r="H1040" s="28"/>
      <c r="I1040" s="28"/>
      <c r="J1040" s="28"/>
      <c r="K1040" s="28"/>
      <c r="L1040" s="28"/>
      <c r="M1040" s="28"/>
      <c r="N1040" s="28"/>
      <c r="O1040" s="28"/>
      <c r="P1040" s="28"/>
      <c r="Q1040" s="28"/>
      <c r="R1040" s="28"/>
      <c r="S1040" s="28"/>
      <c r="T1040" s="28"/>
      <c r="U1040" s="28"/>
      <c r="V1040" s="28"/>
      <c r="W1040" s="28"/>
    </row>
    <row r="1041" spans="1:23" ht="15.75" customHeight="1">
      <c r="A1041" s="28"/>
      <c r="B1041" s="28"/>
      <c r="C1041" s="28"/>
      <c r="D1041" s="28"/>
      <c r="E1041" s="28"/>
      <c r="F1041" s="28"/>
      <c r="G1041" s="28"/>
      <c r="H1041" s="28"/>
      <c r="I1041" s="28"/>
      <c r="J1041" s="28"/>
      <c r="K1041" s="28"/>
      <c r="L1041" s="28"/>
      <c r="M1041" s="28"/>
      <c r="N1041" s="28"/>
      <c r="O1041" s="28"/>
      <c r="P1041" s="28"/>
      <c r="Q1041" s="28"/>
      <c r="R1041" s="28"/>
      <c r="S1041" s="28"/>
      <c r="T1041" s="28"/>
      <c r="U1041" s="28"/>
      <c r="V1041" s="28"/>
      <c r="W1041" s="28"/>
    </row>
    <row r="1042" spans="1:23" ht="15.75" customHeight="1">
      <c r="A1042" s="28"/>
      <c r="B1042" s="28"/>
      <c r="C1042" s="28"/>
      <c r="D1042" s="28"/>
      <c r="E1042" s="28"/>
      <c r="F1042" s="28"/>
      <c r="G1042" s="28"/>
      <c r="H1042" s="28"/>
      <c r="I1042" s="28"/>
      <c r="J1042" s="28"/>
      <c r="K1042" s="28"/>
      <c r="L1042" s="28"/>
      <c r="M1042" s="28"/>
      <c r="N1042" s="28"/>
      <c r="O1042" s="28"/>
      <c r="P1042" s="28"/>
      <c r="Q1042" s="28"/>
      <c r="R1042" s="28"/>
      <c r="S1042" s="28"/>
      <c r="T1042" s="28"/>
      <c r="U1042" s="28"/>
      <c r="V1042" s="28"/>
      <c r="W1042" s="28"/>
    </row>
    <row r="1043" spans="1:23" ht="15.75" customHeight="1">
      <c r="A1043" s="28"/>
      <c r="B1043" s="28"/>
      <c r="C1043" s="28"/>
      <c r="D1043" s="28"/>
      <c r="E1043" s="28"/>
      <c r="F1043" s="28"/>
      <c r="G1043" s="28"/>
      <c r="H1043" s="28"/>
      <c r="I1043" s="28"/>
      <c r="J1043" s="28"/>
      <c r="K1043" s="28"/>
      <c r="L1043" s="28"/>
      <c r="M1043" s="28"/>
      <c r="N1043" s="28"/>
      <c r="O1043" s="28"/>
      <c r="P1043" s="28"/>
      <c r="Q1043" s="28"/>
      <c r="R1043" s="28"/>
      <c r="S1043" s="28"/>
      <c r="T1043" s="28"/>
      <c r="U1043" s="28"/>
      <c r="V1043" s="28"/>
      <c r="W1043" s="28"/>
    </row>
    <row r="1044" spans="1:23" ht="15.75" customHeight="1">
      <c r="A1044" s="28"/>
      <c r="B1044" s="28"/>
      <c r="C1044" s="28"/>
      <c r="D1044" s="28"/>
      <c r="E1044" s="28"/>
      <c r="F1044" s="28"/>
      <c r="G1044" s="28"/>
      <c r="H1044" s="28"/>
      <c r="I1044" s="28"/>
      <c r="J1044" s="28"/>
      <c r="K1044" s="28"/>
      <c r="L1044" s="28"/>
      <c r="M1044" s="28"/>
      <c r="N1044" s="28"/>
      <c r="O1044" s="28"/>
      <c r="P1044" s="28"/>
      <c r="Q1044" s="28"/>
      <c r="R1044" s="28"/>
      <c r="S1044" s="28"/>
      <c r="T1044" s="28"/>
      <c r="U1044" s="28"/>
      <c r="V1044" s="28"/>
      <c r="W1044" s="28"/>
    </row>
    <row r="1045" spans="1:23" ht="15.75" customHeight="1">
      <c r="A1045" s="28"/>
      <c r="B1045" s="28"/>
      <c r="C1045" s="28"/>
      <c r="D1045" s="28"/>
      <c r="E1045" s="28"/>
      <c r="F1045" s="28"/>
      <c r="G1045" s="28"/>
      <c r="H1045" s="28"/>
      <c r="I1045" s="28"/>
      <c r="J1045" s="28"/>
      <c r="K1045" s="28"/>
      <c r="L1045" s="28"/>
      <c r="M1045" s="28"/>
      <c r="N1045" s="28"/>
      <c r="O1045" s="28"/>
      <c r="P1045" s="28"/>
      <c r="Q1045" s="28"/>
      <c r="R1045" s="28"/>
      <c r="S1045" s="28"/>
      <c r="T1045" s="28"/>
      <c r="U1045" s="28"/>
      <c r="V1045" s="28"/>
      <c r="W1045" s="28"/>
    </row>
    <row r="1046" spans="1:23" ht="15.75" customHeight="1">
      <c r="A1046" s="28"/>
      <c r="B1046" s="28"/>
      <c r="C1046" s="28"/>
      <c r="D1046" s="28"/>
      <c r="E1046" s="28"/>
      <c r="F1046" s="28"/>
      <c r="G1046" s="28"/>
      <c r="H1046" s="28"/>
      <c r="I1046" s="28"/>
      <c r="J1046" s="28"/>
      <c r="K1046" s="28"/>
      <c r="L1046" s="28"/>
      <c r="M1046" s="28"/>
      <c r="N1046" s="28"/>
      <c r="O1046" s="28"/>
      <c r="P1046" s="28"/>
      <c r="Q1046" s="28"/>
      <c r="R1046" s="28"/>
      <c r="S1046" s="28"/>
      <c r="T1046" s="28"/>
      <c r="U1046" s="28"/>
      <c r="V1046" s="28"/>
      <c r="W1046" s="28"/>
    </row>
    <row r="1047" spans="1:23" ht="15.75" customHeight="1">
      <c r="A1047" s="28"/>
      <c r="B1047" s="28"/>
      <c r="C1047" s="28"/>
      <c r="D1047" s="28"/>
      <c r="E1047" s="28"/>
      <c r="F1047" s="28"/>
      <c r="G1047" s="28"/>
      <c r="H1047" s="28"/>
      <c r="I1047" s="28"/>
      <c r="J1047" s="28"/>
      <c r="K1047" s="28"/>
      <c r="L1047" s="28"/>
      <c r="M1047" s="28"/>
      <c r="N1047" s="28"/>
      <c r="O1047" s="28"/>
      <c r="P1047" s="28"/>
      <c r="Q1047" s="28"/>
      <c r="R1047" s="28"/>
      <c r="S1047" s="28"/>
      <c r="T1047" s="28"/>
      <c r="U1047" s="28"/>
      <c r="V1047" s="28"/>
      <c r="W1047" s="28"/>
    </row>
    <row r="1048" spans="1:23" ht="15.75" customHeight="1">
      <c r="A1048" s="28"/>
      <c r="B1048" s="28"/>
      <c r="C1048" s="28"/>
      <c r="D1048" s="28"/>
      <c r="E1048" s="28"/>
      <c r="F1048" s="28"/>
      <c r="G1048" s="28"/>
      <c r="H1048" s="28"/>
      <c r="I1048" s="28"/>
      <c r="J1048" s="28"/>
      <c r="K1048" s="28"/>
      <c r="L1048" s="28"/>
      <c r="M1048" s="28"/>
      <c r="N1048" s="28"/>
      <c r="O1048" s="28"/>
      <c r="P1048" s="28"/>
      <c r="Q1048" s="28"/>
      <c r="R1048" s="28"/>
      <c r="S1048" s="28"/>
      <c r="T1048" s="28"/>
      <c r="U1048" s="28"/>
      <c r="V1048" s="28"/>
      <c r="W1048" s="28"/>
    </row>
    <row r="1049" spans="1:23" ht="15.75" customHeight="1">
      <c r="A1049" s="28"/>
      <c r="B1049" s="28"/>
      <c r="C1049" s="28"/>
      <c r="D1049" s="28"/>
      <c r="E1049" s="28"/>
      <c r="F1049" s="28"/>
      <c r="G1049" s="28"/>
      <c r="H1049" s="28"/>
      <c r="I1049" s="28"/>
      <c r="J1049" s="28"/>
      <c r="K1049" s="28"/>
      <c r="L1049" s="28"/>
      <c r="M1049" s="28"/>
      <c r="N1049" s="28"/>
      <c r="O1049" s="28"/>
      <c r="P1049" s="28"/>
      <c r="Q1049" s="28"/>
      <c r="R1049" s="28"/>
      <c r="S1049" s="28"/>
      <c r="T1049" s="28"/>
      <c r="U1049" s="28"/>
      <c r="V1049" s="28"/>
      <c r="W1049" s="28"/>
    </row>
    <row r="1050" spans="1:23" ht="15.75" customHeight="1">
      <c r="A1050" s="28"/>
      <c r="B1050" s="28"/>
      <c r="C1050" s="28"/>
      <c r="D1050" s="28"/>
      <c r="E1050" s="28"/>
      <c r="F1050" s="28"/>
      <c r="G1050" s="28"/>
      <c r="H1050" s="28"/>
      <c r="I1050" s="28"/>
      <c r="J1050" s="28"/>
      <c r="K1050" s="28"/>
      <c r="L1050" s="28"/>
      <c r="M1050" s="28"/>
      <c r="N1050" s="28"/>
      <c r="O1050" s="28"/>
      <c r="P1050" s="28"/>
      <c r="Q1050" s="28"/>
      <c r="R1050" s="28"/>
      <c r="S1050" s="28"/>
      <c r="T1050" s="28"/>
      <c r="U1050" s="28"/>
      <c r="V1050" s="28"/>
      <c r="W1050" s="28"/>
    </row>
    <row r="1051" spans="1:23" ht="15.75" customHeight="1">
      <c r="A1051" s="28"/>
      <c r="B1051" s="28"/>
      <c r="C1051" s="28"/>
      <c r="D1051" s="28"/>
      <c r="E1051" s="28"/>
      <c r="F1051" s="28"/>
      <c r="G1051" s="28"/>
      <c r="H1051" s="28"/>
      <c r="I1051" s="28"/>
      <c r="J1051" s="28"/>
      <c r="K1051" s="28"/>
      <c r="L1051" s="28"/>
      <c r="M1051" s="28"/>
      <c r="N1051" s="28"/>
      <c r="O1051" s="28"/>
      <c r="P1051" s="28"/>
      <c r="Q1051" s="28"/>
      <c r="R1051" s="28"/>
      <c r="S1051" s="28"/>
      <c r="T1051" s="28"/>
      <c r="U1051" s="28"/>
      <c r="V1051" s="28"/>
      <c r="W1051" s="28"/>
    </row>
    <row r="1052" spans="1:23" ht="15.75" customHeight="1">
      <c r="A1052" s="28"/>
      <c r="B1052" s="28"/>
      <c r="C1052" s="28"/>
      <c r="D1052" s="28"/>
      <c r="E1052" s="28"/>
      <c r="F1052" s="28"/>
      <c r="G1052" s="28"/>
      <c r="H1052" s="28"/>
      <c r="I1052" s="28"/>
      <c r="J1052" s="28"/>
      <c r="K1052" s="28"/>
      <c r="L1052" s="28"/>
      <c r="M1052" s="28"/>
      <c r="N1052" s="28"/>
      <c r="O1052" s="28"/>
      <c r="P1052" s="28"/>
      <c r="Q1052" s="28"/>
      <c r="R1052" s="28"/>
      <c r="S1052" s="28"/>
      <c r="T1052" s="28"/>
      <c r="U1052" s="28"/>
      <c r="V1052" s="28"/>
      <c r="W1052" s="28"/>
    </row>
    <row r="1053" spans="1:23" ht="15.75" customHeight="1">
      <c r="A1053" s="28"/>
      <c r="B1053" s="28"/>
      <c r="C1053" s="28"/>
      <c r="D1053" s="28"/>
      <c r="E1053" s="28"/>
      <c r="F1053" s="28"/>
      <c r="G1053" s="28"/>
      <c r="H1053" s="28"/>
      <c r="I1053" s="28"/>
      <c r="J1053" s="28"/>
      <c r="K1053" s="28"/>
      <c r="L1053" s="28"/>
      <c r="M1053" s="28"/>
      <c r="N1053" s="28"/>
      <c r="O1053" s="28"/>
      <c r="P1053" s="28"/>
      <c r="Q1053" s="28"/>
      <c r="R1053" s="28"/>
      <c r="S1053" s="28"/>
      <c r="T1053" s="28"/>
      <c r="U1053" s="28"/>
      <c r="V1053" s="28"/>
      <c r="W1053" s="28"/>
    </row>
    <row r="1054" spans="1:23" ht="15.75" customHeight="1">
      <c r="A1054" s="28"/>
      <c r="B1054" s="28"/>
      <c r="C1054" s="28"/>
      <c r="D1054" s="28"/>
      <c r="E1054" s="28"/>
      <c r="F1054" s="28"/>
      <c r="G1054" s="28"/>
      <c r="H1054" s="28"/>
      <c r="I1054" s="28"/>
      <c r="J1054" s="28"/>
      <c r="K1054" s="28"/>
      <c r="L1054" s="28"/>
      <c r="M1054" s="28"/>
      <c r="N1054" s="28"/>
      <c r="O1054" s="28"/>
      <c r="P1054" s="28"/>
      <c r="Q1054" s="28"/>
      <c r="R1054" s="28"/>
      <c r="S1054" s="28"/>
      <c r="T1054" s="28"/>
      <c r="U1054" s="28"/>
      <c r="V1054" s="28"/>
      <c r="W1054" s="28"/>
    </row>
    <row r="1055" spans="1:23" ht="15.75" customHeight="1">
      <c r="A1055" s="28"/>
      <c r="B1055" s="28"/>
      <c r="C1055" s="28"/>
      <c r="D1055" s="28"/>
      <c r="E1055" s="28"/>
      <c r="F1055" s="28"/>
      <c r="G1055" s="28"/>
      <c r="H1055" s="28"/>
      <c r="I1055" s="28"/>
      <c r="J1055" s="28"/>
      <c r="K1055" s="28"/>
      <c r="L1055" s="28"/>
      <c r="M1055" s="28"/>
      <c r="N1055" s="28"/>
      <c r="O1055" s="28"/>
      <c r="P1055" s="28"/>
      <c r="Q1055" s="28"/>
      <c r="R1055" s="28"/>
      <c r="S1055" s="28"/>
      <c r="T1055" s="28"/>
      <c r="U1055" s="28"/>
      <c r="V1055" s="28"/>
      <c r="W1055" s="28"/>
    </row>
    <row r="1056" spans="1:23" ht="15.75" customHeight="1">
      <c r="A1056" s="28"/>
      <c r="B1056" s="28"/>
      <c r="C1056" s="28"/>
      <c r="D1056" s="28"/>
      <c r="E1056" s="28"/>
      <c r="F1056" s="28"/>
      <c r="G1056" s="28"/>
      <c r="H1056" s="28"/>
      <c r="I1056" s="28"/>
      <c r="J1056" s="28"/>
      <c r="K1056" s="28"/>
      <c r="L1056" s="28"/>
      <c r="M1056" s="28"/>
      <c r="N1056" s="28"/>
      <c r="O1056" s="28"/>
      <c r="P1056" s="28"/>
      <c r="Q1056" s="28"/>
      <c r="R1056" s="28"/>
      <c r="S1056" s="28"/>
      <c r="T1056" s="28"/>
      <c r="U1056" s="28"/>
      <c r="V1056" s="28"/>
      <c r="W1056" s="28"/>
    </row>
    <row r="1057" spans="1:23" ht="15.75" customHeight="1">
      <c r="A1057" s="28"/>
      <c r="B1057" s="28"/>
      <c r="C1057" s="28"/>
      <c r="D1057" s="28"/>
      <c r="E1057" s="28"/>
      <c r="F1057" s="28"/>
      <c r="G1057" s="28"/>
      <c r="H1057" s="28"/>
      <c r="I1057" s="28"/>
      <c r="J1057" s="28"/>
      <c r="K1057" s="28"/>
      <c r="L1057" s="28"/>
      <c r="M1057" s="28"/>
      <c r="N1057" s="28"/>
      <c r="O1057" s="28"/>
      <c r="P1057" s="28"/>
      <c r="Q1057" s="28"/>
      <c r="R1057" s="28"/>
      <c r="S1057" s="28"/>
      <c r="T1057" s="28"/>
      <c r="U1057" s="28"/>
      <c r="V1057" s="28"/>
      <c r="W1057" s="28"/>
    </row>
    <row r="1058" spans="1:23" ht="15.75" customHeight="1">
      <c r="A1058" s="28"/>
      <c r="B1058" s="28"/>
      <c r="C1058" s="28"/>
      <c r="D1058" s="28"/>
      <c r="E1058" s="28"/>
      <c r="F1058" s="28"/>
      <c r="G1058" s="28"/>
      <c r="H1058" s="28"/>
      <c r="I1058" s="28"/>
      <c r="J1058" s="28"/>
      <c r="K1058" s="28"/>
      <c r="L1058" s="28"/>
      <c r="M1058" s="28"/>
      <c r="N1058" s="28"/>
      <c r="O1058" s="28"/>
      <c r="P1058" s="28"/>
      <c r="Q1058" s="28"/>
      <c r="R1058" s="28"/>
      <c r="S1058" s="28"/>
      <c r="T1058" s="28"/>
      <c r="U1058" s="28"/>
      <c r="V1058" s="28"/>
      <c r="W1058" s="28"/>
    </row>
    <row r="1059" spans="1:23" ht="15.75" customHeight="1">
      <c r="A1059" s="28"/>
      <c r="B1059" s="28"/>
      <c r="C1059" s="28"/>
      <c r="D1059" s="28"/>
      <c r="E1059" s="28"/>
      <c r="F1059" s="28"/>
      <c r="G1059" s="28"/>
      <c r="H1059" s="28"/>
      <c r="I1059" s="28"/>
      <c r="J1059" s="28"/>
      <c r="K1059" s="28"/>
      <c r="L1059" s="28"/>
      <c r="M1059" s="28"/>
      <c r="N1059" s="28"/>
      <c r="O1059" s="28"/>
      <c r="P1059" s="28"/>
      <c r="Q1059" s="28"/>
      <c r="R1059" s="28"/>
      <c r="S1059" s="28"/>
      <c r="T1059" s="28"/>
      <c r="U1059" s="28"/>
      <c r="V1059" s="28"/>
      <c r="W1059" s="28"/>
    </row>
    <row r="1060" spans="1:23" ht="15.75" customHeight="1">
      <c r="A1060" s="28"/>
      <c r="B1060" s="28"/>
      <c r="C1060" s="28"/>
      <c r="D1060" s="28"/>
      <c r="E1060" s="28"/>
      <c r="F1060" s="28"/>
      <c r="G1060" s="28"/>
      <c r="H1060" s="28"/>
      <c r="I1060" s="28"/>
      <c r="J1060" s="28"/>
      <c r="K1060" s="28"/>
      <c r="L1060" s="28"/>
      <c r="M1060" s="28"/>
      <c r="N1060" s="28"/>
      <c r="O1060" s="28"/>
      <c r="P1060" s="28"/>
      <c r="Q1060" s="28"/>
      <c r="R1060" s="28"/>
      <c r="S1060" s="28"/>
      <c r="T1060" s="28"/>
      <c r="U1060" s="28"/>
      <c r="V1060" s="28"/>
      <c r="W1060" s="28"/>
    </row>
    <row r="1061" spans="1:23" ht="15.75" customHeight="1">
      <c r="A1061" s="28"/>
      <c r="B1061" s="28"/>
      <c r="C1061" s="28"/>
      <c r="D1061" s="28"/>
      <c r="E1061" s="28"/>
      <c r="F1061" s="28"/>
      <c r="G1061" s="28"/>
      <c r="H1061" s="28"/>
      <c r="I1061" s="28"/>
      <c r="J1061" s="28"/>
      <c r="K1061" s="28"/>
      <c r="L1061" s="28"/>
      <c r="M1061" s="28"/>
      <c r="N1061" s="28"/>
      <c r="O1061" s="28"/>
      <c r="P1061" s="28"/>
      <c r="Q1061" s="28"/>
      <c r="R1061" s="28"/>
      <c r="S1061" s="28"/>
      <c r="T1061" s="28"/>
      <c r="U1061" s="28"/>
      <c r="V1061" s="28"/>
      <c r="W1061" s="28"/>
    </row>
    <row r="1062" spans="1:23" ht="15.75" customHeight="1">
      <c r="A1062" s="28"/>
      <c r="B1062" s="28"/>
      <c r="C1062" s="28"/>
      <c r="D1062" s="28"/>
      <c r="E1062" s="28"/>
      <c r="F1062" s="28"/>
      <c r="G1062" s="28"/>
      <c r="H1062" s="28"/>
      <c r="I1062" s="28"/>
      <c r="J1062" s="28"/>
      <c r="K1062" s="28"/>
      <c r="L1062" s="28"/>
      <c r="M1062" s="28"/>
      <c r="N1062" s="28"/>
      <c r="O1062" s="28"/>
      <c r="P1062" s="28"/>
      <c r="Q1062" s="28"/>
      <c r="R1062" s="28"/>
      <c r="S1062" s="28"/>
      <c r="T1062" s="28"/>
      <c r="U1062" s="28"/>
      <c r="V1062" s="28"/>
      <c r="W1062" s="28"/>
    </row>
    <row r="1063" spans="1:23" ht="15.75" customHeight="1">
      <c r="A1063" s="28"/>
      <c r="B1063" s="28"/>
      <c r="C1063" s="28"/>
      <c r="D1063" s="28"/>
      <c r="E1063" s="28"/>
      <c r="F1063" s="28"/>
      <c r="G1063" s="28"/>
      <c r="H1063" s="28"/>
      <c r="I1063" s="28"/>
      <c r="J1063" s="28"/>
      <c r="K1063" s="28"/>
      <c r="L1063" s="28"/>
      <c r="M1063" s="28"/>
      <c r="N1063" s="28"/>
      <c r="O1063" s="28"/>
      <c r="P1063" s="28"/>
      <c r="Q1063" s="28"/>
      <c r="R1063" s="28"/>
      <c r="S1063" s="28"/>
      <c r="T1063" s="28"/>
      <c r="U1063" s="28"/>
      <c r="V1063" s="28"/>
      <c r="W1063" s="28"/>
    </row>
    <row r="1064" spans="1:23" ht="15.75" customHeight="1">
      <c r="A1064" s="28"/>
      <c r="B1064" s="28"/>
      <c r="C1064" s="28"/>
      <c r="D1064" s="28"/>
      <c r="E1064" s="28"/>
      <c r="F1064" s="28"/>
      <c r="G1064" s="28"/>
      <c r="H1064" s="28"/>
      <c r="I1064" s="28"/>
      <c r="J1064" s="28"/>
      <c r="K1064" s="28"/>
      <c r="L1064" s="28"/>
      <c r="M1064" s="28"/>
      <c r="N1064" s="28"/>
      <c r="O1064" s="28"/>
      <c r="P1064" s="28"/>
      <c r="Q1064" s="28"/>
      <c r="R1064" s="28"/>
      <c r="S1064" s="28"/>
      <c r="T1064" s="28"/>
      <c r="U1064" s="28"/>
      <c r="V1064" s="28"/>
      <c r="W1064" s="28"/>
    </row>
    <row r="1065" spans="1:23" ht="15.75" customHeight="1">
      <c r="A1065" s="28"/>
      <c r="B1065" s="28"/>
      <c r="C1065" s="28"/>
      <c r="D1065" s="28"/>
      <c r="E1065" s="28"/>
      <c r="F1065" s="28"/>
      <c r="G1065" s="28"/>
      <c r="H1065" s="28"/>
      <c r="I1065" s="28"/>
      <c r="J1065" s="28"/>
      <c r="K1065" s="28"/>
      <c r="L1065" s="28"/>
      <c r="M1065" s="28"/>
      <c r="N1065" s="28"/>
      <c r="O1065" s="28"/>
      <c r="P1065" s="28"/>
      <c r="Q1065" s="28"/>
      <c r="R1065" s="28"/>
      <c r="S1065" s="28"/>
      <c r="T1065" s="28"/>
      <c r="U1065" s="28"/>
      <c r="V1065" s="28"/>
      <c r="W1065" s="28"/>
    </row>
    <row r="1066" spans="1:23" ht="15.75" customHeight="1">
      <c r="A1066" s="28"/>
      <c r="B1066" s="28"/>
      <c r="C1066" s="28"/>
      <c r="D1066" s="28"/>
      <c r="E1066" s="28"/>
      <c r="F1066" s="28"/>
      <c r="G1066" s="28"/>
      <c r="H1066" s="28"/>
      <c r="I1066" s="28"/>
      <c r="J1066" s="28"/>
      <c r="K1066" s="28"/>
      <c r="L1066" s="28"/>
      <c r="M1066" s="28"/>
      <c r="N1066" s="28"/>
      <c r="O1066" s="28"/>
      <c r="P1066" s="28"/>
      <c r="Q1066" s="28"/>
      <c r="R1066" s="28"/>
      <c r="S1066" s="28"/>
      <c r="T1066" s="28"/>
      <c r="U1066" s="28"/>
      <c r="V1066" s="28"/>
      <c r="W1066" s="28"/>
    </row>
    <row r="1067" spans="1:23" ht="15.75" customHeight="1">
      <c r="A1067" s="28"/>
      <c r="B1067" s="28"/>
      <c r="C1067" s="28"/>
      <c r="D1067" s="28"/>
      <c r="E1067" s="28"/>
      <c r="F1067" s="28"/>
      <c r="G1067" s="28"/>
      <c r="H1067" s="28"/>
      <c r="I1067" s="28"/>
      <c r="J1067" s="28"/>
      <c r="K1067" s="28"/>
      <c r="L1067" s="28"/>
      <c r="M1067" s="28"/>
      <c r="N1067" s="28"/>
      <c r="O1067" s="28"/>
      <c r="P1067" s="28"/>
      <c r="Q1067" s="28"/>
      <c r="R1067" s="28"/>
      <c r="S1067" s="28"/>
      <c r="T1067" s="28"/>
      <c r="U1067" s="28"/>
      <c r="V1067" s="28"/>
      <c r="W1067" s="28"/>
    </row>
    <row r="1068" spans="1:23" ht="15.75" customHeight="1">
      <c r="A1068" s="28"/>
      <c r="B1068" s="28"/>
      <c r="C1068" s="28"/>
      <c r="D1068" s="28"/>
      <c r="E1068" s="28"/>
      <c r="F1068" s="28"/>
      <c r="G1068" s="28"/>
      <c r="H1068" s="28"/>
      <c r="I1068" s="28"/>
      <c r="J1068" s="28"/>
      <c r="K1068" s="28"/>
      <c r="L1068" s="28"/>
      <c r="M1068" s="28"/>
      <c r="N1068" s="28"/>
      <c r="O1068" s="28"/>
      <c r="P1068" s="28"/>
      <c r="Q1068" s="28"/>
      <c r="R1068" s="28"/>
      <c r="S1068" s="28"/>
      <c r="T1068" s="28"/>
      <c r="U1068" s="28"/>
      <c r="V1068" s="28"/>
      <c r="W1068" s="28"/>
    </row>
    <row r="1069" spans="1:23" ht="15.75" customHeight="1">
      <c r="A1069" s="28"/>
      <c r="B1069" s="28"/>
      <c r="C1069" s="28"/>
      <c r="D1069" s="28"/>
      <c r="E1069" s="28"/>
      <c r="F1069" s="28"/>
      <c r="G1069" s="28"/>
      <c r="H1069" s="28"/>
      <c r="I1069" s="28"/>
      <c r="J1069" s="28"/>
      <c r="K1069" s="28"/>
      <c r="L1069" s="28"/>
      <c r="M1069" s="28"/>
      <c r="N1069" s="28"/>
      <c r="O1069" s="28"/>
      <c r="P1069" s="28"/>
      <c r="Q1069" s="28"/>
      <c r="R1069" s="28"/>
      <c r="S1069" s="28"/>
      <c r="T1069" s="28"/>
      <c r="U1069" s="28"/>
      <c r="V1069" s="28"/>
      <c r="W1069" s="28"/>
    </row>
    <row r="1070" spans="1:23" ht="15.75" customHeight="1">
      <c r="A1070" s="28"/>
      <c r="B1070" s="28"/>
      <c r="C1070" s="28"/>
      <c r="D1070" s="28"/>
      <c r="E1070" s="28"/>
      <c r="F1070" s="28"/>
      <c r="G1070" s="28"/>
      <c r="H1070" s="28"/>
      <c r="I1070" s="28"/>
      <c r="J1070" s="28"/>
      <c r="K1070" s="28"/>
      <c r="L1070" s="28"/>
      <c r="M1070" s="28"/>
      <c r="N1070" s="28"/>
      <c r="O1070" s="28"/>
      <c r="P1070" s="28"/>
      <c r="Q1070" s="28"/>
      <c r="R1070" s="28"/>
      <c r="S1070" s="28"/>
      <c r="T1070" s="28"/>
      <c r="U1070" s="28"/>
      <c r="V1070" s="28"/>
      <c r="W1070" s="28"/>
    </row>
    <row r="1071" spans="1:23" ht="15.75" customHeight="1">
      <c r="A1071" s="28"/>
      <c r="B1071" s="28"/>
      <c r="C1071" s="28"/>
      <c r="D1071" s="28"/>
      <c r="E1071" s="28"/>
      <c r="F1071" s="28"/>
      <c r="G1071" s="28"/>
      <c r="H1071" s="28"/>
      <c r="I1071" s="28"/>
      <c r="J1071" s="28"/>
      <c r="K1071" s="28"/>
      <c r="L1071" s="28"/>
      <c r="M1071" s="28"/>
      <c r="N1071" s="28"/>
      <c r="O1071" s="28"/>
      <c r="P1071" s="28"/>
      <c r="Q1071" s="28"/>
      <c r="R1071" s="28"/>
      <c r="S1071" s="28"/>
      <c r="T1071" s="28"/>
      <c r="U1071" s="28"/>
      <c r="V1071" s="28"/>
      <c r="W1071" s="28"/>
    </row>
    <row r="1072" spans="1:23" ht="15.75" customHeight="1">
      <c r="A1072" s="28"/>
      <c r="B1072" s="28"/>
      <c r="C1072" s="28"/>
      <c r="D1072" s="28"/>
      <c r="E1072" s="28"/>
      <c r="F1072" s="28"/>
      <c r="G1072" s="28"/>
      <c r="H1072" s="28"/>
      <c r="I1072" s="28"/>
      <c r="J1072" s="28"/>
      <c r="K1072" s="28"/>
      <c r="L1072" s="28"/>
      <c r="M1072" s="28"/>
      <c r="N1072" s="28"/>
      <c r="O1072" s="28"/>
      <c r="P1072" s="28"/>
      <c r="Q1072" s="28"/>
      <c r="R1072" s="28"/>
      <c r="S1072" s="28"/>
      <c r="T1072" s="28"/>
      <c r="U1072" s="28"/>
      <c r="V1072" s="28"/>
      <c r="W1072" s="28"/>
    </row>
    <row r="1073" spans="1:23" ht="15.75" customHeight="1">
      <c r="A1073" s="28"/>
      <c r="B1073" s="28"/>
      <c r="C1073" s="28"/>
      <c r="D1073" s="28"/>
      <c r="E1073" s="28"/>
      <c r="F1073" s="28"/>
      <c r="G1073" s="28"/>
      <c r="H1073" s="28"/>
      <c r="I1073" s="28"/>
      <c r="J1073" s="28"/>
      <c r="K1073" s="28"/>
      <c r="L1073" s="28"/>
      <c r="M1073" s="28"/>
      <c r="N1073" s="28"/>
      <c r="O1073" s="28"/>
      <c r="P1073" s="28"/>
      <c r="Q1073" s="28"/>
      <c r="R1073" s="28"/>
      <c r="S1073" s="28"/>
      <c r="T1073" s="28"/>
      <c r="U1073" s="28"/>
      <c r="V1073" s="28"/>
      <c r="W1073" s="28"/>
    </row>
    <row r="1074" spans="1:23" ht="15.75" customHeight="1">
      <c r="A1074" s="28"/>
      <c r="B1074" s="28"/>
      <c r="C1074" s="28"/>
      <c r="D1074" s="28"/>
      <c r="E1074" s="28"/>
      <c r="F1074" s="28"/>
      <c r="G1074" s="28"/>
      <c r="H1074" s="28"/>
      <c r="I1074" s="28"/>
      <c r="J1074" s="28"/>
      <c r="K1074" s="28"/>
      <c r="L1074" s="28"/>
      <c r="M1074" s="28"/>
      <c r="N1074" s="28"/>
      <c r="O1074" s="28"/>
      <c r="P1074" s="28"/>
      <c r="Q1074" s="28"/>
      <c r="R1074" s="28"/>
      <c r="S1074" s="28"/>
      <c r="T1074" s="28"/>
      <c r="U1074" s="28"/>
      <c r="V1074" s="28"/>
      <c r="W1074" s="28"/>
    </row>
    <row r="1075" spans="1:23" ht="15.75" customHeight="1">
      <c r="A1075" s="28"/>
      <c r="B1075" s="28"/>
      <c r="C1075" s="28"/>
      <c r="D1075" s="28"/>
      <c r="E1075" s="28"/>
      <c r="F1075" s="28"/>
      <c r="G1075" s="28"/>
      <c r="H1075" s="28"/>
      <c r="I1075" s="28"/>
      <c r="J1075" s="28"/>
      <c r="K1075" s="28"/>
      <c r="L1075" s="28"/>
      <c r="M1075" s="28"/>
      <c r="N1075" s="28"/>
      <c r="O1075" s="28"/>
      <c r="P1075" s="28"/>
      <c r="Q1075" s="28"/>
      <c r="R1075" s="28"/>
      <c r="S1075" s="28"/>
      <c r="T1075" s="28"/>
      <c r="U1075" s="28"/>
      <c r="V1075" s="28"/>
      <c r="W1075" s="28"/>
    </row>
    <row r="1076" spans="1:23" ht="15.75" customHeight="1">
      <c r="A1076" s="28"/>
      <c r="B1076" s="28"/>
      <c r="C1076" s="28"/>
      <c r="D1076" s="28"/>
      <c r="E1076" s="28"/>
      <c r="F1076" s="28"/>
      <c r="G1076" s="28"/>
      <c r="H1076" s="28"/>
      <c r="I1076" s="28"/>
      <c r="J1076" s="28"/>
      <c r="K1076" s="28"/>
      <c r="L1076" s="28"/>
      <c r="M1076" s="28"/>
      <c r="N1076" s="28"/>
      <c r="O1076" s="28"/>
      <c r="P1076" s="28"/>
      <c r="Q1076" s="28"/>
      <c r="R1076" s="28"/>
      <c r="S1076" s="28"/>
      <c r="T1076" s="28"/>
      <c r="U1076" s="28"/>
      <c r="V1076" s="28"/>
      <c r="W1076" s="28"/>
    </row>
    <row r="1077" spans="1:23" ht="15.75" customHeight="1">
      <c r="A1077" s="28"/>
      <c r="B1077" s="28"/>
      <c r="C1077" s="28"/>
      <c r="D1077" s="28"/>
      <c r="E1077" s="28"/>
      <c r="F1077" s="28"/>
      <c r="G1077" s="28"/>
      <c r="H1077" s="28"/>
      <c r="I1077" s="28"/>
      <c r="J1077" s="28"/>
      <c r="K1077" s="28"/>
      <c r="L1077" s="28"/>
      <c r="M1077" s="28"/>
      <c r="N1077" s="28"/>
      <c r="O1077" s="28"/>
      <c r="P1077" s="28"/>
      <c r="Q1077" s="28"/>
      <c r="R1077" s="28"/>
      <c r="S1077" s="28"/>
      <c r="T1077" s="28"/>
      <c r="U1077" s="28"/>
      <c r="V1077" s="28"/>
      <c r="W1077" s="28"/>
    </row>
    <row r="1078" spans="1:23" ht="15.75" customHeight="1">
      <c r="A1078" s="28"/>
      <c r="B1078" s="28"/>
      <c r="C1078" s="28"/>
      <c r="D1078" s="28"/>
      <c r="E1078" s="28"/>
      <c r="F1078" s="28"/>
      <c r="G1078" s="28"/>
      <c r="H1078" s="28"/>
      <c r="I1078" s="28"/>
      <c r="J1078" s="28"/>
      <c r="K1078" s="28"/>
      <c r="L1078" s="28"/>
      <c r="M1078" s="28"/>
      <c r="N1078" s="28"/>
      <c r="O1078" s="28"/>
      <c r="P1078" s="28"/>
      <c r="Q1078" s="28"/>
      <c r="R1078" s="28"/>
      <c r="S1078" s="28"/>
      <c r="T1078" s="28"/>
      <c r="U1078" s="28"/>
      <c r="V1078" s="28"/>
      <c r="W1078" s="28"/>
    </row>
    <row r="1079" spans="1:23" ht="15.75" customHeight="1">
      <c r="A1079" s="28"/>
      <c r="B1079" s="28"/>
      <c r="C1079" s="28"/>
      <c r="D1079" s="28"/>
      <c r="E1079" s="28"/>
      <c r="F1079" s="28"/>
      <c r="G1079" s="28"/>
      <c r="H1079" s="28"/>
      <c r="I1079" s="28"/>
      <c r="J1079" s="28"/>
      <c r="K1079" s="28"/>
      <c r="L1079" s="28"/>
      <c r="M1079" s="28"/>
      <c r="N1079" s="28"/>
      <c r="O1079" s="28"/>
      <c r="P1079" s="28"/>
      <c r="Q1079" s="28"/>
      <c r="R1079" s="28"/>
      <c r="S1079" s="28"/>
      <c r="T1079" s="28"/>
      <c r="U1079" s="28"/>
      <c r="V1079" s="28"/>
      <c r="W1079" s="28"/>
    </row>
    <row r="1080" spans="1:23" ht="15.75" customHeight="1">
      <c r="A1080" s="28"/>
      <c r="B1080" s="28"/>
      <c r="C1080" s="28"/>
      <c r="D1080" s="28"/>
      <c r="E1080" s="28"/>
      <c r="F1080" s="28"/>
      <c r="G1080" s="28"/>
      <c r="H1080" s="28"/>
      <c r="I1080" s="28"/>
      <c r="J1080" s="28"/>
      <c r="K1080" s="28"/>
      <c r="L1080" s="28"/>
      <c r="M1080" s="28"/>
      <c r="N1080" s="28"/>
      <c r="O1080" s="28"/>
      <c r="P1080" s="28"/>
      <c r="Q1080" s="28"/>
      <c r="R1080" s="28"/>
      <c r="S1080" s="28"/>
      <c r="T1080" s="28"/>
      <c r="U1080" s="28"/>
      <c r="V1080" s="28"/>
      <c r="W1080" s="28"/>
    </row>
    <row r="1081" spans="1:23" ht="15.75" customHeight="1">
      <c r="A1081" s="28"/>
      <c r="B1081" s="28"/>
      <c r="C1081" s="28"/>
      <c r="D1081" s="28"/>
      <c r="E1081" s="28"/>
      <c r="F1081" s="28"/>
      <c r="G1081" s="28"/>
      <c r="H1081" s="28"/>
      <c r="I1081" s="28"/>
      <c r="J1081" s="28"/>
      <c r="K1081" s="28"/>
      <c r="L1081" s="28"/>
      <c r="M1081" s="28"/>
      <c r="N1081" s="28"/>
      <c r="O1081" s="28"/>
      <c r="P1081" s="28"/>
      <c r="Q1081" s="28"/>
      <c r="R1081" s="28"/>
      <c r="S1081" s="28"/>
      <c r="T1081" s="28"/>
      <c r="U1081" s="28"/>
      <c r="V1081" s="28"/>
      <c r="W1081" s="28"/>
    </row>
    <row r="1082" spans="1:23" ht="15.75" customHeight="1">
      <c r="A1082" s="28"/>
      <c r="B1082" s="28"/>
      <c r="C1082" s="28"/>
      <c r="D1082" s="28"/>
      <c r="E1082" s="28"/>
      <c r="F1082" s="28"/>
      <c r="G1082" s="28"/>
      <c r="H1082" s="28"/>
      <c r="I1082" s="28"/>
      <c r="J1082" s="28"/>
      <c r="K1082" s="28"/>
      <c r="L1082" s="28"/>
      <c r="M1082" s="28"/>
      <c r="N1082" s="28"/>
      <c r="O1082" s="28"/>
      <c r="P1082" s="28"/>
      <c r="Q1082" s="28"/>
      <c r="R1082" s="28"/>
      <c r="S1082" s="28"/>
      <c r="T1082" s="28"/>
      <c r="U1082" s="28"/>
      <c r="V1082" s="28"/>
      <c r="W1082" s="28"/>
    </row>
    <row r="1083" spans="1:23" ht="15.75" customHeight="1">
      <c r="A1083" s="28"/>
      <c r="B1083" s="28"/>
      <c r="C1083" s="28"/>
      <c r="D1083" s="28"/>
      <c r="E1083" s="28"/>
      <c r="F1083" s="28"/>
      <c r="G1083" s="28"/>
      <c r="H1083" s="28"/>
      <c r="I1083" s="28"/>
      <c r="J1083" s="28"/>
      <c r="K1083" s="28"/>
      <c r="L1083" s="28"/>
      <c r="M1083" s="28"/>
      <c r="N1083" s="28"/>
      <c r="O1083" s="28"/>
      <c r="P1083" s="28"/>
      <c r="Q1083" s="28"/>
      <c r="R1083" s="28"/>
      <c r="S1083" s="28"/>
      <c r="T1083" s="28"/>
      <c r="U1083" s="28"/>
      <c r="V1083" s="28"/>
      <c r="W1083" s="28"/>
    </row>
    <row r="1084" spans="1:23" ht="15.75" customHeight="1">
      <c r="A1084" s="28"/>
      <c r="B1084" s="28"/>
      <c r="C1084" s="28"/>
      <c r="D1084" s="28"/>
      <c r="E1084" s="28"/>
      <c r="F1084" s="28"/>
      <c r="G1084" s="28"/>
      <c r="H1084" s="28"/>
      <c r="I1084" s="28"/>
      <c r="J1084" s="28"/>
      <c r="K1084" s="28"/>
      <c r="L1084" s="28"/>
      <c r="M1084" s="28"/>
      <c r="N1084" s="28"/>
      <c r="O1084" s="28"/>
      <c r="P1084" s="28"/>
      <c r="Q1084" s="28"/>
      <c r="R1084" s="28"/>
      <c r="S1084" s="28"/>
      <c r="T1084" s="28"/>
      <c r="U1084" s="28"/>
      <c r="V1084" s="28"/>
      <c r="W1084" s="28"/>
    </row>
    <row r="1085" spans="1:23" ht="15.75" customHeight="1">
      <c r="A1085" s="28"/>
      <c r="B1085" s="28"/>
      <c r="C1085" s="28"/>
      <c r="D1085" s="28"/>
      <c r="E1085" s="28"/>
      <c r="F1085" s="28"/>
      <c r="G1085" s="28"/>
      <c r="H1085" s="28"/>
      <c r="I1085" s="28"/>
      <c r="J1085" s="28"/>
      <c r="K1085" s="28"/>
      <c r="L1085" s="28"/>
      <c r="M1085" s="28"/>
      <c r="N1085" s="28"/>
      <c r="O1085" s="28"/>
      <c r="P1085" s="28"/>
      <c r="Q1085" s="28"/>
      <c r="R1085" s="28"/>
      <c r="S1085" s="28"/>
      <c r="T1085" s="28"/>
      <c r="U1085" s="28"/>
      <c r="V1085" s="28"/>
      <c r="W1085" s="28"/>
    </row>
    <row r="1086" spans="1:23" ht="15.75" customHeight="1">
      <c r="A1086" s="28"/>
      <c r="B1086" s="28"/>
      <c r="C1086" s="28"/>
      <c r="D1086" s="28"/>
      <c r="E1086" s="28"/>
      <c r="F1086" s="28"/>
      <c r="G1086" s="28"/>
      <c r="H1086" s="28"/>
      <c r="I1086" s="28"/>
      <c r="J1086" s="28"/>
      <c r="K1086" s="28"/>
      <c r="L1086" s="28"/>
      <c r="M1086" s="28"/>
      <c r="N1086" s="28"/>
      <c r="O1086" s="28"/>
      <c r="P1086" s="28"/>
      <c r="Q1086" s="28"/>
      <c r="R1086" s="28"/>
      <c r="S1086" s="28"/>
      <c r="T1086" s="28"/>
      <c r="U1086" s="28"/>
      <c r="V1086" s="28"/>
      <c r="W1086" s="28"/>
    </row>
    <row r="1087" spans="1:23" ht="15.75" customHeight="1">
      <c r="A1087" s="28"/>
      <c r="B1087" s="28"/>
      <c r="C1087" s="28"/>
      <c r="D1087" s="28"/>
      <c r="E1087" s="28"/>
      <c r="F1087" s="28"/>
      <c r="G1087" s="28"/>
      <c r="H1087" s="28"/>
      <c r="I1087" s="28"/>
      <c r="J1087" s="28"/>
      <c r="K1087" s="28"/>
      <c r="L1087" s="28"/>
      <c r="M1087" s="28"/>
      <c r="N1087" s="28"/>
      <c r="O1087" s="28"/>
      <c r="P1087" s="28"/>
      <c r="Q1087" s="28"/>
      <c r="R1087" s="28"/>
      <c r="S1087" s="28"/>
      <c r="T1087" s="28"/>
      <c r="U1087" s="28"/>
      <c r="V1087" s="28"/>
      <c r="W1087" s="28"/>
    </row>
    <row r="1088" spans="1:23" ht="15.75" customHeight="1">
      <c r="A1088" s="28"/>
      <c r="B1088" s="28"/>
      <c r="C1088" s="28"/>
      <c r="D1088" s="28"/>
      <c r="E1088" s="28"/>
      <c r="F1088" s="28"/>
      <c r="G1088" s="28"/>
      <c r="H1088" s="28"/>
      <c r="I1088" s="28"/>
      <c r="J1088" s="28"/>
      <c r="K1088" s="28"/>
      <c r="L1088" s="28"/>
      <c r="M1088" s="28"/>
      <c r="N1088" s="28"/>
      <c r="O1088" s="28"/>
      <c r="P1088" s="28"/>
      <c r="Q1088" s="28"/>
      <c r="R1088" s="28"/>
      <c r="S1088" s="28"/>
      <c r="T1088" s="28"/>
      <c r="U1088" s="28"/>
      <c r="V1088" s="28"/>
      <c r="W1088" s="28"/>
    </row>
    <row r="1089" spans="1:23" ht="15.75" customHeight="1">
      <c r="A1089" s="28"/>
      <c r="B1089" s="28"/>
      <c r="C1089" s="28"/>
      <c r="D1089" s="28"/>
      <c r="E1089" s="28"/>
      <c r="F1089" s="28"/>
      <c r="G1089" s="28"/>
      <c r="H1089" s="28"/>
      <c r="I1089" s="28"/>
      <c r="J1089" s="28"/>
      <c r="K1089" s="28"/>
      <c r="L1089" s="28"/>
      <c r="M1089" s="28"/>
      <c r="N1089" s="28"/>
      <c r="O1089" s="28"/>
      <c r="P1089" s="28"/>
      <c r="Q1089" s="28"/>
      <c r="R1089" s="28"/>
      <c r="S1089" s="28"/>
      <c r="T1089" s="28"/>
      <c r="U1089" s="28"/>
      <c r="V1089" s="28"/>
      <c r="W1089" s="28"/>
    </row>
    <row r="1090" spans="1:23" ht="15.75" customHeight="1">
      <c r="A1090" s="28"/>
      <c r="B1090" s="28"/>
      <c r="C1090" s="28"/>
      <c r="D1090" s="28"/>
      <c r="E1090" s="28"/>
      <c r="F1090" s="28"/>
      <c r="G1090" s="28"/>
      <c r="H1090" s="28"/>
      <c r="I1090" s="28"/>
      <c r="J1090" s="28"/>
      <c r="K1090" s="28"/>
      <c r="L1090" s="28"/>
      <c r="M1090" s="28"/>
      <c r="N1090" s="28"/>
      <c r="O1090" s="28"/>
      <c r="P1090" s="28"/>
      <c r="Q1090" s="28"/>
      <c r="R1090" s="28"/>
      <c r="S1090" s="28"/>
      <c r="T1090" s="28"/>
      <c r="U1090" s="28"/>
      <c r="V1090" s="28"/>
      <c r="W1090" s="28"/>
    </row>
    <row r="1091" spans="1:23" ht="15.75" customHeight="1">
      <c r="A1091" s="28"/>
      <c r="B1091" s="28"/>
      <c r="C1091" s="28"/>
      <c r="D1091" s="28"/>
      <c r="E1091" s="28"/>
      <c r="F1091" s="28"/>
      <c r="G1091" s="28"/>
      <c r="H1091" s="28"/>
      <c r="I1091" s="28"/>
      <c r="J1091" s="28"/>
      <c r="K1091" s="28"/>
      <c r="L1091" s="28"/>
      <c r="M1091" s="28"/>
      <c r="N1091" s="28"/>
      <c r="O1091" s="28"/>
      <c r="P1091" s="28"/>
      <c r="Q1091" s="28"/>
      <c r="R1091" s="28"/>
      <c r="S1091" s="28"/>
      <c r="T1091" s="28"/>
      <c r="U1091" s="28"/>
      <c r="V1091" s="28"/>
      <c r="W1091" s="28"/>
    </row>
    <row r="1092" spans="1:23" ht="15.75" customHeight="1">
      <c r="A1092" s="28"/>
      <c r="B1092" s="28"/>
      <c r="C1092" s="28"/>
      <c r="D1092" s="28"/>
      <c r="E1092" s="28"/>
      <c r="F1092" s="28"/>
      <c r="G1092" s="28"/>
      <c r="H1092" s="28"/>
      <c r="I1092" s="28"/>
      <c r="J1092" s="28"/>
      <c r="K1092" s="28"/>
      <c r="L1092" s="28"/>
      <c r="M1092" s="28"/>
      <c r="N1092" s="28"/>
      <c r="O1092" s="28"/>
      <c r="P1092" s="28"/>
      <c r="Q1092" s="28"/>
      <c r="R1092" s="28"/>
      <c r="S1092" s="28"/>
      <c r="T1092" s="28"/>
      <c r="U1092" s="28"/>
      <c r="V1092" s="28"/>
      <c r="W1092" s="28"/>
    </row>
    <row r="1093" spans="1:23" ht="15.75" customHeight="1">
      <c r="A1093" s="28"/>
      <c r="B1093" s="28"/>
      <c r="C1093" s="28"/>
      <c r="D1093" s="28"/>
      <c r="E1093" s="28"/>
      <c r="F1093" s="28"/>
      <c r="G1093" s="28"/>
      <c r="H1093" s="28"/>
      <c r="I1093" s="28"/>
      <c r="J1093" s="28"/>
      <c r="K1093" s="28"/>
      <c r="L1093" s="28"/>
      <c r="M1093" s="28"/>
      <c r="N1093" s="28"/>
      <c r="O1093" s="28"/>
      <c r="P1093" s="28"/>
      <c r="Q1093" s="28"/>
      <c r="R1093" s="28"/>
      <c r="S1093" s="28"/>
      <c r="T1093" s="28"/>
      <c r="U1093" s="28"/>
      <c r="V1093" s="28"/>
      <c r="W1093" s="28"/>
    </row>
    <row r="1094" spans="1:23" ht="15.75" customHeight="1">
      <c r="A1094" s="28"/>
      <c r="B1094" s="28"/>
      <c r="C1094" s="28"/>
      <c r="D1094" s="28"/>
      <c r="E1094" s="28"/>
      <c r="F1094" s="28"/>
      <c r="G1094" s="28"/>
      <c r="H1094" s="28"/>
      <c r="I1094" s="28"/>
      <c r="J1094" s="28"/>
      <c r="K1094" s="28"/>
      <c r="L1094" s="28"/>
      <c r="M1094" s="28"/>
      <c r="N1094" s="28"/>
      <c r="O1094" s="28"/>
      <c r="P1094" s="28"/>
      <c r="Q1094" s="28"/>
      <c r="R1094" s="28"/>
      <c r="S1094" s="28"/>
      <c r="T1094" s="28"/>
      <c r="U1094" s="28"/>
      <c r="V1094" s="28"/>
      <c r="W1094" s="28"/>
    </row>
    <row r="1095" spans="1:23" ht="15.75" customHeight="1">
      <c r="A1095" s="28"/>
      <c r="B1095" s="28"/>
      <c r="C1095" s="28"/>
      <c r="D1095" s="28"/>
      <c r="E1095" s="28"/>
      <c r="F1095" s="28"/>
      <c r="G1095" s="28"/>
      <c r="H1095" s="28"/>
      <c r="I1095" s="28"/>
      <c r="J1095" s="28"/>
      <c r="K1095" s="28"/>
      <c r="L1095" s="28"/>
      <c r="M1095" s="28"/>
      <c r="N1095" s="28"/>
      <c r="O1095" s="28"/>
      <c r="P1095" s="28"/>
      <c r="Q1095" s="28"/>
      <c r="R1095" s="28"/>
      <c r="S1095" s="28"/>
      <c r="T1095" s="28"/>
      <c r="U1095" s="28"/>
      <c r="V1095" s="28"/>
      <c r="W1095" s="28"/>
    </row>
  </sheetData>
  <pageMargins left="0.7" right="0.7" top="0.75" bottom="0.75" header="0.3" footer="0.3"/>
  <drawing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377"/>
  <sheetViews>
    <sheetView workbookViewId="0">
      <pane ySplit="1" topLeftCell="A3922" activePane="bottomLeft" state="frozen"/>
      <selection pane="bottomLeft" activeCell="E16" sqref="E16"/>
    </sheetView>
  </sheetViews>
  <sheetFormatPr defaultColWidth="14.44140625" defaultRowHeight="15.75" customHeight="1"/>
  <cols>
    <col min="1" max="1" width="12.5546875" customWidth="1"/>
    <col min="2" max="2" width="6.77734375" customWidth="1"/>
    <col min="3" max="3" width="9.5546875" customWidth="1"/>
    <col min="4" max="4" width="10.5546875" customWidth="1"/>
    <col min="5" max="5" width="35.5546875" customWidth="1"/>
    <col min="6" max="6" width="22.109375" customWidth="1"/>
    <col min="7" max="7" width="10.21875" customWidth="1"/>
    <col min="8" max="8" width="12" customWidth="1"/>
    <col min="9" max="9" width="14.6640625" customWidth="1"/>
    <col min="10" max="10" width="14.5546875" customWidth="1"/>
    <col min="11" max="11" width="11" customWidth="1"/>
    <col min="12" max="12" width="36.5546875" customWidth="1"/>
    <col min="13" max="13" width="18.5546875" customWidth="1"/>
  </cols>
  <sheetData>
    <row r="1" spans="1:26" ht="15.75" customHeight="1">
      <c r="A1" s="1" t="s">
        <v>0</v>
      </c>
      <c r="B1" s="1" t="s">
        <v>3</v>
      </c>
      <c r="C1" s="1" t="s">
        <v>632</v>
      </c>
      <c r="D1" s="1" t="s">
        <v>633</v>
      </c>
      <c r="E1" s="37" t="s">
        <v>13</v>
      </c>
      <c r="F1" s="1" t="s">
        <v>634</v>
      </c>
      <c r="G1" s="1" t="s">
        <v>635</v>
      </c>
      <c r="H1" s="1" t="s">
        <v>636</v>
      </c>
      <c r="I1" s="1" t="s">
        <v>637</v>
      </c>
      <c r="J1" s="1" t="s">
        <v>638</v>
      </c>
      <c r="K1" s="1" t="s">
        <v>639</v>
      </c>
      <c r="L1" s="1" t="s">
        <v>640</v>
      </c>
      <c r="M1" s="1"/>
      <c r="N1" s="1"/>
      <c r="O1" s="1"/>
      <c r="P1" s="1"/>
      <c r="Q1" s="1"/>
      <c r="R1" s="1"/>
      <c r="S1" s="1"/>
      <c r="T1" s="1"/>
      <c r="U1" s="1"/>
      <c r="V1" s="1"/>
      <c r="W1" s="1"/>
      <c r="X1" s="1"/>
      <c r="Y1" s="1"/>
      <c r="Z1" s="1"/>
    </row>
    <row r="2" spans="1:26" ht="14.4">
      <c r="A2" s="3" t="s">
        <v>29</v>
      </c>
      <c r="B2" s="5">
        <v>1990</v>
      </c>
      <c r="C2" s="3" t="s">
        <v>641</v>
      </c>
      <c r="D2" s="3" t="s">
        <v>642</v>
      </c>
      <c r="E2" s="3" t="s">
        <v>35</v>
      </c>
      <c r="F2" s="3" t="s">
        <v>643</v>
      </c>
      <c r="G2" s="5">
        <v>5851.2610000000004</v>
      </c>
      <c r="H2" s="5">
        <v>3234.7170000000001</v>
      </c>
      <c r="I2" s="5">
        <v>9586.8549999999996</v>
      </c>
      <c r="J2" s="2" t="s">
        <v>644</v>
      </c>
      <c r="K2" s="2" t="s">
        <v>645</v>
      </c>
    </row>
    <row r="3" spans="1:26" ht="14.4">
      <c r="A3" s="3" t="s">
        <v>29</v>
      </c>
      <c r="B3" s="5">
        <v>1991</v>
      </c>
      <c r="C3" s="3" t="s">
        <v>641</v>
      </c>
      <c r="D3" s="3" t="s">
        <v>642</v>
      </c>
      <c r="E3" s="3" t="s">
        <v>35</v>
      </c>
      <c r="F3" s="3" t="s">
        <v>643</v>
      </c>
      <c r="G3" s="5">
        <v>5871.9480000000003</v>
      </c>
      <c r="H3" s="5">
        <v>3410.9430000000002</v>
      </c>
      <c r="I3" s="5">
        <v>9219.384</v>
      </c>
      <c r="J3" s="2" t="s">
        <v>644</v>
      </c>
    </row>
    <row r="4" spans="1:26" ht="14.4">
      <c r="A4" s="3" t="s">
        <v>29</v>
      </c>
      <c r="B4" s="5">
        <v>1992</v>
      </c>
      <c r="C4" s="3" t="s">
        <v>641</v>
      </c>
      <c r="D4" s="3" t="s">
        <v>642</v>
      </c>
      <c r="E4" s="3" t="s">
        <v>35</v>
      </c>
      <c r="F4" s="3" t="s">
        <v>643</v>
      </c>
      <c r="G4" s="5">
        <v>5673.4279999999999</v>
      </c>
      <c r="H4" s="5">
        <v>3435.2249999999999</v>
      </c>
      <c r="I4" s="5">
        <v>8592.8559999999998</v>
      </c>
      <c r="J4" s="2" t="s">
        <v>644</v>
      </c>
    </row>
    <row r="5" spans="1:26" ht="14.4">
      <c r="A5" s="3" t="s">
        <v>29</v>
      </c>
      <c r="B5" s="5">
        <v>1993</v>
      </c>
      <c r="C5" s="3" t="s">
        <v>641</v>
      </c>
      <c r="D5" s="3" t="s">
        <v>642</v>
      </c>
      <c r="E5" s="3" t="s">
        <v>35</v>
      </c>
      <c r="F5" s="3" t="s">
        <v>643</v>
      </c>
      <c r="G5" s="5">
        <v>5539.2910000000002</v>
      </c>
      <c r="H5" s="5">
        <v>3323.8580000000002</v>
      </c>
      <c r="I5" s="5">
        <v>8375.634</v>
      </c>
      <c r="J5" s="2" t="s">
        <v>644</v>
      </c>
    </row>
    <row r="6" spans="1:26" ht="14.4">
      <c r="A6" s="3" t="s">
        <v>29</v>
      </c>
      <c r="B6" s="5">
        <v>1994</v>
      </c>
      <c r="C6" s="3" t="s">
        <v>641</v>
      </c>
      <c r="D6" s="3" t="s">
        <v>642</v>
      </c>
      <c r="E6" s="3" t="s">
        <v>35</v>
      </c>
      <c r="F6" s="3" t="s">
        <v>643</v>
      </c>
      <c r="G6" s="5">
        <v>5433.9719999999998</v>
      </c>
      <c r="H6" s="5">
        <v>3240.8</v>
      </c>
      <c r="I6" s="5">
        <v>8264.2939999999999</v>
      </c>
      <c r="J6" s="2" t="s">
        <v>644</v>
      </c>
    </row>
    <row r="7" spans="1:26" ht="14.4">
      <c r="A7" s="3" t="s">
        <v>29</v>
      </c>
      <c r="B7" s="5">
        <v>1995</v>
      </c>
      <c r="C7" s="3" t="s">
        <v>641</v>
      </c>
      <c r="D7" s="3" t="s">
        <v>642</v>
      </c>
      <c r="E7" s="3" t="s">
        <v>35</v>
      </c>
      <c r="F7" s="3" t="s">
        <v>643</v>
      </c>
      <c r="G7" s="5">
        <v>5313.384</v>
      </c>
      <c r="H7" s="5">
        <v>3007.46</v>
      </c>
      <c r="I7" s="5">
        <v>8290.7749999999996</v>
      </c>
      <c r="J7" s="2" t="s">
        <v>644</v>
      </c>
    </row>
    <row r="8" spans="1:26" ht="14.4">
      <c r="A8" s="3" t="s">
        <v>29</v>
      </c>
      <c r="B8" s="5">
        <v>1996</v>
      </c>
      <c r="C8" s="3" t="s">
        <v>641</v>
      </c>
      <c r="D8" s="3" t="s">
        <v>642</v>
      </c>
      <c r="E8" s="3" t="s">
        <v>35</v>
      </c>
      <c r="F8" s="3" t="s">
        <v>643</v>
      </c>
      <c r="G8" s="5">
        <v>5310.7370000000001</v>
      </c>
      <c r="H8" s="5">
        <v>3181.6909999999998</v>
      </c>
      <c r="I8" s="5">
        <v>7978.4369999999999</v>
      </c>
      <c r="J8" s="2" t="s">
        <v>644</v>
      </c>
    </row>
    <row r="9" spans="1:26" ht="14.4">
      <c r="A9" s="3" t="s">
        <v>29</v>
      </c>
      <c r="B9" s="5">
        <v>1997</v>
      </c>
      <c r="C9" s="3" t="s">
        <v>641</v>
      </c>
      <c r="D9" s="3" t="s">
        <v>642</v>
      </c>
      <c r="E9" s="3" t="s">
        <v>35</v>
      </c>
      <c r="F9" s="3" t="s">
        <v>643</v>
      </c>
      <c r="G9" s="5">
        <v>5320.6589999999997</v>
      </c>
      <c r="H9" s="5">
        <v>3275.375</v>
      </c>
      <c r="I9" s="5">
        <v>7981.3590000000004</v>
      </c>
      <c r="J9" s="2" t="s">
        <v>644</v>
      </c>
    </row>
    <row r="10" spans="1:26" ht="14.4">
      <c r="A10" s="3" t="s">
        <v>29</v>
      </c>
      <c r="B10" s="5">
        <v>1998</v>
      </c>
      <c r="C10" s="3" t="s">
        <v>641</v>
      </c>
      <c r="D10" s="3" t="s">
        <v>642</v>
      </c>
      <c r="E10" s="3" t="s">
        <v>35</v>
      </c>
      <c r="F10" s="3" t="s">
        <v>643</v>
      </c>
      <c r="G10" s="5">
        <v>5272.5010000000002</v>
      </c>
      <c r="H10" s="5">
        <v>3187.4279999999999</v>
      </c>
      <c r="I10" s="5">
        <v>7922.4769999999999</v>
      </c>
      <c r="J10" s="2" t="s">
        <v>644</v>
      </c>
    </row>
    <row r="11" spans="1:26" ht="14.4">
      <c r="A11" s="3" t="s">
        <v>29</v>
      </c>
      <c r="B11" s="5">
        <v>1999</v>
      </c>
      <c r="C11" s="3" t="s">
        <v>641</v>
      </c>
      <c r="D11" s="3" t="s">
        <v>642</v>
      </c>
      <c r="E11" s="3" t="s">
        <v>35</v>
      </c>
      <c r="F11" s="3" t="s">
        <v>643</v>
      </c>
      <c r="G11" s="5">
        <v>5280.8789999999999</v>
      </c>
      <c r="H11" s="5">
        <v>3160.5990000000002</v>
      </c>
      <c r="I11" s="5">
        <v>7804.2809999999999</v>
      </c>
      <c r="J11" s="2" t="s">
        <v>644</v>
      </c>
    </row>
    <row r="12" spans="1:26" ht="14.4">
      <c r="A12" s="3" t="s">
        <v>29</v>
      </c>
      <c r="B12" s="5">
        <v>2000</v>
      </c>
      <c r="C12" s="3" t="s">
        <v>641</v>
      </c>
      <c r="D12" s="3" t="s">
        <v>642</v>
      </c>
      <c r="E12" s="3" t="s">
        <v>35</v>
      </c>
      <c r="F12" s="3" t="s">
        <v>643</v>
      </c>
      <c r="G12" s="5">
        <v>5262.7439999999997</v>
      </c>
      <c r="H12" s="5">
        <v>3077.4050000000002</v>
      </c>
      <c r="I12" s="5">
        <v>8172.8810000000003</v>
      </c>
      <c r="J12" s="2" t="s">
        <v>644</v>
      </c>
    </row>
    <row r="13" spans="1:26" ht="14.4">
      <c r="A13" s="3" t="s">
        <v>29</v>
      </c>
      <c r="B13" s="5">
        <v>2001</v>
      </c>
      <c r="C13" s="3" t="s">
        <v>641</v>
      </c>
      <c r="D13" s="3" t="s">
        <v>642</v>
      </c>
      <c r="E13" s="3" t="s">
        <v>35</v>
      </c>
      <c r="F13" s="3" t="s">
        <v>643</v>
      </c>
      <c r="G13" s="5">
        <v>5247.9129999999996</v>
      </c>
      <c r="H13" s="5">
        <v>3197.3780000000002</v>
      </c>
      <c r="I13" s="5">
        <v>7770.9459999999999</v>
      </c>
      <c r="J13" s="2" t="s">
        <v>644</v>
      </c>
    </row>
    <row r="14" spans="1:26" ht="14.4">
      <c r="A14" s="3" t="s">
        <v>29</v>
      </c>
      <c r="B14" s="5">
        <v>2002</v>
      </c>
      <c r="C14" s="3" t="s">
        <v>641</v>
      </c>
      <c r="D14" s="3" t="s">
        <v>642</v>
      </c>
      <c r="E14" s="3" t="s">
        <v>35</v>
      </c>
      <c r="F14" s="3" t="s">
        <v>643</v>
      </c>
      <c r="G14" s="5">
        <v>5214.5259999999998</v>
      </c>
      <c r="H14" s="5">
        <v>3315.2689999999998</v>
      </c>
      <c r="I14" s="5">
        <v>7575.7719999999999</v>
      </c>
      <c r="J14" s="2" t="s">
        <v>644</v>
      </c>
    </row>
    <row r="15" spans="1:26" ht="14.4">
      <c r="A15" s="3" t="s">
        <v>29</v>
      </c>
      <c r="B15" s="5">
        <v>2003</v>
      </c>
      <c r="C15" s="3" t="s">
        <v>641</v>
      </c>
      <c r="D15" s="3" t="s">
        <v>642</v>
      </c>
      <c r="E15" s="3" t="s">
        <v>35</v>
      </c>
      <c r="F15" s="3" t="s">
        <v>643</v>
      </c>
      <c r="G15" s="5">
        <v>5130.2280000000001</v>
      </c>
      <c r="H15" s="5">
        <v>3135.308</v>
      </c>
      <c r="I15" s="5">
        <v>7596.1270000000004</v>
      </c>
      <c r="J15" s="2" t="s">
        <v>644</v>
      </c>
    </row>
    <row r="16" spans="1:26" ht="14.4">
      <c r="A16" s="3" t="s">
        <v>29</v>
      </c>
      <c r="B16" s="5">
        <v>2004</v>
      </c>
      <c r="C16" s="3" t="s">
        <v>641</v>
      </c>
      <c r="D16" s="3" t="s">
        <v>642</v>
      </c>
      <c r="E16" s="3" t="s">
        <v>35</v>
      </c>
      <c r="F16" s="3" t="s">
        <v>643</v>
      </c>
      <c r="G16" s="5">
        <v>4913.7929999999997</v>
      </c>
      <c r="H16" s="5">
        <v>3034.1190000000001</v>
      </c>
      <c r="I16" s="5">
        <v>7247.2870000000003</v>
      </c>
      <c r="J16" s="2" t="s">
        <v>644</v>
      </c>
    </row>
    <row r="17" spans="1:10" ht="14.4">
      <c r="A17" s="3" t="s">
        <v>29</v>
      </c>
      <c r="B17" s="5">
        <v>2005</v>
      </c>
      <c r="C17" s="3" t="s">
        <v>641</v>
      </c>
      <c r="D17" s="3" t="s">
        <v>642</v>
      </c>
      <c r="E17" s="3" t="s">
        <v>35</v>
      </c>
      <c r="F17" s="3" t="s">
        <v>643</v>
      </c>
      <c r="G17" s="5">
        <v>4642.0129999999999</v>
      </c>
      <c r="H17" s="5">
        <v>2749.82</v>
      </c>
      <c r="I17" s="5">
        <v>6932.808</v>
      </c>
      <c r="J17" s="2" t="s">
        <v>644</v>
      </c>
    </row>
    <row r="18" spans="1:10" ht="14.4">
      <c r="A18" s="3" t="s">
        <v>29</v>
      </c>
      <c r="B18" s="5">
        <v>2006</v>
      </c>
      <c r="C18" s="3" t="s">
        <v>641</v>
      </c>
      <c r="D18" s="3" t="s">
        <v>642</v>
      </c>
      <c r="E18" s="3" t="s">
        <v>35</v>
      </c>
      <c r="F18" s="3" t="s">
        <v>643</v>
      </c>
      <c r="G18" s="5">
        <v>4338.2</v>
      </c>
      <c r="H18" s="5">
        <v>2621.2779999999998</v>
      </c>
      <c r="I18" s="5">
        <v>6435.9650000000001</v>
      </c>
      <c r="J18" s="2" t="s">
        <v>644</v>
      </c>
    </row>
    <row r="19" spans="1:10" ht="14.4">
      <c r="A19" s="3" t="s">
        <v>29</v>
      </c>
      <c r="B19" s="5">
        <v>2007</v>
      </c>
      <c r="C19" s="3" t="s">
        <v>641</v>
      </c>
      <c r="D19" s="3" t="s">
        <v>642</v>
      </c>
      <c r="E19" s="3" t="s">
        <v>35</v>
      </c>
      <c r="F19" s="3" t="s">
        <v>643</v>
      </c>
      <c r="G19" s="5">
        <v>4100.7160000000003</v>
      </c>
      <c r="H19" s="5">
        <v>2494.634</v>
      </c>
      <c r="I19" s="5">
        <v>5943.8289999999997</v>
      </c>
      <c r="J19" s="2" t="s">
        <v>644</v>
      </c>
    </row>
    <row r="20" spans="1:10" ht="14.4">
      <c r="A20" s="3" t="s">
        <v>29</v>
      </c>
      <c r="B20" s="5">
        <v>2008</v>
      </c>
      <c r="C20" s="3" t="s">
        <v>641</v>
      </c>
      <c r="D20" s="3" t="s">
        <v>642</v>
      </c>
      <c r="E20" s="3" t="s">
        <v>35</v>
      </c>
      <c r="F20" s="3" t="s">
        <v>643</v>
      </c>
      <c r="G20" s="5">
        <v>3819.442</v>
      </c>
      <c r="H20" s="5">
        <v>2383.1219999999998</v>
      </c>
      <c r="I20" s="5">
        <v>5576.5550000000003</v>
      </c>
      <c r="J20" s="2" t="s">
        <v>644</v>
      </c>
    </row>
    <row r="21" spans="1:10" ht="14.4">
      <c r="A21" s="3" t="s">
        <v>29</v>
      </c>
      <c r="B21" s="5">
        <v>2009</v>
      </c>
      <c r="C21" s="3" t="s">
        <v>641</v>
      </c>
      <c r="D21" s="3" t="s">
        <v>642</v>
      </c>
      <c r="E21" s="3" t="s">
        <v>35</v>
      </c>
      <c r="F21" s="3" t="s">
        <v>643</v>
      </c>
      <c r="G21" s="5">
        <v>3572.6680000000001</v>
      </c>
      <c r="H21" s="5">
        <v>2164.6149999999998</v>
      </c>
      <c r="I21" s="5">
        <v>5250.2470000000003</v>
      </c>
      <c r="J21" s="2" t="s">
        <v>644</v>
      </c>
    </row>
    <row r="22" spans="1:10" ht="14.4">
      <c r="A22" s="3" t="s">
        <v>29</v>
      </c>
      <c r="B22" s="5">
        <v>2010</v>
      </c>
      <c r="C22" s="3" t="s">
        <v>641</v>
      </c>
      <c r="D22" s="3" t="s">
        <v>642</v>
      </c>
      <c r="E22" s="3" t="s">
        <v>35</v>
      </c>
      <c r="F22" s="3" t="s">
        <v>643</v>
      </c>
      <c r="G22" s="5">
        <v>3357.2559999999999</v>
      </c>
      <c r="H22" s="5">
        <v>1993.9670000000001</v>
      </c>
      <c r="I22" s="5">
        <v>4984.8509999999997</v>
      </c>
      <c r="J22" s="2" t="s">
        <v>644</v>
      </c>
    </row>
    <row r="23" spans="1:10" ht="14.4">
      <c r="A23" s="3" t="s">
        <v>29</v>
      </c>
      <c r="B23" s="5">
        <v>2011</v>
      </c>
      <c r="C23" s="3" t="s">
        <v>641</v>
      </c>
      <c r="D23" s="3" t="s">
        <v>642</v>
      </c>
      <c r="E23" s="3" t="s">
        <v>35</v>
      </c>
      <c r="F23" s="3" t="s">
        <v>643</v>
      </c>
      <c r="G23" s="5">
        <v>3223.1170000000002</v>
      </c>
      <c r="H23" s="5">
        <v>1968.2570000000001</v>
      </c>
      <c r="I23" s="5">
        <v>4863.0460000000003</v>
      </c>
      <c r="J23" s="2" t="s">
        <v>644</v>
      </c>
    </row>
    <row r="24" spans="1:10" ht="14.4">
      <c r="A24" s="3" t="s">
        <v>29</v>
      </c>
      <c r="B24" s="5">
        <v>2012</v>
      </c>
      <c r="C24" s="3" t="s">
        <v>641</v>
      </c>
      <c r="D24" s="3" t="s">
        <v>642</v>
      </c>
      <c r="E24" s="3" t="s">
        <v>35</v>
      </c>
      <c r="F24" s="3" t="s">
        <v>643</v>
      </c>
      <c r="G24" s="5">
        <v>3070.864</v>
      </c>
      <c r="H24" s="5">
        <v>1862.4369999999999</v>
      </c>
      <c r="I24" s="5">
        <v>4442.4719999999998</v>
      </c>
      <c r="J24" s="2" t="s">
        <v>644</v>
      </c>
    </row>
    <row r="25" spans="1:10" ht="14.4">
      <c r="A25" s="3" t="s">
        <v>29</v>
      </c>
      <c r="B25" s="5">
        <v>2013</v>
      </c>
      <c r="C25" s="3" t="s">
        <v>641</v>
      </c>
      <c r="D25" s="3" t="s">
        <v>642</v>
      </c>
      <c r="E25" s="3" t="s">
        <v>35</v>
      </c>
      <c r="F25" s="3" t="s">
        <v>643</v>
      </c>
      <c r="G25" s="5">
        <v>2747.6080000000002</v>
      </c>
      <c r="H25" s="5">
        <v>1658.6610000000001</v>
      </c>
      <c r="I25" s="5">
        <v>4035.7820000000002</v>
      </c>
      <c r="J25" s="2" t="s">
        <v>644</v>
      </c>
    </row>
    <row r="26" spans="1:10" ht="14.4">
      <c r="A26" s="3" t="s">
        <v>29</v>
      </c>
      <c r="B26" s="5">
        <v>2014</v>
      </c>
      <c r="C26" s="3" t="s">
        <v>641</v>
      </c>
      <c r="D26" s="3" t="s">
        <v>642</v>
      </c>
      <c r="E26" s="3" t="s">
        <v>35</v>
      </c>
      <c r="F26" s="3" t="s">
        <v>643</v>
      </c>
      <c r="G26" s="5">
        <v>2696.32</v>
      </c>
      <c r="H26" s="5">
        <v>1560.4490000000001</v>
      </c>
      <c r="I26" s="5">
        <v>4063.9250000000002</v>
      </c>
      <c r="J26" s="2" t="s">
        <v>644</v>
      </c>
    </row>
    <row r="27" spans="1:10" ht="14.4">
      <c r="A27" s="3" t="s">
        <v>29</v>
      </c>
      <c r="B27" s="5">
        <v>2015</v>
      </c>
      <c r="C27" s="3" t="s">
        <v>641</v>
      </c>
      <c r="D27" s="3" t="s">
        <v>642</v>
      </c>
      <c r="E27" s="3" t="s">
        <v>35</v>
      </c>
      <c r="F27" s="3" t="s">
        <v>643</v>
      </c>
      <c r="G27" s="5">
        <v>2503.6889999999999</v>
      </c>
      <c r="H27" s="5">
        <v>1494.1410000000001</v>
      </c>
      <c r="I27" s="5">
        <v>3733.9780000000001</v>
      </c>
      <c r="J27" s="2" t="s">
        <v>644</v>
      </c>
    </row>
    <row r="28" spans="1:10" ht="14.4">
      <c r="A28" s="3" t="s">
        <v>29</v>
      </c>
      <c r="B28" s="5">
        <v>2016</v>
      </c>
      <c r="C28" s="3" t="s">
        <v>641</v>
      </c>
      <c r="D28" s="3" t="s">
        <v>642</v>
      </c>
      <c r="E28" s="3" t="s">
        <v>35</v>
      </c>
      <c r="F28" s="3" t="s">
        <v>643</v>
      </c>
      <c r="G28" s="5">
        <v>2206.386</v>
      </c>
      <c r="H28" s="5">
        <v>1258.7639999999999</v>
      </c>
      <c r="I28" s="5">
        <v>3340.4450000000002</v>
      </c>
      <c r="J28" s="2" t="s">
        <v>644</v>
      </c>
    </row>
    <row r="29" spans="1:10" ht="14.4">
      <c r="A29" s="3" t="s">
        <v>29</v>
      </c>
      <c r="B29" s="5">
        <v>2017</v>
      </c>
      <c r="C29" s="3" t="s">
        <v>641</v>
      </c>
      <c r="D29" s="3" t="s">
        <v>642</v>
      </c>
      <c r="E29" s="3" t="s">
        <v>35</v>
      </c>
      <c r="F29" s="3" t="s">
        <v>643</v>
      </c>
      <c r="G29" s="5">
        <v>2092.6689999999999</v>
      </c>
      <c r="H29" s="5">
        <v>1206.7660000000001</v>
      </c>
      <c r="I29" s="5">
        <v>3288.7220000000002</v>
      </c>
      <c r="J29" s="2" t="s">
        <v>644</v>
      </c>
    </row>
    <row r="30" spans="1:10" ht="14.4" hidden="1">
      <c r="A30" s="3" t="s">
        <v>29</v>
      </c>
      <c r="B30" s="5">
        <v>1990</v>
      </c>
      <c r="C30" s="3" t="s">
        <v>641</v>
      </c>
      <c r="D30" s="3" t="s">
        <v>642</v>
      </c>
      <c r="E30" s="3" t="s">
        <v>35</v>
      </c>
      <c r="F30" s="3" t="s">
        <v>646</v>
      </c>
      <c r="G30" s="5">
        <v>67.162850000000006</v>
      </c>
      <c r="H30" s="5">
        <v>37.054360000000003</v>
      </c>
      <c r="I30" s="5">
        <v>110.053</v>
      </c>
      <c r="J30" s="2" t="s">
        <v>644</v>
      </c>
    </row>
    <row r="31" spans="1:10" ht="14.4" hidden="1">
      <c r="A31" s="3" t="s">
        <v>29</v>
      </c>
      <c r="B31" s="5">
        <v>1991</v>
      </c>
      <c r="C31" s="3" t="s">
        <v>641</v>
      </c>
      <c r="D31" s="3" t="s">
        <v>642</v>
      </c>
      <c r="E31" s="3" t="s">
        <v>35</v>
      </c>
      <c r="F31" s="3" t="s">
        <v>646</v>
      </c>
      <c r="G31" s="5">
        <v>67.399429999999995</v>
      </c>
      <c r="H31" s="5">
        <v>39.120469999999997</v>
      </c>
      <c r="I31" s="5">
        <v>105.7462</v>
      </c>
      <c r="J31" s="2" t="s">
        <v>644</v>
      </c>
    </row>
    <row r="32" spans="1:10" ht="14.4" hidden="1">
      <c r="A32" s="3" t="s">
        <v>29</v>
      </c>
      <c r="B32" s="5">
        <v>1992</v>
      </c>
      <c r="C32" s="3" t="s">
        <v>641</v>
      </c>
      <c r="D32" s="3" t="s">
        <v>642</v>
      </c>
      <c r="E32" s="3" t="s">
        <v>35</v>
      </c>
      <c r="F32" s="3" t="s">
        <v>646</v>
      </c>
      <c r="G32" s="5">
        <v>65.097499999999997</v>
      </c>
      <c r="H32" s="5">
        <v>39.419240000000002</v>
      </c>
      <c r="I32" s="5">
        <v>98.558880000000002</v>
      </c>
      <c r="J32" s="2" t="s">
        <v>644</v>
      </c>
    </row>
    <row r="33" spans="1:10" ht="14.4" hidden="1">
      <c r="A33" s="3" t="s">
        <v>29</v>
      </c>
      <c r="B33" s="5">
        <v>1993</v>
      </c>
      <c r="C33" s="3" t="s">
        <v>641</v>
      </c>
      <c r="D33" s="3" t="s">
        <v>642</v>
      </c>
      <c r="E33" s="3" t="s">
        <v>35</v>
      </c>
      <c r="F33" s="3" t="s">
        <v>646</v>
      </c>
      <c r="G33" s="5">
        <v>63.543999999999997</v>
      </c>
      <c r="H33" s="5">
        <v>38.140790000000003</v>
      </c>
      <c r="I33" s="5">
        <v>96.094009999999997</v>
      </c>
      <c r="J33" s="2" t="s">
        <v>644</v>
      </c>
    </row>
    <row r="34" spans="1:10" ht="14.4" hidden="1">
      <c r="A34" s="3" t="s">
        <v>29</v>
      </c>
      <c r="B34" s="5">
        <v>1994</v>
      </c>
      <c r="C34" s="3" t="s">
        <v>641</v>
      </c>
      <c r="D34" s="3" t="s">
        <v>642</v>
      </c>
      <c r="E34" s="3" t="s">
        <v>35</v>
      </c>
      <c r="F34" s="3" t="s">
        <v>646</v>
      </c>
      <c r="G34" s="5">
        <v>62.319600000000001</v>
      </c>
      <c r="H34" s="5">
        <v>37.164180000000002</v>
      </c>
      <c r="I34" s="5">
        <v>94.832689999999999</v>
      </c>
      <c r="J34" s="2" t="s">
        <v>644</v>
      </c>
    </row>
    <row r="35" spans="1:10" ht="14.4" hidden="1">
      <c r="A35" s="3" t="s">
        <v>29</v>
      </c>
      <c r="B35" s="5">
        <v>1995</v>
      </c>
      <c r="C35" s="3" t="s">
        <v>641</v>
      </c>
      <c r="D35" s="3" t="s">
        <v>642</v>
      </c>
      <c r="E35" s="3" t="s">
        <v>35</v>
      </c>
      <c r="F35" s="3" t="s">
        <v>646</v>
      </c>
      <c r="G35" s="5">
        <v>60.922789999999999</v>
      </c>
      <c r="H35" s="5">
        <v>34.50855</v>
      </c>
      <c r="I35" s="5">
        <v>95.035749999999993</v>
      </c>
      <c r="J35" s="2" t="s">
        <v>644</v>
      </c>
    </row>
    <row r="36" spans="1:10" ht="14.4" hidden="1">
      <c r="A36" s="3" t="s">
        <v>29</v>
      </c>
      <c r="B36" s="5">
        <v>1996</v>
      </c>
      <c r="C36" s="3" t="s">
        <v>641</v>
      </c>
      <c r="D36" s="3" t="s">
        <v>642</v>
      </c>
      <c r="E36" s="3" t="s">
        <v>35</v>
      </c>
      <c r="F36" s="3" t="s">
        <v>646</v>
      </c>
      <c r="G36" s="5">
        <v>60.878700000000002</v>
      </c>
      <c r="H36" s="5">
        <v>36.511130000000001</v>
      </c>
      <c r="I36" s="5">
        <v>91.326040000000006</v>
      </c>
      <c r="J36" s="2" t="s">
        <v>644</v>
      </c>
    </row>
    <row r="37" spans="1:10" ht="14.4" hidden="1">
      <c r="A37" s="3" t="s">
        <v>29</v>
      </c>
      <c r="B37" s="5">
        <v>1997</v>
      </c>
      <c r="C37" s="3" t="s">
        <v>641</v>
      </c>
      <c r="D37" s="3" t="s">
        <v>642</v>
      </c>
      <c r="E37" s="3" t="s">
        <v>35</v>
      </c>
      <c r="F37" s="3" t="s">
        <v>646</v>
      </c>
      <c r="G37" s="5">
        <v>60.979660000000003</v>
      </c>
      <c r="H37" s="5">
        <v>37.514609999999998</v>
      </c>
      <c r="I37" s="5">
        <v>91.498919999999998</v>
      </c>
      <c r="J37" s="2" t="s">
        <v>644</v>
      </c>
    </row>
    <row r="38" spans="1:10" ht="14.4" hidden="1">
      <c r="A38" s="3" t="s">
        <v>29</v>
      </c>
      <c r="B38" s="5">
        <v>1998</v>
      </c>
      <c r="C38" s="3" t="s">
        <v>641</v>
      </c>
      <c r="D38" s="3" t="s">
        <v>642</v>
      </c>
      <c r="E38" s="3" t="s">
        <v>35</v>
      </c>
      <c r="F38" s="3" t="s">
        <v>646</v>
      </c>
      <c r="G38" s="5">
        <v>60.414580000000001</v>
      </c>
      <c r="H38" s="5">
        <v>36.516550000000002</v>
      </c>
      <c r="I38" s="5">
        <v>90.759190000000004</v>
      </c>
      <c r="J38" s="2" t="s">
        <v>644</v>
      </c>
    </row>
    <row r="39" spans="1:10" ht="14.4" hidden="1">
      <c r="A39" s="3" t="s">
        <v>29</v>
      </c>
      <c r="B39" s="5">
        <v>1999</v>
      </c>
      <c r="C39" s="3" t="s">
        <v>641</v>
      </c>
      <c r="D39" s="3" t="s">
        <v>642</v>
      </c>
      <c r="E39" s="3" t="s">
        <v>35</v>
      </c>
      <c r="F39" s="3" t="s">
        <v>646</v>
      </c>
      <c r="G39" s="5">
        <v>60.499369999999999</v>
      </c>
      <c r="H39" s="5">
        <v>36.194699999999997</v>
      </c>
      <c r="I39" s="5">
        <v>89.379390000000001</v>
      </c>
      <c r="J39" s="2" t="s">
        <v>644</v>
      </c>
    </row>
    <row r="40" spans="1:10" ht="14.4" hidden="1">
      <c r="A40" s="3" t="s">
        <v>29</v>
      </c>
      <c r="B40" s="5">
        <v>2000</v>
      </c>
      <c r="C40" s="3" t="s">
        <v>641</v>
      </c>
      <c r="D40" s="3" t="s">
        <v>642</v>
      </c>
      <c r="E40" s="3" t="s">
        <v>35</v>
      </c>
      <c r="F40" s="3" t="s">
        <v>646</v>
      </c>
      <c r="G40" s="5">
        <v>60.28228</v>
      </c>
      <c r="H40" s="5">
        <v>35.249519999999997</v>
      </c>
      <c r="I40" s="5">
        <v>93.743960000000001</v>
      </c>
      <c r="J40" s="2" t="s">
        <v>644</v>
      </c>
    </row>
    <row r="41" spans="1:10" ht="14.4" hidden="1">
      <c r="A41" s="3" t="s">
        <v>29</v>
      </c>
      <c r="B41" s="5">
        <v>2001</v>
      </c>
      <c r="C41" s="3" t="s">
        <v>641</v>
      </c>
      <c r="D41" s="3" t="s">
        <v>642</v>
      </c>
      <c r="E41" s="3" t="s">
        <v>35</v>
      </c>
      <c r="F41" s="3" t="s">
        <v>646</v>
      </c>
      <c r="G41" s="5">
        <v>60.103819999999999</v>
      </c>
      <c r="H41" s="5">
        <v>36.62744</v>
      </c>
      <c r="I41" s="5">
        <v>89.055580000000006</v>
      </c>
      <c r="J41" s="2" t="s">
        <v>644</v>
      </c>
    </row>
    <row r="42" spans="1:10" ht="14.4" hidden="1">
      <c r="A42" s="3" t="s">
        <v>29</v>
      </c>
      <c r="B42" s="5">
        <v>2002</v>
      </c>
      <c r="C42" s="3" t="s">
        <v>641</v>
      </c>
      <c r="D42" s="3" t="s">
        <v>642</v>
      </c>
      <c r="E42" s="3" t="s">
        <v>35</v>
      </c>
      <c r="F42" s="3" t="s">
        <v>646</v>
      </c>
      <c r="G42" s="5">
        <v>59.717149999999997</v>
      </c>
      <c r="H42" s="5">
        <v>37.930979999999998</v>
      </c>
      <c r="I42" s="5">
        <v>86.742469999999997</v>
      </c>
      <c r="J42" s="2" t="s">
        <v>644</v>
      </c>
    </row>
    <row r="43" spans="1:10" ht="14.4" hidden="1">
      <c r="A43" s="3" t="s">
        <v>29</v>
      </c>
      <c r="B43" s="5">
        <v>2003</v>
      </c>
      <c r="C43" s="3" t="s">
        <v>641</v>
      </c>
      <c r="D43" s="3" t="s">
        <v>642</v>
      </c>
      <c r="E43" s="3" t="s">
        <v>35</v>
      </c>
      <c r="F43" s="3" t="s">
        <v>646</v>
      </c>
      <c r="G43" s="5">
        <v>58.750599999999999</v>
      </c>
      <c r="H43" s="5">
        <v>35.957940000000001</v>
      </c>
      <c r="I43" s="5">
        <v>86.974329999999995</v>
      </c>
      <c r="J43" s="2" t="s">
        <v>644</v>
      </c>
    </row>
    <row r="44" spans="1:10" ht="14.4" hidden="1">
      <c r="A44" s="3" t="s">
        <v>29</v>
      </c>
      <c r="B44" s="5">
        <v>2004</v>
      </c>
      <c r="C44" s="3" t="s">
        <v>641</v>
      </c>
      <c r="D44" s="3" t="s">
        <v>642</v>
      </c>
      <c r="E44" s="3" t="s">
        <v>35</v>
      </c>
      <c r="F44" s="3" t="s">
        <v>646</v>
      </c>
      <c r="G44" s="5">
        <v>56.272559999999999</v>
      </c>
      <c r="H44" s="5">
        <v>34.746279999999999</v>
      </c>
      <c r="I44" s="5">
        <v>83.041250000000005</v>
      </c>
      <c r="J44" s="2" t="s">
        <v>644</v>
      </c>
    </row>
    <row r="45" spans="1:10" ht="14.4" hidden="1">
      <c r="A45" s="3" t="s">
        <v>29</v>
      </c>
      <c r="B45" s="5">
        <v>2005</v>
      </c>
      <c r="C45" s="3" t="s">
        <v>641</v>
      </c>
      <c r="D45" s="3" t="s">
        <v>642</v>
      </c>
      <c r="E45" s="3" t="s">
        <v>35</v>
      </c>
      <c r="F45" s="3" t="s">
        <v>646</v>
      </c>
      <c r="G45" s="5">
        <v>53.155439999999999</v>
      </c>
      <c r="H45" s="5">
        <v>31.502120000000001</v>
      </c>
      <c r="I45" s="5">
        <v>79.460400000000007</v>
      </c>
      <c r="J45" s="2" t="s">
        <v>644</v>
      </c>
    </row>
    <row r="46" spans="1:10" ht="14.4" hidden="1">
      <c r="A46" s="3" t="s">
        <v>29</v>
      </c>
      <c r="B46" s="5">
        <v>2006</v>
      </c>
      <c r="C46" s="3" t="s">
        <v>641</v>
      </c>
      <c r="D46" s="3" t="s">
        <v>642</v>
      </c>
      <c r="E46" s="3" t="s">
        <v>35</v>
      </c>
      <c r="F46" s="3" t="s">
        <v>646</v>
      </c>
      <c r="G46" s="5">
        <v>49.673220000000001</v>
      </c>
      <c r="H46" s="5">
        <v>29.99635</v>
      </c>
      <c r="I46" s="5">
        <v>73.698139999999995</v>
      </c>
      <c r="J46" s="2" t="s">
        <v>644</v>
      </c>
    </row>
    <row r="47" spans="1:10" ht="14.4" hidden="1">
      <c r="A47" s="3" t="s">
        <v>29</v>
      </c>
      <c r="B47" s="5">
        <v>2007</v>
      </c>
      <c r="C47" s="3" t="s">
        <v>641</v>
      </c>
      <c r="D47" s="3" t="s">
        <v>642</v>
      </c>
      <c r="E47" s="3" t="s">
        <v>35</v>
      </c>
      <c r="F47" s="3" t="s">
        <v>646</v>
      </c>
      <c r="G47" s="5">
        <v>46.961039999999997</v>
      </c>
      <c r="H47" s="5">
        <v>28.58032</v>
      </c>
      <c r="I47" s="5">
        <v>68.084500000000006</v>
      </c>
      <c r="J47" s="2" t="s">
        <v>644</v>
      </c>
    </row>
    <row r="48" spans="1:10" ht="14.4" hidden="1">
      <c r="A48" s="3" t="s">
        <v>29</v>
      </c>
      <c r="B48" s="5">
        <v>2008</v>
      </c>
      <c r="C48" s="3" t="s">
        <v>641</v>
      </c>
      <c r="D48" s="3" t="s">
        <v>642</v>
      </c>
      <c r="E48" s="3" t="s">
        <v>35</v>
      </c>
      <c r="F48" s="3" t="s">
        <v>646</v>
      </c>
      <c r="G48" s="5">
        <v>43.736449999999998</v>
      </c>
      <c r="H48" s="5">
        <v>27.30528</v>
      </c>
      <c r="I48" s="5">
        <v>63.865600000000001</v>
      </c>
      <c r="J48" s="2" t="s">
        <v>644</v>
      </c>
    </row>
    <row r="49" spans="1:10" ht="14.4" hidden="1">
      <c r="A49" s="3" t="s">
        <v>29</v>
      </c>
      <c r="B49" s="5">
        <v>2009</v>
      </c>
      <c r="C49" s="3" t="s">
        <v>641</v>
      </c>
      <c r="D49" s="3" t="s">
        <v>642</v>
      </c>
      <c r="E49" s="3" t="s">
        <v>35</v>
      </c>
      <c r="F49" s="3" t="s">
        <v>646</v>
      </c>
      <c r="G49" s="5">
        <v>40.904249999999998</v>
      </c>
      <c r="H49" s="5">
        <v>24.780830000000002</v>
      </c>
      <c r="I49" s="5">
        <v>60.153880000000001</v>
      </c>
      <c r="J49" s="2" t="s">
        <v>644</v>
      </c>
    </row>
    <row r="50" spans="1:10" ht="14.4" hidden="1">
      <c r="A50" s="3" t="s">
        <v>29</v>
      </c>
      <c r="B50" s="5">
        <v>2010</v>
      </c>
      <c r="C50" s="3" t="s">
        <v>641</v>
      </c>
      <c r="D50" s="3" t="s">
        <v>642</v>
      </c>
      <c r="E50" s="3" t="s">
        <v>35</v>
      </c>
      <c r="F50" s="3" t="s">
        <v>646</v>
      </c>
      <c r="G50" s="5">
        <v>38.431199999999997</v>
      </c>
      <c r="H50" s="5">
        <v>22.829609999999999</v>
      </c>
      <c r="I50" s="5">
        <v>57.037390000000002</v>
      </c>
      <c r="J50" s="2" t="s">
        <v>644</v>
      </c>
    </row>
    <row r="51" spans="1:10" ht="14.4" hidden="1">
      <c r="A51" s="3" t="s">
        <v>29</v>
      </c>
      <c r="B51" s="5">
        <v>2011</v>
      </c>
      <c r="C51" s="3" t="s">
        <v>641</v>
      </c>
      <c r="D51" s="3" t="s">
        <v>642</v>
      </c>
      <c r="E51" s="3" t="s">
        <v>35</v>
      </c>
      <c r="F51" s="3" t="s">
        <v>646</v>
      </c>
      <c r="G51" s="5">
        <v>36.890129999999999</v>
      </c>
      <c r="H51" s="5">
        <v>22.512149999999998</v>
      </c>
      <c r="I51" s="5">
        <v>55.669589999999999</v>
      </c>
      <c r="J51" s="2" t="s">
        <v>644</v>
      </c>
    </row>
    <row r="52" spans="1:10" ht="14.4" hidden="1">
      <c r="A52" s="3" t="s">
        <v>29</v>
      </c>
      <c r="B52" s="5">
        <v>2012</v>
      </c>
      <c r="C52" s="3" t="s">
        <v>641</v>
      </c>
      <c r="D52" s="3" t="s">
        <v>642</v>
      </c>
      <c r="E52" s="3" t="s">
        <v>35</v>
      </c>
      <c r="F52" s="3" t="s">
        <v>646</v>
      </c>
      <c r="G52" s="5">
        <v>35.140239999999999</v>
      </c>
      <c r="H52" s="5">
        <v>21.312539999999998</v>
      </c>
      <c r="I52" s="5">
        <v>50.865740000000002</v>
      </c>
      <c r="J52" s="2" t="s">
        <v>644</v>
      </c>
    </row>
    <row r="53" spans="1:10" ht="14.4" hidden="1">
      <c r="A53" s="3" t="s">
        <v>29</v>
      </c>
      <c r="B53" s="5">
        <v>2013</v>
      </c>
      <c r="C53" s="3" t="s">
        <v>641</v>
      </c>
      <c r="D53" s="3" t="s">
        <v>642</v>
      </c>
      <c r="E53" s="3" t="s">
        <v>35</v>
      </c>
      <c r="F53" s="3" t="s">
        <v>646</v>
      </c>
      <c r="G53" s="5">
        <v>31.43656</v>
      </c>
      <c r="H53" s="5">
        <v>18.96247</v>
      </c>
      <c r="I53" s="5">
        <v>46.188580000000002</v>
      </c>
      <c r="J53" s="2" t="s">
        <v>644</v>
      </c>
    </row>
    <row r="54" spans="1:10" ht="14.4" hidden="1">
      <c r="A54" s="3" t="s">
        <v>29</v>
      </c>
      <c r="B54" s="5">
        <v>2014</v>
      </c>
      <c r="C54" s="3" t="s">
        <v>641</v>
      </c>
      <c r="D54" s="3" t="s">
        <v>642</v>
      </c>
      <c r="E54" s="3" t="s">
        <v>35</v>
      </c>
      <c r="F54" s="3" t="s">
        <v>646</v>
      </c>
      <c r="G54" s="5">
        <v>30.844819999999999</v>
      </c>
      <c r="H54" s="5">
        <v>17.851959999999998</v>
      </c>
      <c r="I54" s="5">
        <v>46.484200000000001</v>
      </c>
      <c r="J54" s="2" t="s">
        <v>644</v>
      </c>
    </row>
    <row r="55" spans="1:10" ht="14.4" hidden="1">
      <c r="A55" s="3" t="s">
        <v>29</v>
      </c>
      <c r="B55" s="5">
        <v>2015</v>
      </c>
      <c r="C55" s="3" t="s">
        <v>641</v>
      </c>
      <c r="D55" s="3" t="s">
        <v>642</v>
      </c>
      <c r="E55" s="3" t="s">
        <v>35</v>
      </c>
      <c r="F55" s="3" t="s">
        <v>646</v>
      </c>
      <c r="G55" s="5">
        <v>28.63974</v>
      </c>
      <c r="H55" s="5">
        <v>17.08953</v>
      </c>
      <c r="I55" s="5">
        <v>42.692100000000003</v>
      </c>
      <c r="J55" s="2" t="s">
        <v>644</v>
      </c>
    </row>
    <row r="56" spans="1:10" ht="14.4" hidden="1">
      <c r="A56" s="3" t="s">
        <v>29</v>
      </c>
      <c r="B56" s="5">
        <v>2016</v>
      </c>
      <c r="C56" s="3" t="s">
        <v>641</v>
      </c>
      <c r="D56" s="3" t="s">
        <v>642</v>
      </c>
      <c r="E56" s="3" t="s">
        <v>35</v>
      </c>
      <c r="F56" s="3" t="s">
        <v>646</v>
      </c>
      <c r="G56" s="5">
        <v>25.235910000000001</v>
      </c>
      <c r="H56" s="5">
        <v>14.37706</v>
      </c>
      <c r="I56" s="5">
        <v>38.250889999999998</v>
      </c>
      <c r="J56" s="2" t="s">
        <v>644</v>
      </c>
    </row>
    <row r="57" spans="1:10" ht="14.4" hidden="1">
      <c r="A57" s="3" t="s">
        <v>29</v>
      </c>
      <c r="B57" s="5">
        <v>2017</v>
      </c>
      <c r="C57" s="3" t="s">
        <v>641</v>
      </c>
      <c r="D57" s="3" t="s">
        <v>642</v>
      </c>
      <c r="E57" s="3" t="s">
        <v>35</v>
      </c>
      <c r="F57" s="3" t="s">
        <v>646</v>
      </c>
      <c r="G57" s="5">
        <v>23.932749999999999</v>
      </c>
      <c r="H57" s="5">
        <v>13.79827</v>
      </c>
      <c r="I57" s="5">
        <v>37.607190000000003</v>
      </c>
      <c r="J57" s="2" t="s">
        <v>644</v>
      </c>
    </row>
    <row r="58" spans="1:10" ht="14.4">
      <c r="A58" s="3" t="s">
        <v>29</v>
      </c>
      <c r="B58" s="5">
        <v>1990</v>
      </c>
      <c r="C58" s="3" t="s">
        <v>647</v>
      </c>
      <c r="D58" s="3" t="s">
        <v>648</v>
      </c>
      <c r="E58" s="3" t="s">
        <v>35</v>
      </c>
      <c r="F58" s="2" t="s">
        <v>643</v>
      </c>
      <c r="G58" s="5">
        <v>108.1671</v>
      </c>
      <c r="H58" s="5">
        <v>59.73348</v>
      </c>
      <c r="I58" s="5">
        <v>182.10409999999999</v>
      </c>
      <c r="J58" s="2" t="s">
        <v>644</v>
      </c>
    </row>
    <row r="59" spans="1:10" ht="14.4">
      <c r="A59" s="3" t="s">
        <v>29</v>
      </c>
      <c r="B59" s="5">
        <v>1991</v>
      </c>
      <c r="C59" s="3" t="s">
        <v>647</v>
      </c>
      <c r="D59" s="3" t="s">
        <v>648</v>
      </c>
      <c r="E59" s="3" t="s">
        <v>35</v>
      </c>
      <c r="F59" s="2" t="s">
        <v>643</v>
      </c>
      <c r="G59" s="5">
        <v>103.423</v>
      </c>
      <c r="H59" s="5">
        <v>58.271349999999998</v>
      </c>
      <c r="I59" s="5">
        <v>165.5164</v>
      </c>
      <c r="J59" s="2" t="s">
        <v>644</v>
      </c>
    </row>
    <row r="60" spans="1:10" ht="14.4">
      <c r="A60" s="3" t="s">
        <v>29</v>
      </c>
      <c r="B60" s="5">
        <v>1992</v>
      </c>
      <c r="C60" s="3" t="s">
        <v>647</v>
      </c>
      <c r="D60" s="3" t="s">
        <v>648</v>
      </c>
      <c r="E60" s="3" t="s">
        <v>35</v>
      </c>
      <c r="F60" s="2" t="s">
        <v>643</v>
      </c>
      <c r="G60" s="5">
        <v>104.8318</v>
      </c>
      <c r="H60" s="5">
        <v>64.79701</v>
      </c>
      <c r="I60" s="5">
        <v>168.42740000000001</v>
      </c>
      <c r="J60" s="2" t="s">
        <v>644</v>
      </c>
    </row>
    <row r="61" spans="1:10" ht="14.4">
      <c r="A61" s="3" t="s">
        <v>29</v>
      </c>
      <c r="B61" s="5">
        <v>1993</v>
      </c>
      <c r="C61" s="3" t="s">
        <v>647</v>
      </c>
      <c r="D61" s="3" t="s">
        <v>648</v>
      </c>
      <c r="E61" s="3" t="s">
        <v>35</v>
      </c>
      <c r="F61" s="2" t="s">
        <v>643</v>
      </c>
      <c r="G61" s="5">
        <v>104.5564</v>
      </c>
      <c r="H61" s="5">
        <v>63.359160000000003</v>
      </c>
      <c r="I61" s="5">
        <v>159.9</v>
      </c>
      <c r="J61" s="2" t="s">
        <v>644</v>
      </c>
    </row>
    <row r="62" spans="1:10" ht="14.4">
      <c r="A62" s="3" t="s">
        <v>29</v>
      </c>
      <c r="B62" s="5">
        <v>1994</v>
      </c>
      <c r="C62" s="3" t="s">
        <v>647</v>
      </c>
      <c r="D62" s="3" t="s">
        <v>648</v>
      </c>
      <c r="E62" s="3" t="s">
        <v>35</v>
      </c>
      <c r="F62" s="2" t="s">
        <v>643</v>
      </c>
      <c r="G62" s="5">
        <v>104.04649999999999</v>
      </c>
      <c r="H62" s="5">
        <v>61.155090000000001</v>
      </c>
      <c r="I62" s="5">
        <v>162.1841</v>
      </c>
      <c r="J62" s="2" t="s">
        <v>644</v>
      </c>
    </row>
    <row r="63" spans="1:10" ht="14.4">
      <c r="A63" s="3" t="s">
        <v>29</v>
      </c>
      <c r="B63" s="5">
        <v>1995</v>
      </c>
      <c r="C63" s="3" t="s">
        <v>647</v>
      </c>
      <c r="D63" s="3" t="s">
        <v>648</v>
      </c>
      <c r="E63" s="3" t="s">
        <v>35</v>
      </c>
      <c r="F63" s="2" t="s">
        <v>643</v>
      </c>
      <c r="G63" s="5">
        <v>105.26479999999999</v>
      </c>
      <c r="H63" s="5">
        <v>60.128610000000002</v>
      </c>
      <c r="I63" s="5">
        <v>165.33519999999999</v>
      </c>
      <c r="J63" s="2" t="s">
        <v>644</v>
      </c>
    </row>
    <row r="64" spans="1:10" ht="14.4">
      <c r="A64" s="3" t="s">
        <v>29</v>
      </c>
      <c r="B64" s="5">
        <v>1996</v>
      </c>
      <c r="C64" s="3" t="s">
        <v>647</v>
      </c>
      <c r="D64" s="3" t="s">
        <v>648</v>
      </c>
      <c r="E64" s="3" t="s">
        <v>35</v>
      </c>
      <c r="F64" s="2" t="s">
        <v>643</v>
      </c>
      <c r="G64" s="5">
        <v>105.3297</v>
      </c>
      <c r="H64" s="5">
        <v>61.910069999999997</v>
      </c>
      <c r="I64" s="5">
        <v>161.166</v>
      </c>
      <c r="J64" s="2" t="s">
        <v>644</v>
      </c>
    </row>
    <row r="65" spans="1:10" ht="14.4">
      <c r="A65" s="3" t="s">
        <v>29</v>
      </c>
      <c r="B65" s="5">
        <v>1997</v>
      </c>
      <c r="C65" s="3" t="s">
        <v>647</v>
      </c>
      <c r="D65" s="3" t="s">
        <v>648</v>
      </c>
      <c r="E65" s="3" t="s">
        <v>35</v>
      </c>
      <c r="F65" s="2" t="s">
        <v>643</v>
      </c>
      <c r="G65" s="5">
        <v>104.66419999999999</v>
      </c>
      <c r="H65" s="5">
        <v>61.431780000000003</v>
      </c>
      <c r="I65" s="5">
        <v>157.328</v>
      </c>
      <c r="J65" s="2" t="s">
        <v>644</v>
      </c>
    </row>
    <row r="66" spans="1:10" ht="14.4">
      <c r="A66" s="3" t="s">
        <v>29</v>
      </c>
      <c r="B66" s="5">
        <v>1998</v>
      </c>
      <c r="C66" s="3" t="s">
        <v>647</v>
      </c>
      <c r="D66" s="3" t="s">
        <v>648</v>
      </c>
      <c r="E66" s="3" t="s">
        <v>35</v>
      </c>
      <c r="F66" s="2" t="s">
        <v>643</v>
      </c>
      <c r="G66" s="5">
        <v>105.3511</v>
      </c>
      <c r="H66" s="5">
        <v>62.795789999999997</v>
      </c>
      <c r="I66" s="5">
        <v>160.29519999999999</v>
      </c>
      <c r="J66" s="2" t="s">
        <v>644</v>
      </c>
    </row>
    <row r="67" spans="1:10" ht="14.4">
      <c r="A67" s="3" t="s">
        <v>29</v>
      </c>
      <c r="B67" s="5">
        <v>1999</v>
      </c>
      <c r="C67" s="3" t="s">
        <v>647</v>
      </c>
      <c r="D67" s="3" t="s">
        <v>648</v>
      </c>
      <c r="E67" s="3" t="s">
        <v>35</v>
      </c>
      <c r="F67" s="2" t="s">
        <v>643</v>
      </c>
      <c r="G67" s="5">
        <v>107.5955</v>
      </c>
      <c r="H67" s="5">
        <v>63.319119999999998</v>
      </c>
      <c r="I67" s="5">
        <v>160.70859999999999</v>
      </c>
      <c r="J67" s="2" t="s">
        <v>644</v>
      </c>
    </row>
    <row r="68" spans="1:10" ht="14.4">
      <c r="A68" s="3" t="s">
        <v>29</v>
      </c>
      <c r="B68" s="5">
        <v>2000</v>
      </c>
      <c r="C68" s="3" t="s">
        <v>647</v>
      </c>
      <c r="D68" s="3" t="s">
        <v>648</v>
      </c>
      <c r="E68" s="3" t="s">
        <v>35</v>
      </c>
      <c r="F68" s="2" t="s">
        <v>643</v>
      </c>
      <c r="G68" s="5">
        <v>109.9924</v>
      </c>
      <c r="H68" s="5">
        <v>63.200780000000002</v>
      </c>
      <c r="I68" s="5">
        <v>165.8622</v>
      </c>
      <c r="J68" s="2" t="s">
        <v>644</v>
      </c>
    </row>
    <row r="69" spans="1:10" ht="14.4">
      <c r="A69" s="3" t="s">
        <v>29</v>
      </c>
      <c r="B69" s="5">
        <v>2001</v>
      </c>
      <c r="C69" s="3" t="s">
        <v>647</v>
      </c>
      <c r="D69" s="3" t="s">
        <v>648</v>
      </c>
      <c r="E69" s="3" t="s">
        <v>35</v>
      </c>
      <c r="F69" s="2" t="s">
        <v>643</v>
      </c>
      <c r="G69" s="5">
        <v>112.4828</v>
      </c>
      <c r="H69" s="5">
        <v>68.786349999999999</v>
      </c>
      <c r="I69" s="5">
        <v>165.85380000000001</v>
      </c>
      <c r="J69" s="2" t="s">
        <v>644</v>
      </c>
    </row>
    <row r="70" spans="1:10" ht="14.4">
      <c r="A70" s="3" t="s">
        <v>29</v>
      </c>
      <c r="B70" s="5">
        <v>2002</v>
      </c>
      <c r="C70" s="3" t="s">
        <v>647</v>
      </c>
      <c r="D70" s="3" t="s">
        <v>648</v>
      </c>
      <c r="E70" s="3" t="s">
        <v>35</v>
      </c>
      <c r="F70" s="2" t="s">
        <v>643</v>
      </c>
      <c r="G70" s="5">
        <v>116.25749999999999</v>
      </c>
      <c r="H70" s="5">
        <v>73.752319999999997</v>
      </c>
      <c r="I70" s="5">
        <v>170.1258</v>
      </c>
      <c r="J70" s="2" t="s">
        <v>644</v>
      </c>
    </row>
    <row r="71" spans="1:10" ht="14.4">
      <c r="A71" s="3" t="s">
        <v>29</v>
      </c>
      <c r="B71" s="5">
        <v>2003</v>
      </c>
      <c r="C71" s="3" t="s">
        <v>647</v>
      </c>
      <c r="D71" s="3" t="s">
        <v>648</v>
      </c>
      <c r="E71" s="3" t="s">
        <v>35</v>
      </c>
      <c r="F71" s="2" t="s">
        <v>643</v>
      </c>
      <c r="G71" s="5">
        <v>121.0759</v>
      </c>
      <c r="H71" s="5">
        <v>75.550610000000006</v>
      </c>
      <c r="I71" s="5">
        <v>178.11750000000001</v>
      </c>
      <c r="J71" s="2" t="s">
        <v>644</v>
      </c>
    </row>
    <row r="72" spans="1:10" ht="14.4">
      <c r="A72" s="3" t="s">
        <v>29</v>
      </c>
      <c r="B72" s="5">
        <v>2004</v>
      </c>
      <c r="C72" s="3" t="s">
        <v>647</v>
      </c>
      <c r="D72" s="3" t="s">
        <v>648</v>
      </c>
      <c r="E72" s="3" t="s">
        <v>35</v>
      </c>
      <c r="F72" s="2" t="s">
        <v>643</v>
      </c>
      <c r="G72" s="5">
        <v>123.4434</v>
      </c>
      <c r="H72" s="5">
        <v>76.166219999999996</v>
      </c>
      <c r="I72" s="5">
        <v>179.21010000000001</v>
      </c>
      <c r="J72" s="2" t="s">
        <v>644</v>
      </c>
    </row>
    <row r="73" spans="1:10" ht="14.4">
      <c r="A73" s="3" t="s">
        <v>29</v>
      </c>
      <c r="B73" s="5">
        <v>2005</v>
      </c>
      <c r="C73" s="3" t="s">
        <v>647</v>
      </c>
      <c r="D73" s="3" t="s">
        <v>648</v>
      </c>
      <c r="E73" s="3" t="s">
        <v>35</v>
      </c>
      <c r="F73" s="2" t="s">
        <v>643</v>
      </c>
      <c r="G73" s="5">
        <v>127.57989999999999</v>
      </c>
      <c r="H73" s="5">
        <v>76.451269999999994</v>
      </c>
      <c r="I73" s="5">
        <v>187.97640000000001</v>
      </c>
      <c r="J73" s="2" t="s">
        <v>644</v>
      </c>
    </row>
    <row r="74" spans="1:10" ht="14.4">
      <c r="A74" s="3" t="s">
        <v>29</v>
      </c>
      <c r="B74" s="5">
        <v>2006</v>
      </c>
      <c r="C74" s="3" t="s">
        <v>647</v>
      </c>
      <c r="D74" s="3" t="s">
        <v>648</v>
      </c>
      <c r="E74" s="3" t="s">
        <v>35</v>
      </c>
      <c r="F74" s="2" t="s">
        <v>643</v>
      </c>
      <c r="G74" s="5">
        <v>134.2758</v>
      </c>
      <c r="H74" s="5">
        <v>82.5839</v>
      </c>
      <c r="I74" s="5">
        <v>188.76150000000001</v>
      </c>
      <c r="J74" s="2" t="s">
        <v>644</v>
      </c>
    </row>
    <row r="75" spans="1:10" ht="14.4">
      <c r="A75" s="3" t="s">
        <v>29</v>
      </c>
      <c r="B75" s="5">
        <v>2007</v>
      </c>
      <c r="C75" s="3" t="s">
        <v>647</v>
      </c>
      <c r="D75" s="3" t="s">
        <v>648</v>
      </c>
      <c r="E75" s="3" t="s">
        <v>35</v>
      </c>
      <c r="F75" s="2" t="s">
        <v>643</v>
      </c>
      <c r="G75" s="5">
        <v>141.87950000000001</v>
      </c>
      <c r="H75" s="5">
        <v>91.31071</v>
      </c>
      <c r="I75" s="5">
        <v>198.54179999999999</v>
      </c>
      <c r="J75" s="2" t="s">
        <v>644</v>
      </c>
    </row>
    <row r="76" spans="1:10" ht="14.4">
      <c r="A76" s="3" t="s">
        <v>29</v>
      </c>
      <c r="B76" s="5">
        <v>2008</v>
      </c>
      <c r="C76" s="3" t="s">
        <v>647</v>
      </c>
      <c r="D76" s="3" t="s">
        <v>648</v>
      </c>
      <c r="E76" s="3" t="s">
        <v>35</v>
      </c>
      <c r="F76" s="2" t="s">
        <v>643</v>
      </c>
      <c r="G76" s="5">
        <v>147.80889999999999</v>
      </c>
      <c r="H76" s="5">
        <v>95.488159999999993</v>
      </c>
      <c r="I76" s="5">
        <v>203.1456</v>
      </c>
      <c r="J76" s="2" t="s">
        <v>644</v>
      </c>
    </row>
    <row r="77" spans="1:10" ht="14.4">
      <c r="A77" s="3" t="s">
        <v>29</v>
      </c>
      <c r="B77" s="5">
        <v>2009</v>
      </c>
      <c r="C77" s="3" t="s">
        <v>647</v>
      </c>
      <c r="D77" s="3" t="s">
        <v>648</v>
      </c>
      <c r="E77" s="3" t="s">
        <v>35</v>
      </c>
      <c r="F77" s="2" t="s">
        <v>643</v>
      </c>
      <c r="G77" s="5">
        <v>152.69990000000001</v>
      </c>
      <c r="H77" s="5">
        <v>97.647030000000001</v>
      </c>
      <c r="I77" s="5">
        <v>216.4734</v>
      </c>
      <c r="J77" s="2" t="s">
        <v>644</v>
      </c>
    </row>
    <row r="78" spans="1:10" ht="14.4">
      <c r="A78" s="3" t="s">
        <v>29</v>
      </c>
      <c r="B78" s="5">
        <v>2010</v>
      </c>
      <c r="C78" s="3" t="s">
        <v>647</v>
      </c>
      <c r="D78" s="3" t="s">
        <v>648</v>
      </c>
      <c r="E78" s="3" t="s">
        <v>35</v>
      </c>
      <c r="F78" s="2" t="s">
        <v>643</v>
      </c>
      <c r="G78" s="5">
        <v>156.5727</v>
      </c>
      <c r="H78" s="5">
        <v>96.863339999999994</v>
      </c>
      <c r="I78" s="5">
        <v>228.20060000000001</v>
      </c>
      <c r="J78" s="2" t="s">
        <v>644</v>
      </c>
    </row>
    <row r="79" spans="1:10" ht="14.4">
      <c r="A79" s="3" t="s">
        <v>29</v>
      </c>
      <c r="B79" s="5">
        <v>2011</v>
      </c>
      <c r="C79" s="3" t="s">
        <v>647</v>
      </c>
      <c r="D79" s="3" t="s">
        <v>648</v>
      </c>
      <c r="E79" s="3" t="s">
        <v>35</v>
      </c>
      <c r="F79" s="2" t="s">
        <v>643</v>
      </c>
      <c r="G79" s="5">
        <v>157.5205</v>
      </c>
      <c r="H79" s="5">
        <v>94.538430000000005</v>
      </c>
      <c r="I79" s="5">
        <v>227.17230000000001</v>
      </c>
      <c r="J79" s="2" t="s">
        <v>644</v>
      </c>
    </row>
    <row r="80" spans="1:10" ht="14.4">
      <c r="A80" s="3" t="s">
        <v>29</v>
      </c>
      <c r="B80" s="5">
        <v>2012</v>
      </c>
      <c r="C80" s="3" t="s">
        <v>647</v>
      </c>
      <c r="D80" s="3" t="s">
        <v>648</v>
      </c>
      <c r="E80" s="3" t="s">
        <v>35</v>
      </c>
      <c r="F80" s="2" t="s">
        <v>643</v>
      </c>
      <c r="G80" s="5">
        <v>161.83430000000001</v>
      </c>
      <c r="H80" s="5">
        <v>97.909170000000003</v>
      </c>
      <c r="I80" s="5">
        <v>231.99180000000001</v>
      </c>
      <c r="J80" s="2" t="s">
        <v>644</v>
      </c>
    </row>
    <row r="81" spans="1:10" ht="14.4">
      <c r="A81" s="3" t="s">
        <v>29</v>
      </c>
      <c r="B81" s="5">
        <v>2013</v>
      </c>
      <c r="C81" s="3" t="s">
        <v>647</v>
      </c>
      <c r="D81" s="3" t="s">
        <v>648</v>
      </c>
      <c r="E81" s="3" t="s">
        <v>35</v>
      </c>
      <c r="F81" s="2" t="s">
        <v>643</v>
      </c>
      <c r="G81" s="5">
        <v>158.83580000000001</v>
      </c>
      <c r="H81" s="5">
        <v>96.189210000000003</v>
      </c>
      <c r="I81" s="5">
        <v>226.16499999999999</v>
      </c>
      <c r="J81" s="2" t="s">
        <v>644</v>
      </c>
    </row>
    <row r="82" spans="1:10" ht="14.4">
      <c r="A82" s="3" t="s">
        <v>29</v>
      </c>
      <c r="B82" s="5">
        <v>2014</v>
      </c>
      <c r="C82" s="3" t="s">
        <v>647</v>
      </c>
      <c r="D82" s="3" t="s">
        <v>648</v>
      </c>
      <c r="E82" s="3" t="s">
        <v>35</v>
      </c>
      <c r="F82" s="2" t="s">
        <v>643</v>
      </c>
      <c r="G82" s="5">
        <v>172.6096</v>
      </c>
      <c r="H82" s="5">
        <v>103.7959</v>
      </c>
      <c r="I82" s="5">
        <v>252.6567</v>
      </c>
      <c r="J82" s="2" t="s">
        <v>644</v>
      </c>
    </row>
    <row r="83" spans="1:10" ht="14.4">
      <c r="A83" s="3" t="s">
        <v>29</v>
      </c>
      <c r="B83" s="5">
        <v>2015</v>
      </c>
      <c r="C83" s="3" t="s">
        <v>647</v>
      </c>
      <c r="D83" s="3" t="s">
        <v>648</v>
      </c>
      <c r="E83" s="3" t="s">
        <v>35</v>
      </c>
      <c r="F83" s="2" t="s">
        <v>643</v>
      </c>
      <c r="G83" s="5">
        <v>176.19929999999999</v>
      </c>
      <c r="H83" s="5">
        <v>108.0093</v>
      </c>
      <c r="I83" s="5">
        <v>252.50649999999999</v>
      </c>
      <c r="J83" s="2" t="s">
        <v>644</v>
      </c>
    </row>
    <row r="84" spans="1:10" ht="14.4">
      <c r="A84" s="3" t="s">
        <v>29</v>
      </c>
      <c r="B84" s="5">
        <v>2016</v>
      </c>
      <c r="C84" s="3" t="s">
        <v>647</v>
      </c>
      <c r="D84" s="3" t="s">
        <v>648</v>
      </c>
      <c r="E84" s="3" t="s">
        <v>35</v>
      </c>
      <c r="F84" s="2" t="s">
        <v>643</v>
      </c>
      <c r="G84" s="5">
        <v>170.9682</v>
      </c>
      <c r="H84" s="5">
        <v>102.2841</v>
      </c>
      <c r="I84" s="5">
        <v>249.17310000000001</v>
      </c>
      <c r="J84" s="2" t="s">
        <v>644</v>
      </c>
    </row>
    <row r="85" spans="1:10" ht="14.4">
      <c r="A85" s="3" t="s">
        <v>29</v>
      </c>
      <c r="B85" s="5">
        <v>2017</v>
      </c>
      <c r="C85" s="3" t="s">
        <v>647</v>
      </c>
      <c r="D85" s="3" t="s">
        <v>648</v>
      </c>
      <c r="E85" s="3" t="s">
        <v>35</v>
      </c>
      <c r="F85" s="2" t="s">
        <v>643</v>
      </c>
      <c r="G85" s="5">
        <v>179.57910000000001</v>
      </c>
      <c r="H85" s="5">
        <v>107.2153</v>
      </c>
      <c r="I85" s="5">
        <v>261.40649999999999</v>
      </c>
      <c r="J85" s="2" t="s">
        <v>644</v>
      </c>
    </row>
    <row r="86" spans="1:10" ht="14.4" hidden="1">
      <c r="A86" s="3" t="s">
        <v>29</v>
      </c>
      <c r="B86" s="5">
        <v>1990</v>
      </c>
      <c r="C86" s="3" t="s">
        <v>647</v>
      </c>
      <c r="D86" s="3" t="s">
        <v>648</v>
      </c>
      <c r="E86" s="3" t="s">
        <v>35</v>
      </c>
      <c r="F86" s="2" t="s">
        <v>646</v>
      </c>
      <c r="G86" s="5">
        <v>4.2875379999999996</v>
      </c>
      <c r="H86" s="5">
        <v>2.3337029999999999</v>
      </c>
      <c r="I86" s="5">
        <v>7.1289300000000004</v>
      </c>
      <c r="J86" s="2" t="s">
        <v>644</v>
      </c>
    </row>
    <row r="87" spans="1:10" ht="14.4" hidden="1">
      <c r="A87" s="3" t="s">
        <v>29</v>
      </c>
      <c r="B87" s="5">
        <v>1991</v>
      </c>
      <c r="C87" s="3" t="s">
        <v>647</v>
      </c>
      <c r="D87" s="3" t="s">
        <v>648</v>
      </c>
      <c r="E87" s="3" t="s">
        <v>35</v>
      </c>
      <c r="F87" s="2" t="s">
        <v>646</v>
      </c>
      <c r="G87" s="5">
        <v>4.0469850000000003</v>
      </c>
      <c r="H87" s="5">
        <v>2.20913</v>
      </c>
      <c r="I87" s="5">
        <v>6.5867149999999999</v>
      </c>
      <c r="J87" s="2" t="s">
        <v>644</v>
      </c>
    </row>
    <row r="88" spans="1:10" ht="14.4" hidden="1">
      <c r="A88" s="3" t="s">
        <v>29</v>
      </c>
      <c r="B88" s="5">
        <v>1992</v>
      </c>
      <c r="C88" s="3" t="s">
        <v>647</v>
      </c>
      <c r="D88" s="3" t="s">
        <v>648</v>
      </c>
      <c r="E88" s="3" t="s">
        <v>35</v>
      </c>
      <c r="F88" s="2" t="s">
        <v>646</v>
      </c>
      <c r="G88" s="5">
        <v>4.1101320000000001</v>
      </c>
      <c r="H88" s="5">
        <v>2.4494690000000001</v>
      </c>
      <c r="I88" s="5">
        <v>6.6577599999999997</v>
      </c>
      <c r="J88" s="2" t="s">
        <v>644</v>
      </c>
    </row>
    <row r="89" spans="1:10" ht="14.4" hidden="1">
      <c r="A89" s="3" t="s">
        <v>29</v>
      </c>
      <c r="B89" s="5">
        <v>1993</v>
      </c>
      <c r="C89" s="3" t="s">
        <v>647</v>
      </c>
      <c r="D89" s="3" t="s">
        <v>648</v>
      </c>
      <c r="E89" s="3" t="s">
        <v>35</v>
      </c>
      <c r="F89" s="2" t="s">
        <v>646</v>
      </c>
      <c r="G89" s="5">
        <v>4.0870170000000003</v>
      </c>
      <c r="H89" s="5">
        <v>2.401977</v>
      </c>
      <c r="I89" s="5">
        <v>6.29521</v>
      </c>
      <c r="J89" s="2" t="s">
        <v>644</v>
      </c>
    </row>
    <row r="90" spans="1:10" ht="14.4" hidden="1">
      <c r="A90" s="3" t="s">
        <v>29</v>
      </c>
      <c r="B90" s="5">
        <v>1994</v>
      </c>
      <c r="C90" s="3" t="s">
        <v>647</v>
      </c>
      <c r="D90" s="3" t="s">
        <v>648</v>
      </c>
      <c r="E90" s="3" t="s">
        <v>35</v>
      </c>
      <c r="F90" s="2" t="s">
        <v>646</v>
      </c>
      <c r="G90" s="5">
        <v>4.0473980000000003</v>
      </c>
      <c r="H90" s="5">
        <v>2.315032</v>
      </c>
      <c r="I90" s="5">
        <v>6.3595420000000003</v>
      </c>
      <c r="J90" s="2" t="s">
        <v>644</v>
      </c>
    </row>
    <row r="91" spans="1:10" ht="14.4" hidden="1">
      <c r="A91" s="3" t="s">
        <v>29</v>
      </c>
      <c r="B91" s="5">
        <v>1995</v>
      </c>
      <c r="C91" s="3" t="s">
        <v>647</v>
      </c>
      <c r="D91" s="3" t="s">
        <v>648</v>
      </c>
      <c r="E91" s="3" t="s">
        <v>35</v>
      </c>
      <c r="F91" s="2" t="s">
        <v>646</v>
      </c>
      <c r="G91" s="5">
        <v>4.0878709999999998</v>
      </c>
      <c r="H91" s="5">
        <v>2.3183929999999999</v>
      </c>
      <c r="I91" s="5">
        <v>6.4302149999999996</v>
      </c>
      <c r="J91" s="2" t="s">
        <v>644</v>
      </c>
    </row>
    <row r="92" spans="1:10" ht="14.4" hidden="1">
      <c r="A92" s="3" t="s">
        <v>29</v>
      </c>
      <c r="B92" s="5">
        <v>1996</v>
      </c>
      <c r="C92" s="3" t="s">
        <v>647</v>
      </c>
      <c r="D92" s="3" t="s">
        <v>648</v>
      </c>
      <c r="E92" s="3" t="s">
        <v>35</v>
      </c>
      <c r="F92" s="2" t="s">
        <v>646</v>
      </c>
      <c r="G92" s="5">
        <v>4.0689609999999998</v>
      </c>
      <c r="H92" s="5">
        <v>2.3330120000000001</v>
      </c>
      <c r="I92" s="5">
        <v>6.2265160000000002</v>
      </c>
      <c r="J92" s="2" t="s">
        <v>644</v>
      </c>
    </row>
    <row r="93" spans="1:10" ht="14.4" hidden="1">
      <c r="A93" s="3" t="s">
        <v>29</v>
      </c>
      <c r="B93" s="5">
        <v>1997</v>
      </c>
      <c r="C93" s="3" t="s">
        <v>647</v>
      </c>
      <c r="D93" s="3" t="s">
        <v>648</v>
      </c>
      <c r="E93" s="3" t="s">
        <v>35</v>
      </c>
      <c r="F93" s="2" t="s">
        <v>646</v>
      </c>
      <c r="G93" s="5">
        <v>4.0340109999999996</v>
      </c>
      <c r="H93" s="5">
        <v>2.3923589999999999</v>
      </c>
      <c r="I93" s="5">
        <v>6.0832350000000002</v>
      </c>
      <c r="J93" s="2" t="s">
        <v>644</v>
      </c>
    </row>
    <row r="94" spans="1:10" ht="14.4" hidden="1">
      <c r="A94" s="3" t="s">
        <v>29</v>
      </c>
      <c r="B94" s="5">
        <v>1998</v>
      </c>
      <c r="C94" s="3" t="s">
        <v>647</v>
      </c>
      <c r="D94" s="3" t="s">
        <v>648</v>
      </c>
      <c r="E94" s="3" t="s">
        <v>35</v>
      </c>
      <c r="F94" s="2" t="s">
        <v>646</v>
      </c>
      <c r="G94" s="5">
        <v>4.048629</v>
      </c>
      <c r="H94" s="5">
        <v>2.4092519999999999</v>
      </c>
      <c r="I94" s="5">
        <v>6.1235929999999996</v>
      </c>
      <c r="J94" s="2" t="s">
        <v>644</v>
      </c>
    </row>
    <row r="95" spans="1:10" ht="14.4" hidden="1">
      <c r="A95" s="3" t="s">
        <v>29</v>
      </c>
      <c r="B95" s="5">
        <v>1999</v>
      </c>
      <c r="C95" s="3" t="s">
        <v>647</v>
      </c>
      <c r="D95" s="3" t="s">
        <v>648</v>
      </c>
      <c r="E95" s="3" t="s">
        <v>35</v>
      </c>
      <c r="F95" s="2" t="s">
        <v>646</v>
      </c>
      <c r="G95" s="5">
        <v>4.1252659999999999</v>
      </c>
      <c r="H95" s="5">
        <v>2.4510689999999999</v>
      </c>
      <c r="I95" s="5">
        <v>6.1425080000000003</v>
      </c>
      <c r="J95" s="2" t="s">
        <v>644</v>
      </c>
    </row>
    <row r="96" spans="1:10" ht="14.4" hidden="1">
      <c r="A96" s="3" t="s">
        <v>29</v>
      </c>
      <c r="B96" s="5">
        <v>2000</v>
      </c>
      <c r="C96" s="3" t="s">
        <v>647</v>
      </c>
      <c r="D96" s="3" t="s">
        <v>648</v>
      </c>
      <c r="E96" s="3" t="s">
        <v>35</v>
      </c>
      <c r="F96" s="2" t="s">
        <v>646</v>
      </c>
      <c r="G96" s="5">
        <v>4.2058160000000004</v>
      </c>
      <c r="H96" s="5">
        <v>2.4185690000000002</v>
      </c>
      <c r="I96" s="5">
        <v>6.308942</v>
      </c>
      <c r="J96" s="2" t="s">
        <v>644</v>
      </c>
    </row>
    <row r="97" spans="1:10" ht="14.4" hidden="1">
      <c r="A97" s="3" t="s">
        <v>29</v>
      </c>
      <c r="B97" s="5">
        <v>2001</v>
      </c>
      <c r="C97" s="3" t="s">
        <v>647</v>
      </c>
      <c r="D97" s="3" t="s">
        <v>648</v>
      </c>
      <c r="E97" s="3" t="s">
        <v>35</v>
      </c>
      <c r="F97" s="2" t="s">
        <v>646</v>
      </c>
      <c r="G97" s="5">
        <v>4.2533839999999996</v>
      </c>
      <c r="H97" s="5">
        <v>2.564546</v>
      </c>
      <c r="I97" s="5">
        <v>6.2418820000000004</v>
      </c>
      <c r="J97" s="2" t="s">
        <v>644</v>
      </c>
    </row>
    <row r="98" spans="1:10" ht="14.4" hidden="1">
      <c r="A98" s="3" t="s">
        <v>29</v>
      </c>
      <c r="B98" s="5">
        <v>2002</v>
      </c>
      <c r="C98" s="3" t="s">
        <v>647</v>
      </c>
      <c r="D98" s="3" t="s">
        <v>648</v>
      </c>
      <c r="E98" s="3" t="s">
        <v>35</v>
      </c>
      <c r="F98" s="2" t="s">
        <v>646</v>
      </c>
      <c r="G98" s="5">
        <v>4.3280719999999997</v>
      </c>
      <c r="H98" s="5">
        <v>2.7067019999999999</v>
      </c>
      <c r="I98" s="5">
        <v>6.4032939999999998</v>
      </c>
      <c r="J98" s="2" t="s">
        <v>644</v>
      </c>
    </row>
    <row r="99" spans="1:10" ht="14.4" hidden="1">
      <c r="A99" s="3" t="s">
        <v>29</v>
      </c>
      <c r="B99" s="5">
        <v>2003</v>
      </c>
      <c r="C99" s="3" t="s">
        <v>647</v>
      </c>
      <c r="D99" s="3" t="s">
        <v>648</v>
      </c>
      <c r="E99" s="3" t="s">
        <v>35</v>
      </c>
      <c r="F99" s="2" t="s">
        <v>646</v>
      </c>
      <c r="G99" s="5">
        <v>4.4229219999999998</v>
      </c>
      <c r="H99" s="5">
        <v>2.720278</v>
      </c>
      <c r="I99" s="5">
        <v>6.5139909999999999</v>
      </c>
      <c r="J99" s="2" t="s">
        <v>644</v>
      </c>
    </row>
    <row r="100" spans="1:10" ht="14.4" hidden="1">
      <c r="A100" s="3" t="s">
        <v>29</v>
      </c>
      <c r="B100" s="5">
        <v>2004</v>
      </c>
      <c r="C100" s="3" t="s">
        <v>647</v>
      </c>
      <c r="D100" s="3" t="s">
        <v>648</v>
      </c>
      <c r="E100" s="3" t="s">
        <v>35</v>
      </c>
      <c r="F100" s="2" t="s">
        <v>646</v>
      </c>
      <c r="G100" s="5">
        <v>4.4487779999999999</v>
      </c>
      <c r="H100" s="5">
        <v>2.7029960000000002</v>
      </c>
      <c r="I100" s="5">
        <v>6.4277639999999998</v>
      </c>
      <c r="J100" s="2" t="s">
        <v>644</v>
      </c>
    </row>
    <row r="101" spans="1:10" ht="14.4" hidden="1">
      <c r="A101" s="3" t="s">
        <v>29</v>
      </c>
      <c r="B101" s="5">
        <v>2005</v>
      </c>
      <c r="C101" s="3" t="s">
        <v>647</v>
      </c>
      <c r="D101" s="3" t="s">
        <v>648</v>
      </c>
      <c r="E101" s="3" t="s">
        <v>35</v>
      </c>
      <c r="F101" s="2" t="s">
        <v>646</v>
      </c>
      <c r="G101" s="5">
        <v>4.5546749999999996</v>
      </c>
      <c r="H101" s="5">
        <v>2.709381</v>
      </c>
      <c r="I101" s="5">
        <v>6.8429000000000002</v>
      </c>
      <c r="J101" s="2" t="s">
        <v>644</v>
      </c>
    </row>
    <row r="102" spans="1:10" ht="14.4" hidden="1">
      <c r="A102" s="3" t="s">
        <v>29</v>
      </c>
      <c r="B102" s="5">
        <v>2006</v>
      </c>
      <c r="C102" s="3" t="s">
        <v>647</v>
      </c>
      <c r="D102" s="3" t="s">
        <v>648</v>
      </c>
      <c r="E102" s="3" t="s">
        <v>35</v>
      </c>
      <c r="F102" s="2" t="s">
        <v>646</v>
      </c>
      <c r="G102" s="5">
        <v>4.7853969999999997</v>
      </c>
      <c r="H102" s="5">
        <v>2.9644059999999999</v>
      </c>
      <c r="I102" s="5">
        <v>6.7334990000000001</v>
      </c>
      <c r="J102" s="2" t="s">
        <v>644</v>
      </c>
    </row>
    <row r="103" spans="1:10" ht="14.4" hidden="1">
      <c r="A103" s="3" t="s">
        <v>29</v>
      </c>
      <c r="B103" s="5">
        <v>2007</v>
      </c>
      <c r="C103" s="3" t="s">
        <v>647</v>
      </c>
      <c r="D103" s="3" t="s">
        <v>648</v>
      </c>
      <c r="E103" s="3" t="s">
        <v>35</v>
      </c>
      <c r="F103" s="2" t="s">
        <v>646</v>
      </c>
      <c r="G103" s="5">
        <v>5.091037</v>
      </c>
      <c r="H103" s="5">
        <v>3.2705829999999998</v>
      </c>
      <c r="I103" s="5">
        <v>7.1359919999999999</v>
      </c>
      <c r="J103" s="2" t="s">
        <v>644</v>
      </c>
    </row>
    <row r="104" spans="1:10" ht="14.4" hidden="1">
      <c r="A104" s="3" t="s">
        <v>29</v>
      </c>
      <c r="B104" s="5">
        <v>2008</v>
      </c>
      <c r="C104" s="3" t="s">
        <v>647</v>
      </c>
      <c r="D104" s="3" t="s">
        <v>648</v>
      </c>
      <c r="E104" s="3" t="s">
        <v>35</v>
      </c>
      <c r="F104" s="2" t="s">
        <v>646</v>
      </c>
      <c r="G104" s="5">
        <v>5.3114369999999997</v>
      </c>
      <c r="H104" s="5">
        <v>3.4476520000000002</v>
      </c>
      <c r="I104" s="5">
        <v>7.4012070000000003</v>
      </c>
      <c r="J104" s="2" t="s">
        <v>644</v>
      </c>
    </row>
    <row r="105" spans="1:10" ht="14.4" hidden="1">
      <c r="A105" s="3" t="s">
        <v>29</v>
      </c>
      <c r="B105" s="5">
        <v>2009</v>
      </c>
      <c r="C105" s="3" t="s">
        <v>647</v>
      </c>
      <c r="D105" s="3" t="s">
        <v>648</v>
      </c>
      <c r="E105" s="3" t="s">
        <v>35</v>
      </c>
      <c r="F105" s="2" t="s">
        <v>646</v>
      </c>
      <c r="G105" s="5">
        <v>5.4910920000000001</v>
      </c>
      <c r="H105" s="5">
        <v>3.4878179999999999</v>
      </c>
      <c r="I105" s="5">
        <v>7.7922209999999996</v>
      </c>
      <c r="J105" s="2" t="s">
        <v>644</v>
      </c>
    </row>
    <row r="106" spans="1:10" ht="14.4" hidden="1">
      <c r="A106" s="3" t="s">
        <v>29</v>
      </c>
      <c r="B106" s="5">
        <v>2010</v>
      </c>
      <c r="C106" s="3" t="s">
        <v>647</v>
      </c>
      <c r="D106" s="3" t="s">
        <v>648</v>
      </c>
      <c r="E106" s="3" t="s">
        <v>35</v>
      </c>
      <c r="F106" s="2" t="s">
        <v>646</v>
      </c>
      <c r="G106" s="5">
        <v>5.6539849999999996</v>
      </c>
      <c r="H106" s="5">
        <v>3.4999030000000002</v>
      </c>
      <c r="I106" s="5">
        <v>8.3820460000000008</v>
      </c>
      <c r="J106" s="2" t="s">
        <v>644</v>
      </c>
    </row>
    <row r="107" spans="1:10" ht="14.4" hidden="1">
      <c r="A107" s="3" t="s">
        <v>29</v>
      </c>
      <c r="B107" s="5">
        <v>2011</v>
      </c>
      <c r="C107" s="3" t="s">
        <v>647</v>
      </c>
      <c r="D107" s="3" t="s">
        <v>648</v>
      </c>
      <c r="E107" s="3" t="s">
        <v>35</v>
      </c>
      <c r="F107" s="2" t="s">
        <v>646</v>
      </c>
      <c r="G107" s="5">
        <v>5.5917940000000002</v>
      </c>
      <c r="H107" s="5">
        <v>3.4227259999999999</v>
      </c>
      <c r="I107" s="5">
        <v>8.0131689999999995</v>
      </c>
      <c r="J107" s="2" t="s">
        <v>644</v>
      </c>
    </row>
    <row r="108" spans="1:10" ht="14.4" hidden="1">
      <c r="A108" s="3" t="s">
        <v>29</v>
      </c>
      <c r="B108" s="5">
        <v>2012</v>
      </c>
      <c r="C108" s="3" t="s">
        <v>647</v>
      </c>
      <c r="D108" s="3" t="s">
        <v>648</v>
      </c>
      <c r="E108" s="3" t="s">
        <v>35</v>
      </c>
      <c r="F108" s="2" t="s">
        <v>646</v>
      </c>
      <c r="G108" s="5">
        <v>5.6580550000000001</v>
      </c>
      <c r="H108" s="5">
        <v>3.477268</v>
      </c>
      <c r="I108" s="5">
        <v>8.0341830000000005</v>
      </c>
      <c r="J108" s="2" t="s">
        <v>644</v>
      </c>
    </row>
    <row r="109" spans="1:10" ht="14.4" hidden="1">
      <c r="A109" s="3" t="s">
        <v>29</v>
      </c>
      <c r="B109" s="5">
        <v>2013</v>
      </c>
      <c r="C109" s="3" t="s">
        <v>647</v>
      </c>
      <c r="D109" s="3" t="s">
        <v>648</v>
      </c>
      <c r="E109" s="3" t="s">
        <v>35</v>
      </c>
      <c r="F109" s="2" t="s">
        <v>646</v>
      </c>
      <c r="G109" s="5">
        <v>5.608155</v>
      </c>
      <c r="H109" s="5">
        <v>3.3950429999999998</v>
      </c>
      <c r="I109" s="5">
        <v>8.0246060000000003</v>
      </c>
      <c r="J109" s="2" t="s">
        <v>644</v>
      </c>
    </row>
    <row r="110" spans="1:10" ht="14.4" hidden="1">
      <c r="A110" s="3" t="s">
        <v>29</v>
      </c>
      <c r="B110" s="5">
        <v>2014</v>
      </c>
      <c r="C110" s="3" t="s">
        <v>647</v>
      </c>
      <c r="D110" s="3" t="s">
        <v>648</v>
      </c>
      <c r="E110" s="3" t="s">
        <v>35</v>
      </c>
      <c r="F110" s="2" t="s">
        <v>646</v>
      </c>
      <c r="G110" s="5">
        <v>6.2328659999999996</v>
      </c>
      <c r="H110" s="5">
        <v>3.7084839999999999</v>
      </c>
      <c r="I110" s="5">
        <v>9.0968239999999998</v>
      </c>
      <c r="J110" s="2" t="s">
        <v>644</v>
      </c>
    </row>
    <row r="111" spans="1:10" ht="14.4" hidden="1">
      <c r="A111" s="3" t="s">
        <v>29</v>
      </c>
      <c r="B111" s="5">
        <v>2015</v>
      </c>
      <c r="C111" s="3" t="s">
        <v>647</v>
      </c>
      <c r="D111" s="3" t="s">
        <v>648</v>
      </c>
      <c r="E111" s="3" t="s">
        <v>35</v>
      </c>
      <c r="F111" s="2" t="s">
        <v>646</v>
      </c>
      <c r="G111" s="5">
        <v>6.4341169999999996</v>
      </c>
      <c r="H111" s="5">
        <v>3.8869470000000002</v>
      </c>
      <c r="I111" s="5">
        <v>9.2993059999999996</v>
      </c>
      <c r="J111" s="2" t="s">
        <v>644</v>
      </c>
    </row>
    <row r="112" spans="1:10" ht="14.4" hidden="1">
      <c r="A112" s="3" t="s">
        <v>29</v>
      </c>
      <c r="B112" s="5">
        <v>2016</v>
      </c>
      <c r="C112" s="3" t="s">
        <v>647</v>
      </c>
      <c r="D112" s="3" t="s">
        <v>648</v>
      </c>
      <c r="E112" s="3" t="s">
        <v>35</v>
      </c>
      <c r="F112" s="2" t="s">
        <v>646</v>
      </c>
      <c r="G112" s="5">
        <v>6.3581349999999999</v>
      </c>
      <c r="H112" s="5">
        <v>3.870514</v>
      </c>
      <c r="I112" s="5">
        <v>9.3217920000000003</v>
      </c>
      <c r="J112" s="2" t="s">
        <v>644</v>
      </c>
    </row>
    <row r="113" spans="1:10" ht="14.4" hidden="1">
      <c r="A113" s="3" t="s">
        <v>29</v>
      </c>
      <c r="B113" s="5">
        <v>2017</v>
      </c>
      <c r="C113" s="3" t="s">
        <v>647</v>
      </c>
      <c r="D113" s="3" t="s">
        <v>648</v>
      </c>
      <c r="E113" s="3" t="s">
        <v>35</v>
      </c>
      <c r="F113" s="2" t="s">
        <v>646</v>
      </c>
      <c r="G113" s="5">
        <v>6.8487999999999998</v>
      </c>
      <c r="H113" s="5">
        <v>4.0408580000000001</v>
      </c>
      <c r="I113" s="5">
        <v>10.012969999999999</v>
      </c>
      <c r="J113" s="2" t="s">
        <v>644</v>
      </c>
    </row>
    <row r="114" spans="1:10" ht="14.4">
      <c r="A114" s="3" t="s">
        <v>29</v>
      </c>
      <c r="B114" s="5">
        <v>1990</v>
      </c>
      <c r="C114" s="3" t="s">
        <v>647</v>
      </c>
      <c r="D114" s="3" t="s">
        <v>649</v>
      </c>
      <c r="E114" s="3" t="s">
        <v>35</v>
      </c>
      <c r="F114" s="2" t="s">
        <v>643</v>
      </c>
      <c r="G114" s="5">
        <v>43.337879999999998</v>
      </c>
      <c r="H114" s="5">
        <v>25.485309999999998</v>
      </c>
      <c r="I114" s="5">
        <v>66.547520000000006</v>
      </c>
      <c r="J114" s="2" t="s">
        <v>644</v>
      </c>
    </row>
    <row r="115" spans="1:10" ht="14.4">
      <c r="A115" s="3" t="s">
        <v>29</v>
      </c>
      <c r="B115" s="5">
        <v>1991</v>
      </c>
      <c r="C115" s="3" t="s">
        <v>647</v>
      </c>
      <c r="D115" s="3" t="s">
        <v>649</v>
      </c>
      <c r="E115" s="3" t="s">
        <v>35</v>
      </c>
      <c r="F115" s="2" t="s">
        <v>643</v>
      </c>
      <c r="G115" s="5">
        <v>41.867420000000003</v>
      </c>
      <c r="H115" s="5">
        <v>25.747969999999999</v>
      </c>
      <c r="I115" s="5">
        <v>62.692</v>
      </c>
      <c r="J115" s="2" t="s">
        <v>644</v>
      </c>
    </row>
    <row r="116" spans="1:10" ht="14.4">
      <c r="A116" s="3" t="s">
        <v>29</v>
      </c>
      <c r="B116" s="5">
        <v>1992</v>
      </c>
      <c r="C116" s="3" t="s">
        <v>647</v>
      </c>
      <c r="D116" s="3" t="s">
        <v>649</v>
      </c>
      <c r="E116" s="3" t="s">
        <v>35</v>
      </c>
      <c r="F116" s="2" t="s">
        <v>643</v>
      </c>
      <c r="G116" s="5">
        <v>43.29813</v>
      </c>
      <c r="H116" s="5">
        <v>28.634070000000001</v>
      </c>
      <c r="I116" s="5">
        <v>63.62171</v>
      </c>
      <c r="J116" s="2" t="s">
        <v>644</v>
      </c>
    </row>
    <row r="117" spans="1:10" ht="14.4">
      <c r="A117" s="3" t="s">
        <v>29</v>
      </c>
      <c r="B117" s="5">
        <v>1993</v>
      </c>
      <c r="C117" s="3" t="s">
        <v>647</v>
      </c>
      <c r="D117" s="3" t="s">
        <v>649</v>
      </c>
      <c r="E117" s="3" t="s">
        <v>35</v>
      </c>
      <c r="F117" s="2" t="s">
        <v>643</v>
      </c>
      <c r="G117" s="5">
        <v>43.925739999999998</v>
      </c>
      <c r="H117" s="5">
        <v>28.570720000000001</v>
      </c>
      <c r="I117" s="5">
        <v>63.231650000000002</v>
      </c>
      <c r="J117" s="2" t="s">
        <v>644</v>
      </c>
    </row>
    <row r="118" spans="1:10" ht="14.4">
      <c r="A118" s="3" t="s">
        <v>29</v>
      </c>
      <c r="B118" s="5">
        <v>1994</v>
      </c>
      <c r="C118" s="3" t="s">
        <v>647</v>
      </c>
      <c r="D118" s="3" t="s">
        <v>649</v>
      </c>
      <c r="E118" s="3" t="s">
        <v>35</v>
      </c>
      <c r="F118" s="2" t="s">
        <v>643</v>
      </c>
      <c r="G118" s="5">
        <v>45.008859999999999</v>
      </c>
      <c r="H118" s="5">
        <v>28.847570000000001</v>
      </c>
      <c r="I118" s="5">
        <v>64.564009999999996</v>
      </c>
      <c r="J118" s="2" t="s">
        <v>644</v>
      </c>
    </row>
    <row r="119" spans="1:10" ht="14.4">
      <c r="A119" s="3" t="s">
        <v>29</v>
      </c>
      <c r="B119" s="5">
        <v>1995</v>
      </c>
      <c r="C119" s="3" t="s">
        <v>647</v>
      </c>
      <c r="D119" s="3" t="s">
        <v>649</v>
      </c>
      <c r="E119" s="3" t="s">
        <v>35</v>
      </c>
      <c r="F119" s="2" t="s">
        <v>643</v>
      </c>
      <c r="G119" s="5">
        <v>47.14282</v>
      </c>
      <c r="H119" s="5">
        <v>29.386620000000001</v>
      </c>
      <c r="I119" s="5">
        <v>68.169470000000004</v>
      </c>
      <c r="J119" s="2" t="s">
        <v>644</v>
      </c>
    </row>
    <row r="120" spans="1:10" ht="14.4">
      <c r="A120" s="3" t="s">
        <v>29</v>
      </c>
      <c r="B120" s="5">
        <v>1996</v>
      </c>
      <c r="C120" s="3" t="s">
        <v>647</v>
      </c>
      <c r="D120" s="3" t="s">
        <v>649</v>
      </c>
      <c r="E120" s="3" t="s">
        <v>35</v>
      </c>
      <c r="F120" s="2" t="s">
        <v>643</v>
      </c>
      <c r="G120" s="5">
        <v>48.357399999999998</v>
      </c>
      <c r="H120" s="5">
        <v>31.60463</v>
      </c>
      <c r="I120" s="5">
        <v>68.312250000000006</v>
      </c>
      <c r="J120" s="2" t="s">
        <v>644</v>
      </c>
    </row>
    <row r="121" spans="1:10" ht="14.4">
      <c r="A121" s="3" t="s">
        <v>29</v>
      </c>
      <c r="B121" s="5">
        <v>1997</v>
      </c>
      <c r="C121" s="3" t="s">
        <v>647</v>
      </c>
      <c r="D121" s="3" t="s">
        <v>649</v>
      </c>
      <c r="E121" s="3" t="s">
        <v>35</v>
      </c>
      <c r="F121" s="2" t="s">
        <v>643</v>
      </c>
      <c r="G121" s="5">
        <v>50.253219999999999</v>
      </c>
      <c r="H121" s="5">
        <v>33.043889999999998</v>
      </c>
      <c r="I121" s="5">
        <v>69.517300000000006</v>
      </c>
      <c r="J121" s="2" t="s">
        <v>644</v>
      </c>
    </row>
    <row r="122" spans="1:10" ht="14.4">
      <c r="A122" s="3" t="s">
        <v>29</v>
      </c>
      <c r="B122" s="5">
        <v>1998</v>
      </c>
      <c r="C122" s="3" t="s">
        <v>647</v>
      </c>
      <c r="D122" s="3" t="s">
        <v>649</v>
      </c>
      <c r="E122" s="3" t="s">
        <v>35</v>
      </c>
      <c r="F122" s="2" t="s">
        <v>643</v>
      </c>
      <c r="G122" s="5">
        <v>52.390329999999999</v>
      </c>
      <c r="H122" s="5">
        <v>34.272329999999997</v>
      </c>
      <c r="I122" s="5">
        <v>73.783699999999996</v>
      </c>
      <c r="J122" s="2" t="s">
        <v>644</v>
      </c>
    </row>
    <row r="123" spans="1:10" ht="14.4">
      <c r="A123" s="3" t="s">
        <v>29</v>
      </c>
      <c r="B123" s="5">
        <v>1999</v>
      </c>
      <c r="C123" s="3" t="s">
        <v>647</v>
      </c>
      <c r="D123" s="3" t="s">
        <v>649</v>
      </c>
      <c r="E123" s="3" t="s">
        <v>35</v>
      </c>
      <c r="F123" s="2" t="s">
        <v>643</v>
      </c>
      <c r="G123" s="5">
        <v>56.99729</v>
      </c>
      <c r="H123" s="5">
        <v>37.040149999999997</v>
      </c>
      <c r="I123" s="5">
        <v>81.506050000000002</v>
      </c>
      <c r="J123" s="2" t="s">
        <v>644</v>
      </c>
    </row>
    <row r="124" spans="1:10" ht="14.4">
      <c r="A124" s="3" t="s">
        <v>29</v>
      </c>
      <c r="B124" s="5">
        <v>2000</v>
      </c>
      <c r="C124" s="3" t="s">
        <v>647</v>
      </c>
      <c r="D124" s="3" t="s">
        <v>649</v>
      </c>
      <c r="E124" s="3" t="s">
        <v>35</v>
      </c>
      <c r="F124" s="2" t="s">
        <v>643</v>
      </c>
      <c r="G124" s="5">
        <v>66.028599999999997</v>
      </c>
      <c r="H124" s="5">
        <v>41.792009999999998</v>
      </c>
      <c r="I124" s="5">
        <v>95.894289999999998</v>
      </c>
      <c r="J124" s="2" t="s">
        <v>644</v>
      </c>
    </row>
    <row r="125" spans="1:10" ht="14.4">
      <c r="A125" s="3" t="s">
        <v>29</v>
      </c>
      <c r="B125" s="5">
        <v>2001</v>
      </c>
      <c r="C125" s="3" t="s">
        <v>647</v>
      </c>
      <c r="D125" s="3" t="s">
        <v>649</v>
      </c>
      <c r="E125" s="3" t="s">
        <v>35</v>
      </c>
      <c r="F125" s="2" t="s">
        <v>643</v>
      </c>
      <c r="G125" s="5">
        <v>73.309899999999999</v>
      </c>
      <c r="H125" s="5">
        <v>48.883069999999996</v>
      </c>
      <c r="I125" s="5">
        <v>102.8163</v>
      </c>
      <c r="J125" s="2" t="s">
        <v>644</v>
      </c>
    </row>
    <row r="126" spans="1:10" ht="14.4">
      <c r="A126" s="3" t="s">
        <v>29</v>
      </c>
      <c r="B126" s="5">
        <v>2002</v>
      </c>
      <c r="C126" s="3" t="s">
        <v>647</v>
      </c>
      <c r="D126" s="3" t="s">
        <v>649</v>
      </c>
      <c r="E126" s="3" t="s">
        <v>35</v>
      </c>
      <c r="F126" s="2" t="s">
        <v>643</v>
      </c>
      <c r="G126" s="5">
        <v>84.598849999999999</v>
      </c>
      <c r="H126" s="5">
        <v>58.424230000000001</v>
      </c>
      <c r="I126" s="5">
        <v>118.4978</v>
      </c>
      <c r="J126" s="2" t="s">
        <v>644</v>
      </c>
    </row>
    <row r="127" spans="1:10" ht="14.4">
      <c r="A127" s="3" t="s">
        <v>29</v>
      </c>
      <c r="B127" s="5">
        <v>2003</v>
      </c>
      <c r="C127" s="3" t="s">
        <v>647</v>
      </c>
      <c r="D127" s="3" t="s">
        <v>649</v>
      </c>
      <c r="E127" s="3" t="s">
        <v>35</v>
      </c>
      <c r="F127" s="2" t="s">
        <v>643</v>
      </c>
      <c r="G127" s="5">
        <v>103.123</v>
      </c>
      <c r="H127" s="5">
        <v>71.571190000000001</v>
      </c>
      <c r="I127" s="5">
        <v>139.5598</v>
      </c>
      <c r="J127" s="2" t="s">
        <v>644</v>
      </c>
    </row>
    <row r="128" spans="1:10" ht="14.4">
      <c r="A128" s="3" t="s">
        <v>29</v>
      </c>
      <c r="B128" s="5">
        <v>2004</v>
      </c>
      <c r="C128" s="3" t="s">
        <v>647</v>
      </c>
      <c r="D128" s="3" t="s">
        <v>649</v>
      </c>
      <c r="E128" s="3" t="s">
        <v>35</v>
      </c>
      <c r="F128" s="2" t="s">
        <v>643</v>
      </c>
      <c r="G128" s="5">
        <v>117.1575</v>
      </c>
      <c r="H128" s="5">
        <v>78.023539999999997</v>
      </c>
      <c r="I128" s="5">
        <v>160.7217</v>
      </c>
      <c r="J128" s="2" t="s">
        <v>644</v>
      </c>
    </row>
    <row r="129" spans="1:10" ht="14.4">
      <c r="A129" s="3" t="s">
        <v>29</v>
      </c>
      <c r="B129" s="5">
        <v>2005</v>
      </c>
      <c r="C129" s="3" t="s">
        <v>647</v>
      </c>
      <c r="D129" s="3" t="s">
        <v>649</v>
      </c>
      <c r="E129" s="3" t="s">
        <v>35</v>
      </c>
      <c r="F129" s="2" t="s">
        <v>643</v>
      </c>
      <c r="G129" s="5">
        <v>131.2518</v>
      </c>
      <c r="H129" s="5">
        <v>86.560839999999999</v>
      </c>
      <c r="I129" s="5">
        <v>184.7304</v>
      </c>
      <c r="J129" s="2" t="s">
        <v>644</v>
      </c>
    </row>
    <row r="130" spans="1:10" ht="14.4">
      <c r="A130" s="3" t="s">
        <v>29</v>
      </c>
      <c r="B130" s="5">
        <v>2006</v>
      </c>
      <c r="C130" s="3" t="s">
        <v>647</v>
      </c>
      <c r="D130" s="3" t="s">
        <v>649</v>
      </c>
      <c r="E130" s="3" t="s">
        <v>35</v>
      </c>
      <c r="F130" s="2" t="s">
        <v>643</v>
      </c>
      <c r="G130" s="5">
        <v>148.55770000000001</v>
      </c>
      <c r="H130" s="5">
        <v>100.71429999999999</v>
      </c>
      <c r="I130" s="5">
        <v>202.6036</v>
      </c>
      <c r="J130" s="2" t="s">
        <v>644</v>
      </c>
    </row>
    <row r="131" spans="1:10" ht="14.4">
      <c r="A131" s="3" t="s">
        <v>29</v>
      </c>
      <c r="B131" s="5">
        <v>2007</v>
      </c>
      <c r="C131" s="3" t="s">
        <v>647</v>
      </c>
      <c r="D131" s="3" t="s">
        <v>649</v>
      </c>
      <c r="E131" s="3" t="s">
        <v>35</v>
      </c>
      <c r="F131" s="2" t="s">
        <v>643</v>
      </c>
      <c r="G131" s="5">
        <v>165.74549999999999</v>
      </c>
      <c r="H131" s="5">
        <v>117.369</v>
      </c>
      <c r="I131" s="5">
        <v>223.49709999999999</v>
      </c>
      <c r="J131" s="2" t="s">
        <v>644</v>
      </c>
    </row>
    <row r="132" spans="1:10" ht="14.4">
      <c r="A132" s="3" t="s">
        <v>29</v>
      </c>
      <c r="B132" s="5">
        <v>2008</v>
      </c>
      <c r="C132" s="3" t="s">
        <v>647</v>
      </c>
      <c r="D132" s="3" t="s">
        <v>649</v>
      </c>
      <c r="E132" s="3" t="s">
        <v>35</v>
      </c>
      <c r="F132" s="2" t="s">
        <v>643</v>
      </c>
      <c r="G132" s="5">
        <v>179.3784</v>
      </c>
      <c r="H132" s="5">
        <v>126.6313</v>
      </c>
      <c r="I132" s="5">
        <v>240.0386</v>
      </c>
      <c r="J132" s="2" t="s">
        <v>644</v>
      </c>
    </row>
    <row r="133" spans="1:10" ht="14.4">
      <c r="A133" s="3" t="s">
        <v>29</v>
      </c>
      <c r="B133" s="5">
        <v>2009</v>
      </c>
      <c r="C133" s="3" t="s">
        <v>647</v>
      </c>
      <c r="D133" s="3" t="s">
        <v>649</v>
      </c>
      <c r="E133" s="3" t="s">
        <v>35</v>
      </c>
      <c r="F133" s="2" t="s">
        <v>643</v>
      </c>
      <c r="G133" s="5">
        <v>189.32830000000001</v>
      </c>
      <c r="H133" s="5">
        <v>132.76730000000001</v>
      </c>
      <c r="I133" s="5">
        <v>254.2216</v>
      </c>
      <c r="J133" s="2" t="s">
        <v>644</v>
      </c>
    </row>
    <row r="134" spans="1:10" ht="14.4">
      <c r="A134" s="3" t="s">
        <v>29</v>
      </c>
      <c r="B134" s="5">
        <v>2010</v>
      </c>
      <c r="C134" s="3" t="s">
        <v>647</v>
      </c>
      <c r="D134" s="3" t="s">
        <v>649</v>
      </c>
      <c r="E134" s="3" t="s">
        <v>35</v>
      </c>
      <c r="F134" s="2" t="s">
        <v>643</v>
      </c>
      <c r="G134" s="5">
        <v>198.19399999999999</v>
      </c>
      <c r="H134" s="5">
        <v>132.3939</v>
      </c>
      <c r="I134" s="5">
        <v>272.84129999999999</v>
      </c>
      <c r="J134" s="2" t="s">
        <v>644</v>
      </c>
    </row>
    <row r="135" spans="1:10" ht="14.4">
      <c r="A135" s="3" t="s">
        <v>29</v>
      </c>
      <c r="B135" s="5">
        <v>2011</v>
      </c>
      <c r="C135" s="3" t="s">
        <v>647</v>
      </c>
      <c r="D135" s="3" t="s">
        <v>649</v>
      </c>
      <c r="E135" s="3" t="s">
        <v>35</v>
      </c>
      <c r="F135" s="2" t="s">
        <v>643</v>
      </c>
      <c r="G135" s="5">
        <v>199.86779999999999</v>
      </c>
      <c r="H135" s="5">
        <v>132.17320000000001</v>
      </c>
      <c r="I135" s="5">
        <v>274.30470000000003</v>
      </c>
      <c r="J135" s="2" t="s">
        <v>644</v>
      </c>
    </row>
    <row r="136" spans="1:10" ht="14.4">
      <c r="A136" s="3" t="s">
        <v>29</v>
      </c>
      <c r="B136" s="5">
        <v>2012</v>
      </c>
      <c r="C136" s="3" t="s">
        <v>647</v>
      </c>
      <c r="D136" s="3" t="s">
        <v>649</v>
      </c>
      <c r="E136" s="3" t="s">
        <v>35</v>
      </c>
      <c r="F136" s="2" t="s">
        <v>643</v>
      </c>
      <c r="G136" s="5">
        <v>206.3535</v>
      </c>
      <c r="H136" s="5">
        <v>141.9494</v>
      </c>
      <c r="I136" s="5">
        <v>279.43970000000002</v>
      </c>
      <c r="J136" s="2" t="s">
        <v>644</v>
      </c>
    </row>
    <row r="137" spans="1:10" ht="14.4">
      <c r="A137" s="3" t="s">
        <v>29</v>
      </c>
      <c r="B137" s="5">
        <v>2013</v>
      </c>
      <c r="C137" s="3" t="s">
        <v>647</v>
      </c>
      <c r="D137" s="3" t="s">
        <v>649</v>
      </c>
      <c r="E137" s="3" t="s">
        <v>35</v>
      </c>
      <c r="F137" s="2" t="s">
        <v>643</v>
      </c>
      <c r="G137" s="5">
        <v>198.56800000000001</v>
      </c>
      <c r="H137" s="5">
        <v>133.90289999999999</v>
      </c>
      <c r="I137" s="5">
        <v>269.04109999999997</v>
      </c>
      <c r="J137" s="2" t="s">
        <v>644</v>
      </c>
    </row>
    <row r="138" spans="1:10" ht="14.4">
      <c r="A138" s="3" t="s">
        <v>29</v>
      </c>
      <c r="B138" s="5">
        <v>2014</v>
      </c>
      <c r="C138" s="3" t="s">
        <v>647</v>
      </c>
      <c r="D138" s="3" t="s">
        <v>649</v>
      </c>
      <c r="E138" s="3" t="s">
        <v>35</v>
      </c>
      <c r="F138" s="2" t="s">
        <v>643</v>
      </c>
      <c r="G138" s="5">
        <v>210.9101</v>
      </c>
      <c r="H138" s="5">
        <v>137.8545</v>
      </c>
      <c r="I138" s="5">
        <v>289.41829999999999</v>
      </c>
      <c r="J138" s="2" t="s">
        <v>644</v>
      </c>
    </row>
    <row r="139" spans="1:10" ht="14.4">
      <c r="A139" s="3" t="s">
        <v>29</v>
      </c>
      <c r="B139" s="5">
        <v>2015</v>
      </c>
      <c r="C139" s="3" t="s">
        <v>647</v>
      </c>
      <c r="D139" s="3" t="s">
        <v>649</v>
      </c>
      <c r="E139" s="3" t="s">
        <v>35</v>
      </c>
      <c r="F139" s="2" t="s">
        <v>643</v>
      </c>
      <c r="G139" s="5">
        <v>213.67769999999999</v>
      </c>
      <c r="H139" s="5">
        <v>146.29069999999999</v>
      </c>
      <c r="I139" s="5">
        <v>291.19389999999999</v>
      </c>
      <c r="J139" s="2" t="s">
        <v>644</v>
      </c>
    </row>
    <row r="140" spans="1:10" ht="14.4">
      <c r="A140" s="3" t="s">
        <v>29</v>
      </c>
      <c r="B140" s="5">
        <v>2016</v>
      </c>
      <c r="C140" s="3" t="s">
        <v>647</v>
      </c>
      <c r="D140" s="3" t="s">
        <v>649</v>
      </c>
      <c r="E140" s="3" t="s">
        <v>35</v>
      </c>
      <c r="F140" s="2" t="s">
        <v>643</v>
      </c>
      <c r="G140" s="5">
        <v>206.13849999999999</v>
      </c>
      <c r="H140" s="5">
        <v>136.60550000000001</v>
      </c>
      <c r="I140" s="5">
        <v>287.92579999999998</v>
      </c>
      <c r="J140" s="2" t="s">
        <v>644</v>
      </c>
    </row>
    <row r="141" spans="1:10" ht="14.4">
      <c r="A141" s="3" t="s">
        <v>29</v>
      </c>
      <c r="B141" s="5">
        <v>2017</v>
      </c>
      <c r="C141" s="3" t="s">
        <v>647</v>
      </c>
      <c r="D141" s="3" t="s">
        <v>649</v>
      </c>
      <c r="E141" s="3" t="s">
        <v>35</v>
      </c>
      <c r="F141" s="2" t="s">
        <v>643</v>
      </c>
      <c r="G141" s="5">
        <v>214.19540000000001</v>
      </c>
      <c r="H141" s="5">
        <v>140.6353</v>
      </c>
      <c r="I141" s="5">
        <v>294.86360000000002</v>
      </c>
      <c r="J141" s="2" t="s">
        <v>644</v>
      </c>
    </row>
    <row r="142" spans="1:10" ht="14.4" hidden="1">
      <c r="A142" s="3" t="s">
        <v>29</v>
      </c>
      <c r="B142" s="5">
        <v>1990</v>
      </c>
      <c r="C142" s="3" t="s">
        <v>647</v>
      </c>
      <c r="D142" s="3" t="s">
        <v>649</v>
      </c>
      <c r="E142" s="3" t="s">
        <v>35</v>
      </c>
      <c r="F142" s="2" t="s">
        <v>646</v>
      </c>
      <c r="G142" s="5">
        <v>1.648685</v>
      </c>
      <c r="H142" s="5">
        <v>0.97259200000000001</v>
      </c>
      <c r="I142" s="5">
        <v>2.518923</v>
      </c>
      <c r="J142" s="2" t="s">
        <v>644</v>
      </c>
    </row>
    <row r="143" spans="1:10" ht="14.4" hidden="1">
      <c r="A143" s="3" t="s">
        <v>29</v>
      </c>
      <c r="B143" s="5">
        <v>1991</v>
      </c>
      <c r="C143" s="3" t="s">
        <v>647</v>
      </c>
      <c r="D143" s="3" t="s">
        <v>649</v>
      </c>
      <c r="E143" s="3" t="s">
        <v>35</v>
      </c>
      <c r="F143" s="2" t="s">
        <v>646</v>
      </c>
      <c r="G143" s="5">
        <v>1.566986</v>
      </c>
      <c r="H143" s="5">
        <v>0.974549</v>
      </c>
      <c r="I143" s="5">
        <v>2.3479260000000002</v>
      </c>
      <c r="J143" s="2" t="s">
        <v>644</v>
      </c>
    </row>
    <row r="144" spans="1:10" ht="14.4" hidden="1">
      <c r="A144" s="3" t="s">
        <v>29</v>
      </c>
      <c r="B144" s="5">
        <v>1992</v>
      </c>
      <c r="C144" s="3" t="s">
        <v>647</v>
      </c>
      <c r="D144" s="3" t="s">
        <v>649</v>
      </c>
      <c r="E144" s="3" t="s">
        <v>35</v>
      </c>
      <c r="F144" s="2" t="s">
        <v>646</v>
      </c>
      <c r="G144" s="5">
        <v>1.6040760000000001</v>
      </c>
      <c r="H144" s="5">
        <v>1.063747</v>
      </c>
      <c r="I144" s="5">
        <v>2.3232539999999999</v>
      </c>
      <c r="J144" s="2" t="s">
        <v>644</v>
      </c>
    </row>
    <row r="145" spans="1:10" ht="14.4" hidden="1">
      <c r="A145" s="3" t="s">
        <v>29</v>
      </c>
      <c r="B145" s="5">
        <v>1993</v>
      </c>
      <c r="C145" s="3" t="s">
        <v>647</v>
      </c>
      <c r="D145" s="3" t="s">
        <v>649</v>
      </c>
      <c r="E145" s="3" t="s">
        <v>35</v>
      </c>
      <c r="F145" s="2" t="s">
        <v>646</v>
      </c>
      <c r="G145" s="5">
        <v>1.618536</v>
      </c>
      <c r="H145" s="5">
        <v>1.047804</v>
      </c>
      <c r="I145" s="5">
        <v>2.309812</v>
      </c>
      <c r="J145" s="2" t="s">
        <v>644</v>
      </c>
    </row>
    <row r="146" spans="1:10" ht="14.4" hidden="1">
      <c r="A146" s="3" t="s">
        <v>29</v>
      </c>
      <c r="B146" s="5">
        <v>1994</v>
      </c>
      <c r="C146" s="3" t="s">
        <v>647</v>
      </c>
      <c r="D146" s="3" t="s">
        <v>649</v>
      </c>
      <c r="E146" s="3" t="s">
        <v>35</v>
      </c>
      <c r="F146" s="2" t="s">
        <v>646</v>
      </c>
      <c r="G146" s="5">
        <v>1.6482680000000001</v>
      </c>
      <c r="H146" s="5">
        <v>1.0634300000000001</v>
      </c>
      <c r="I146" s="5">
        <v>2.3793959999999998</v>
      </c>
      <c r="J146" s="2" t="s">
        <v>644</v>
      </c>
    </row>
    <row r="147" spans="1:10" ht="14.4" hidden="1">
      <c r="A147" s="3" t="s">
        <v>29</v>
      </c>
      <c r="B147" s="5">
        <v>1995</v>
      </c>
      <c r="C147" s="3" t="s">
        <v>647</v>
      </c>
      <c r="D147" s="3" t="s">
        <v>649</v>
      </c>
      <c r="E147" s="3" t="s">
        <v>35</v>
      </c>
      <c r="F147" s="2" t="s">
        <v>646</v>
      </c>
      <c r="G147" s="5">
        <v>1.712596</v>
      </c>
      <c r="H147" s="5">
        <v>1.069105</v>
      </c>
      <c r="I147" s="5">
        <v>2.473967</v>
      </c>
      <c r="J147" s="2" t="s">
        <v>644</v>
      </c>
    </row>
    <row r="148" spans="1:10" ht="14.4" hidden="1">
      <c r="A148" s="3" t="s">
        <v>29</v>
      </c>
      <c r="B148" s="5">
        <v>1996</v>
      </c>
      <c r="C148" s="3" t="s">
        <v>647</v>
      </c>
      <c r="D148" s="3" t="s">
        <v>649</v>
      </c>
      <c r="E148" s="3" t="s">
        <v>35</v>
      </c>
      <c r="F148" s="2" t="s">
        <v>646</v>
      </c>
      <c r="G148" s="5">
        <v>1.7448490000000001</v>
      </c>
      <c r="H148" s="5">
        <v>1.1356919999999999</v>
      </c>
      <c r="I148" s="5">
        <v>2.451559</v>
      </c>
      <c r="J148" s="2" t="s">
        <v>644</v>
      </c>
    </row>
    <row r="149" spans="1:10" ht="14.4" hidden="1">
      <c r="A149" s="3" t="s">
        <v>29</v>
      </c>
      <c r="B149" s="5">
        <v>1997</v>
      </c>
      <c r="C149" s="3" t="s">
        <v>647</v>
      </c>
      <c r="D149" s="3" t="s">
        <v>649</v>
      </c>
      <c r="E149" s="3" t="s">
        <v>35</v>
      </c>
      <c r="F149" s="2" t="s">
        <v>646</v>
      </c>
      <c r="G149" s="5">
        <v>1.803096</v>
      </c>
      <c r="H149" s="5">
        <v>1.192788</v>
      </c>
      <c r="I149" s="5">
        <v>2.4880399999999998</v>
      </c>
      <c r="J149" s="2" t="s">
        <v>644</v>
      </c>
    </row>
    <row r="150" spans="1:10" ht="14.4" hidden="1">
      <c r="A150" s="3" t="s">
        <v>29</v>
      </c>
      <c r="B150" s="5">
        <v>1998</v>
      </c>
      <c r="C150" s="3" t="s">
        <v>647</v>
      </c>
      <c r="D150" s="3" t="s">
        <v>649</v>
      </c>
      <c r="E150" s="3" t="s">
        <v>35</v>
      </c>
      <c r="F150" s="2" t="s">
        <v>646</v>
      </c>
      <c r="G150" s="5">
        <v>1.873067</v>
      </c>
      <c r="H150" s="5">
        <v>1.236199</v>
      </c>
      <c r="I150" s="5">
        <v>2.5980560000000001</v>
      </c>
      <c r="J150" s="2" t="s">
        <v>644</v>
      </c>
    </row>
    <row r="151" spans="1:10" ht="14.4" hidden="1">
      <c r="A151" s="3" t="s">
        <v>29</v>
      </c>
      <c r="B151" s="5">
        <v>1999</v>
      </c>
      <c r="C151" s="3" t="s">
        <v>647</v>
      </c>
      <c r="D151" s="3" t="s">
        <v>649</v>
      </c>
      <c r="E151" s="3" t="s">
        <v>35</v>
      </c>
      <c r="F151" s="2" t="s">
        <v>646</v>
      </c>
      <c r="G151" s="5">
        <v>2.0292979999999998</v>
      </c>
      <c r="H151" s="5">
        <v>1.305714</v>
      </c>
      <c r="I151" s="5">
        <v>2.8886980000000002</v>
      </c>
      <c r="J151" s="2" t="s">
        <v>644</v>
      </c>
    </row>
    <row r="152" spans="1:10" ht="14.4" hidden="1">
      <c r="A152" s="3" t="s">
        <v>29</v>
      </c>
      <c r="B152" s="5">
        <v>2000</v>
      </c>
      <c r="C152" s="3" t="s">
        <v>647</v>
      </c>
      <c r="D152" s="3" t="s">
        <v>649</v>
      </c>
      <c r="E152" s="3" t="s">
        <v>35</v>
      </c>
      <c r="F152" s="2" t="s">
        <v>646</v>
      </c>
      <c r="G152" s="5">
        <v>2.3345229999999999</v>
      </c>
      <c r="H152" s="5">
        <v>1.4793019999999999</v>
      </c>
      <c r="I152" s="5">
        <v>3.4015439999999999</v>
      </c>
      <c r="J152" s="2" t="s">
        <v>644</v>
      </c>
    </row>
    <row r="153" spans="1:10" ht="14.4" hidden="1">
      <c r="A153" s="3" t="s">
        <v>29</v>
      </c>
      <c r="B153" s="5">
        <v>2001</v>
      </c>
      <c r="C153" s="3" t="s">
        <v>647</v>
      </c>
      <c r="D153" s="3" t="s">
        <v>649</v>
      </c>
      <c r="E153" s="3" t="s">
        <v>35</v>
      </c>
      <c r="F153" s="2" t="s">
        <v>646</v>
      </c>
      <c r="G153" s="5">
        <v>2.582163</v>
      </c>
      <c r="H153" s="5">
        <v>1.734175</v>
      </c>
      <c r="I153" s="5">
        <v>3.6149269999999998</v>
      </c>
      <c r="J153" s="2" t="s">
        <v>644</v>
      </c>
    </row>
    <row r="154" spans="1:10" ht="14.4" hidden="1">
      <c r="A154" s="3" t="s">
        <v>29</v>
      </c>
      <c r="B154" s="5">
        <v>2002</v>
      </c>
      <c r="C154" s="3" t="s">
        <v>647</v>
      </c>
      <c r="D154" s="3" t="s">
        <v>649</v>
      </c>
      <c r="E154" s="3" t="s">
        <v>35</v>
      </c>
      <c r="F154" s="2" t="s">
        <v>646</v>
      </c>
      <c r="G154" s="5">
        <v>2.971085</v>
      </c>
      <c r="H154" s="5">
        <v>2.0409229999999998</v>
      </c>
      <c r="I154" s="5">
        <v>4.1361400000000001</v>
      </c>
      <c r="J154" s="2" t="s">
        <v>644</v>
      </c>
    </row>
    <row r="155" spans="1:10" ht="14.4" hidden="1">
      <c r="A155" s="3" t="s">
        <v>29</v>
      </c>
      <c r="B155" s="5">
        <v>2003</v>
      </c>
      <c r="C155" s="3" t="s">
        <v>647</v>
      </c>
      <c r="D155" s="3" t="s">
        <v>649</v>
      </c>
      <c r="E155" s="3" t="s">
        <v>35</v>
      </c>
      <c r="F155" s="2" t="s">
        <v>646</v>
      </c>
      <c r="G155" s="5">
        <v>3.617372</v>
      </c>
      <c r="H155" s="5">
        <v>2.5166249999999999</v>
      </c>
      <c r="I155" s="5">
        <v>4.8982190000000001</v>
      </c>
      <c r="J155" s="2" t="s">
        <v>644</v>
      </c>
    </row>
    <row r="156" spans="1:10" ht="14.4" hidden="1">
      <c r="A156" s="3" t="s">
        <v>29</v>
      </c>
      <c r="B156" s="5">
        <v>2004</v>
      </c>
      <c r="C156" s="3" t="s">
        <v>647</v>
      </c>
      <c r="D156" s="3" t="s">
        <v>649</v>
      </c>
      <c r="E156" s="3" t="s">
        <v>35</v>
      </c>
      <c r="F156" s="2" t="s">
        <v>646</v>
      </c>
      <c r="G156" s="5">
        <v>4.1190100000000003</v>
      </c>
      <c r="H156" s="5">
        <v>2.7802720000000001</v>
      </c>
      <c r="I156" s="5">
        <v>5.6327530000000001</v>
      </c>
      <c r="J156" s="2" t="s">
        <v>644</v>
      </c>
    </row>
    <row r="157" spans="1:10" ht="14.4" hidden="1">
      <c r="A157" s="3" t="s">
        <v>29</v>
      </c>
      <c r="B157" s="5">
        <v>2005</v>
      </c>
      <c r="C157" s="3" t="s">
        <v>647</v>
      </c>
      <c r="D157" s="3" t="s">
        <v>649</v>
      </c>
      <c r="E157" s="3" t="s">
        <v>35</v>
      </c>
      <c r="F157" s="2" t="s">
        <v>646</v>
      </c>
      <c r="G157" s="5">
        <v>4.6249250000000002</v>
      </c>
      <c r="H157" s="5">
        <v>3.0322049999999998</v>
      </c>
      <c r="I157" s="5">
        <v>6.459854</v>
      </c>
      <c r="J157" s="2" t="s">
        <v>644</v>
      </c>
    </row>
    <row r="158" spans="1:10" ht="14.4" hidden="1">
      <c r="A158" s="3" t="s">
        <v>29</v>
      </c>
      <c r="B158" s="5">
        <v>2006</v>
      </c>
      <c r="C158" s="3" t="s">
        <v>647</v>
      </c>
      <c r="D158" s="3" t="s">
        <v>649</v>
      </c>
      <c r="E158" s="3" t="s">
        <v>35</v>
      </c>
      <c r="F158" s="2" t="s">
        <v>646</v>
      </c>
      <c r="G158" s="5">
        <v>5.235735</v>
      </c>
      <c r="H158" s="5">
        <v>3.5624630000000002</v>
      </c>
      <c r="I158" s="5">
        <v>7.0936440000000003</v>
      </c>
      <c r="J158" s="2" t="s">
        <v>644</v>
      </c>
    </row>
    <row r="159" spans="1:10" ht="14.4" hidden="1">
      <c r="A159" s="3" t="s">
        <v>29</v>
      </c>
      <c r="B159" s="5">
        <v>2007</v>
      </c>
      <c r="C159" s="3" t="s">
        <v>647</v>
      </c>
      <c r="D159" s="3" t="s">
        <v>649</v>
      </c>
      <c r="E159" s="3" t="s">
        <v>35</v>
      </c>
      <c r="F159" s="2" t="s">
        <v>646</v>
      </c>
      <c r="G159" s="5">
        <v>5.8800819999999998</v>
      </c>
      <c r="H159" s="5">
        <v>4.1184130000000003</v>
      </c>
      <c r="I159" s="5">
        <v>7.903041</v>
      </c>
      <c r="J159" s="2" t="s">
        <v>644</v>
      </c>
    </row>
    <row r="160" spans="1:10" ht="14.4" hidden="1">
      <c r="A160" s="3" t="s">
        <v>29</v>
      </c>
      <c r="B160" s="5">
        <v>2008</v>
      </c>
      <c r="C160" s="3" t="s">
        <v>647</v>
      </c>
      <c r="D160" s="3" t="s">
        <v>649</v>
      </c>
      <c r="E160" s="3" t="s">
        <v>35</v>
      </c>
      <c r="F160" s="2" t="s">
        <v>646</v>
      </c>
      <c r="G160" s="5">
        <v>6.4284780000000001</v>
      </c>
      <c r="H160" s="5">
        <v>4.4933649999999998</v>
      </c>
      <c r="I160" s="5">
        <v>8.5990389999999994</v>
      </c>
      <c r="J160" s="2" t="s">
        <v>644</v>
      </c>
    </row>
    <row r="161" spans="1:10" ht="14.4" hidden="1">
      <c r="A161" s="3" t="s">
        <v>29</v>
      </c>
      <c r="B161" s="5">
        <v>2009</v>
      </c>
      <c r="C161" s="3" t="s">
        <v>647</v>
      </c>
      <c r="D161" s="3" t="s">
        <v>649</v>
      </c>
      <c r="E161" s="3" t="s">
        <v>35</v>
      </c>
      <c r="F161" s="2" t="s">
        <v>646</v>
      </c>
      <c r="G161" s="5">
        <v>6.8330929999999999</v>
      </c>
      <c r="H161" s="5">
        <v>4.8379859999999999</v>
      </c>
      <c r="I161" s="5">
        <v>9.2016729999999995</v>
      </c>
      <c r="J161" s="2" t="s">
        <v>644</v>
      </c>
    </row>
    <row r="162" spans="1:10" ht="14.4" hidden="1">
      <c r="A162" s="3" t="s">
        <v>29</v>
      </c>
      <c r="B162" s="5">
        <v>2010</v>
      </c>
      <c r="C162" s="3" t="s">
        <v>647</v>
      </c>
      <c r="D162" s="3" t="s">
        <v>649</v>
      </c>
      <c r="E162" s="3" t="s">
        <v>35</v>
      </c>
      <c r="F162" s="2" t="s">
        <v>646</v>
      </c>
      <c r="G162" s="5">
        <v>7.2104049999999997</v>
      </c>
      <c r="H162" s="5">
        <v>4.8266270000000002</v>
      </c>
      <c r="I162" s="5">
        <v>9.8148730000000004</v>
      </c>
      <c r="J162" s="2" t="s">
        <v>644</v>
      </c>
    </row>
    <row r="163" spans="1:10" ht="14.4" hidden="1">
      <c r="A163" s="3" t="s">
        <v>29</v>
      </c>
      <c r="B163" s="5">
        <v>2011</v>
      </c>
      <c r="C163" s="3" t="s">
        <v>647</v>
      </c>
      <c r="D163" s="3" t="s">
        <v>649</v>
      </c>
      <c r="E163" s="3" t="s">
        <v>35</v>
      </c>
      <c r="F163" s="2" t="s">
        <v>646</v>
      </c>
      <c r="G163" s="5">
        <v>7.2654759999999996</v>
      </c>
      <c r="H163" s="5">
        <v>4.7970959999999998</v>
      </c>
      <c r="I163" s="5">
        <v>9.9794739999999997</v>
      </c>
      <c r="J163" s="2" t="s">
        <v>644</v>
      </c>
    </row>
    <row r="164" spans="1:10" ht="14.4" hidden="1">
      <c r="A164" s="3" t="s">
        <v>29</v>
      </c>
      <c r="B164" s="5">
        <v>2012</v>
      </c>
      <c r="C164" s="3" t="s">
        <v>647</v>
      </c>
      <c r="D164" s="3" t="s">
        <v>649</v>
      </c>
      <c r="E164" s="3" t="s">
        <v>35</v>
      </c>
      <c r="F164" s="2" t="s">
        <v>646</v>
      </c>
      <c r="G164" s="5">
        <v>7.4833889999999998</v>
      </c>
      <c r="H164" s="5">
        <v>5.1302989999999999</v>
      </c>
      <c r="I164" s="5">
        <v>10.062329999999999</v>
      </c>
      <c r="J164" s="2" t="s">
        <v>644</v>
      </c>
    </row>
    <row r="165" spans="1:10" ht="14.4" hidden="1">
      <c r="A165" s="3" t="s">
        <v>29</v>
      </c>
      <c r="B165" s="5">
        <v>2013</v>
      </c>
      <c r="C165" s="3" t="s">
        <v>647</v>
      </c>
      <c r="D165" s="3" t="s">
        <v>649</v>
      </c>
      <c r="E165" s="3" t="s">
        <v>35</v>
      </c>
      <c r="F165" s="2" t="s">
        <v>646</v>
      </c>
      <c r="G165" s="5">
        <v>7.2600800000000003</v>
      </c>
      <c r="H165" s="5">
        <v>4.8738070000000002</v>
      </c>
      <c r="I165" s="5">
        <v>9.754016</v>
      </c>
      <c r="J165" s="2" t="s">
        <v>644</v>
      </c>
    </row>
    <row r="166" spans="1:10" ht="14.4" hidden="1">
      <c r="A166" s="3" t="s">
        <v>29</v>
      </c>
      <c r="B166" s="5">
        <v>2014</v>
      </c>
      <c r="C166" s="3" t="s">
        <v>647</v>
      </c>
      <c r="D166" s="3" t="s">
        <v>649</v>
      </c>
      <c r="E166" s="3" t="s">
        <v>35</v>
      </c>
      <c r="F166" s="2" t="s">
        <v>646</v>
      </c>
      <c r="G166" s="5">
        <v>7.8054990000000002</v>
      </c>
      <c r="H166" s="5">
        <v>5.1596909999999996</v>
      </c>
      <c r="I166" s="5">
        <v>10.66577</v>
      </c>
      <c r="J166" s="2" t="s">
        <v>644</v>
      </c>
    </row>
    <row r="167" spans="1:10" ht="14.4" hidden="1">
      <c r="A167" s="3" t="s">
        <v>29</v>
      </c>
      <c r="B167" s="5">
        <v>2015</v>
      </c>
      <c r="C167" s="3" t="s">
        <v>647</v>
      </c>
      <c r="D167" s="3" t="s">
        <v>649</v>
      </c>
      <c r="E167" s="3" t="s">
        <v>35</v>
      </c>
      <c r="F167" s="2" t="s">
        <v>646</v>
      </c>
      <c r="G167" s="5">
        <v>7.9622169999999999</v>
      </c>
      <c r="H167" s="5">
        <v>5.4088820000000002</v>
      </c>
      <c r="I167" s="5">
        <v>10.829129999999999</v>
      </c>
      <c r="J167" s="2" t="s">
        <v>644</v>
      </c>
    </row>
    <row r="168" spans="1:10" ht="14.4" hidden="1">
      <c r="A168" s="3" t="s">
        <v>29</v>
      </c>
      <c r="B168" s="5">
        <v>2016</v>
      </c>
      <c r="C168" s="3" t="s">
        <v>647</v>
      </c>
      <c r="D168" s="3" t="s">
        <v>649</v>
      </c>
      <c r="E168" s="3" t="s">
        <v>35</v>
      </c>
      <c r="F168" s="2" t="s">
        <v>646</v>
      </c>
      <c r="G168" s="5">
        <v>7.7341160000000002</v>
      </c>
      <c r="H168" s="5">
        <v>5.1312420000000003</v>
      </c>
      <c r="I168" s="5">
        <v>10.715159999999999</v>
      </c>
      <c r="J168" s="2" t="s">
        <v>644</v>
      </c>
    </row>
    <row r="169" spans="1:10" ht="14.4" hidden="1">
      <c r="A169" s="3" t="s">
        <v>29</v>
      </c>
      <c r="B169" s="5">
        <v>2017</v>
      </c>
      <c r="C169" s="3" t="s">
        <v>647</v>
      </c>
      <c r="D169" s="3" t="s">
        <v>649</v>
      </c>
      <c r="E169" s="3" t="s">
        <v>35</v>
      </c>
      <c r="F169" s="2" t="s">
        <v>646</v>
      </c>
      <c r="G169" s="5">
        <v>8.1374060000000004</v>
      </c>
      <c r="H169" s="5">
        <v>5.3622389999999998</v>
      </c>
      <c r="I169" s="5">
        <v>11.199920000000001</v>
      </c>
      <c r="J169" s="2" t="s">
        <v>644</v>
      </c>
    </row>
    <row r="170" spans="1:10" ht="14.4">
      <c r="A170" s="3" t="s">
        <v>29</v>
      </c>
      <c r="B170" s="5">
        <v>1990</v>
      </c>
      <c r="C170" s="3" t="s">
        <v>647</v>
      </c>
      <c r="D170" s="3" t="s">
        <v>650</v>
      </c>
      <c r="E170" s="3" t="s">
        <v>35</v>
      </c>
      <c r="F170" s="2" t="s">
        <v>643</v>
      </c>
      <c r="G170" s="5">
        <v>16.594519999999999</v>
      </c>
      <c r="H170" s="5">
        <v>9.1537220000000001</v>
      </c>
      <c r="I170" s="5">
        <v>27.897480000000002</v>
      </c>
      <c r="J170" s="2" t="s">
        <v>644</v>
      </c>
    </row>
    <row r="171" spans="1:10" ht="14.4">
      <c r="A171" s="3" t="s">
        <v>29</v>
      </c>
      <c r="B171" s="5">
        <v>1991</v>
      </c>
      <c r="C171" s="3" t="s">
        <v>647</v>
      </c>
      <c r="D171" s="3" t="s">
        <v>650</v>
      </c>
      <c r="E171" s="3" t="s">
        <v>35</v>
      </c>
      <c r="F171" s="2" t="s">
        <v>643</v>
      </c>
      <c r="G171" s="5">
        <v>15.94088</v>
      </c>
      <c r="H171" s="5">
        <v>9.1747789999999991</v>
      </c>
      <c r="I171" s="5">
        <v>25.721340000000001</v>
      </c>
      <c r="J171" s="2" t="s">
        <v>644</v>
      </c>
    </row>
    <row r="172" spans="1:10" ht="14.4">
      <c r="A172" s="3" t="s">
        <v>29</v>
      </c>
      <c r="B172" s="5">
        <v>1992</v>
      </c>
      <c r="C172" s="3" t="s">
        <v>647</v>
      </c>
      <c r="D172" s="3" t="s">
        <v>650</v>
      </c>
      <c r="E172" s="3" t="s">
        <v>35</v>
      </c>
      <c r="F172" s="2" t="s">
        <v>643</v>
      </c>
      <c r="G172" s="5">
        <v>16.390830000000001</v>
      </c>
      <c r="H172" s="5">
        <v>9.6052359999999997</v>
      </c>
      <c r="I172" s="5">
        <v>25.858499999999999</v>
      </c>
      <c r="J172" s="2" t="s">
        <v>644</v>
      </c>
    </row>
    <row r="173" spans="1:10" ht="14.4">
      <c r="A173" s="3" t="s">
        <v>29</v>
      </c>
      <c r="B173" s="5">
        <v>1993</v>
      </c>
      <c r="C173" s="3" t="s">
        <v>647</v>
      </c>
      <c r="D173" s="3" t="s">
        <v>650</v>
      </c>
      <c r="E173" s="3" t="s">
        <v>35</v>
      </c>
      <c r="F173" s="2" t="s">
        <v>643</v>
      </c>
      <c r="G173" s="5">
        <v>16.661020000000001</v>
      </c>
      <c r="H173" s="5">
        <v>10.09796</v>
      </c>
      <c r="I173" s="5">
        <v>25.51953</v>
      </c>
      <c r="J173" s="2" t="s">
        <v>644</v>
      </c>
    </row>
    <row r="174" spans="1:10" ht="14.4">
      <c r="A174" s="3" t="s">
        <v>29</v>
      </c>
      <c r="B174" s="5">
        <v>1994</v>
      </c>
      <c r="C174" s="3" t="s">
        <v>647</v>
      </c>
      <c r="D174" s="3" t="s">
        <v>650</v>
      </c>
      <c r="E174" s="3" t="s">
        <v>35</v>
      </c>
      <c r="F174" s="2" t="s">
        <v>643</v>
      </c>
      <c r="G174" s="5">
        <v>16.97485</v>
      </c>
      <c r="H174" s="5">
        <v>10.099539999999999</v>
      </c>
      <c r="I174" s="5">
        <v>25.78304</v>
      </c>
      <c r="J174" s="2" t="s">
        <v>644</v>
      </c>
    </row>
    <row r="175" spans="1:10" ht="14.4">
      <c r="A175" s="3" t="s">
        <v>29</v>
      </c>
      <c r="B175" s="5">
        <v>1995</v>
      </c>
      <c r="C175" s="3" t="s">
        <v>647</v>
      </c>
      <c r="D175" s="3" t="s">
        <v>650</v>
      </c>
      <c r="E175" s="3" t="s">
        <v>35</v>
      </c>
      <c r="F175" s="2" t="s">
        <v>643</v>
      </c>
      <c r="G175" s="5">
        <v>17.688220000000001</v>
      </c>
      <c r="H175" s="5">
        <v>10.17703</v>
      </c>
      <c r="I175" s="5">
        <v>27.621829999999999</v>
      </c>
      <c r="J175" s="2" t="s">
        <v>644</v>
      </c>
    </row>
    <row r="176" spans="1:10" ht="14.4">
      <c r="A176" s="3" t="s">
        <v>29</v>
      </c>
      <c r="B176" s="5">
        <v>1996</v>
      </c>
      <c r="C176" s="3" t="s">
        <v>647</v>
      </c>
      <c r="D176" s="3" t="s">
        <v>650</v>
      </c>
      <c r="E176" s="3" t="s">
        <v>35</v>
      </c>
      <c r="F176" s="2" t="s">
        <v>643</v>
      </c>
      <c r="G176" s="5">
        <v>18.431170000000002</v>
      </c>
      <c r="H176" s="5">
        <v>10.911199999999999</v>
      </c>
      <c r="I176" s="5">
        <v>28.23105</v>
      </c>
      <c r="J176" s="2" t="s">
        <v>644</v>
      </c>
    </row>
    <row r="177" spans="1:10" ht="14.4">
      <c r="A177" s="3" t="s">
        <v>29</v>
      </c>
      <c r="B177" s="5">
        <v>1997</v>
      </c>
      <c r="C177" s="3" t="s">
        <v>647</v>
      </c>
      <c r="D177" s="3" t="s">
        <v>650</v>
      </c>
      <c r="E177" s="3" t="s">
        <v>35</v>
      </c>
      <c r="F177" s="2" t="s">
        <v>643</v>
      </c>
      <c r="G177" s="5">
        <v>19.350159999999999</v>
      </c>
      <c r="H177" s="5">
        <v>11.61487</v>
      </c>
      <c r="I177" s="5">
        <v>28.80734</v>
      </c>
      <c r="J177" s="2" t="s">
        <v>644</v>
      </c>
    </row>
    <row r="178" spans="1:10" ht="14.4">
      <c r="A178" s="3" t="s">
        <v>29</v>
      </c>
      <c r="B178" s="5">
        <v>1998</v>
      </c>
      <c r="C178" s="3" t="s">
        <v>647</v>
      </c>
      <c r="D178" s="3" t="s">
        <v>650</v>
      </c>
      <c r="E178" s="3" t="s">
        <v>35</v>
      </c>
      <c r="F178" s="2" t="s">
        <v>643</v>
      </c>
      <c r="G178" s="5">
        <v>20.136089999999999</v>
      </c>
      <c r="H178" s="5">
        <v>12.44049</v>
      </c>
      <c r="I178" s="5">
        <v>30.87689</v>
      </c>
      <c r="J178" s="2" t="s">
        <v>644</v>
      </c>
    </row>
    <row r="179" spans="1:10" ht="14.4">
      <c r="A179" s="3" t="s">
        <v>29</v>
      </c>
      <c r="B179" s="5">
        <v>1999</v>
      </c>
      <c r="C179" s="3" t="s">
        <v>647</v>
      </c>
      <c r="D179" s="3" t="s">
        <v>650</v>
      </c>
      <c r="E179" s="3" t="s">
        <v>35</v>
      </c>
      <c r="F179" s="2" t="s">
        <v>643</v>
      </c>
      <c r="G179" s="5">
        <v>21.460920000000002</v>
      </c>
      <c r="H179" s="5">
        <v>12.6578</v>
      </c>
      <c r="I179" s="5">
        <v>32.911470000000001</v>
      </c>
      <c r="J179" s="2" t="s">
        <v>644</v>
      </c>
    </row>
    <row r="180" spans="1:10" ht="14.4">
      <c r="A180" s="3" t="s">
        <v>29</v>
      </c>
      <c r="B180" s="5">
        <v>2000</v>
      </c>
      <c r="C180" s="3" t="s">
        <v>647</v>
      </c>
      <c r="D180" s="3" t="s">
        <v>650</v>
      </c>
      <c r="E180" s="3" t="s">
        <v>35</v>
      </c>
      <c r="F180" s="2" t="s">
        <v>643</v>
      </c>
      <c r="G180" s="5">
        <v>23.256499999999999</v>
      </c>
      <c r="H180" s="5">
        <v>13.72537</v>
      </c>
      <c r="I180" s="5">
        <v>36.760089999999998</v>
      </c>
      <c r="J180" s="2" t="s">
        <v>644</v>
      </c>
    </row>
    <row r="181" spans="1:10" ht="14.4">
      <c r="A181" s="3" t="s">
        <v>29</v>
      </c>
      <c r="B181" s="5">
        <v>2001</v>
      </c>
      <c r="C181" s="3" t="s">
        <v>647</v>
      </c>
      <c r="D181" s="3" t="s">
        <v>650</v>
      </c>
      <c r="E181" s="3" t="s">
        <v>35</v>
      </c>
      <c r="F181" s="2" t="s">
        <v>643</v>
      </c>
      <c r="G181" s="5">
        <v>25.0535</v>
      </c>
      <c r="H181" s="5">
        <v>15.32512</v>
      </c>
      <c r="I181" s="5">
        <v>38.45252</v>
      </c>
      <c r="J181" s="2" t="s">
        <v>644</v>
      </c>
    </row>
    <row r="182" spans="1:10" ht="14.4">
      <c r="A182" s="3" t="s">
        <v>29</v>
      </c>
      <c r="B182" s="5">
        <v>2002</v>
      </c>
      <c r="C182" s="3" t="s">
        <v>647</v>
      </c>
      <c r="D182" s="3" t="s">
        <v>650</v>
      </c>
      <c r="E182" s="3" t="s">
        <v>35</v>
      </c>
      <c r="F182" s="2" t="s">
        <v>643</v>
      </c>
      <c r="G182" s="5">
        <v>26.918759999999999</v>
      </c>
      <c r="H182" s="5">
        <v>16.483350000000002</v>
      </c>
      <c r="I182" s="5">
        <v>40.008989999999997</v>
      </c>
      <c r="J182" s="2" t="s">
        <v>644</v>
      </c>
    </row>
    <row r="183" spans="1:10" ht="14.4">
      <c r="A183" s="3" t="s">
        <v>29</v>
      </c>
      <c r="B183" s="5">
        <v>2003</v>
      </c>
      <c r="C183" s="3" t="s">
        <v>647</v>
      </c>
      <c r="D183" s="3" t="s">
        <v>650</v>
      </c>
      <c r="E183" s="3" t="s">
        <v>35</v>
      </c>
      <c r="F183" s="2" t="s">
        <v>643</v>
      </c>
      <c r="G183" s="5">
        <v>29.234660000000002</v>
      </c>
      <c r="H183" s="5">
        <v>17.904260000000001</v>
      </c>
      <c r="I183" s="5">
        <v>43.070369999999997</v>
      </c>
      <c r="J183" s="2" t="s">
        <v>644</v>
      </c>
    </row>
    <row r="184" spans="1:10" ht="14.4">
      <c r="A184" s="3" t="s">
        <v>29</v>
      </c>
      <c r="B184" s="5">
        <v>2004</v>
      </c>
      <c r="C184" s="3" t="s">
        <v>647</v>
      </c>
      <c r="D184" s="3" t="s">
        <v>650</v>
      </c>
      <c r="E184" s="3" t="s">
        <v>35</v>
      </c>
      <c r="F184" s="2" t="s">
        <v>643</v>
      </c>
      <c r="G184" s="5">
        <v>31.708600000000001</v>
      </c>
      <c r="H184" s="5">
        <v>19.181550000000001</v>
      </c>
      <c r="I184" s="5">
        <v>48.280279999999998</v>
      </c>
      <c r="J184" s="2" t="s">
        <v>644</v>
      </c>
    </row>
    <row r="185" spans="1:10" ht="14.4">
      <c r="A185" s="3" t="s">
        <v>29</v>
      </c>
      <c r="B185" s="5">
        <v>2005</v>
      </c>
      <c r="C185" s="3" t="s">
        <v>647</v>
      </c>
      <c r="D185" s="3" t="s">
        <v>650</v>
      </c>
      <c r="E185" s="3" t="s">
        <v>35</v>
      </c>
      <c r="F185" s="2" t="s">
        <v>643</v>
      </c>
      <c r="G185" s="5">
        <v>35.21669</v>
      </c>
      <c r="H185" s="5">
        <v>20.747060000000001</v>
      </c>
      <c r="I185" s="5">
        <v>54.36063</v>
      </c>
      <c r="J185" s="2" t="s">
        <v>644</v>
      </c>
    </row>
    <row r="186" spans="1:10" ht="14.4">
      <c r="A186" s="3" t="s">
        <v>29</v>
      </c>
      <c r="B186" s="5">
        <v>2006</v>
      </c>
      <c r="C186" s="3" t="s">
        <v>647</v>
      </c>
      <c r="D186" s="3" t="s">
        <v>650</v>
      </c>
      <c r="E186" s="3" t="s">
        <v>35</v>
      </c>
      <c r="F186" s="2" t="s">
        <v>643</v>
      </c>
      <c r="G186" s="5">
        <v>38.306519999999999</v>
      </c>
      <c r="H186" s="5">
        <v>23.740600000000001</v>
      </c>
      <c r="I186" s="5">
        <v>57.469499999999996</v>
      </c>
      <c r="J186" s="2" t="s">
        <v>644</v>
      </c>
    </row>
    <row r="187" spans="1:10" ht="14.4">
      <c r="A187" s="3" t="s">
        <v>29</v>
      </c>
      <c r="B187" s="5">
        <v>2007</v>
      </c>
      <c r="C187" s="3" t="s">
        <v>647</v>
      </c>
      <c r="D187" s="3" t="s">
        <v>650</v>
      </c>
      <c r="E187" s="3" t="s">
        <v>35</v>
      </c>
      <c r="F187" s="2" t="s">
        <v>643</v>
      </c>
      <c r="G187" s="5">
        <v>41.44605</v>
      </c>
      <c r="H187" s="5">
        <v>25.895250000000001</v>
      </c>
      <c r="I187" s="5">
        <v>60.282110000000003</v>
      </c>
      <c r="J187" s="2" t="s">
        <v>644</v>
      </c>
    </row>
    <row r="188" spans="1:10" ht="14.4">
      <c r="A188" s="3" t="s">
        <v>29</v>
      </c>
      <c r="B188" s="5">
        <v>2008</v>
      </c>
      <c r="C188" s="3" t="s">
        <v>647</v>
      </c>
      <c r="D188" s="3" t="s">
        <v>650</v>
      </c>
      <c r="E188" s="3" t="s">
        <v>35</v>
      </c>
      <c r="F188" s="2" t="s">
        <v>643</v>
      </c>
      <c r="G188" s="5">
        <v>44.169629999999998</v>
      </c>
      <c r="H188" s="5">
        <v>28.64115</v>
      </c>
      <c r="I188" s="5">
        <v>65.721959999999996</v>
      </c>
      <c r="J188" s="2" t="s">
        <v>644</v>
      </c>
    </row>
    <row r="189" spans="1:10" ht="14.4">
      <c r="A189" s="3" t="s">
        <v>29</v>
      </c>
      <c r="B189" s="5">
        <v>2009</v>
      </c>
      <c r="C189" s="3" t="s">
        <v>647</v>
      </c>
      <c r="D189" s="3" t="s">
        <v>650</v>
      </c>
      <c r="E189" s="3" t="s">
        <v>35</v>
      </c>
      <c r="F189" s="2" t="s">
        <v>643</v>
      </c>
      <c r="G189" s="5">
        <v>45.959229999999998</v>
      </c>
      <c r="H189" s="5">
        <v>28.434360000000002</v>
      </c>
      <c r="I189" s="5">
        <v>67.939359999999994</v>
      </c>
      <c r="J189" s="2" t="s">
        <v>644</v>
      </c>
    </row>
    <row r="190" spans="1:10" ht="14.4">
      <c r="A190" s="3" t="s">
        <v>29</v>
      </c>
      <c r="B190" s="5">
        <v>2010</v>
      </c>
      <c r="C190" s="3" t="s">
        <v>647</v>
      </c>
      <c r="D190" s="3" t="s">
        <v>650</v>
      </c>
      <c r="E190" s="3" t="s">
        <v>35</v>
      </c>
      <c r="F190" s="2" t="s">
        <v>643</v>
      </c>
      <c r="G190" s="5">
        <v>47.88935</v>
      </c>
      <c r="H190" s="5">
        <v>28.567920000000001</v>
      </c>
      <c r="I190" s="5">
        <v>71.674520000000001</v>
      </c>
      <c r="J190" s="2" t="s">
        <v>644</v>
      </c>
    </row>
    <row r="191" spans="1:10" ht="14.4">
      <c r="A191" s="3" t="s">
        <v>29</v>
      </c>
      <c r="B191" s="5">
        <v>2011</v>
      </c>
      <c r="C191" s="3" t="s">
        <v>647</v>
      </c>
      <c r="D191" s="3" t="s">
        <v>650</v>
      </c>
      <c r="E191" s="3" t="s">
        <v>35</v>
      </c>
      <c r="F191" s="2" t="s">
        <v>643</v>
      </c>
      <c r="G191" s="5">
        <v>47.667969999999997</v>
      </c>
      <c r="H191" s="5">
        <v>28.98443</v>
      </c>
      <c r="I191" s="5">
        <v>71.756209999999996</v>
      </c>
      <c r="J191" s="2" t="s">
        <v>644</v>
      </c>
    </row>
    <row r="192" spans="1:10" ht="14.4">
      <c r="A192" s="3" t="s">
        <v>29</v>
      </c>
      <c r="B192" s="5">
        <v>2012</v>
      </c>
      <c r="C192" s="3" t="s">
        <v>647</v>
      </c>
      <c r="D192" s="3" t="s">
        <v>650</v>
      </c>
      <c r="E192" s="3" t="s">
        <v>35</v>
      </c>
      <c r="F192" s="2" t="s">
        <v>643</v>
      </c>
      <c r="G192" s="5">
        <v>48.274279999999997</v>
      </c>
      <c r="H192" s="5">
        <v>29.237400000000001</v>
      </c>
      <c r="I192" s="5">
        <v>72.412610000000001</v>
      </c>
      <c r="J192" s="2" t="s">
        <v>644</v>
      </c>
    </row>
    <row r="193" spans="1:10" ht="14.4">
      <c r="A193" s="3" t="s">
        <v>29</v>
      </c>
      <c r="B193" s="5">
        <v>2013</v>
      </c>
      <c r="C193" s="3" t="s">
        <v>647</v>
      </c>
      <c r="D193" s="3" t="s">
        <v>650</v>
      </c>
      <c r="E193" s="3" t="s">
        <v>35</v>
      </c>
      <c r="F193" s="2" t="s">
        <v>643</v>
      </c>
      <c r="G193" s="5">
        <v>45.950510000000001</v>
      </c>
      <c r="H193" s="5">
        <v>28.491849999999999</v>
      </c>
      <c r="I193" s="5">
        <v>68.949680000000001</v>
      </c>
      <c r="J193" s="2" t="s">
        <v>644</v>
      </c>
    </row>
    <row r="194" spans="1:10" ht="14.4">
      <c r="A194" s="3" t="s">
        <v>29</v>
      </c>
      <c r="B194" s="5">
        <v>2014</v>
      </c>
      <c r="C194" s="3" t="s">
        <v>647</v>
      </c>
      <c r="D194" s="3" t="s">
        <v>650</v>
      </c>
      <c r="E194" s="3" t="s">
        <v>35</v>
      </c>
      <c r="F194" s="2" t="s">
        <v>643</v>
      </c>
      <c r="G194" s="5">
        <v>48.19867</v>
      </c>
      <c r="H194" s="5">
        <v>29.202169999999999</v>
      </c>
      <c r="I194" s="5">
        <v>74.961849999999998</v>
      </c>
      <c r="J194" s="2" t="s">
        <v>644</v>
      </c>
    </row>
    <row r="195" spans="1:10" ht="14.4">
      <c r="A195" s="3" t="s">
        <v>29</v>
      </c>
      <c r="B195" s="5">
        <v>2015</v>
      </c>
      <c r="C195" s="3" t="s">
        <v>647</v>
      </c>
      <c r="D195" s="3" t="s">
        <v>650</v>
      </c>
      <c r="E195" s="3" t="s">
        <v>35</v>
      </c>
      <c r="F195" s="2" t="s">
        <v>643</v>
      </c>
      <c r="G195" s="5">
        <v>48.235680000000002</v>
      </c>
      <c r="H195" s="5">
        <v>30.813839999999999</v>
      </c>
      <c r="I195" s="5">
        <v>71.585610000000003</v>
      </c>
      <c r="J195" s="2" t="s">
        <v>644</v>
      </c>
    </row>
    <row r="196" spans="1:10" ht="14.4">
      <c r="A196" s="3" t="s">
        <v>29</v>
      </c>
      <c r="B196" s="5">
        <v>2016</v>
      </c>
      <c r="C196" s="3" t="s">
        <v>647</v>
      </c>
      <c r="D196" s="3" t="s">
        <v>650</v>
      </c>
      <c r="E196" s="3" t="s">
        <v>35</v>
      </c>
      <c r="F196" s="2" t="s">
        <v>643</v>
      </c>
      <c r="G196" s="5">
        <v>46.814169999999997</v>
      </c>
      <c r="H196" s="5">
        <v>29.201779999999999</v>
      </c>
      <c r="I196" s="5">
        <v>72.239490000000004</v>
      </c>
      <c r="J196" s="2" t="s">
        <v>644</v>
      </c>
    </row>
    <row r="197" spans="1:10" ht="14.4">
      <c r="A197" s="3" t="s">
        <v>29</v>
      </c>
      <c r="B197" s="5">
        <v>2017</v>
      </c>
      <c r="C197" s="3" t="s">
        <v>647</v>
      </c>
      <c r="D197" s="3" t="s">
        <v>650</v>
      </c>
      <c r="E197" s="3" t="s">
        <v>35</v>
      </c>
      <c r="F197" s="2" t="s">
        <v>643</v>
      </c>
      <c r="G197" s="5">
        <v>48.96799</v>
      </c>
      <c r="H197" s="5">
        <v>30.103000000000002</v>
      </c>
      <c r="I197" s="5">
        <v>74.040599999999998</v>
      </c>
      <c r="J197" s="2" t="s">
        <v>644</v>
      </c>
    </row>
    <row r="198" spans="1:10" ht="14.4" hidden="1">
      <c r="A198" s="3" t="s">
        <v>29</v>
      </c>
      <c r="B198" s="5">
        <v>1990</v>
      </c>
      <c r="C198" s="3" t="s">
        <v>647</v>
      </c>
      <c r="D198" s="3" t="s">
        <v>650</v>
      </c>
      <c r="E198" s="3" t="s">
        <v>35</v>
      </c>
      <c r="F198" s="2" t="s">
        <v>646</v>
      </c>
      <c r="G198" s="5">
        <v>0.79188599999999998</v>
      </c>
      <c r="H198" s="5">
        <v>0.42640499999999998</v>
      </c>
      <c r="I198" s="5">
        <v>1.3498000000000001</v>
      </c>
      <c r="J198" s="2" t="s">
        <v>644</v>
      </c>
    </row>
    <row r="199" spans="1:10" ht="14.4" hidden="1">
      <c r="A199" s="3" t="s">
        <v>29</v>
      </c>
      <c r="B199" s="5">
        <v>1991</v>
      </c>
      <c r="C199" s="3" t="s">
        <v>647</v>
      </c>
      <c r="D199" s="3" t="s">
        <v>650</v>
      </c>
      <c r="E199" s="3" t="s">
        <v>35</v>
      </c>
      <c r="F199" s="2" t="s">
        <v>646</v>
      </c>
      <c r="G199" s="5">
        <v>0.75357700000000005</v>
      </c>
      <c r="H199" s="5">
        <v>0.42669000000000001</v>
      </c>
      <c r="I199" s="5">
        <v>1.2318469999999999</v>
      </c>
      <c r="J199" s="2" t="s">
        <v>644</v>
      </c>
    </row>
    <row r="200" spans="1:10" ht="14.4" hidden="1">
      <c r="A200" s="3" t="s">
        <v>29</v>
      </c>
      <c r="B200" s="5">
        <v>1992</v>
      </c>
      <c r="C200" s="3" t="s">
        <v>647</v>
      </c>
      <c r="D200" s="3" t="s">
        <v>650</v>
      </c>
      <c r="E200" s="3" t="s">
        <v>35</v>
      </c>
      <c r="F200" s="2" t="s">
        <v>646</v>
      </c>
      <c r="G200" s="5">
        <v>0.77262600000000003</v>
      </c>
      <c r="H200" s="5">
        <v>0.45310699999999998</v>
      </c>
      <c r="I200" s="5">
        <v>1.214062</v>
      </c>
      <c r="J200" s="2" t="s">
        <v>644</v>
      </c>
    </row>
    <row r="201" spans="1:10" ht="14.4" hidden="1">
      <c r="A201" s="3" t="s">
        <v>29</v>
      </c>
      <c r="B201" s="5">
        <v>1993</v>
      </c>
      <c r="C201" s="3" t="s">
        <v>647</v>
      </c>
      <c r="D201" s="3" t="s">
        <v>650</v>
      </c>
      <c r="E201" s="3" t="s">
        <v>35</v>
      </c>
      <c r="F201" s="2" t="s">
        <v>646</v>
      </c>
      <c r="G201" s="5">
        <v>0.78588999999999998</v>
      </c>
      <c r="H201" s="5">
        <v>0.47303400000000001</v>
      </c>
      <c r="I201" s="5">
        <v>1.2123200000000001</v>
      </c>
      <c r="J201" s="2" t="s">
        <v>644</v>
      </c>
    </row>
    <row r="202" spans="1:10" ht="14.4" hidden="1">
      <c r="A202" s="3" t="s">
        <v>29</v>
      </c>
      <c r="B202" s="5">
        <v>1994</v>
      </c>
      <c r="C202" s="3" t="s">
        <v>647</v>
      </c>
      <c r="D202" s="3" t="s">
        <v>650</v>
      </c>
      <c r="E202" s="3" t="s">
        <v>35</v>
      </c>
      <c r="F202" s="2" t="s">
        <v>646</v>
      </c>
      <c r="G202" s="5">
        <v>0.80296999999999996</v>
      </c>
      <c r="H202" s="5">
        <v>0.472327</v>
      </c>
      <c r="I202" s="5">
        <v>1.2179180000000001</v>
      </c>
      <c r="J202" s="2" t="s">
        <v>644</v>
      </c>
    </row>
    <row r="203" spans="1:10" ht="14.4" hidden="1">
      <c r="A203" s="3" t="s">
        <v>29</v>
      </c>
      <c r="B203" s="5">
        <v>1995</v>
      </c>
      <c r="C203" s="3" t="s">
        <v>647</v>
      </c>
      <c r="D203" s="3" t="s">
        <v>650</v>
      </c>
      <c r="E203" s="3" t="s">
        <v>35</v>
      </c>
      <c r="F203" s="2" t="s">
        <v>646</v>
      </c>
      <c r="G203" s="5">
        <v>0.83729600000000004</v>
      </c>
      <c r="H203" s="5">
        <v>0.48606100000000002</v>
      </c>
      <c r="I203" s="5">
        <v>1.312889</v>
      </c>
      <c r="J203" s="2" t="s">
        <v>644</v>
      </c>
    </row>
    <row r="204" spans="1:10" ht="14.4" hidden="1">
      <c r="A204" s="3" t="s">
        <v>29</v>
      </c>
      <c r="B204" s="5">
        <v>1996</v>
      </c>
      <c r="C204" s="3" t="s">
        <v>647</v>
      </c>
      <c r="D204" s="3" t="s">
        <v>650</v>
      </c>
      <c r="E204" s="3" t="s">
        <v>35</v>
      </c>
      <c r="F204" s="2" t="s">
        <v>646</v>
      </c>
      <c r="G204" s="5">
        <v>0.87319999999999998</v>
      </c>
      <c r="H204" s="5">
        <v>0.51809300000000003</v>
      </c>
      <c r="I204" s="5">
        <v>1.291677</v>
      </c>
      <c r="J204" s="2" t="s">
        <v>644</v>
      </c>
    </row>
    <row r="205" spans="1:10" ht="14.4" hidden="1">
      <c r="A205" s="3" t="s">
        <v>29</v>
      </c>
      <c r="B205" s="5">
        <v>1997</v>
      </c>
      <c r="C205" s="3" t="s">
        <v>647</v>
      </c>
      <c r="D205" s="3" t="s">
        <v>650</v>
      </c>
      <c r="E205" s="3" t="s">
        <v>35</v>
      </c>
      <c r="F205" s="2" t="s">
        <v>646</v>
      </c>
      <c r="G205" s="5">
        <v>0.91690899999999997</v>
      </c>
      <c r="H205" s="5">
        <v>0.55716100000000002</v>
      </c>
      <c r="I205" s="5">
        <v>1.350608</v>
      </c>
      <c r="J205" s="2" t="s">
        <v>644</v>
      </c>
    </row>
    <row r="206" spans="1:10" ht="14.4" hidden="1">
      <c r="A206" s="3" t="s">
        <v>29</v>
      </c>
      <c r="B206" s="5">
        <v>1998</v>
      </c>
      <c r="C206" s="3" t="s">
        <v>647</v>
      </c>
      <c r="D206" s="3" t="s">
        <v>650</v>
      </c>
      <c r="E206" s="3" t="s">
        <v>35</v>
      </c>
      <c r="F206" s="2" t="s">
        <v>646</v>
      </c>
      <c r="G206" s="5">
        <v>0.95546600000000004</v>
      </c>
      <c r="H206" s="5">
        <v>0.59092999999999996</v>
      </c>
      <c r="I206" s="5">
        <v>1.450256</v>
      </c>
      <c r="J206" s="2" t="s">
        <v>644</v>
      </c>
    </row>
    <row r="207" spans="1:10" ht="14.4" hidden="1">
      <c r="A207" s="3" t="s">
        <v>29</v>
      </c>
      <c r="B207" s="5">
        <v>1999</v>
      </c>
      <c r="C207" s="3" t="s">
        <v>647</v>
      </c>
      <c r="D207" s="3" t="s">
        <v>650</v>
      </c>
      <c r="E207" s="3" t="s">
        <v>35</v>
      </c>
      <c r="F207" s="2" t="s">
        <v>646</v>
      </c>
      <c r="G207" s="5">
        <v>1.0186820000000001</v>
      </c>
      <c r="H207" s="5">
        <v>0.60345400000000005</v>
      </c>
      <c r="I207" s="5">
        <v>1.5325660000000001</v>
      </c>
      <c r="J207" s="2" t="s">
        <v>644</v>
      </c>
    </row>
    <row r="208" spans="1:10" ht="14.4" hidden="1">
      <c r="A208" s="3" t="s">
        <v>29</v>
      </c>
      <c r="B208" s="5">
        <v>2000</v>
      </c>
      <c r="C208" s="3" t="s">
        <v>647</v>
      </c>
      <c r="D208" s="3" t="s">
        <v>650</v>
      </c>
      <c r="E208" s="3" t="s">
        <v>35</v>
      </c>
      <c r="F208" s="2" t="s">
        <v>646</v>
      </c>
      <c r="G208" s="5">
        <v>1.1019939999999999</v>
      </c>
      <c r="H208" s="5">
        <v>0.64374100000000001</v>
      </c>
      <c r="I208" s="5">
        <v>1.7205820000000001</v>
      </c>
      <c r="J208" s="2" t="s">
        <v>644</v>
      </c>
    </row>
    <row r="209" spans="1:10" ht="14.4" hidden="1">
      <c r="A209" s="3" t="s">
        <v>29</v>
      </c>
      <c r="B209" s="5">
        <v>2001</v>
      </c>
      <c r="C209" s="3" t="s">
        <v>647</v>
      </c>
      <c r="D209" s="3" t="s">
        <v>650</v>
      </c>
      <c r="E209" s="3" t="s">
        <v>35</v>
      </c>
      <c r="F209" s="2" t="s">
        <v>646</v>
      </c>
      <c r="G209" s="5">
        <v>1.195219</v>
      </c>
      <c r="H209" s="5">
        <v>0.73023800000000005</v>
      </c>
      <c r="I209" s="5">
        <v>1.825204</v>
      </c>
      <c r="J209" s="2" t="s">
        <v>644</v>
      </c>
    </row>
    <row r="210" spans="1:10" ht="14.4" hidden="1">
      <c r="A210" s="3" t="s">
        <v>29</v>
      </c>
      <c r="B210" s="5">
        <v>2002</v>
      </c>
      <c r="C210" s="3" t="s">
        <v>647</v>
      </c>
      <c r="D210" s="3" t="s">
        <v>650</v>
      </c>
      <c r="E210" s="3" t="s">
        <v>35</v>
      </c>
      <c r="F210" s="2" t="s">
        <v>646</v>
      </c>
      <c r="G210" s="5">
        <v>1.2848219999999999</v>
      </c>
      <c r="H210" s="5">
        <v>0.78884900000000002</v>
      </c>
      <c r="I210" s="5">
        <v>1.9013800000000001</v>
      </c>
      <c r="J210" s="2" t="s">
        <v>644</v>
      </c>
    </row>
    <row r="211" spans="1:10" ht="14.4" hidden="1">
      <c r="A211" s="3" t="s">
        <v>29</v>
      </c>
      <c r="B211" s="5">
        <v>2003</v>
      </c>
      <c r="C211" s="3" t="s">
        <v>647</v>
      </c>
      <c r="D211" s="3" t="s">
        <v>650</v>
      </c>
      <c r="E211" s="3" t="s">
        <v>35</v>
      </c>
      <c r="F211" s="2" t="s">
        <v>646</v>
      </c>
      <c r="G211" s="5">
        <v>1.3966780000000001</v>
      </c>
      <c r="H211" s="5">
        <v>0.87346599999999996</v>
      </c>
      <c r="I211" s="5">
        <v>2.037436</v>
      </c>
      <c r="J211" s="2" t="s">
        <v>644</v>
      </c>
    </row>
    <row r="212" spans="1:10" ht="14.4" hidden="1">
      <c r="A212" s="3" t="s">
        <v>29</v>
      </c>
      <c r="B212" s="5">
        <v>2004</v>
      </c>
      <c r="C212" s="3" t="s">
        <v>647</v>
      </c>
      <c r="D212" s="3" t="s">
        <v>650</v>
      </c>
      <c r="E212" s="3" t="s">
        <v>35</v>
      </c>
      <c r="F212" s="2" t="s">
        <v>646</v>
      </c>
      <c r="G212" s="5">
        <v>1.5206059999999999</v>
      </c>
      <c r="H212" s="5">
        <v>0.92791999999999997</v>
      </c>
      <c r="I212" s="5">
        <v>2.2837399999999999</v>
      </c>
      <c r="J212" s="2" t="s">
        <v>644</v>
      </c>
    </row>
    <row r="213" spans="1:10" ht="14.4" hidden="1">
      <c r="A213" s="3" t="s">
        <v>29</v>
      </c>
      <c r="B213" s="5">
        <v>2005</v>
      </c>
      <c r="C213" s="3" t="s">
        <v>647</v>
      </c>
      <c r="D213" s="3" t="s">
        <v>650</v>
      </c>
      <c r="E213" s="3" t="s">
        <v>35</v>
      </c>
      <c r="F213" s="2" t="s">
        <v>646</v>
      </c>
      <c r="G213" s="5">
        <v>1.69299</v>
      </c>
      <c r="H213" s="5">
        <v>1.0009380000000001</v>
      </c>
      <c r="I213" s="5">
        <v>2.6136910000000002</v>
      </c>
      <c r="J213" s="2" t="s">
        <v>644</v>
      </c>
    </row>
    <row r="214" spans="1:10" ht="14.4" hidden="1">
      <c r="A214" s="3" t="s">
        <v>29</v>
      </c>
      <c r="B214" s="5">
        <v>2006</v>
      </c>
      <c r="C214" s="3" t="s">
        <v>647</v>
      </c>
      <c r="D214" s="3" t="s">
        <v>650</v>
      </c>
      <c r="E214" s="3" t="s">
        <v>35</v>
      </c>
      <c r="F214" s="2" t="s">
        <v>646</v>
      </c>
      <c r="G214" s="5">
        <v>1.8349549999999999</v>
      </c>
      <c r="H214" s="5">
        <v>1.143284</v>
      </c>
      <c r="I214" s="5">
        <v>2.7226140000000001</v>
      </c>
      <c r="J214" s="2" t="s">
        <v>644</v>
      </c>
    </row>
    <row r="215" spans="1:10" ht="14.4" hidden="1">
      <c r="A215" s="3" t="s">
        <v>29</v>
      </c>
      <c r="B215" s="5">
        <v>2007</v>
      </c>
      <c r="C215" s="3" t="s">
        <v>647</v>
      </c>
      <c r="D215" s="3" t="s">
        <v>650</v>
      </c>
      <c r="E215" s="3" t="s">
        <v>35</v>
      </c>
      <c r="F215" s="2" t="s">
        <v>646</v>
      </c>
      <c r="G215" s="5">
        <v>1.985565</v>
      </c>
      <c r="H215" s="5">
        <v>1.2451000000000001</v>
      </c>
      <c r="I215" s="5">
        <v>2.8814739999999999</v>
      </c>
      <c r="J215" s="2" t="s">
        <v>644</v>
      </c>
    </row>
    <row r="216" spans="1:10" ht="14.4" hidden="1">
      <c r="A216" s="3" t="s">
        <v>29</v>
      </c>
      <c r="B216" s="5">
        <v>2008</v>
      </c>
      <c r="C216" s="3" t="s">
        <v>647</v>
      </c>
      <c r="D216" s="3" t="s">
        <v>650</v>
      </c>
      <c r="E216" s="3" t="s">
        <v>35</v>
      </c>
      <c r="F216" s="2" t="s">
        <v>646</v>
      </c>
      <c r="G216" s="5">
        <v>2.1273749999999998</v>
      </c>
      <c r="H216" s="5">
        <v>1.3967099999999999</v>
      </c>
      <c r="I216" s="5">
        <v>3.1035300000000001</v>
      </c>
      <c r="J216" s="2" t="s">
        <v>644</v>
      </c>
    </row>
    <row r="217" spans="1:10" ht="14.4" hidden="1">
      <c r="A217" s="3" t="s">
        <v>29</v>
      </c>
      <c r="B217" s="5">
        <v>2009</v>
      </c>
      <c r="C217" s="3" t="s">
        <v>647</v>
      </c>
      <c r="D217" s="3" t="s">
        <v>650</v>
      </c>
      <c r="E217" s="3" t="s">
        <v>35</v>
      </c>
      <c r="F217" s="2" t="s">
        <v>646</v>
      </c>
      <c r="G217" s="5">
        <v>2.2259929999999999</v>
      </c>
      <c r="H217" s="5">
        <v>1.389645</v>
      </c>
      <c r="I217" s="5">
        <v>3.2279490000000002</v>
      </c>
      <c r="J217" s="2" t="s">
        <v>644</v>
      </c>
    </row>
    <row r="218" spans="1:10" ht="14.4" hidden="1">
      <c r="A218" s="3" t="s">
        <v>29</v>
      </c>
      <c r="B218" s="5">
        <v>2010</v>
      </c>
      <c r="C218" s="3" t="s">
        <v>647</v>
      </c>
      <c r="D218" s="3" t="s">
        <v>650</v>
      </c>
      <c r="E218" s="3" t="s">
        <v>35</v>
      </c>
      <c r="F218" s="2" t="s">
        <v>646</v>
      </c>
      <c r="G218" s="5">
        <v>2.3286310000000001</v>
      </c>
      <c r="H218" s="5">
        <v>1.405068</v>
      </c>
      <c r="I218" s="5">
        <v>3.4134280000000001</v>
      </c>
      <c r="J218" s="2" t="s">
        <v>644</v>
      </c>
    </row>
    <row r="219" spans="1:10" ht="14.4" hidden="1">
      <c r="A219" s="3" t="s">
        <v>29</v>
      </c>
      <c r="B219" s="5">
        <v>2011</v>
      </c>
      <c r="C219" s="3" t="s">
        <v>647</v>
      </c>
      <c r="D219" s="3" t="s">
        <v>650</v>
      </c>
      <c r="E219" s="3" t="s">
        <v>35</v>
      </c>
      <c r="F219" s="2" t="s">
        <v>646</v>
      </c>
      <c r="G219" s="5">
        <v>2.2962690000000001</v>
      </c>
      <c r="H219" s="5">
        <v>1.398855</v>
      </c>
      <c r="I219" s="5">
        <v>3.4494859999999998</v>
      </c>
      <c r="J219" s="2" t="s">
        <v>644</v>
      </c>
    </row>
    <row r="220" spans="1:10" ht="14.4" hidden="1">
      <c r="A220" s="3" t="s">
        <v>29</v>
      </c>
      <c r="B220" s="5">
        <v>2012</v>
      </c>
      <c r="C220" s="3" t="s">
        <v>647</v>
      </c>
      <c r="D220" s="3" t="s">
        <v>650</v>
      </c>
      <c r="E220" s="3" t="s">
        <v>35</v>
      </c>
      <c r="F220" s="2" t="s">
        <v>646</v>
      </c>
      <c r="G220" s="5">
        <v>2.2974700000000001</v>
      </c>
      <c r="H220" s="5">
        <v>1.4055029999999999</v>
      </c>
      <c r="I220" s="5">
        <v>3.387035</v>
      </c>
      <c r="J220" s="2" t="s">
        <v>644</v>
      </c>
    </row>
    <row r="221" spans="1:10" ht="14.4" hidden="1">
      <c r="A221" s="3" t="s">
        <v>29</v>
      </c>
      <c r="B221" s="5">
        <v>2013</v>
      </c>
      <c r="C221" s="3" t="s">
        <v>647</v>
      </c>
      <c r="D221" s="3" t="s">
        <v>650</v>
      </c>
      <c r="E221" s="3" t="s">
        <v>35</v>
      </c>
      <c r="F221" s="2" t="s">
        <v>646</v>
      </c>
      <c r="G221" s="5">
        <v>2.1860710000000001</v>
      </c>
      <c r="H221" s="5">
        <v>1.351666</v>
      </c>
      <c r="I221" s="5">
        <v>3.2618299999999998</v>
      </c>
      <c r="J221" s="2" t="s">
        <v>644</v>
      </c>
    </row>
    <row r="222" spans="1:10" ht="14.4" hidden="1">
      <c r="A222" s="3" t="s">
        <v>29</v>
      </c>
      <c r="B222" s="5">
        <v>2014</v>
      </c>
      <c r="C222" s="3" t="s">
        <v>647</v>
      </c>
      <c r="D222" s="3" t="s">
        <v>650</v>
      </c>
      <c r="E222" s="3" t="s">
        <v>35</v>
      </c>
      <c r="F222" s="2" t="s">
        <v>646</v>
      </c>
      <c r="G222" s="5">
        <v>2.2931059999999999</v>
      </c>
      <c r="H222" s="5">
        <v>1.387146</v>
      </c>
      <c r="I222" s="5">
        <v>3.5091450000000002</v>
      </c>
      <c r="J222" s="2" t="s">
        <v>644</v>
      </c>
    </row>
    <row r="223" spans="1:10" ht="14.4" hidden="1">
      <c r="A223" s="3" t="s">
        <v>29</v>
      </c>
      <c r="B223" s="5">
        <v>2015</v>
      </c>
      <c r="C223" s="3" t="s">
        <v>647</v>
      </c>
      <c r="D223" s="3" t="s">
        <v>650</v>
      </c>
      <c r="E223" s="3" t="s">
        <v>35</v>
      </c>
      <c r="F223" s="2" t="s">
        <v>646</v>
      </c>
      <c r="G223" s="5">
        <v>2.291255</v>
      </c>
      <c r="H223" s="5">
        <v>1.4815780000000001</v>
      </c>
      <c r="I223" s="5">
        <v>3.4772020000000001</v>
      </c>
      <c r="J223" s="2" t="s">
        <v>644</v>
      </c>
    </row>
    <row r="224" spans="1:10" ht="14.4" hidden="1">
      <c r="A224" s="3" t="s">
        <v>29</v>
      </c>
      <c r="B224" s="5">
        <v>2016</v>
      </c>
      <c r="C224" s="3" t="s">
        <v>647</v>
      </c>
      <c r="D224" s="3" t="s">
        <v>650</v>
      </c>
      <c r="E224" s="3" t="s">
        <v>35</v>
      </c>
      <c r="F224" s="2" t="s">
        <v>646</v>
      </c>
      <c r="G224" s="5">
        <v>2.238607</v>
      </c>
      <c r="H224" s="5">
        <v>1.411173</v>
      </c>
      <c r="I224" s="5">
        <v>3.3641480000000001</v>
      </c>
      <c r="J224" s="2" t="s">
        <v>644</v>
      </c>
    </row>
    <row r="225" spans="1:10" ht="14.4" hidden="1">
      <c r="A225" s="3" t="s">
        <v>29</v>
      </c>
      <c r="B225" s="5">
        <v>2017</v>
      </c>
      <c r="C225" s="3" t="s">
        <v>647</v>
      </c>
      <c r="D225" s="3" t="s">
        <v>650</v>
      </c>
      <c r="E225" s="3" t="s">
        <v>35</v>
      </c>
      <c r="F225" s="2" t="s">
        <v>646</v>
      </c>
      <c r="G225" s="5">
        <v>2.361605</v>
      </c>
      <c r="H225" s="5">
        <v>1.460874</v>
      </c>
      <c r="I225" s="5">
        <v>3.5197799999999999</v>
      </c>
      <c r="J225" s="2" t="s">
        <v>644</v>
      </c>
    </row>
    <row r="226" spans="1:10" ht="14.4">
      <c r="A226" s="3" t="s">
        <v>29</v>
      </c>
      <c r="B226" s="5">
        <v>1990</v>
      </c>
      <c r="C226" s="3" t="s">
        <v>647</v>
      </c>
      <c r="D226" s="3" t="s">
        <v>651</v>
      </c>
      <c r="E226" s="3" t="s">
        <v>35</v>
      </c>
      <c r="F226" s="2" t="s">
        <v>643</v>
      </c>
      <c r="G226" s="5">
        <v>28.344439999999999</v>
      </c>
      <c r="H226" s="5">
        <v>16.280429999999999</v>
      </c>
      <c r="I226" s="5">
        <v>43.657330000000002</v>
      </c>
      <c r="J226" s="2" t="s">
        <v>644</v>
      </c>
    </row>
    <row r="227" spans="1:10" ht="14.4">
      <c r="A227" s="3" t="s">
        <v>29</v>
      </c>
      <c r="B227" s="5">
        <v>1991</v>
      </c>
      <c r="C227" s="3" t="s">
        <v>647</v>
      </c>
      <c r="D227" s="3" t="s">
        <v>651</v>
      </c>
      <c r="E227" s="3" t="s">
        <v>35</v>
      </c>
      <c r="F227" s="2" t="s">
        <v>643</v>
      </c>
      <c r="G227" s="5">
        <v>27.078289999999999</v>
      </c>
      <c r="H227" s="5">
        <v>16.90663</v>
      </c>
      <c r="I227" s="5">
        <v>42.344709999999999</v>
      </c>
      <c r="J227" s="2" t="s">
        <v>644</v>
      </c>
    </row>
    <row r="228" spans="1:10" ht="14.4">
      <c r="A228" s="3" t="s">
        <v>29</v>
      </c>
      <c r="B228" s="5">
        <v>1992</v>
      </c>
      <c r="C228" s="3" t="s">
        <v>647</v>
      </c>
      <c r="D228" s="3" t="s">
        <v>651</v>
      </c>
      <c r="E228" s="3" t="s">
        <v>35</v>
      </c>
      <c r="F228" s="2" t="s">
        <v>643</v>
      </c>
      <c r="G228" s="5">
        <v>27.241240000000001</v>
      </c>
      <c r="H228" s="5">
        <v>17.694030000000001</v>
      </c>
      <c r="I228" s="5">
        <v>40.483370000000001</v>
      </c>
      <c r="J228" s="2" t="s">
        <v>644</v>
      </c>
    </row>
    <row r="229" spans="1:10" ht="14.4">
      <c r="A229" s="3" t="s">
        <v>29</v>
      </c>
      <c r="B229" s="5">
        <v>1993</v>
      </c>
      <c r="C229" s="3" t="s">
        <v>647</v>
      </c>
      <c r="D229" s="3" t="s">
        <v>651</v>
      </c>
      <c r="E229" s="3" t="s">
        <v>35</v>
      </c>
      <c r="F229" s="2" t="s">
        <v>643</v>
      </c>
      <c r="G229" s="5">
        <v>27.438140000000001</v>
      </c>
      <c r="H229" s="5">
        <v>17.469989999999999</v>
      </c>
      <c r="I229" s="5">
        <v>40.827930000000002</v>
      </c>
      <c r="J229" s="2" t="s">
        <v>644</v>
      </c>
    </row>
    <row r="230" spans="1:10" ht="14.4">
      <c r="A230" s="3" t="s">
        <v>29</v>
      </c>
      <c r="B230" s="5">
        <v>1994</v>
      </c>
      <c r="C230" s="3" t="s">
        <v>647</v>
      </c>
      <c r="D230" s="3" t="s">
        <v>651</v>
      </c>
      <c r="E230" s="3" t="s">
        <v>35</v>
      </c>
      <c r="F230" s="2" t="s">
        <v>643</v>
      </c>
      <c r="G230" s="5">
        <v>27.581869999999999</v>
      </c>
      <c r="H230" s="5">
        <v>18.13926</v>
      </c>
      <c r="I230" s="5">
        <v>40.83164</v>
      </c>
      <c r="J230" s="2" t="s">
        <v>644</v>
      </c>
    </row>
    <row r="231" spans="1:10" ht="14.4">
      <c r="A231" s="3" t="s">
        <v>29</v>
      </c>
      <c r="B231" s="5">
        <v>1995</v>
      </c>
      <c r="C231" s="3" t="s">
        <v>647</v>
      </c>
      <c r="D231" s="3" t="s">
        <v>651</v>
      </c>
      <c r="E231" s="3" t="s">
        <v>35</v>
      </c>
      <c r="F231" s="2" t="s">
        <v>643</v>
      </c>
      <c r="G231" s="5">
        <v>28.233239999999999</v>
      </c>
      <c r="H231" s="5">
        <v>17.67747</v>
      </c>
      <c r="I231" s="5">
        <v>42.767919999999997</v>
      </c>
      <c r="J231" s="2" t="s">
        <v>644</v>
      </c>
    </row>
    <row r="232" spans="1:10" ht="14.4">
      <c r="A232" s="3" t="s">
        <v>29</v>
      </c>
      <c r="B232" s="5">
        <v>1996</v>
      </c>
      <c r="C232" s="3" t="s">
        <v>647</v>
      </c>
      <c r="D232" s="3" t="s">
        <v>651</v>
      </c>
      <c r="E232" s="3" t="s">
        <v>35</v>
      </c>
      <c r="F232" s="2" t="s">
        <v>643</v>
      </c>
      <c r="G232" s="5">
        <v>28.556519999999999</v>
      </c>
      <c r="H232" s="5">
        <v>18.31767</v>
      </c>
      <c r="I232" s="5">
        <v>41.626130000000003</v>
      </c>
      <c r="J232" s="2" t="s">
        <v>644</v>
      </c>
    </row>
    <row r="233" spans="1:10" ht="14.4">
      <c r="A233" s="3" t="s">
        <v>29</v>
      </c>
      <c r="B233" s="5">
        <v>1997</v>
      </c>
      <c r="C233" s="3" t="s">
        <v>647</v>
      </c>
      <c r="D233" s="3" t="s">
        <v>651</v>
      </c>
      <c r="E233" s="3" t="s">
        <v>35</v>
      </c>
      <c r="F233" s="2" t="s">
        <v>643</v>
      </c>
      <c r="G233" s="5">
        <v>28.81439</v>
      </c>
      <c r="H233" s="5">
        <v>19.20309</v>
      </c>
      <c r="I233" s="5">
        <v>41.087060000000001</v>
      </c>
      <c r="J233" s="2" t="s">
        <v>644</v>
      </c>
    </row>
    <row r="234" spans="1:10" ht="14.4">
      <c r="A234" s="3" t="s">
        <v>29</v>
      </c>
      <c r="B234" s="5">
        <v>1998</v>
      </c>
      <c r="C234" s="3" t="s">
        <v>647</v>
      </c>
      <c r="D234" s="3" t="s">
        <v>651</v>
      </c>
      <c r="E234" s="3" t="s">
        <v>35</v>
      </c>
      <c r="F234" s="2" t="s">
        <v>643</v>
      </c>
      <c r="G234" s="5">
        <v>29.238420000000001</v>
      </c>
      <c r="H234" s="5">
        <v>19.113029999999998</v>
      </c>
      <c r="I234" s="5">
        <v>41.12818</v>
      </c>
      <c r="J234" s="2" t="s">
        <v>644</v>
      </c>
    </row>
    <row r="235" spans="1:10" ht="14.4">
      <c r="A235" s="3" t="s">
        <v>29</v>
      </c>
      <c r="B235" s="5">
        <v>1999</v>
      </c>
      <c r="C235" s="3" t="s">
        <v>647</v>
      </c>
      <c r="D235" s="3" t="s">
        <v>651</v>
      </c>
      <c r="E235" s="3" t="s">
        <v>35</v>
      </c>
      <c r="F235" s="2" t="s">
        <v>643</v>
      </c>
      <c r="G235" s="5">
        <v>29.78058</v>
      </c>
      <c r="H235" s="5">
        <v>19.053450000000002</v>
      </c>
      <c r="I235" s="5">
        <v>43.070259999999998</v>
      </c>
      <c r="J235" s="2" t="s">
        <v>644</v>
      </c>
    </row>
    <row r="236" spans="1:10" ht="14.4">
      <c r="A236" s="3" t="s">
        <v>29</v>
      </c>
      <c r="B236" s="5">
        <v>2000</v>
      </c>
      <c r="C236" s="3" t="s">
        <v>647</v>
      </c>
      <c r="D236" s="3" t="s">
        <v>651</v>
      </c>
      <c r="E236" s="3" t="s">
        <v>35</v>
      </c>
      <c r="F236" s="2" t="s">
        <v>643</v>
      </c>
      <c r="G236" s="5">
        <v>31.12107</v>
      </c>
      <c r="H236" s="5">
        <v>19.136990000000001</v>
      </c>
      <c r="I236" s="5">
        <v>47.44903</v>
      </c>
      <c r="J236" s="2" t="s">
        <v>644</v>
      </c>
    </row>
    <row r="237" spans="1:10" ht="14.4">
      <c r="A237" s="3" t="s">
        <v>29</v>
      </c>
      <c r="B237" s="5">
        <v>2001</v>
      </c>
      <c r="C237" s="3" t="s">
        <v>647</v>
      </c>
      <c r="D237" s="3" t="s">
        <v>651</v>
      </c>
      <c r="E237" s="3" t="s">
        <v>35</v>
      </c>
      <c r="F237" s="2" t="s">
        <v>643</v>
      </c>
      <c r="G237" s="5">
        <v>31.041429999999998</v>
      </c>
      <c r="H237" s="5">
        <v>20.150739999999999</v>
      </c>
      <c r="I237" s="5">
        <v>44.504629999999999</v>
      </c>
      <c r="J237" s="2" t="s">
        <v>644</v>
      </c>
    </row>
    <row r="238" spans="1:10" ht="14.4">
      <c r="A238" s="3" t="s">
        <v>29</v>
      </c>
      <c r="B238" s="5">
        <v>2002</v>
      </c>
      <c r="C238" s="3" t="s">
        <v>647</v>
      </c>
      <c r="D238" s="3" t="s">
        <v>651</v>
      </c>
      <c r="E238" s="3" t="s">
        <v>35</v>
      </c>
      <c r="F238" s="2" t="s">
        <v>643</v>
      </c>
      <c r="G238" s="5">
        <v>31.709620000000001</v>
      </c>
      <c r="H238" s="5">
        <v>21.624490000000002</v>
      </c>
      <c r="I238" s="5">
        <v>45.632640000000002</v>
      </c>
      <c r="J238" s="2" t="s">
        <v>644</v>
      </c>
    </row>
    <row r="239" spans="1:10" ht="14.4">
      <c r="A239" s="3" t="s">
        <v>29</v>
      </c>
      <c r="B239" s="5">
        <v>2003</v>
      </c>
      <c r="C239" s="3" t="s">
        <v>647</v>
      </c>
      <c r="D239" s="3" t="s">
        <v>651</v>
      </c>
      <c r="E239" s="3" t="s">
        <v>35</v>
      </c>
      <c r="F239" s="2" t="s">
        <v>643</v>
      </c>
      <c r="G239" s="5">
        <v>33.19285</v>
      </c>
      <c r="H239" s="5">
        <v>22.970870000000001</v>
      </c>
      <c r="I239" s="5">
        <v>46.241720000000001</v>
      </c>
      <c r="J239" s="2" t="s">
        <v>644</v>
      </c>
    </row>
    <row r="240" spans="1:10" ht="14.4">
      <c r="A240" s="3" t="s">
        <v>29</v>
      </c>
      <c r="B240" s="5">
        <v>2004</v>
      </c>
      <c r="C240" s="3" t="s">
        <v>647</v>
      </c>
      <c r="D240" s="3" t="s">
        <v>651</v>
      </c>
      <c r="E240" s="3" t="s">
        <v>35</v>
      </c>
      <c r="F240" s="2" t="s">
        <v>643</v>
      </c>
      <c r="G240" s="5">
        <v>35.317779999999999</v>
      </c>
      <c r="H240" s="5">
        <v>23.45187</v>
      </c>
      <c r="I240" s="5">
        <v>49.360390000000002</v>
      </c>
      <c r="J240" s="2" t="s">
        <v>644</v>
      </c>
    </row>
    <row r="241" spans="1:10" ht="14.4">
      <c r="A241" s="3" t="s">
        <v>29</v>
      </c>
      <c r="B241" s="5">
        <v>2005</v>
      </c>
      <c r="C241" s="3" t="s">
        <v>647</v>
      </c>
      <c r="D241" s="3" t="s">
        <v>651</v>
      </c>
      <c r="E241" s="3" t="s">
        <v>35</v>
      </c>
      <c r="F241" s="2" t="s">
        <v>643</v>
      </c>
      <c r="G241" s="5">
        <v>37.722619999999999</v>
      </c>
      <c r="H241" s="5">
        <v>24.022110000000001</v>
      </c>
      <c r="I241" s="5">
        <v>54.01305</v>
      </c>
      <c r="J241" s="2" t="s">
        <v>644</v>
      </c>
    </row>
    <row r="242" spans="1:10" ht="14.4">
      <c r="A242" s="3" t="s">
        <v>29</v>
      </c>
      <c r="B242" s="5">
        <v>2006</v>
      </c>
      <c r="C242" s="3" t="s">
        <v>647</v>
      </c>
      <c r="D242" s="3" t="s">
        <v>651</v>
      </c>
      <c r="E242" s="3" t="s">
        <v>35</v>
      </c>
      <c r="F242" s="2" t="s">
        <v>643</v>
      </c>
      <c r="G242" s="5">
        <v>40.693640000000002</v>
      </c>
      <c r="H242" s="5">
        <v>27.534079999999999</v>
      </c>
      <c r="I242" s="5">
        <v>56.58229</v>
      </c>
      <c r="J242" s="2" t="s">
        <v>644</v>
      </c>
    </row>
    <row r="243" spans="1:10" ht="14.4">
      <c r="A243" s="3" t="s">
        <v>29</v>
      </c>
      <c r="B243" s="5">
        <v>2007</v>
      </c>
      <c r="C243" s="3" t="s">
        <v>647</v>
      </c>
      <c r="D243" s="3" t="s">
        <v>651</v>
      </c>
      <c r="E243" s="3" t="s">
        <v>35</v>
      </c>
      <c r="F243" s="2" t="s">
        <v>643</v>
      </c>
      <c r="G243" s="5">
        <v>44.088329999999999</v>
      </c>
      <c r="H243" s="5">
        <v>30.728200000000001</v>
      </c>
      <c r="I243" s="5">
        <v>60.431429999999999</v>
      </c>
      <c r="J243" s="2" t="s">
        <v>644</v>
      </c>
    </row>
    <row r="244" spans="1:10" ht="14.4">
      <c r="A244" s="3" t="s">
        <v>29</v>
      </c>
      <c r="B244" s="5">
        <v>2008</v>
      </c>
      <c r="C244" s="3" t="s">
        <v>647</v>
      </c>
      <c r="D244" s="3" t="s">
        <v>651</v>
      </c>
      <c r="E244" s="3" t="s">
        <v>35</v>
      </c>
      <c r="F244" s="2" t="s">
        <v>643</v>
      </c>
      <c r="G244" s="5">
        <v>45.342129999999997</v>
      </c>
      <c r="H244" s="5">
        <v>30.933</v>
      </c>
      <c r="I244" s="5">
        <v>62.010170000000002</v>
      </c>
      <c r="J244" s="2" t="s">
        <v>644</v>
      </c>
    </row>
    <row r="245" spans="1:10" ht="14.4">
      <c r="A245" s="3" t="s">
        <v>29</v>
      </c>
      <c r="B245" s="5">
        <v>2009</v>
      </c>
      <c r="C245" s="3" t="s">
        <v>647</v>
      </c>
      <c r="D245" s="3" t="s">
        <v>651</v>
      </c>
      <c r="E245" s="3" t="s">
        <v>35</v>
      </c>
      <c r="F245" s="2" t="s">
        <v>643</v>
      </c>
      <c r="G245" s="5">
        <v>46.360979999999998</v>
      </c>
      <c r="H245" s="5">
        <v>31.201280000000001</v>
      </c>
      <c r="I245" s="5">
        <v>63.810070000000003</v>
      </c>
      <c r="J245" s="2" t="s">
        <v>644</v>
      </c>
    </row>
    <row r="246" spans="1:10" ht="14.4">
      <c r="A246" s="3" t="s">
        <v>29</v>
      </c>
      <c r="B246" s="5">
        <v>2010</v>
      </c>
      <c r="C246" s="3" t="s">
        <v>647</v>
      </c>
      <c r="D246" s="3" t="s">
        <v>651</v>
      </c>
      <c r="E246" s="3" t="s">
        <v>35</v>
      </c>
      <c r="F246" s="2" t="s">
        <v>643</v>
      </c>
      <c r="G246" s="5">
        <v>47.864789999999999</v>
      </c>
      <c r="H246" s="5">
        <v>30.805420000000002</v>
      </c>
      <c r="I246" s="5">
        <v>67.948840000000004</v>
      </c>
      <c r="J246" s="2" t="s">
        <v>644</v>
      </c>
    </row>
    <row r="247" spans="1:10" ht="14.4">
      <c r="A247" s="3" t="s">
        <v>29</v>
      </c>
      <c r="B247" s="5">
        <v>2011</v>
      </c>
      <c r="C247" s="3" t="s">
        <v>647</v>
      </c>
      <c r="D247" s="3" t="s">
        <v>651</v>
      </c>
      <c r="E247" s="3" t="s">
        <v>35</v>
      </c>
      <c r="F247" s="2" t="s">
        <v>643</v>
      </c>
      <c r="G247" s="5">
        <v>48.646180000000001</v>
      </c>
      <c r="H247" s="5">
        <v>30.752960000000002</v>
      </c>
      <c r="I247" s="5">
        <v>68.671310000000005</v>
      </c>
      <c r="J247" s="2" t="s">
        <v>644</v>
      </c>
    </row>
    <row r="248" spans="1:10" ht="14.4">
      <c r="A248" s="3" t="s">
        <v>29</v>
      </c>
      <c r="B248" s="5">
        <v>2012</v>
      </c>
      <c r="C248" s="3" t="s">
        <v>647</v>
      </c>
      <c r="D248" s="3" t="s">
        <v>651</v>
      </c>
      <c r="E248" s="3" t="s">
        <v>35</v>
      </c>
      <c r="F248" s="2" t="s">
        <v>643</v>
      </c>
      <c r="G248" s="5">
        <v>50.639009999999999</v>
      </c>
      <c r="H248" s="5">
        <v>33.32479</v>
      </c>
      <c r="I248" s="5">
        <v>70.062259999999995</v>
      </c>
      <c r="J248" s="2" t="s">
        <v>644</v>
      </c>
    </row>
    <row r="249" spans="1:10" ht="14.4">
      <c r="A249" s="3" t="s">
        <v>29</v>
      </c>
      <c r="B249" s="5">
        <v>2013</v>
      </c>
      <c r="C249" s="3" t="s">
        <v>647</v>
      </c>
      <c r="D249" s="3" t="s">
        <v>651</v>
      </c>
      <c r="E249" s="3" t="s">
        <v>35</v>
      </c>
      <c r="F249" s="2" t="s">
        <v>643</v>
      </c>
      <c r="G249" s="5">
        <v>50.796950000000002</v>
      </c>
      <c r="H249" s="5">
        <v>32.166469999999997</v>
      </c>
      <c r="I249" s="5">
        <v>72.548959999999994</v>
      </c>
      <c r="J249" s="2" t="s">
        <v>644</v>
      </c>
    </row>
    <row r="250" spans="1:10" ht="14.4">
      <c r="A250" s="3" t="s">
        <v>29</v>
      </c>
      <c r="B250" s="5">
        <v>2014</v>
      </c>
      <c r="C250" s="3" t="s">
        <v>647</v>
      </c>
      <c r="D250" s="3" t="s">
        <v>651</v>
      </c>
      <c r="E250" s="3" t="s">
        <v>35</v>
      </c>
      <c r="F250" s="2" t="s">
        <v>643</v>
      </c>
      <c r="G250" s="5">
        <v>57.829940000000001</v>
      </c>
      <c r="H250" s="5">
        <v>36.525790000000001</v>
      </c>
      <c r="I250" s="5">
        <v>82.065309999999997</v>
      </c>
      <c r="J250" s="2" t="s">
        <v>644</v>
      </c>
    </row>
    <row r="251" spans="1:10" ht="14.4">
      <c r="A251" s="3" t="s">
        <v>29</v>
      </c>
      <c r="B251" s="5">
        <v>2015</v>
      </c>
      <c r="C251" s="3" t="s">
        <v>647</v>
      </c>
      <c r="D251" s="3" t="s">
        <v>651</v>
      </c>
      <c r="E251" s="3" t="s">
        <v>35</v>
      </c>
      <c r="F251" s="2" t="s">
        <v>643</v>
      </c>
      <c r="G251" s="5">
        <v>59.610950000000003</v>
      </c>
      <c r="H251" s="5">
        <v>38.464269999999999</v>
      </c>
      <c r="I251" s="5">
        <v>83.765270000000001</v>
      </c>
      <c r="J251" s="2" t="s">
        <v>644</v>
      </c>
    </row>
    <row r="252" spans="1:10" ht="14.4">
      <c r="A252" s="3" t="s">
        <v>29</v>
      </c>
      <c r="B252" s="5">
        <v>2016</v>
      </c>
      <c r="C252" s="3" t="s">
        <v>647</v>
      </c>
      <c r="D252" s="3" t="s">
        <v>651</v>
      </c>
      <c r="E252" s="3" t="s">
        <v>35</v>
      </c>
      <c r="F252" s="2" t="s">
        <v>643</v>
      </c>
      <c r="G252" s="5">
        <v>56.603090000000002</v>
      </c>
      <c r="H252" s="5">
        <v>35.465179999999997</v>
      </c>
      <c r="I252" s="5">
        <v>81.038619999999995</v>
      </c>
      <c r="J252" s="2" t="s">
        <v>644</v>
      </c>
    </row>
    <row r="253" spans="1:10" ht="14.4">
      <c r="A253" s="3" t="s">
        <v>29</v>
      </c>
      <c r="B253" s="5">
        <v>2017</v>
      </c>
      <c r="C253" s="3" t="s">
        <v>647</v>
      </c>
      <c r="D253" s="3" t="s">
        <v>651</v>
      </c>
      <c r="E253" s="3" t="s">
        <v>35</v>
      </c>
      <c r="F253" s="2" t="s">
        <v>643</v>
      </c>
      <c r="G253" s="5">
        <v>59.827260000000003</v>
      </c>
      <c r="H253" s="5">
        <v>37.722200000000001</v>
      </c>
      <c r="I253" s="5">
        <v>85.931619999999995</v>
      </c>
      <c r="J253" s="2" t="s">
        <v>644</v>
      </c>
    </row>
    <row r="254" spans="1:10" ht="14.4" hidden="1">
      <c r="A254" s="3" t="s">
        <v>29</v>
      </c>
      <c r="B254" s="5">
        <v>1990</v>
      </c>
      <c r="C254" s="3" t="s">
        <v>647</v>
      </c>
      <c r="D254" s="3" t="s">
        <v>651</v>
      </c>
      <c r="E254" s="3" t="s">
        <v>35</v>
      </c>
      <c r="F254" s="2" t="s">
        <v>646</v>
      </c>
      <c r="G254" s="5">
        <v>1.0444169999999999</v>
      </c>
      <c r="H254" s="5">
        <v>0.60671399999999998</v>
      </c>
      <c r="I254" s="5">
        <v>1.607944</v>
      </c>
      <c r="J254" s="2" t="s">
        <v>644</v>
      </c>
    </row>
    <row r="255" spans="1:10" ht="14.4" hidden="1">
      <c r="A255" s="3" t="s">
        <v>29</v>
      </c>
      <c r="B255" s="5">
        <v>1991</v>
      </c>
      <c r="C255" s="3" t="s">
        <v>647</v>
      </c>
      <c r="D255" s="3" t="s">
        <v>651</v>
      </c>
      <c r="E255" s="3" t="s">
        <v>35</v>
      </c>
      <c r="F255" s="2" t="s">
        <v>646</v>
      </c>
      <c r="G255" s="5">
        <v>0.99268500000000004</v>
      </c>
      <c r="H255" s="5">
        <v>0.62110500000000002</v>
      </c>
      <c r="I255" s="5">
        <v>1.5236730000000001</v>
      </c>
      <c r="J255" s="2" t="s">
        <v>644</v>
      </c>
    </row>
    <row r="256" spans="1:10" ht="14.4" hidden="1">
      <c r="A256" s="3" t="s">
        <v>29</v>
      </c>
      <c r="B256" s="5">
        <v>1992</v>
      </c>
      <c r="C256" s="3" t="s">
        <v>647</v>
      </c>
      <c r="D256" s="3" t="s">
        <v>651</v>
      </c>
      <c r="E256" s="3" t="s">
        <v>35</v>
      </c>
      <c r="F256" s="2" t="s">
        <v>646</v>
      </c>
      <c r="G256" s="5">
        <v>0.99646999999999997</v>
      </c>
      <c r="H256" s="5">
        <v>0.64971100000000004</v>
      </c>
      <c r="I256" s="5">
        <v>1.4743850000000001</v>
      </c>
      <c r="J256" s="2" t="s">
        <v>644</v>
      </c>
    </row>
    <row r="257" spans="1:10" ht="14.4" hidden="1">
      <c r="A257" s="3" t="s">
        <v>29</v>
      </c>
      <c r="B257" s="5">
        <v>1993</v>
      </c>
      <c r="C257" s="3" t="s">
        <v>647</v>
      </c>
      <c r="D257" s="3" t="s">
        <v>651</v>
      </c>
      <c r="E257" s="3" t="s">
        <v>35</v>
      </c>
      <c r="F257" s="2" t="s">
        <v>646</v>
      </c>
      <c r="G257" s="5">
        <v>1.0023070000000001</v>
      </c>
      <c r="H257" s="5">
        <v>0.64673099999999994</v>
      </c>
      <c r="I257" s="5">
        <v>1.479581</v>
      </c>
      <c r="J257" s="2" t="s">
        <v>644</v>
      </c>
    </row>
    <row r="258" spans="1:10" ht="14.4" hidden="1">
      <c r="A258" s="3" t="s">
        <v>29</v>
      </c>
      <c r="B258" s="5">
        <v>1994</v>
      </c>
      <c r="C258" s="3" t="s">
        <v>647</v>
      </c>
      <c r="D258" s="3" t="s">
        <v>651</v>
      </c>
      <c r="E258" s="3" t="s">
        <v>35</v>
      </c>
      <c r="F258" s="2" t="s">
        <v>646</v>
      </c>
      <c r="G258" s="5">
        <v>1.0070509999999999</v>
      </c>
      <c r="H258" s="5">
        <v>0.661829</v>
      </c>
      <c r="I258" s="5">
        <v>1.492653</v>
      </c>
      <c r="J258" s="2" t="s">
        <v>644</v>
      </c>
    </row>
    <row r="259" spans="1:10" ht="14.4" hidden="1">
      <c r="A259" s="3" t="s">
        <v>29</v>
      </c>
      <c r="B259" s="5">
        <v>1995</v>
      </c>
      <c r="C259" s="3" t="s">
        <v>647</v>
      </c>
      <c r="D259" s="3" t="s">
        <v>651</v>
      </c>
      <c r="E259" s="3" t="s">
        <v>35</v>
      </c>
      <c r="F259" s="2" t="s">
        <v>646</v>
      </c>
      <c r="G259" s="5">
        <v>1.0288330000000001</v>
      </c>
      <c r="H259" s="5">
        <v>0.65515900000000005</v>
      </c>
      <c r="I259" s="5">
        <v>1.5576490000000001</v>
      </c>
      <c r="J259" s="2" t="s">
        <v>644</v>
      </c>
    </row>
    <row r="260" spans="1:10" ht="14.4" hidden="1">
      <c r="A260" s="3" t="s">
        <v>29</v>
      </c>
      <c r="B260" s="5">
        <v>1996</v>
      </c>
      <c r="C260" s="3" t="s">
        <v>647</v>
      </c>
      <c r="D260" s="3" t="s">
        <v>651</v>
      </c>
      <c r="E260" s="3" t="s">
        <v>35</v>
      </c>
      <c r="F260" s="2" t="s">
        <v>646</v>
      </c>
      <c r="G260" s="5">
        <v>1.0407029999999999</v>
      </c>
      <c r="H260" s="5">
        <v>0.66422499999999995</v>
      </c>
      <c r="I260" s="5">
        <v>1.5157369999999999</v>
      </c>
      <c r="J260" s="2" t="s">
        <v>644</v>
      </c>
    </row>
    <row r="261" spans="1:10" ht="14.4" hidden="1">
      <c r="A261" s="3" t="s">
        <v>29</v>
      </c>
      <c r="B261" s="5">
        <v>1997</v>
      </c>
      <c r="C261" s="3" t="s">
        <v>647</v>
      </c>
      <c r="D261" s="3" t="s">
        <v>651</v>
      </c>
      <c r="E261" s="3" t="s">
        <v>35</v>
      </c>
      <c r="F261" s="2" t="s">
        <v>646</v>
      </c>
      <c r="G261" s="5">
        <v>1.0498179999999999</v>
      </c>
      <c r="H261" s="5">
        <v>0.69933599999999996</v>
      </c>
      <c r="I261" s="5">
        <v>1.506456</v>
      </c>
      <c r="J261" s="2" t="s">
        <v>644</v>
      </c>
    </row>
    <row r="262" spans="1:10" ht="14.4" hidden="1">
      <c r="A262" s="3" t="s">
        <v>29</v>
      </c>
      <c r="B262" s="5">
        <v>1998</v>
      </c>
      <c r="C262" s="3" t="s">
        <v>647</v>
      </c>
      <c r="D262" s="3" t="s">
        <v>651</v>
      </c>
      <c r="E262" s="3" t="s">
        <v>35</v>
      </c>
      <c r="F262" s="2" t="s">
        <v>646</v>
      </c>
      <c r="G262" s="5">
        <v>1.065564</v>
      </c>
      <c r="H262" s="5">
        <v>0.70300099999999999</v>
      </c>
      <c r="I262" s="5">
        <v>1.4877899999999999</v>
      </c>
      <c r="J262" s="2" t="s">
        <v>644</v>
      </c>
    </row>
    <row r="263" spans="1:10" ht="14.4" hidden="1">
      <c r="A263" s="3" t="s">
        <v>29</v>
      </c>
      <c r="B263" s="5">
        <v>1999</v>
      </c>
      <c r="C263" s="3" t="s">
        <v>647</v>
      </c>
      <c r="D263" s="3" t="s">
        <v>651</v>
      </c>
      <c r="E263" s="3" t="s">
        <v>35</v>
      </c>
      <c r="F263" s="2" t="s">
        <v>646</v>
      </c>
      <c r="G263" s="5">
        <v>1.083745</v>
      </c>
      <c r="H263" s="5">
        <v>0.69153699999999996</v>
      </c>
      <c r="I263" s="5">
        <v>1.5714520000000001</v>
      </c>
      <c r="J263" s="2" t="s">
        <v>644</v>
      </c>
    </row>
    <row r="264" spans="1:10" ht="14.4" hidden="1">
      <c r="A264" s="3" t="s">
        <v>29</v>
      </c>
      <c r="B264" s="5">
        <v>2000</v>
      </c>
      <c r="C264" s="3" t="s">
        <v>647</v>
      </c>
      <c r="D264" s="3" t="s">
        <v>651</v>
      </c>
      <c r="E264" s="3" t="s">
        <v>35</v>
      </c>
      <c r="F264" s="2" t="s">
        <v>646</v>
      </c>
      <c r="G264" s="5">
        <v>1.1343559999999999</v>
      </c>
      <c r="H264" s="5">
        <v>0.69539300000000004</v>
      </c>
      <c r="I264" s="5">
        <v>1.7064429999999999</v>
      </c>
      <c r="J264" s="2" t="s">
        <v>644</v>
      </c>
    </row>
    <row r="265" spans="1:10" ht="14.4" hidden="1">
      <c r="A265" s="3" t="s">
        <v>29</v>
      </c>
      <c r="B265" s="5">
        <v>2001</v>
      </c>
      <c r="C265" s="3" t="s">
        <v>647</v>
      </c>
      <c r="D265" s="3" t="s">
        <v>651</v>
      </c>
      <c r="E265" s="3" t="s">
        <v>35</v>
      </c>
      <c r="F265" s="2" t="s">
        <v>646</v>
      </c>
      <c r="G265" s="5">
        <v>1.1221179999999999</v>
      </c>
      <c r="H265" s="5">
        <v>0.72311800000000004</v>
      </c>
      <c r="I265" s="5">
        <v>1.604636</v>
      </c>
      <c r="J265" s="2" t="s">
        <v>644</v>
      </c>
    </row>
    <row r="266" spans="1:10" ht="14.4" hidden="1">
      <c r="A266" s="3" t="s">
        <v>29</v>
      </c>
      <c r="B266" s="5">
        <v>2002</v>
      </c>
      <c r="C266" s="3" t="s">
        <v>647</v>
      </c>
      <c r="D266" s="3" t="s">
        <v>651</v>
      </c>
      <c r="E266" s="3" t="s">
        <v>35</v>
      </c>
      <c r="F266" s="2" t="s">
        <v>646</v>
      </c>
      <c r="G266" s="5">
        <v>1.1453709999999999</v>
      </c>
      <c r="H266" s="5">
        <v>0.78093000000000001</v>
      </c>
      <c r="I266" s="5">
        <v>1.6501859999999999</v>
      </c>
      <c r="J266" s="2" t="s">
        <v>644</v>
      </c>
    </row>
    <row r="267" spans="1:10" ht="14.4" hidden="1">
      <c r="A267" s="3" t="s">
        <v>29</v>
      </c>
      <c r="B267" s="5">
        <v>2003</v>
      </c>
      <c r="C267" s="3" t="s">
        <v>647</v>
      </c>
      <c r="D267" s="3" t="s">
        <v>651</v>
      </c>
      <c r="E267" s="3" t="s">
        <v>35</v>
      </c>
      <c r="F267" s="2" t="s">
        <v>646</v>
      </c>
      <c r="G267" s="5">
        <v>1.2006559999999999</v>
      </c>
      <c r="H267" s="5">
        <v>0.82357800000000003</v>
      </c>
      <c r="I267" s="5">
        <v>1.6778979999999999</v>
      </c>
      <c r="J267" s="2" t="s">
        <v>644</v>
      </c>
    </row>
    <row r="268" spans="1:10" ht="14.4" hidden="1">
      <c r="A268" s="3" t="s">
        <v>29</v>
      </c>
      <c r="B268" s="5">
        <v>2004</v>
      </c>
      <c r="C268" s="3" t="s">
        <v>647</v>
      </c>
      <c r="D268" s="3" t="s">
        <v>651</v>
      </c>
      <c r="E268" s="3" t="s">
        <v>35</v>
      </c>
      <c r="F268" s="2" t="s">
        <v>646</v>
      </c>
      <c r="G268" s="5">
        <v>1.2863770000000001</v>
      </c>
      <c r="H268" s="5">
        <v>0.86268500000000004</v>
      </c>
      <c r="I268" s="5">
        <v>1.7957700000000001</v>
      </c>
      <c r="J268" s="2" t="s">
        <v>644</v>
      </c>
    </row>
    <row r="269" spans="1:10" ht="14.4" hidden="1">
      <c r="A269" s="3" t="s">
        <v>29</v>
      </c>
      <c r="B269" s="5">
        <v>2005</v>
      </c>
      <c r="C269" s="3" t="s">
        <v>647</v>
      </c>
      <c r="D269" s="3" t="s">
        <v>651</v>
      </c>
      <c r="E269" s="3" t="s">
        <v>35</v>
      </c>
      <c r="F269" s="2" t="s">
        <v>646</v>
      </c>
      <c r="G269" s="5">
        <v>1.3848039999999999</v>
      </c>
      <c r="H269" s="5">
        <v>0.88986900000000002</v>
      </c>
      <c r="I269" s="5">
        <v>1.9920949999999999</v>
      </c>
      <c r="J269" s="2" t="s">
        <v>644</v>
      </c>
    </row>
    <row r="270" spans="1:10" ht="14.4" hidden="1">
      <c r="A270" s="3" t="s">
        <v>29</v>
      </c>
      <c r="B270" s="5">
        <v>2006</v>
      </c>
      <c r="C270" s="3" t="s">
        <v>647</v>
      </c>
      <c r="D270" s="3" t="s">
        <v>651</v>
      </c>
      <c r="E270" s="3" t="s">
        <v>35</v>
      </c>
      <c r="F270" s="2" t="s">
        <v>646</v>
      </c>
      <c r="G270" s="5">
        <v>1.4997199999999999</v>
      </c>
      <c r="H270" s="5">
        <v>1.0095179999999999</v>
      </c>
      <c r="I270" s="5">
        <v>2.0923430000000001</v>
      </c>
      <c r="J270" s="2" t="s">
        <v>644</v>
      </c>
    </row>
    <row r="271" spans="1:10" ht="14.4" hidden="1">
      <c r="A271" s="3" t="s">
        <v>29</v>
      </c>
      <c r="B271" s="5">
        <v>2007</v>
      </c>
      <c r="C271" s="3" t="s">
        <v>647</v>
      </c>
      <c r="D271" s="3" t="s">
        <v>651</v>
      </c>
      <c r="E271" s="3" t="s">
        <v>35</v>
      </c>
      <c r="F271" s="2" t="s">
        <v>646</v>
      </c>
      <c r="G271" s="5">
        <v>1.6374979999999999</v>
      </c>
      <c r="H271" s="5">
        <v>1.1348339999999999</v>
      </c>
      <c r="I271" s="5">
        <v>2.2560310000000001</v>
      </c>
      <c r="J271" s="2" t="s">
        <v>644</v>
      </c>
    </row>
    <row r="272" spans="1:10" ht="14.4" hidden="1">
      <c r="A272" s="3" t="s">
        <v>29</v>
      </c>
      <c r="B272" s="5">
        <v>2008</v>
      </c>
      <c r="C272" s="3" t="s">
        <v>647</v>
      </c>
      <c r="D272" s="3" t="s">
        <v>651</v>
      </c>
      <c r="E272" s="3" t="s">
        <v>35</v>
      </c>
      <c r="F272" s="2" t="s">
        <v>646</v>
      </c>
      <c r="G272" s="5">
        <v>1.7067840000000001</v>
      </c>
      <c r="H272" s="5">
        <v>1.1629389999999999</v>
      </c>
      <c r="I272" s="5">
        <v>2.327906</v>
      </c>
      <c r="J272" s="2" t="s">
        <v>644</v>
      </c>
    </row>
    <row r="273" spans="1:10" ht="14.4" hidden="1">
      <c r="A273" s="3" t="s">
        <v>29</v>
      </c>
      <c r="B273" s="5">
        <v>2009</v>
      </c>
      <c r="C273" s="3" t="s">
        <v>647</v>
      </c>
      <c r="D273" s="3" t="s">
        <v>651</v>
      </c>
      <c r="E273" s="3" t="s">
        <v>35</v>
      </c>
      <c r="F273" s="2" t="s">
        <v>646</v>
      </c>
      <c r="G273" s="5">
        <v>1.774724</v>
      </c>
      <c r="H273" s="5">
        <v>1.1876119999999999</v>
      </c>
      <c r="I273" s="5">
        <v>2.4494259999999999</v>
      </c>
      <c r="J273" s="2" t="s">
        <v>644</v>
      </c>
    </row>
    <row r="274" spans="1:10" ht="14.4" hidden="1">
      <c r="A274" s="3" t="s">
        <v>29</v>
      </c>
      <c r="B274" s="5">
        <v>2010</v>
      </c>
      <c r="C274" s="3" t="s">
        <v>647</v>
      </c>
      <c r="D274" s="3" t="s">
        <v>651</v>
      </c>
      <c r="E274" s="3" t="s">
        <v>35</v>
      </c>
      <c r="F274" s="2" t="s">
        <v>646</v>
      </c>
      <c r="G274" s="5">
        <v>1.8661909999999999</v>
      </c>
      <c r="H274" s="5">
        <v>1.1886239999999999</v>
      </c>
      <c r="I274" s="5">
        <v>2.6782499999999998</v>
      </c>
      <c r="J274" s="2" t="s">
        <v>644</v>
      </c>
    </row>
    <row r="275" spans="1:10" ht="14.4" hidden="1">
      <c r="A275" s="3" t="s">
        <v>29</v>
      </c>
      <c r="B275" s="5">
        <v>2011</v>
      </c>
      <c r="C275" s="3" t="s">
        <v>647</v>
      </c>
      <c r="D275" s="3" t="s">
        <v>651</v>
      </c>
      <c r="E275" s="3" t="s">
        <v>35</v>
      </c>
      <c r="F275" s="2" t="s">
        <v>646</v>
      </c>
      <c r="G275" s="5">
        <v>1.9086920000000001</v>
      </c>
      <c r="H275" s="5">
        <v>1.196493</v>
      </c>
      <c r="I275" s="5">
        <v>2.6980599999999999</v>
      </c>
      <c r="J275" s="2" t="s">
        <v>644</v>
      </c>
    </row>
    <row r="276" spans="1:10" ht="14.4" hidden="1">
      <c r="A276" s="3" t="s">
        <v>29</v>
      </c>
      <c r="B276" s="5">
        <v>2012</v>
      </c>
      <c r="C276" s="3" t="s">
        <v>647</v>
      </c>
      <c r="D276" s="3" t="s">
        <v>651</v>
      </c>
      <c r="E276" s="3" t="s">
        <v>35</v>
      </c>
      <c r="F276" s="2" t="s">
        <v>646</v>
      </c>
      <c r="G276" s="5">
        <v>1.9933940000000001</v>
      </c>
      <c r="H276" s="5">
        <v>1.3061929999999999</v>
      </c>
      <c r="I276" s="5">
        <v>2.7560340000000001</v>
      </c>
      <c r="J276" s="2" t="s">
        <v>644</v>
      </c>
    </row>
    <row r="277" spans="1:10" ht="14.4" hidden="1">
      <c r="A277" s="3" t="s">
        <v>29</v>
      </c>
      <c r="B277" s="5">
        <v>2013</v>
      </c>
      <c r="C277" s="3" t="s">
        <v>647</v>
      </c>
      <c r="D277" s="3" t="s">
        <v>651</v>
      </c>
      <c r="E277" s="3" t="s">
        <v>35</v>
      </c>
      <c r="F277" s="2" t="s">
        <v>646</v>
      </c>
      <c r="G277" s="5">
        <v>2.035323</v>
      </c>
      <c r="H277" s="5">
        <v>1.2940020000000001</v>
      </c>
      <c r="I277" s="5">
        <v>2.9138510000000002</v>
      </c>
      <c r="J277" s="2" t="s">
        <v>644</v>
      </c>
    </row>
    <row r="278" spans="1:10" ht="14.4" hidden="1">
      <c r="A278" s="3" t="s">
        <v>29</v>
      </c>
      <c r="B278" s="5">
        <v>2014</v>
      </c>
      <c r="C278" s="3" t="s">
        <v>647</v>
      </c>
      <c r="D278" s="3" t="s">
        <v>651</v>
      </c>
      <c r="E278" s="3" t="s">
        <v>35</v>
      </c>
      <c r="F278" s="2" t="s">
        <v>646</v>
      </c>
      <c r="G278" s="5">
        <v>2.37493</v>
      </c>
      <c r="H278" s="5">
        <v>1.5020770000000001</v>
      </c>
      <c r="I278" s="5">
        <v>3.3874140000000001</v>
      </c>
      <c r="J278" s="2" t="s">
        <v>644</v>
      </c>
    </row>
    <row r="279" spans="1:10" ht="14.4" hidden="1">
      <c r="A279" s="3" t="s">
        <v>29</v>
      </c>
      <c r="B279" s="5">
        <v>2015</v>
      </c>
      <c r="C279" s="3" t="s">
        <v>647</v>
      </c>
      <c r="D279" s="3" t="s">
        <v>651</v>
      </c>
      <c r="E279" s="3" t="s">
        <v>35</v>
      </c>
      <c r="F279" s="2" t="s">
        <v>646</v>
      </c>
      <c r="G279" s="5">
        <v>2.4694310000000002</v>
      </c>
      <c r="H279" s="5">
        <v>1.5761829999999999</v>
      </c>
      <c r="I279" s="5">
        <v>3.44041</v>
      </c>
      <c r="J279" s="2" t="s">
        <v>644</v>
      </c>
    </row>
    <row r="280" spans="1:10" ht="14.4" hidden="1">
      <c r="A280" s="3" t="s">
        <v>29</v>
      </c>
      <c r="B280" s="5">
        <v>2016</v>
      </c>
      <c r="C280" s="3" t="s">
        <v>647</v>
      </c>
      <c r="D280" s="3" t="s">
        <v>651</v>
      </c>
      <c r="E280" s="3" t="s">
        <v>35</v>
      </c>
      <c r="F280" s="2" t="s">
        <v>646</v>
      </c>
      <c r="G280" s="5">
        <v>2.3581470000000002</v>
      </c>
      <c r="H280" s="5">
        <v>1.4742470000000001</v>
      </c>
      <c r="I280" s="5">
        <v>3.3882080000000001</v>
      </c>
      <c r="J280" s="2" t="s">
        <v>644</v>
      </c>
    </row>
    <row r="281" spans="1:10" ht="14.4" hidden="1">
      <c r="A281" s="3" t="s">
        <v>29</v>
      </c>
      <c r="B281" s="5">
        <v>2017</v>
      </c>
      <c r="C281" s="3" t="s">
        <v>647</v>
      </c>
      <c r="D281" s="3" t="s">
        <v>651</v>
      </c>
      <c r="E281" s="3" t="s">
        <v>35</v>
      </c>
      <c r="F281" s="2" t="s">
        <v>646</v>
      </c>
      <c r="G281" s="5">
        <v>2.5195319999999999</v>
      </c>
      <c r="H281" s="5">
        <v>1.6068039999999999</v>
      </c>
      <c r="I281" s="5">
        <v>3.6141399999999999</v>
      </c>
      <c r="J281" s="2" t="s">
        <v>644</v>
      </c>
    </row>
    <row r="282" spans="1:10" ht="14.4">
      <c r="A282" s="3" t="s">
        <v>29</v>
      </c>
      <c r="B282" s="5">
        <v>1990</v>
      </c>
      <c r="C282" s="3" t="s">
        <v>647</v>
      </c>
      <c r="D282" s="3" t="s">
        <v>642</v>
      </c>
      <c r="E282" s="3" t="s">
        <v>35</v>
      </c>
      <c r="F282" s="2" t="s">
        <v>643</v>
      </c>
      <c r="G282" s="5">
        <v>1077.614</v>
      </c>
      <c r="H282" s="5">
        <v>597.37559999999996</v>
      </c>
      <c r="I282" s="5">
        <v>1763.2460000000001</v>
      </c>
      <c r="J282" s="2" t="s">
        <v>644</v>
      </c>
    </row>
    <row r="283" spans="1:10" ht="14.4">
      <c r="A283" s="3" t="s">
        <v>29</v>
      </c>
      <c r="B283" s="5">
        <v>1991</v>
      </c>
      <c r="C283" s="3" t="s">
        <v>647</v>
      </c>
      <c r="D283" s="3" t="s">
        <v>642</v>
      </c>
      <c r="E283" s="3" t="s">
        <v>35</v>
      </c>
      <c r="F283" s="2" t="s">
        <v>643</v>
      </c>
      <c r="G283" s="5">
        <v>1070.431</v>
      </c>
      <c r="H283" s="5">
        <v>618.32129999999995</v>
      </c>
      <c r="I283" s="5">
        <v>1673.364</v>
      </c>
      <c r="J283" s="2" t="s">
        <v>644</v>
      </c>
    </row>
    <row r="284" spans="1:10" ht="14.4">
      <c r="A284" s="3" t="s">
        <v>29</v>
      </c>
      <c r="B284" s="5">
        <v>1992</v>
      </c>
      <c r="C284" s="3" t="s">
        <v>647</v>
      </c>
      <c r="D284" s="3" t="s">
        <v>642</v>
      </c>
      <c r="E284" s="3" t="s">
        <v>35</v>
      </c>
      <c r="F284" s="2" t="s">
        <v>643</v>
      </c>
      <c r="G284" s="5">
        <v>1023.033</v>
      </c>
      <c r="H284" s="5">
        <v>622.17229999999995</v>
      </c>
      <c r="I284" s="5">
        <v>1548.41</v>
      </c>
      <c r="J284" s="2" t="s">
        <v>644</v>
      </c>
    </row>
    <row r="285" spans="1:10" ht="14.4">
      <c r="A285" s="3" t="s">
        <v>29</v>
      </c>
      <c r="B285" s="5">
        <v>1993</v>
      </c>
      <c r="C285" s="3" t="s">
        <v>647</v>
      </c>
      <c r="D285" s="3" t="s">
        <v>642</v>
      </c>
      <c r="E285" s="3" t="s">
        <v>35</v>
      </c>
      <c r="F285" s="2" t="s">
        <v>643</v>
      </c>
      <c r="G285" s="5">
        <v>983.96349999999995</v>
      </c>
      <c r="H285" s="5">
        <v>596.73599999999999</v>
      </c>
      <c r="I285" s="5">
        <v>1486.827</v>
      </c>
      <c r="J285" s="2" t="s">
        <v>644</v>
      </c>
    </row>
    <row r="286" spans="1:10" ht="14.4">
      <c r="A286" s="3" t="s">
        <v>29</v>
      </c>
      <c r="B286" s="5">
        <v>1994</v>
      </c>
      <c r="C286" s="3" t="s">
        <v>647</v>
      </c>
      <c r="D286" s="3" t="s">
        <v>642</v>
      </c>
      <c r="E286" s="3" t="s">
        <v>35</v>
      </c>
      <c r="F286" s="2" t="s">
        <v>643</v>
      </c>
      <c r="G286" s="5">
        <v>947.44600000000003</v>
      </c>
      <c r="H286" s="5">
        <v>568.86929999999995</v>
      </c>
      <c r="I286" s="5">
        <v>1431.7850000000001</v>
      </c>
      <c r="J286" s="2" t="s">
        <v>644</v>
      </c>
    </row>
    <row r="287" spans="1:10" ht="14.4">
      <c r="A287" s="3" t="s">
        <v>29</v>
      </c>
      <c r="B287" s="5">
        <v>1995</v>
      </c>
      <c r="C287" s="3" t="s">
        <v>647</v>
      </c>
      <c r="D287" s="3" t="s">
        <v>642</v>
      </c>
      <c r="E287" s="3" t="s">
        <v>35</v>
      </c>
      <c r="F287" s="2" t="s">
        <v>643</v>
      </c>
      <c r="G287" s="5">
        <v>908.83730000000003</v>
      </c>
      <c r="H287" s="5">
        <v>524.7047</v>
      </c>
      <c r="I287" s="5">
        <v>1405.0640000000001</v>
      </c>
      <c r="J287" s="2" t="s">
        <v>644</v>
      </c>
    </row>
    <row r="288" spans="1:10" ht="14.4">
      <c r="A288" s="3" t="s">
        <v>29</v>
      </c>
      <c r="B288" s="5">
        <v>1996</v>
      </c>
      <c r="C288" s="3" t="s">
        <v>647</v>
      </c>
      <c r="D288" s="3" t="s">
        <v>642</v>
      </c>
      <c r="E288" s="3" t="s">
        <v>35</v>
      </c>
      <c r="F288" s="2" t="s">
        <v>643</v>
      </c>
      <c r="G288" s="5">
        <v>888.76319999999998</v>
      </c>
      <c r="H288" s="5">
        <v>534.0992</v>
      </c>
      <c r="I288" s="5">
        <v>1332.261</v>
      </c>
      <c r="J288" s="2" t="s">
        <v>644</v>
      </c>
    </row>
    <row r="289" spans="1:10" ht="14.4">
      <c r="A289" s="3" t="s">
        <v>29</v>
      </c>
      <c r="B289" s="5">
        <v>1997</v>
      </c>
      <c r="C289" s="3" t="s">
        <v>647</v>
      </c>
      <c r="D289" s="3" t="s">
        <v>642</v>
      </c>
      <c r="E289" s="3" t="s">
        <v>35</v>
      </c>
      <c r="F289" s="2" t="s">
        <v>643</v>
      </c>
      <c r="G289" s="5">
        <v>871.1105</v>
      </c>
      <c r="H289" s="5">
        <v>543.63969999999995</v>
      </c>
      <c r="I289" s="5">
        <v>1307.6659999999999</v>
      </c>
      <c r="J289" s="2" t="s">
        <v>644</v>
      </c>
    </row>
    <row r="290" spans="1:10" ht="14.4">
      <c r="A290" s="3" t="s">
        <v>29</v>
      </c>
      <c r="B290" s="5">
        <v>1998</v>
      </c>
      <c r="C290" s="3" t="s">
        <v>647</v>
      </c>
      <c r="D290" s="3" t="s">
        <v>642</v>
      </c>
      <c r="E290" s="3" t="s">
        <v>35</v>
      </c>
      <c r="F290" s="2" t="s">
        <v>643</v>
      </c>
      <c r="G290" s="5">
        <v>845.28949999999998</v>
      </c>
      <c r="H290" s="5">
        <v>513.39110000000005</v>
      </c>
      <c r="I290" s="5">
        <v>1269.3150000000001</v>
      </c>
      <c r="J290" s="2" t="s">
        <v>644</v>
      </c>
    </row>
    <row r="291" spans="1:10" ht="14.4">
      <c r="A291" s="3" t="s">
        <v>29</v>
      </c>
      <c r="B291" s="5">
        <v>1999</v>
      </c>
      <c r="C291" s="3" t="s">
        <v>647</v>
      </c>
      <c r="D291" s="3" t="s">
        <v>642</v>
      </c>
      <c r="E291" s="3" t="s">
        <v>35</v>
      </c>
      <c r="F291" s="2" t="s">
        <v>643</v>
      </c>
      <c r="G291" s="5">
        <v>827.95420000000001</v>
      </c>
      <c r="H291" s="5">
        <v>502.08159999999998</v>
      </c>
      <c r="I291" s="5">
        <v>1222.1120000000001</v>
      </c>
      <c r="J291" s="2" t="s">
        <v>644</v>
      </c>
    </row>
    <row r="292" spans="1:10" ht="14.4">
      <c r="A292" s="3" t="s">
        <v>29</v>
      </c>
      <c r="B292" s="5">
        <v>2000</v>
      </c>
      <c r="C292" s="3" t="s">
        <v>647</v>
      </c>
      <c r="D292" s="3" t="s">
        <v>642</v>
      </c>
      <c r="E292" s="3" t="s">
        <v>35</v>
      </c>
      <c r="F292" s="2" t="s">
        <v>643</v>
      </c>
      <c r="G292" s="5">
        <v>807.84820000000002</v>
      </c>
      <c r="H292" s="5">
        <v>475.93669999999997</v>
      </c>
      <c r="I292" s="5">
        <v>1251.547</v>
      </c>
      <c r="J292" s="2" t="s">
        <v>644</v>
      </c>
    </row>
    <row r="293" spans="1:10" ht="14.4">
      <c r="A293" s="3" t="s">
        <v>29</v>
      </c>
      <c r="B293" s="5">
        <v>2001</v>
      </c>
      <c r="C293" s="3" t="s">
        <v>647</v>
      </c>
      <c r="D293" s="3" t="s">
        <v>642</v>
      </c>
      <c r="E293" s="3" t="s">
        <v>35</v>
      </c>
      <c r="F293" s="2" t="s">
        <v>643</v>
      </c>
      <c r="G293" s="5">
        <v>788.96969999999999</v>
      </c>
      <c r="H293" s="5">
        <v>480.8288</v>
      </c>
      <c r="I293" s="5">
        <v>1157.1559999999999</v>
      </c>
      <c r="J293" s="2" t="s">
        <v>644</v>
      </c>
    </row>
    <row r="294" spans="1:10" ht="14.4">
      <c r="A294" s="3" t="s">
        <v>29</v>
      </c>
      <c r="B294" s="5">
        <v>2002</v>
      </c>
      <c r="C294" s="3" t="s">
        <v>647</v>
      </c>
      <c r="D294" s="3" t="s">
        <v>642</v>
      </c>
      <c r="E294" s="3" t="s">
        <v>35</v>
      </c>
      <c r="F294" s="2" t="s">
        <v>643</v>
      </c>
      <c r="G294" s="5">
        <v>768.17</v>
      </c>
      <c r="H294" s="5">
        <v>491.47289999999998</v>
      </c>
      <c r="I294" s="5">
        <v>1112.193</v>
      </c>
      <c r="J294" s="2" t="s">
        <v>644</v>
      </c>
    </row>
    <row r="295" spans="1:10" ht="14.4">
      <c r="A295" s="3" t="s">
        <v>29</v>
      </c>
      <c r="B295" s="5">
        <v>2003</v>
      </c>
      <c r="C295" s="3" t="s">
        <v>647</v>
      </c>
      <c r="D295" s="3" t="s">
        <v>642</v>
      </c>
      <c r="E295" s="3" t="s">
        <v>35</v>
      </c>
      <c r="F295" s="2" t="s">
        <v>643</v>
      </c>
      <c r="G295" s="5">
        <v>743.13239999999996</v>
      </c>
      <c r="H295" s="5">
        <v>456.63679999999999</v>
      </c>
      <c r="I295" s="5">
        <v>1091.452</v>
      </c>
      <c r="J295" s="2" t="s">
        <v>644</v>
      </c>
    </row>
    <row r="296" spans="1:10" ht="14.4">
      <c r="A296" s="3" t="s">
        <v>29</v>
      </c>
      <c r="B296" s="5">
        <v>2004</v>
      </c>
      <c r="C296" s="3" t="s">
        <v>647</v>
      </c>
      <c r="D296" s="3" t="s">
        <v>642</v>
      </c>
      <c r="E296" s="3" t="s">
        <v>35</v>
      </c>
      <c r="F296" s="2" t="s">
        <v>643</v>
      </c>
      <c r="G296" s="5">
        <v>703.03740000000005</v>
      </c>
      <c r="H296" s="5">
        <v>433.10599999999999</v>
      </c>
      <c r="I296" s="5">
        <v>1029.2529999999999</v>
      </c>
      <c r="J296" s="2" t="s">
        <v>644</v>
      </c>
    </row>
    <row r="297" spans="1:10" ht="14.4">
      <c r="A297" s="3" t="s">
        <v>29</v>
      </c>
      <c r="B297" s="5">
        <v>2005</v>
      </c>
      <c r="C297" s="3" t="s">
        <v>647</v>
      </c>
      <c r="D297" s="3" t="s">
        <v>642</v>
      </c>
      <c r="E297" s="3" t="s">
        <v>35</v>
      </c>
      <c r="F297" s="2" t="s">
        <v>643</v>
      </c>
      <c r="G297" s="5">
        <v>658.07650000000001</v>
      </c>
      <c r="H297" s="5">
        <v>393.39330000000001</v>
      </c>
      <c r="I297" s="5">
        <v>969.34960000000001</v>
      </c>
      <c r="J297" s="2" t="s">
        <v>644</v>
      </c>
    </row>
    <row r="298" spans="1:10" ht="14.4">
      <c r="A298" s="3" t="s">
        <v>29</v>
      </c>
      <c r="B298" s="5">
        <v>2006</v>
      </c>
      <c r="C298" s="3" t="s">
        <v>647</v>
      </c>
      <c r="D298" s="3" t="s">
        <v>642</v>
      </c>
      <c r="E298" s="3" t="s">
        <v>35</v>
      </c>
      <c r="F298" s="2" t="s">
        <v>643</v>
      </c>
      <c r="G298" s="5">
        <v>609.36220000000003</v>
      </c>
      <c r="H298" s="5">
        <v>374.24400000000003</v>
      </c>
      <c r="I298" s="5">
        <v>892.2242</v>
      </c>
      <c r="J298" s="2" t="s">
        <v>644</v>
      </c>
    </row>
    <row r="299" spans="1:10" ht="14.4">
      <c r="A299" s="3" t="s">
        <v>29</v>
      </c>
      <c r="B299" s="5">
        <v>2007</v>
      </c>
      <c r="C299" s="3" t="s">
        <v>647</v>
      </c>
      <c r="D299" s="3" t="s">
        <v>642</v>
      </c>
      <c r="E299" s="3" t="s">
        <v>35</v>
      </c>
      <c r="F299" s="2" t="s">
        <v>643</v>
      </c>
      <c r="G299" s="5">
        <v>571.32330000000002</v>
      </c>
      <c r="H299" s="5">
        <v>352.81580000000002</v>
      </c>
      <c r="I299" s="5">
        <v>825.98530000000005</v>
      </c>
      <c r="J299" s="2" t="s">
        <v>644</v>
      </c>
    </row>
    <row r="300" spans="1:10" ht="14.4">
      <c r="A300" s="3" t="s">
        <v>29</v>
      </c>
      <c r="B300" s="5">
        <v>2008</v>
      </c>
      <c r="C300" s="3" t="s">
        <v>647</v>
      </c>
      <c r="D300" s="3" t="s">
        <v>642</v>
      </c>
      <c r="E300" s="3" t="s">
        <v>35</v>
      </c>
      <c r="F300" s="2" t="s">
        <v>643</v>
      </c>
      <c r="G300" s="5">
        <v>528.46960000000001</v>
      </c>
      <c r="H300" s="5">
        <v>337.23559999999998</v>
      </c>
      <c r="I300" s="5">
        <v>760.68650000000002</v>
      </c>
      <c r="J300" s="2" t="s">
        <v>644</v>
      </c>
    </row>
    <row r="301" spans="1:10" ht="14.4">
      <c r="A301" s="3" t="s">
        <v>29</v>
      </c>
      <c r="B301" s="5">
        <v>2009</v>
      </c>
      <c r="C301" s="3" t="s">
        <v>647</v>
      </c>
      <c r="D301" s="3" t="s">
        <v>642</v>
      </c>
      <c r="E301" s="3" t="s">
        <v>35</v>
      </c>
      <c r="F301" s="2" t="s">
        <v>643</v>
      </c>
      <c r="G301" s="5">
        <v>487.18329999999997</v>
      </c>
      <c r="H301" s="5">
        <v>299.24560000000002</v>
      </c>
      <c r="I301" s="5">
        <v>704.56870000000004</v>
      </c>
      <c r="J301" s="2" t="s">
        <v>644</v>
      </c>
    </row>
    <row r="302" spans="1:10" ht="14.4">
      <c r="A302" s="3" t="s">
        <v>29</v>
      </c>
      <c r="B302" s="5">
        <v>2010</v>
      </c>
      <c r="C302" s="3" t="s">
        <v>647</v>
      </c>
      <c r="D302" s="3" t="s">
        <v>642</v>
      </c>
      <c r="E302" s="3" t="s">
        <v>35</v>
      </c>
      <c r="F302" s="2" t="s">
        <v>643</v>
      </c>
      <c r="G302" s="5">
        <v>448.81529999999998</v>
      </c>
      <c r="H302" s="5">
        <v>270.86270000000002</v>
      </c>
      <c r="I302" s="5">
        <v>660.15099999999995</v>
      </c>
      <c r="J302" s="2" t="s">
        <v>644</v>
      </c>
    </row>
    <row r="303" spans="1:10" ht="14.4">
      <c r="A303" s="3" t="s">
        <v>29</v>
      </c>
      <c r="B303" s="5">
        <v>2011</v>
      </c>
      <c r="C303" s="3" t="s">
        <v>647</v>
      </c>
      <c r="D303" s="3" t="s">
        <v>642</v>
      </c>
      <c r="E303" s="3" t="s">
        <v>35</v>
      </c>
      <c r="F303" s="2" t="s">
        <v>643</v>
      </c>
      <c r="G303" s="5">
        <v>419.84800000000001</v>
      </c>
      <c r="H303" s="5">
        <v>259.14139999999998</v>
      </c>
      <c r="I303" s="5">
        <v>627.4991</v>
      </c>
      <c r="J303" s="2" t="s">
        <v>644</v>
      </c>
    </row>
    <row r="304" spans="1:10" ht="14.4">
      <c r="A304" s="3" t="s">
        <v>29</v>
      </c>
      <c r="B304" s="5">
        <v>2012</v>
      </c>
      <c r="C304" s="3" t="s">
        <v>647</v>
      </c>
      <c r="D304" s="3" t="s">
        <v>642</v>
      </c>
      <c r="E304" s="3" t="s">
        <v>35</v>
      </c>
      <c r="F304" s="2" t="s">
        <v>643</v>
      </c>
      <c r="G304" s="5">
        <v>391.35759999999999</v>
      </c>
      <c r="H304" s="5">
        <v>243.67869999999999</v>
      </c>
      <c r="I304" s="5">
        <v>563.46910000000003</v>
      </c>
      <c r="J304" s="2" t="s">
        <v>644</v>
      </c>
    </row>
    <row r="305" spans="1:10" ht="14.4">
      <c r="A305" s="3" t="s">
        <v>29</v>
      </c>
      <c r="B305" s="5">
        <v>2013</v>
      </c>
      <c r="C305" s="3" t="s">
        <v>647</v>
      </c>
      <c r="D305" s="3" t="s">
        <v>642</v>
      </c>
      <c r="E305" s="3" t="s">
        <v>35</v>
      </c>
      <c r="F305" s="2" t="s">
        <v>643</v>
      </c>
      <c r="G305" s="5">
        <v>343.24310000000003</v>
      </c>
      <c r="H305" s="5">
        <v>211.97980000000001</v>
      </c>
      <c r="I305" s="5">
        <v>498.86160000000001</v>
      </c>
      <c r="J305" s="2" t="s">
        <v>644</v>
      </c>
    </row>
    <row r="306" spans="1:10" ht="14.4">
      <c r="A306" s="3" t="s">
        <v>29</v>
      </c>
      <c r="B306" s="5">
        <v>2014</v>
      </c>
      <c r="C306" s="3" t="s">
        <v>647</v>
      </c>
      <c r="D306" s="3" t="s">
        <v>642</v>
      </c>
      <c r="E306" s="3" t="s">
        <v>35</v>
      </c>
      <c r="F306" s="2" t="s">
        <v>643</v>
      </c>
      <c r="G306" s="5">
        <v>331.42779999999999</v>
      </c>
      <c r="H306" s="5">
        <v>195.6371</v>
      </c>
      <c r="I306" s="5">
        <v>494.8931</v>
      </c>
      <c r="J306" s="2" t="s">
        <v>644</v>
      </c>
    </row>
    <row r="307" spans="1:10" ht="14.4">
      <c r="A307" s="3" t="s">
        <v>29</v>
      </c>
      <c r="B307" s="5">
        <v>2015</v>
      </c>
      <c r="C307" s="3" t="s">
        <v>647</v>
      </c>
      <c r="D307" s="3" t="s">
        <v>642</v>
      </c>
      <c r="E307" s="3" t="s">
        <v>35</v>
      </c>
      <c r="F307" s="2" t="s">
        <v>643</v>
      </c>
      <c r="G307" s="5">
        <v>303.25940000000003</v>
      </c>
      <c r="H307" s="5">
        <v>184.38679999999999</v>
      </c>
      <c r="I307" s="5">
        <v>441.75439999999998</v>
      </c>
      <c r="J307" s="2" t="s">
        <v>644</v>
      </c>
    </row>
    <row r="308" spans="1:10" ht="14.4">
      <c r="A308" s="3" t="s">
        <v>29</v>
      </c>
      <c r="B308" s="5">
        <v>2016</v>
      </c>
      <c r="C308" s="3" t="s">
        <v>647</v>
      </c>
      <c r="D308" s="3" t="s">
        <v>642</v>
      </c>
      <c r="E308" s="3" t="s">
        <v>35</v>
      </c>
      <c r="F308" s="2" t="s">
        <v>643</v>
      </c>
      <c r="G308" s="5">
        <v>264.7559</v>
      </c>
      <c r="H308" s="5">
        <v>153.79179999999999</v>
      </c>
      <c r="I308" s="5">
        <v>390.46440000000001</v>
      </c>
      <c r="J308" s="2" t="s">
        <v>644</v>
      </c>
    </row>
    <row r="309" spans="1:10" ht="14.4">
      <c r="A309" s="3" t="s">
        <v>29</v>
      </c>
      <c r="B309" s="5">
        <v>2017</v>
      </c>
      <c r="C309" s="3" t="s">
        <v>647</v>
      </c>
      <c r="D309" s="3" t="s">
        <v>642</v>
      </c>
      <c r="E309" s="3" t="s">
        <v>35</v>
      </c>
      <c r="F309" s="2" t="s">
        <v>643</v>
      </c>
      <c r="G309" s="5">
        <v>250.24600000000001</v>
      </c>
      <c r="H309" s="5">
        <v>150.19220000000001</v>
      </c>
      <c r="I309" s="5">
        <v>379.27780000000001</v>
      </c>
      <c r="J309" s="2" t="s">
        <v>644</v>
      </c>
    </row>
    <row r="310" spans="1:10" ht="14.4" hidden="1">
      <c r="A310" s="3" t="s">
        <v>29</v>
      </c>
      <c r="B310" s="5">
        <v>1990</v>
      </c>
      <c r="C310" s="3" t="s">
        <v>647</v>
      </c>
      <c r="D310" s="3" t="s">
        <v>642</v>
      </c>
      <c r="E310" s="3" t="s">
        <v>35</v>
      </c>
      <c r="F310" s="2" t="s">
        <v>646</v>
      </c>
      <c r="G310" s="5">
        <v>13.443479999999999</v>
      </c>
      <c r="H310" s="5">
        <v>7.598687</v>
      </c>
      <c r="I310" s="5">
        <v>21.84318</v>
      </c>
      <c r="J310" s="2" t="s">
        <v>644</v>
      </c>
    </row>
    <row r="311" spans="1:10" ht="14.4" hidden="1">
      <c r="A311" s="3" t="s">
        <v>29</v>
      </c>
      <c r="B311" s="5">
        <v>1991</v>
      </c>
      <c r="C311" s="3" t="s">
        <v>647</v>
      </c>
      <c r="D311" s="3" t="s">
        <v>642</v>
      </c>
      <c r="E311" s="3" t="s">
        <v>35</v>
      </c>
      <c r="F311" s="2" t="s">
        <v>646</v>
      </c>
      <c r="G311" s="5">
        <v>13.312480000000001</v>
      </c>
      <c r="H311" s="5">
        <v>7.6766909999999999</v>
      </c>
      <c r="I311" s="5">
        <v>20.892980000000001</v>
      </c>
      <c r="J311" s="2" t="s">
        <v>644</v>
      </c>
    </row>
    <row r="312" spans="1:10" ht="14.4" hidden="1">
      <c r="A312" s="3" t="s">
        <v>29</v>
      </c>
      <c r="B312" s="5">
        <v>1992</v>
      </c>
      <c r="C312" s="3" t="s">
        <v>647</v>
      </c>
      <c r="D312" s="3" t="s">
        <v>642</v>
      </c>
      <c r="E312" s="3" t="s">
        <v>35</v>
      </c>
      <c r="F312" s="2" t="s">
        <v>646</v>
      </c>
      <c r="G312" s="5">
        <v>12.78482</v>
      </c>
      <c r="H312" s="5">
        <v>7.7899669999999999</v>
      </c>
      <c r="I312" s="5">
        <v>19.184840000000001</v>
      </c>
      <c r="J312" s="2" t="s">
        <v>644</v>
      </c>
    </row>
    <row r="313" spans="1:10" ht="14.4" hidden="1">
      <c r="A313" s="3" t="s">
        <v>29</v>
      </c>
      <c r="B313" s="5">
        <v>1993</v>
      </c>
      <c r="C313" s="3" t="s">
        <v>647</v>
      </c>
      <c r="D313" s="3" t="s">
        <v>642</v>
      </c>
      <c r="E313" s="3" t="s">
        <v>35</v>
      </c>
      <c r="F313" s="2" t="s">
        <v>646</v>
      </c>
      <c r="G313" s="5">
        <v>12.355309999999999</v>
      </c>
      <c r="H313" s="5">
        <v>7.5824759999999998</v>
      </c>
      <c r="I313" s="5">
        <v>18.39893</v>
      </c>
      <c r="J313" s="2" t="s">
        <v>644</v>
      </c>
    </row>
    <row r="314" spans="1:10" ht="14.4" hidden="1">
      <c r="A314" s="3" t="s">
        <v>29</v>
      </c>
      <c r="B314" s="5">
        <v>1994</v>
      </c>
      <c r="C314" s="3" t="s">
        <v>647</v>
      </c>
      <c r="D314" s="3" t="s">
        <v>642</v>
      </c>
      <c r="E314" s="3" t="s">
        <v>35</v>
      </c>
      <c r="F314" s="2" t="s">
        <v>646</v>
      </c>
      <c r="G314" s="5">
        <v>11.955920000000001</v>
      </c>
      <c r="H314" s="5">
        <v>7.2305609999999998</v>
      </c>
      <c r="I314" s="5">
        <v>17.875330000000002</v>
      </c>
      <c r="J314" s="2" t="s">
        <v>644</v>
      </c>
    </row>
    <row r="315" spans="1:10" ht="14.4" hidden="1">
      <c r="A315" s="3" t="s">
        <v>29</v>
      </c>
      <c r="B315" s="5">
        <v>1995</v>
      </c>
      <c r="C315" s="3" t="s">
        <v>647</v>
      </c>
      <c r="D315" s="3" t="s">
        <v>642</v>
      </c>
      <c r="E315" s="3" t="s">
        <v>35</v>
      </c>
      <c r="F315" s="2" t="s">
        <v>646</v>
      </c>
      <c r="G315" s="5">
        <v>11.55157</v>
      </c>
      <c r="H315" s="5">
        <v>6.7769690000000002</v>
      </c>
      <c r="I315" s="5">
        <v>17.624870000000001</v>
      </c>
      <c r="J315" s="2" t="s">
        <v>644</v>
      </c>
    </row>
    <row r="316" spans="1:10" ht="14.4" hidden="1">
      <c r="A316" s="3" t="s">
        <v>29</v>
      </c>
      <c r="B316" s="5">
        <v>1996</v>
      </c>
      <c r="C316" s="3" t="s">
        <v>647</v>
      </c>
      <c r="D316" s="3" t="s">
        <v>642</v>
      </c>
      <c r="E316" s="3" t="s">
        <v>35</v>
      </c>
      <c r="F316" s="2" t="s">
        <v>646</v>
      </c>
      <c r="G316" s="5">
        <v>11.34591</v>
      </c>
      <c r="H316" s="5">
        <v>6.8369369999999998</v>
      </c>
      <c r="I316" s="5">
        <v>16.962820000000001</v>
      </c>
      <c r="J316" s="2" t="s">
        <v>644</v>
      </c>
    </row>
    <row r="317" spans="1:10" ht="14.4" hidden="1">
      <c r="A317" s="3" t="s">
        <v>29</v>
      </c>
      <c r="B317" s="5">
        <v>1997</v>
      </c>
      <c r="C317" s="3" t="s">
        <v>647</v>
      </c>
      <c r="D317" s="3" t="s">
        <v>642</v>
      </c>
      <c r="E317" s="3" t="s">
        <v>35</v>
      </c>
      <c r="F317" s="2" t="s">
        <v>646</v>
      </c>
      <c r="G317" s="5">
        <v>11.16902</v>
      </c>
      <c r="H317" s="5">
        <v>7.0053049999999999</v>
      </c>
      <c r="I317" s="5">
        <v>16.652180000000001</v>
      </c>
      <c r="J317" s="2" t="s">
        <v>644</v>
      </c>
    </row>
    <row r="318" spans="1:10" ht="14.4" hidden="1">
      <c r="A318" s="3" t="s">
        <v>29</v>
      </c>
      <c r="B318" s="5">
        <v>1998</v>
      </c>
      <c r="C318" s="3" t="s">
        <v>647</v>
      </c>
      <c r="D318" s="3" t="s">
        <v>642</v>
      </c>
      <c r="E318" s="3" t="s">
        <v>35</v>
      </c>
      <c r="F318" s="2" t="s">
        <v>646</v>
      </c>
      <c r="G318" s="5">
        <v>10.895250000000001</v>
      </c>
      <c r="H318" s="5">
        <v>6.7262320000000004</v>
      </c>
      <c r="I318" s="5">
        <v>16.257390000000001</v>
      </c>
      <c r="J318" s="2" t="s">
        <v>644</v>
      </c>
    </row>
    <row r="319" spans="1:10" ht="14.4" hidden="1">
      <c r="A319" s="3" t="s">
        <v>29</v>
      </c>
      <c r="B319" s="5">
        <v>1999</v>
      </c>
      <c r="C319" s="3" t="s">
        <v>647</v>
      </c>
      <c r="D319" s="3" t="s">
        <v>642</v>
      </c>
      <c r="E319" s="3" t="s">
        <v>35</v>
      </c>
      <c r="F319" s="2" t="s">
        <v>646</v>
      </c>
      <c r="G319" s="5">
        <v>10.703469999999999</v>
      </c>
      <c r="H319" s="5">
        <v>6.4314660000000003</v>
      </c>
      <c r="I319" s="5">
        <v>15.79</v>
      </c>
      <c r="J319" s="2" t="s">
        <v>644</v>
      </c>
    </row>
    <row r="320" spans="1:10" ht="14.4" hidden="1">
      <c r="A320" s="3" t="s">
        <v>29</v>
      </c>
      <c r="B320" s="5">
        <v>2000</v>
      </c>
      <c r="C320" s="3" t="s">
        <v>647</v>
      </c>
      <c r="D320" s="3" t="s">
        <v>642</v>
      </c>
      <c r="E320" s="3" t="s">
        <v>35</v>
      </c>
      <c r="F320" s="2" t="s">
        <v>646</v>
      </c>
      <c r="G320" s="5">
        <v>10.475720000000001</v>
      </c>
      <c r="H320" s="5">
        <v>6.235214</v>
      </c>
      <c r="I320" s="5">
        <v>15.998609999999999</v>
      </c>
      <c r="J320" s="2" t="s">
        <v>644</v>
      </c>
    </row>
    <row r="321" spans="1:10" ht="14.4" hidden="1">
      <c r="A321" s="3" t="s">
        <v>29</v>
      </c>
      <c r="B321" s="5">
        <v>2001</v>
      </c>
      <c r="C321" s="3" t="s">
        <v>647</v>
      </c>
      <c r="D321" s="3" t="s">
        <v>642</v>
      </c>
      <c r="E321" s="3" t="s">
        <v>35</v>
      </c>
      <c r="F321" s="2" t="s">
        <v>646</v>
      </c>
      <c r="G321" s="5">
        <v>10.26271</v>
      </c>
      <c r="H321" s="5">
        <v>6.3511990000000003</v>
      </c>
      <c r="I321" s="5">
        <v>14.926780000000001</v>
      </c>
      <c r="J321" s="2" t="s">
        <v>644</v>
      </c>
    </row>
    <row r="322" spans="1:10" ht="14.4" hidden="1">
      <c r="A322" s="3" t="s">
        <v>29</v>
      </c>
      <c r="B322" s="5">
        <v>2002</v>
      </c>
      <c r="C322" s="3" t="s">
        <v>647</v>
      </c>
      <c r="D322" s="3" t="s">
        <v>642</v>
      </c>
      <c r="E322" s="3" t="s">
        <v>35</v>
      </c>
      <c r="F322" s="2" t="s">
        <v>646</v>
      </c>
      <c r="G322" s="5">
        <v>10.019209999999999</v>
      </c>
      <c r="H322" s="5">
        <v>6.5094960000000004</v>
      </c>
      <c r="I322" s="5">
        <v>14.545970000000001</v>
      </c>
      <c r="J322" s="2" t="s">
        <v>644</v>
      </c>
    </row>
    <row r="323" spans="1:10" ht="14.4" hidden="1">
      <c r="A323" s="3" t="s">
        <v>29</v>
      </c>
      <c r="B323" s="5">
        <v>2003</v>
      </c>
      <c r="C323" s="3" t="s">
        <v>647</v>
      </c>
      <c r="D323" s="3" t="s">
        <v>642</v>
      </c>
      <c r="E323" s="3" t="s">
        <v>35</v>
      </c>
      <c r="F323" s="2" t="s">
        <v>646</v>
      </c>
      <c r="G323" s="5">
        <v>9.7594320000000003</v>
      </c>
      <c r="H323" s="5">
        <v>6.1677499999999998</v>
      </c>
      <c r="I323" s="5">
        <v>14.3391</v>
      </c>
      <c r="J323" s="2" t="s">
        <v>644</v>
      </c>
    </row>
    <row r="324" spans="1:10" ht="14.4" hidden="1">
      <c r="A324" s="3" t="s">
        <v>29</v>
      </c>
      <c r="B324" s="5">
        <v>2004</v>
      </c>
      <c r="C324" s="3" t="s">
        <v>647</v>
      </c>
      <c r="D324" s="3" t="s">
        <v>642</v>
      </c>
      <c r="E324" s="3" t="s">
        <v>35</v>
      </c>
      <c r="F324" s="2" t="s">
        <v>646</v>
      </c>
      <c r="G324" s="5">
        <v>9.3100539999999992</v>
      </c>
      <c r="H324" s="5">
        <v>5.794403</v>
      </c>
      <c r="I324" s="5">
        <v>13.490320000000001</v>
      </c>
      <c r="J324" s="2" t="s">
        <v>644</v>
      </c>
    </row>
    <row r="325" spans="1:10" ht="14.4" hidden="1">
      <c r="A325" s="3" t="s">
        <v>29</v>
      </c>
      <c r="B325" s="5">
        <v>2005</v>
      </c>
      <c r="C325" s="3" t="s">
        <v>647</v>
      </c>
      <c r="D325" s="3" t="s">
        <v>642</v>
      </c>
      <c r="E325" s="3" t="s">
        <v>35</v>
      </c>
      <c r="F325" s="2" t="s">
        <v>646</v>
      </c>
      <c r="G325" s="5">
        <v>8.8264379999999996</v>
      </c>
      <c r="H325" s="5">
        <v>5.2608139999999999</v>
      </c>
      <c r="I325" s="5">
        <v>12.85159</v>
      </c>
      <c r="J325" s="2" t="s">
        <v>644</v>
      </c>
    </row>
    <row r="326" spans="1:10" ht="14.4" hidden="1">
      <c r="A326" s="3" t="s">
        <v>29</v>
      </c>
      <c r="B326" s="5">
        <v>2006</v>
      </c>
      <c r="C326" s="3" t="s">
        <v>647</v>
      </c>
      <c r="D326" s="3" t="s">
        <v>642</v>
      </c>
      <c r="E326" s="3" t="s">
        <v>35</v>
      </c>
      <c r="F326" s="2" t="s">
        <v>646</v>
      </c>
      <c r="G326" s="5">
        <v>8.3004069999999999</v>
      </c>
      <c r="H326" s="5">
        <v>5.1765920000000003</v>
      </c>
      <c r="I326" s="5">
        <v>11.95044</v>
      </c>
      <c r="J326" s="2" t="s">
        <v>644</v>
      </c>
    </row>
    <row r="327" spans="1:10" ht="14.4" hidden="1">
      <c r="A327" s="3" t="s">
        <v>29</v>
      </c>
      <c r="B327" s="5">
        <v>2007</v>
      </c>
      <c r="C327" s="3" t="s">
        <v>647</v>
      </c>
      <c r="D327" s="3" t="s">
        <v>642</v>
      </c>
      <c r="E327" s="3" t="s">
        <v>35</v>
      </c>
      <c r="F327" s="2" t="s">
        <v>646</v>
      </c>
      <c r="G327" s="5">
        <v>7.9098930000000003</v>
      </c>
      <c r="H327" s="5">
        <v>5.0121900000000004</v>
      </c>
      <c r="I327" s="5">
        <v>11.37439</v>
      </c>
      <c r="J327" s="2" t="s">
        <v>644</v>
      </c>
    </row>
    <row r="328" spans="1:10" ht="14.4" hidden="1">
      <c r="A328" s="3" t="s">
        <v>29</v>
      </c>
      <c r="B328" s="5">
        <v>2008</v>
      </c>
      <c r="C328" s="3" t="s">
        <v>647</v>
      </c>
      <c r="D328" s="3" t="s">
        <v>642</v>
      </c>
      <c r="E328" s="3" t="s">
        <v>35</v>
      </c>
      <c r="F328" s="2" t="s">
        <v>646</v>
      </c>
      <c r="G328" s="5">
        <v>7.4677579999999999</v>
      </c>
      <c r="H328" s="5">
        <v>4.8339040000000004</v>
      </c>
      <c r="I328" s="5">
        <v>10.617190000000001</v>
      </c>
      <c r="J328" s="2" t="s">
        <v>644</v>
      </c>
    </row>
    <row r="329" spans="1:10" ht="14.4" hidden="1">
      <c r="A329" s="3" t="s">
        <v>29</v>
      </c>
      <c r="B329" s="5">
        <v>2009</v>
      </c>
      <c r="C329" s="3" t="s">
        <v>647</v>
      </c>
      <c r="D329" s="3" t="s">
        <v>642</v>
      </c>
      <c r="E329" s="3" t="s">
        <v>35</v>
      </c>
      <c r="F329" s="2" t="s">
        <v>646</v>
      </c>
      <c r="G329" s="5">
        <v>7.0242589999999998</v>
      </c>
      <c r="H329" s="5">
        <v>4.4632050000000003</v>
      </c>
      <c r="I329" s="5">
        <v>9.9688639999999999</v>
      </c>
      <c r="J329" s="2" t="s">
        <v>644</v>
      </c>
    </row>
    <row r="330" spans="1:10" ht="14.4" hidden="1">
      <c r="A330" s="3" t="s">
        <v>29</v>
      </c>
      <c r="B330" s="5">
        <v>2010</v>
      </c>
      <c r="C330" s="3" t="s">
        <v>647</v>
      </c>
      <c r="D330" s="3" t="s">
        <v>642</v>
      </c>
      <c r="E330" s="3" t="s">
        <v>35</v>
      </c>
      <c r="F330" s="2" t="s">
        <v>646</v>
      </c>
      <c r="G330" s="5">
        <v>6.6191639999999996</v>
      </c>
      <c r="H330" s="5">
        <v>4.0764089999999999</v>
      </c>
      <c r="I330" s="5">
        <v>9.6571459999999991</v>
      </c>
      <c r="J330" s="2" t="s">
        <v>644</v>
      </c>
    </row>
    <row r="331" spans="1:10" ht="14.4" hidden="1">
      <c r="A331" s="3" t="s">
        <v>29</v>
      </c>
      <c r="B331" s="5">
        <v>2011</v>
      </c>
      <c r="C331" s="3" t="s">
        <v>647</v>
      </c>
      <c r="D331" s="3" t="s">
        <v>642</v>
      </c>
      <c r="E331" s="3" t="s">
        <v>35</v>
      </c>
      <c r="F331" s="2" t="s">
        <v>646</v>
      </c>
      <c r="G331" s="5">
        <v>6.2495760000000002</v>
      </c>
      <c r="H331" s="5">
        <v>3.8812129999999998</v>
      </c>
      <c r="I331" s="5">
        <v>9.2135580000000008</v>
      </c>
      <c r="J331" s="2" t="s">
        <v>644</v>
      </c>
    </row>
    <row r="332" spans="1:10" ht="14.4" hidden="1">
      <c r="A332" s="3" t="s">
        <v>29</v>
      </c>
      <c r="B332" s="5">
        <v>2012</v>
      </c>
      <c r="C332" s="3" t="s">
        <v>647</v>
      </c>
      <c r="D332" s="3" t="s">
        <v>642</v>
      </c>
      <c r="E332" s="3" t="s">
        <v>35</v>
      </c>
      <c r="F332" s="2" t="s">
        <v>646</v>
      </c>
      <c r="G332" s="5">
        <v>5.9144220000000001</v>
      </c>
      <c r="H332" s="5">
        <v>3.7549800000000002</v>
      </c>
      <c r="I332" s="5">
        <v>8.4538460000000004</v>
      </c>
      <c r="J332" s="2" t="s">
        <v>644</v>
      </c>
    </row>
    <row r="333" spans="1:10" ht="14.4" hidden="1">
      <c r="A333" s="3" t="s">
        <v>29</v>
      </c>
      <c r="B333" s="5">
        <v>2013</v>
      </c>
      <c r="C333" s="3" t="s">
        <v>647</v>
      </c>
      <c r="D333" s="3" t="s">
        <v>642</v>
      </c>
      <c r="E333" s="3" t="s">
        <v>35</v>
      </c>
      <c r="F333" s="2" t="s">
        <v>646</v>
      </c>
      <c r="G333" s="5">
        <v>5.3139529999999997</v>
      </c>
      <c r="H333" s="5">
        <v>3.3312719999999998</v>
      </c>
      <c r="I333" s="5">
        <v>7.6875489999999997</v>
      </c>
      <c r="J333" s="2" t="s">
        <v>644</v>
      </c>
    </row>
    <row r="334" spans="1:10" ht="14.4" hidden="1">
      <c r="A334" s="3" t="s">
        <v>29</v>
      </c>
      <c r="B334" s="5">
        <v>2014</v>
      </c>
      <c r="C334" s="3" t="s">
        <v>647</v>
      </c>
      <c r="D334" s="3" t="s">
        <v>642</v>
      </c>
      <c r="E334" s="3" t="s">
        <v>35</v>
      </c>
      <c r="F334" s="2" t="s">
        <v>646</v>
      </c>
      <c r="G334" s="5">
        <v>5.2794879999999997</v>
      </c>
      <c r="H334" s="5">
        <v>3.2252619999999999</v>
      </c>
      <c r="I334" s="5">
        <v>7.7577449999999999</v>
      </c>
      <c r="J334" s="2" t="s">
        <v>644</v>
      </c>
    </row>
    <row r="335" spans="1:10" ht="14.4" hidden="1">
      <c r="A335" s="3" t="s">
        <v>29</v>
      </c>
      <c r="B335" s="5">
        <v>2015</v>
      </c>
      <c r="C335" s="3" t="s">
        <v>647</v>
      </c>
      <c r="D335" s="3" t="s">
        <v>642</v>
      </c>
      <c r="E335" s="3" t="s">
        <v>35</v>
      </c>
      <c r="F335" s="2" t="s">
        <v>646</v>
      </c>
      <c r="G335" s="5">
        <v>4.9736229999999999</v>
      </c>
      <c r="H335" s="5">
        <v>3.0712649999999999</v>
      </c>
      <c r="I335" s="5">
        <v>7.0381320000000001</v>
      </c>
      <c r="J335" s="2" t="s">
        <v>644</v>
      </c>
    </row>
    <row r="336" spans="1:10" ht="14.4" hidden="1">
      <c r="A336" s="3" t="s">
        <v>29</v>
      </c>
      <c r="B336" s="5">
        <v>2016</v>
      </c>
      <c r="C336" s="3" t="s">
        <v>647</v>
      </c>
      <c r="D336" s="3" t="s">
        <v>642</v>
      </c>
      <c r="E336" s="3" t="s">
        <v>35</v>
      </c>
      <c r="F336" s="2" t="s">
        <v>646</v>
      </c>
      <c r="G336" s="5">
        <v>4.5073619999999996</v>
      </c>
      <c r="H336" s="5">
        <v>2.6869260000000001</v>
      </c>
      <c r="I336" s="5">
        <v>6.5442169999999997</v>
      </c>
      <c r="J336" s="2" t="s">
        <v>644</v>
      </c>
    </row>
    <row r="337" spans="1:10" ht="14.4" hidden="1">
      <c r="A337" s="3" t="s">
        <v>29</v>
      </c>
      <c r="B337" s="5">
        <v>2017</v>
      </c>
      <c r="C337" s="3" t="s">
        <v>647</v>
      </c>
      <c r="D337" s="3" t="s">
        <v>642</v>
      </c>
      <c r="E337" s="3" t="s">
        <v>35</v>
      </c>
      <c r="F337" s="2" t="s">
        <v>646</v>
      </c>
      <c r="G337" s="5">
        <v>4.4555179999999996</v>
      </c>
      <c r="H337" s="5">
        <v>2.729333</v>
      </c>
      <c r="I337" s="5">
        <v>6.535965</v>
      </c>
      <c r="J337" s="2" t="s">
        <v>644</v>
      </c>
    </row>
    <row r="338" spans="1:10" ht="14.4">
      <c r="A338" s="2" t="s">
        <v>139</v>
      </c>
      <c r="B338" s="5">
        <v>1990</v>
      </c>
      <c r="C338" s="3" t="s">
        <v>641</v>
      </c>
      <c r="D338" s="3" t="s">
        <v>642</v>
      </c>
      <c r="E338" s="3" t="s">
        <v>35</v>
      </c>
      <c r="F338" s="3" t="s">
        <v>643</v>
      </c>
      <c r="G338" s="5">
        <v>4245.491</v>
      </c>
      <c r="H338" s="5">
        <v>1733.558</v>
      </c>
      <c r="I338" s="5">
        <v>8156.2920000000004</v>
      </c>
      <c r="J338" s="2" t="s">
        <v>644</v>
      </c>
    </row>
    <row r="339" spans="1:10" ht="14.4">
      <c r="A339" s="2" t="s">
        <v>139</v>
      </c>
      <c r="B339" s="5">
        <v>1991</v>
      </c>
      <c r="C339" s="3" t="s">
        <v>641</v>
      </c>
      <c r="D339" s="3" t="s">
        <v>642</v>
      </c>
      <c r="E339" s="3" t="s">
        <v>35</v>
      </c>
      <c r="F339" s="3" t="s">
        <v>643</v>
      </c>
      <c r="G339" s="5">
        <v>4248.05</v>
      </c>
      <c r="H339" s="5">
        <v>2074.5639999999999</v>
      </c>
      <c r="I339" s="5">
        <v>7245.2759999999998</v>
      </c>
      <c r="J339" s="2" t="s">
        <v>644</v>
      </c>
    </row>
    <row r="340" spans="1:10" ht="14.4">
      <c r="A340" s="2" t="s">
        <v>139</v>
      </c>
      <c r="B340" s="5">
        <v>1992</v>
      </c>
      <c r="C340" s="3" t="s">
        <v>641</v>
      </c>
      <c r="D340" s="3" t="s">
        <v>642</v>
      </c>
      <c r="E340" s="3" t="s">
        <v>35</v>
      </c>
      <c r="F340" s="3" t="s">
        <v>643</v>
      </c>
      <c r="G340" s="5">
        <v>4277.6149999999998</v>
      </c>
      <c r="H340" s="5">
        <v>2206.6480000000001</v>
      </c>
      <c r="I340" s="5">
        <v>7352.4250000000002</v>
      </c>
      <c r="J340" s="2" t="s">
        <v>644</v>
      </c>
    </row>
    <row r="341" spans="1:10" ht="14.4">
      <c r="A341" s="2" t="s">
        <v>139</v>
      </c>
      <c r="B341" s="5">
        <v>1993</v>
      </c>
      <c r="C341" s="3" t="s">
        <v>641</v>
      </c>
      <c r="D341" s="3" t="s">
        <v>642</v>
      </c>
      <c r="E341" s="3" t="s">
        <v>35</v>
      </c>
      <c r="F341" s="3" t="s">
        <v>643</v>
      </c>
      <c r="G341" s="5">
        <v>4323.5129999999999</v>
      </c>
      <c r="H341" s="5">
        <v>2254.2440000000001</v>
      </c>
      <c r="I341" s="5">
        <v>7284.3969999999999</v>
      </c>
      <c r="J341" s="2" t="s">
        <v>644</v>
      </c>
    </row>
    <row r="342" spans="1:10" ht="14.4">
      <c r="A342" s="2" t="s">
        <v>139</v>
      </c>
      <c r="B342" s="5">
        <v>1994</v>
      </c>
      <c r="C342" s="3" t="s">
        <v>641</v>
      </c>
      <c r="D342" s="3" t="s">
        <v>642</v>
      </c>
      <c r="E342" s="3" t="s">
        <v>35</v>
      </c>
      <c r="F342" s="3" t="s">
        <v>643</v>
      </c>
      <c r="G342" s="5">
        <v>4295.1899999999996</v>
      </c>
      <c r="H342" s="5">
        <v>2175.5650000000001</v>
      </c>
      <c r="I342" s="5">
        <v>7397.8109999999997</v>
      </c>
      <c r="J342" s="2" t="s">
        <v>644</v>
      </c>
    </row>
    <row r="343" spans="1:10" ht="14.4">
      <c r="A343" s="2" t="s">
        <v>139</v>
      </c>
      <c r="B343" s="5">
        <v>1995</v>
      </c>
      <c r="C343" s="3" t="s">
        <v>641</v>
      </c>
      <c r="D343" s="3" t="s">
        <v>642</v>
      </c>
      <c r="E343" s="3" t="s">
        <v>35</v>
      </c>
      <c r="F343" s="3" t="s">
        <v>643</v>
      </c>
      <c r="G343" s="5">
        <v>4274.8159999999998</v>
      </c>
      <c r="H343" s="5">
        <v>1918.2829999999999</v>
      </c>
      <c r="I343" s="5">
        <v>7676.8090000000002</v>
      </c>
      <c r="J343" s="2" t="s">
        <v>644</v>
      </c>
    </row>
    <row r="344" spans="1:10" ht="14.4">
      <c r="A344" s="2" t="s">
        <v>139</v>
      </c>
      <c r="B344" s="5">
        <v>1996</v>
      </c>
      <c r="C344" s="3" t="s">
        <v>641</v>
      </c>
      <c r="D344" s="3" t="s">
        <v>642</v>
      </c>
      <c r="E344" s="3" t="s">
        <v>35</v>
      </c>
      <c r="F344" s="3" t="s">
        <v>643</v>
      </c>
      <c r="G344" s="5">
        <v>4268.6130000000003</v>
      </c>
      <c r="H344" s="5">
        <v>2164.5709999999999</v>
      </c>
      <c r="I344" s="5">
        <v>7302.0829999999996</v>
      </c>
      <c r="J344" s="2" t="s">
        <v>644</v>
      </c>
    </row>
    <row r="345" spans="1:10" ht="14.4">
      <c r="A345" s="2" t="s">
        <v>139</v>
      </c>
      <c r="B345" s="5">
        <v>1997</v>
      </c>
      <c r="C345" s="3" t="s">
        <v>641</v>
      </c>
      <c r="D345" s="3" t="s">
        <v>642</v>
      </c>
      <c r="E345" s="3" t="s">
        <v>35</v>
      </c>
      <c r="F345" s="3" t="s">
        <v>643</v>
      </c>
      <c r="G345" s="5">
        <v>4188.6170000000002</v>
      </c>
      <c r="H345" s="5">
        <v>2221.6930000000002</v>
      </c>
      <c r="I345" s="5">
        <v>6966.8720000000003</v>
      </c>
      <c r="J345" s="2" t="s">
        <v>644</v>
      </c>
    </row>
    <row r="346" spans="1:10" ht="14.4">
      <c r="A346" s="2" t="s">
        <v>139</v>
      </c>
      <c r="B346" s="5">
        <v>1998</v>
      </c>
      <c r="C346" s="3" t="s">
        <v>641</v>
      </c>
      <c r="D346" s="3" t="s">
        <v>642</v>
      </c>
      <c r="E346" s="3" t="s">
        <v>35</v>
      </c>
      <c r="F346" s="3" t="s">
        <v>643</v>
      </c>
      <c r="G346" s="5">
        <v>4146.8590000000004</v>
      </c>
      <c r="H346" s="5">
        <v>2194.154</v>
      </c>
      <c r="I346" s="5">
        <v>7138.9679999999998</v>
      </c>
      <c r="J346" s="2" t="s">
        <v>644</v>
      </c>
    </row>
    <row r="347" spans="1:10" ht="14.4">
      <c r="A347" s="2" t="s">
        <v>139</v>
      </c>
      <c r="B347" s="5">
        <v>1999</v>
      </c>
      <c r="C347" s="3" t="s">
        <v>641</v>
      </c>
      <c r="D347" s="3" t="s">
        <v>642</v>
      </c>
      <c r="E347" s="3" t="s">
        <v>35</v>
      </c>
      <c r="F347" s="3" t="s">
        <v>643</v>
      </c>
      <c r="G347" s="5">
        <v>4040.511</v>
      </c>
      <c r="H347" s="5">
        <v>2108.27</v>
      </c>
      <c r="I347" s="5">
        <v>6880.9340000000002</v>
      </c>
      <c r="J347" s="2" t="s">
        <v>644</v>
      </c>
    </row>
    <row r="348" spans="1:10" ht="14.4">
      <c r="A348" s="2" t="s">
        <v>139</v>
      </c>
      <c r="B348" s="5">
        <v>2000</v>
      </c>
      <c r="C348" s="3" t="s">
        <v>641</v>
      </c>
      <c r="D348" s="3" t="s">
        <v>642</v>
      </c>
      <c r="E348" s="3" t="s">
        <v>35</v>
      </c>
      <c r="F348" s="3" t="s">
        <v>643</v>
      </c>
      <c r="G348" s="5">
        <v>3919.002</v>
      </c>
      <c r="H348" s="5">
        <v>1898.1489999999999</v>
      </c>
      <c r="I348" s="5">
        <v>7255.3819999999996</v>
      </c>
      <c r="J348" s="2" t="s">
        <v>644</v>
      </c>
    </row>
    <row r="349" spans="1:10" ht="14.4">
      <c r="A349" s="2" t="s">
        <v>139</v>
      </c>
      <c r="B349" s="5">
        <v>2001</v>
      </c>
      <c r="C349" s="3" t="s">
        <v>641</v>
      </c>
      <c r="D349" s="3" t="s">
        <v>642</v>
      </c>
      <c r="E349" s="3" t="s">
        <v>35</v>
      </c>
      <c r="F349" s="3" t="s">
        <v>643</v>
      </c>
      <c r="G349" s="5">
        <v>3767.8490000000002</v>
      </c>
      <c r="H349" s="5">
        <v>1981.6590000000001</v>
      </c>
      <c r="I349" s="5">
        <v>6630.7870000000003</v>
      </c>
      <c r="J349" s="2" t="s">
        <v>644</v>
      </c>
    </row>
    <row r="350" spans="1:10" ht="14.4">
      <c r="A350" s="2" t="s">
        <v>139</v>
      </c>
      <c r="B350" s="5">
        <v>2002</v>
      </c>
      <c r="C350" s="3" t="s">
        <v>641</v>
      </c>
      <c r="D350" s="3" t="s">
        <v>642</v>
      </c>
      <c r="E350" s="3" t="s">
        <v>35</v>
      </c>
      <c r="F350" s="3" t="s">
        <v>643</v>
      </c>
      <c r="G350" s="5">
        <v>3747.78</v>
      </c>
      <c r="H350" s="5">
        <v>2122.4920000000002</v>
      </c>
      <c r="I350" s="5">
        <v>6449.2929999999997</v>
      </c>
      <c r="J350" s="2" t="s">
        <v>644</v>
      </c>
    </row>
    <row r="351" spans="1:10" ht="14.4">
      <c r="A351" s="2" t="s">
        <v>139</v>
      </c>
      <c r="B351" s="5">
        <v>2003</v>
      </c>
      <c r="C351" s="3" t="s">
        <v>641</v>
      </c>
      <c r="D351" s="3" t="s">
        <v>642</v>
      </c>
      <c r="E351" s="3" t="s">
        <v>35</v>
      </c>
      <c r="F351" s="3" t="s">
        <v>643</v>
      </c>
      <c r="G351" s="5">
        <v>3568.5050000000001</v>
      </c>
      <c r="H351" s="5">
        <v>1939.424</v>
      </c>
      <c r="I351" s="5">
        <v>5855.2719999999999</v>
      </c>
      <c r="J351" s="2" t="s">
        <v>644</v>
      </c>
    </row>
    <row r="352" spans="1:10" ht="14.4">
      <c r="A352" s="2" t="s">
        <v>139</v>
      </c>
      <c r="B352" s="5">
        <v>2004</v>
      </c>
      <c r="C352" s="3" t="s">
        <v>641</v>
      </c>
      <c r="D352" s="3" t="s">
        <v>642</v>
      </c>
      <c r="E352" s="3" t="s">
        <v>35</v>
      </c>
      <c r="F352" s="3" t="s">
        <v>643</v>
      </c>
      <c r="G352" s="5">
        <v>3368.9209999999998</v>
      </c>
      <c r="H352" s="5">
        <v>1853.646</v>
      </c>
      <c r="I352" s="5">
        <v>5845.9669999999996</v>
      </c>
      <c r="J352" s="2" t="s">
        <v>644</v>
      </c>
    </row>
    <row r="353" spans="1:10" ht="14.4">
      <c r="A353" s="2" t="s">
        <v>139</v>
      </c>
      <c r="B353" s="5">
        <v>2005</v>
      </c>
      <c r="C353" s="3" t="s">
        <v>641</v>
      </c>
      <c r="D353" s="3" t="s">
        <v>642</v>
      </c>
      <c r="E353" s="3" t="s">
        <v>35</v>
      </c>
      <c r="F353" s="3" t="s">
        <v>643</v>
      </c>
      <c r="G353" s="5">
        <v>3170.3609999999999</v>
      </c>
      <c r="H353" s="5">
        <v>1496.989</v>
      </c>
      <c r="I353" s="5">
        <v>5904.2690000000002</v>
      </c>
      <c r="J353" s="2" t="s">
        <v>644</v>
      </c>
    </row>
    <row r="354" spans="1:10" ht="14.4">
      <c r="A354" s="2" t="s">
        <v>139</v>
      </c>
      <c r="B354" s="5">
        <v>2006</v>
      </c>
      <c r="C354" s="3" t="s">
        <v>641</v>
      </c>
      <c r="D354" s="3" t="s">
        <v>642</v>
      </c>
      <c r="E354" s="3" t="s">
        <v>35</v>
      </c>
      <c r="F354" s="3" t="s">
        <v>643</v>
      </c>
      <c r="G354" s="5">
        <v>2967.5230000000001</v>
      </c>
      <c r="H354" s="5">
        <v>1605.8340000000001</v>
      </c>
      <c r="I354" s="5">
        <v>4970.8500000000004</v>
      </c>
      <c r="J354" s="2" t="s">
        <v>644</v>
      </c>
    </row>
    <row r="355" spans="1:10" ht="14.4">
      <c r="A355" s="2" t="s">
        <v>139</v>
      </c>
      <c r="B355" s="5">
        <v>2007</v>
      </c>
      <c r="C355" s="3" t="s">
        <v>641</v>
      </c>
      <c r="D355" s="3" t="s">
        <v>642</v>
      </c>
      <c r="E355" s="3" t="s">
        <v>35</v>
      </c>
      <c r="F355" s="3" t="s">
        <v>643</v>
      </c>
      <c r="G355" s="5">
        <v>2776.527</v>
      </c>
      <c r="H355" s="5">
        <v>1575.49</v>
      </c>
      <c r="I355" s="5">
        <v>4511.8130000000001</v>
      </c>
      <c r="J355" s="2" t="s">
        <v>644</v>
      </c>
    </row>
    <row r="356" spans="1:10" ht="14.4">
      <c r="A356" s="2" t="s">
        <v>139</v>
      </c>
      <c r="B356" s="5">
        <v>2008</v>
      </c>
      <c r="C356" s="3" t="s">
        <v>641</v>
      </c>
      <c r="D356" s="3" t="s">
        <v>642</v>
      </c>
      <c r="E356" s="3" t="s">
        <v>35</v>
      </c>
      <c r="F356" s="3" t="s">
        <v>643</v>
      </c>
      <c r="G356" s="5">
        <v>2584.1390000000001</v>
      </c>
      <c r="H356" s="5">
        <v>1462.7339999999999</v>
      </c>
      <c r="I356" s="5">
        <v>4247.3869999999997</v>
      </c>
      <c r="J356" s="2" t="s">
        <v>644</v>
      </c>
    </row>
    <row r="357" spans="1:10" ht="14.4">
      <c r="A357" s="2" t="s">
        <v>139</v>
      </c>
      <c r="B357" s="5">
        <v>2009</v>
      </c>
      <c r="C357" s="3" t="s">
        <v>641</v>
      </c>
      <c r="D357" s="3" t="s">
        <v>642</v>
      </c>
      <c r="E357" s="3" t="s">
        <v>35</v>
      </c>
      <c r="F357" s="3" t="s">
        <v>643</v>
      </c>
      <c r="G357" s="5">
        <v>2385.0410000000002</v>
      </c>
      <c r="H357" s="5">
        <v>1312.2139999999999</v>
      </c>
      <c r="I357" s="5">
        <v>3991.8159999999998</v>
      </c>
      <c r="J357" s="2" t="s">
        <v>644</v>
      </c>
    </row>
    <row r="358" spans="1:10" ht="14.4">
      <c r="A358" s="2" t="s">
        <v>139</v>
      </c>
      <c r="B358" s="5">
        <v>2010</v>
      </c>
      <c r="C358" s="3" t="s">
        <v>641</v>
      </c>
      <c r="D358" s="3" t="s">
        <v>642</v>
      </c>
      <c r="E358" s="3" t="s">
        <v>35</v>
      </c>
      <c r="F358" s="3" t="s">
        <v>643</v>
      </c>
      <c r="G358" s="5">
        <v>2223.2600000000002</v>
      </c>
      <c r="H358" s="5">
        <v>1123.3130000000001</v>
      </c>
      <c r="I358" s="5">
        <v>3885.473</v>
      </c>
      <c r="J358" s="2" t="s">
        <v>644</v>
      </c>
    </row>
    <row r="359" spans="1:10" ht="14.4">
      <c r="A359" s="2" t="s">
        <v>139</v>
      </c>
      <c r="B359" s="5">
        <v>2011</v>
      </c>
      <c r="C359" s="3" t="s">
        <v>641</v>
      </c>
      <c r="D359" s="3" t="s">
        <v>642</v>
      </c>
      <c r="E359" s="3" t="s">
        <v>35</v>
      </c>
      <c r="F359" s="3" t="s">
        <v>643</v>
      </c>
      <c r="G359" s="5">
        <v>2047.6310000000001</v>
      </c>
      <c r="H359" s="5">
        <v>1053.3309999999999</v>
      </c>
      <c r="I359" s="5">
        <v>3473.1779999999999</v>
      </c>
      <c r="J359" s="2" t="s">
        <v>644</v>
      </c>
    </row>
    <row r="360" spans="1:10" ht="14.4">
      <c r="A360" s="2" t="s">
        <v>139</v>
      </c>
      <c r="B360" s="5">
        <v>2012</v>
      </c>
      <c r="C360" s="3" t="s">
        <v>641</v>
      </c>
      <c r="D360" s="3" t="s">
        <v>642</v>
      </c>
      <c r="E360" s="3" t="s">
        <v>35</v>
      </c>
      <c r="F360" s="3" t="s">
        <v>643</v>
      </c>
      <c r="G360" s="5">
        <v>1978.954</v>
      </c>
      <c r="H360" s="5">
        <v>959.49509999999998</v>
      </c>
      <c r="I360" s="5">
        <v>3543.28</v>
      </c>
      <c r="J360" s="2" t="s">
        <v>644</v>
      </c>
    </row>
    <row r="361" spans="1:10" ht="14.4">
      <c r="A361" s="2" t="s">
        <v>139</v>
      </c>
      <c r="B361" s="5">
        <v>2013</v>
      </c>
      <c r="C361" s="3" t="s">
        <v>641</v>
      </c>
      <c r="D361" s="3" t="s">
        <v>642</v>
      </c>
      <c r="E361" s="3" t="s">
        <v>35</v>
      </c>
      <c r="F361" s="3" t="s">
        <v>643</v>
      </c>
      <c r="G361" s="5">
        <v>1822.259</v>
      </c>
      <c r="H361" s="5">
        <v>940.18179999999995</v>
      </c>
      <c r="I361" s="5">
        <v>3088.123</v>
      </c>
      <c r="J361" s="2" t="s">
        <v>644</v>
      </c>
    </row>
    <row r="362" spans="1:10" ht="14.4">
      <c r="A362" s="2" t="s">
        <v>139</v>
      </c>
      <c r="B362" s="5">
        <v>2014</v>
      </c>
      <c r="C362" s="3" t="s">
        <v>641</v>
      </c>
      <c r="D362" s="3" t="s">
        <v>642</v>
      </c>
      <c r="E362" s="3" t="s">
        <v>35</v>
      </c>
      <c r="F362" s="3" t="s">
        <v>643</v>
      </c>
      <c r="G362" s="5">
        <v>1668.5419999999999</v>
      </c>
      <c r="H362" s="5">
        <v>779.26869999999997</v>
      </c>
      <c r="I362" s="5">
        <v>2893.7739999999999</v>
      </c>
      <c r="J362" s="2" t="s">
        <v>644</v>
      </c>
    </row>
    <row r="363" spans="1:10" ht="14.4">
      <c r="A363" s="2" t="s">
        <v>139</v>
      </c>
      <c r="B363" s="5">
        <v>2015</v>
      </c>
      <c r="C363" s="3" t="s">
        <v>641</v>
      </c>
      <c r="D363" s="3" t="s">
        <v>642</v>
      </c>
      <c r="E363" s="3" t="s">
        <v>35</v>
      </c>
      <c r="F363" s="3" t="s">
        <v>643</v>
      </c>
      <c r="G363" s="5">
        <v>1493.5550000000001</v>
      </c>
      <c r="H363" s="5">
        <v>767.3202</v>
      </c>
      <c r="I363" s="5">
        <v>2689.1480000000001</v>
      </c>
      <c r="J363" s="2" t="s">
        <v>644</v>
      </c>
    </row>
    <row r="364" spans="1:10" ht="14.4">
      <c r="A364" s="2" t="s">
        <v>139</v>
      </c>
      <c r="B364" s="5">
        <v>2016</v>
      </c>
      <c r="C364" s="3" t="s">
        <v>641</v>
      </c>
      <c r="D364" s="3" t="s">
        <v>642</v>
      </c>
      <c r="E364" s="3" t="s">
        <v>35</v>
      </c>
      <c r="F364" s="3" t="s">
        <v>643</v>
      </c>
      <c r="G364" s="5">
        <v>1350.029</v>
      </c>
      <c r="H364" s="5">
        <v>630.49620000000004</v>
      </c>
      <c r="I364" s="5">
        <v>2406.1320000000001</v>
      </c>
      <c r="J364" s="2" t="s">
        <v>644</v>
      </c>
    </row>
    <row r="365" spans="1:10" ht="14.4">
      <c r="A365" s="2" t="s">
        <v>139</v>
      </c>
      <c r="B365" s="5">
        <v>2017</v>
      </c>
      <c r="C365" s="3" t="s">
        <v>641</v>
      </c>
      <c r="D365" s="3" t="s">
        <v>642</v>
      </c>
      <c r="E365" s="3" t="s">
        <v>35</v>
      </c>
      <c r="F365" s="3" t="s">
        <v>643</v>
      </c>
      <c r="G365" s="5">
        <v>1295.107</v>
      </c>
      <c r="H365" s="5">
        <v>614.72760000000005</v>
      </c>
      <c r="I365" s="5">
        <v>2392.4189999999999</v>
      </c>
      <c r="J365" s="2" t="s">
        <v>644</v>
      </c>
    </row>
    <row r="366" spans="1:10" ht="14.4" hidden="1">
      <c r="A366" s="2" t="s">
        <v>139</v>
      </c>
      <c r="B366" s="5">
        <v>1990</v>
      </c>
      <c r="C366" s="3" t="s">
        <v>641</v>
      </c>
      <c r="D366" s="3" t="s">
        <v>642</v>
      </c>
      <c r="E366" s="3" t="s">
        <v>35</v>
      </c>
      <c r="F366" s="3" t="s">
        <v>646</v>
      </c>
      <c r="G366" s="5">
        <v>48.706119999999999</v>
      </c>
      <c r="H366" s="5">
        <v>19.900279999999999</v>
      </c>
      <c r="I366" s="5">
        <v>93.582070000000002</v>
      </c>
      <c r="J366" s="2" t="s">
        <v>644</v>
      </c>
    </row>
    <row r="367" spans="1:10" ht="14.4" hidden="1">
      <c r="A367" s="2" t="s">
        <v>139</v>
      </c>
      <c r="B367" s="5">
        <v>1991</v>
      </c>
      <c r="C367" s="3" t="s">
        <v>641</v>
      </c>
      <c r="D367" s="3" t="s">
        <v>642</v>
      </c>
      <c r="E367" s="3" t="s">
        <v>35</v>
      </c>
      <c r="F367" s="3" t="s">
        <v>646</v>
      </c>
      <c r="G367" s="5">
        <v>48.727249999999998</v>
      </c>
      <c r="H367" s="5">
        <v>23.771930000000001</v>
      </c>
      <c r="I367" s="5">
        <v>83.075630000000004</v>
      </c>
      <c r="J367" s="2" t="s">
        <v>644</v>
      </c>
    </row>
    <row r="368" spans="1:10" ht="14.4" hidden="1">
      <c r="A368" s="2" t="s">
        <v>139</v>
      </c>
      <c r="B368" s="5">
        <v>1992</v>
      </c>
      <c r="C368" s="3" t="s">
        <v>641</v>
      </c>
      <c r="D368" s="3" t="s">
        <v>642</v>
      </c>
      <c r="E368" s="3" t="s">
        <v>35</v>
      </c>
      <c r="F368" s="3" t="s">
        <v>646</v>
      </c>
      <c r="G368" s="5">
        <v>49.057049999999997</v>
      </c>
      <c r="H368" s="5">
        <v>25.304600000000001</v>
      </c>
      <c r="I368" s="5">
        <v>84.367930000000001</v>
      </c>
      <c r="J368" s="2" t="s">
        <v>644</v>
      </c>
    </row>
    <row r="369" spans="1:10" ht="14.4" hidden="1">
      <c r="A369" s="2" t="s">
        <v>139</v>
      </c>
      <c r="B369" s="5">
        <v>1993</v>
      </c>
      <c r="C369" s="3" t="s">
        <v>641</v>
      </c>
      <c r="D369" s="3" t="s">
        <v>642</v>
      </c>
      <c r="E369" s="3" t="s">
        <v>35</v>
      </c>
      <c r="F369" s="3" t="s">
        <v>646</v>
      </c>
      <c r="G369" s="5">
        <v>49.574339999999999</v>
      </c>
      <c r="H369" s="5">
        <v>25.840219999999999</v>
      </c>
      <c r="I369" s="5">
        <v>83.546970000000002</v>
      </c>
      <c r="J369" s="2" t="s">
        <v>644</v>
      </c>
    </row>
    <row r="370" spans="1:10" ht="14.4" hidden="1">
      <c r="A370" s="2" t="s">
        <v>139</v>
      </c>
      <c r="B370" s="5">
        <v>1994</v>
      </c>
      <c r="C370" s="3" t="s">
        <v>641</v>
      </c>
      <c r="D370" s="3" t="s">
        <v>642</v>
      </c>
      <c r="E370" s="3" t="s">
        <v>35</v>
      </c>
      <c r="F370" s="3" t="s">
        <v>646</v>
      </c>
      <c r="G370" s="5">
        <v>49.243870000000001</v>
      </c>
      <c r="H370" s="5">
        <v>24.941469999999999</v>
      </c>
      <c r="I370" s="5">
        <v>84.824669999999998</v>
      </c>
      <c r="J370" s="2" t="s">
        <v>644</v>
      </c>
    </row>
    <row r="371" spans="1:10" ht="14.4" hidden="1">
      <c r="A371" s="2" t="s">
        <v>139</v>
      </c>
      <c r="B371" s="5">
        <v>1995</v>
      </c>
      <c r="C371" s="3" t="s">
        <v>641</v>
      </c>
      <c r="D371" s="3" t="s">
        <v>642</v>
      </c>
      <c r="E371" s="3" t="s">
        <v>35</v>
      </c>
      <c r="F371" s="3" t="s">
        <v>646</v>
      </c>
      <c r="G371" s="5">
        <v>49.003630000000001</v>
      </c>
      <c r="H371" s="5">
        <v>21.98828</v>
      </c>
      <c r="I371" s="5">
        <v>87.996420000000001</v>
      </c>
      <c r="J371" s="2" t="s">
        <v>644</v>
      </c>
    </row>
    <row r="372" spans="1:10" ht="14.4" hidden="1">
      <c r="A372" s="2" t="s">
        <v>139</v>
      </c>
      <c r="B372" s="5">
        <v>1996</v>
      </c>
      <c r="C372" s="3" t="s">
        <v>641</v>
      </c>
      <c r="D372" s="3" t="s">
        <v>642</v>
      </c>
      <c r="E372" s="3" t="s">
        <v>35</v>
      </c>
      <c r="F372" s="3" t="s">
        <v>646</v>
      </c>
      <c r="G372" s="5">
        <v>48.926009999999998</v>
      </c>
      <c r="H372" s="5">
        <v>24.79494</v>
      </c>
      <c r="I372" s="5">
        <v>83.698549999999997</v>
      </c>
      <c r="J372" s="2" t="s">
        <v>644</v>
      </c>
    </row>
    <row r="373" spans="1:10" ht="14.4" hidden="1">
      <c r="A373" s="2" t="s">
        <v>139</v>
      </c>
      <c r="B373" s="5">
        <v>1997</v>
      </c>
      <c r="C373" s="3" t="s">
        <v>641</v>
      </c>
      <c r="D373" s="3" t="s">
        <v>642</v>
      </c>
      <c r="E373" s="3" t="s">
        <v>35</v>
      </c>
      <c r="F373" s="3" t="s">
        <v>646</v>
      </c>
      <c r="G373" s="5">
        <v>48.001719999999999</v>
      </c>
      <c r="H373" s="5">
        <v>25.451930000000001</v>
      </c>
      <c r="I373" s="5">
        <v>79.810199999999995</v>
      </c>
      <c r="J373" s="2" t="s">
        <v>644</v>
      </c>
    </row>
    <row r="374" spans="1:10" ht="14.4" hidden="1">
      <c r="A374" s="2" t="s">
        <v>139</v>
      </c>
      <c r="B374" s="5">
        <v>1998</v>
      </c>
      <c r="C374" s="3" t="s">
        <v>641</v>
      </c>
      <c r="D374" s="3" t="s">
        <v>642</v>
      </c>
      <c r="E374" s="3" t="s">
        <v>35</v>
      </c>
      <c r="F374" s="3" t="s">
        <v>646</v>
      </c>
      <c r="G374" s="5">
        <v>47.517829999999996</v>
      </c>
      <c r="H374" s="5">
        <v>25.147780000000001</v>
      </c>
      <c r="I374" s="5">
        <v>81.778319999999994</v>
      </c>
      <c r="J374" s="2" t="s">
        <v>644</v>
      </c>
    </row>
    <row r="375" spans="1:10" ht="14.4" hidden="1">
      <c r="A375" s="2" t="s">
        <v>139</v>
      </c>
      <c r="B375" s="5">
        <v>1999</v>
      </c>
      <c r="C375" s="3" t="s">
        <v>641</v>
      </c>
      <c r="D375" s="3" t="s">
        <v>642</v>
      </c>
      <c r="E375" s="3" t="s">
        <v>35</v>
      </c>
      <c r="F375" s="3" t="s">
        <v>646</v>
      </c>
      <c r="G375" s="5">
        <v>46.295729999999999</v>
      </c>
      <c r="H375" s="5">
        <v>24.166450000000001</v>
      </c>
      <c r="I375" s="5">
        <v>78.860590000000002</v>
      </c>
      <c r="J375" s="2" t="s">
        <v>644</v>
      </c>
    </row>
    <row r="376" spans="1:10" ht="14.4" hidden="1">
      <c r="A376" s="2" t="s">
        <v>139</v>
      </c>
      <c r="B376" s="5">
        <v>2000</v>
      </c>
      <c r="C376" s="3" t="s">
        <v>641</v>
      </c>
      <c r="D376" s="3" t="s">
        <v>642</v>
      </c>
      <c r="E376" s="3" t="s">
        <v>35</v>
      </c>
      <c r="F376" s="3" t="s">
        <v>646</v>
      </c>
      <c r="G376" s="5">
        <v>44.902560000000001</v>
      </c>
      <c r="H376" s="5">
        <v>21.728490000000001</v>
      </c>
      <c r="I376" s="5">
        <v>83.108829999999998</v>
      </c>
      <c r="J376" s="2" t="s">
        <v>644</v>
      </c>
    </row>
    <row r="377" spans="1:10" ht="14.4" hidden="1">
      <c r="A377" s="2" t="s">
        <v>139</v>
      </c>
      <c r="B377" s="5">
        <v>2001</v>
      </c>
      <c r="C377" s="3" t="s">
        <v>641</v>
      </c>
      <c r="D377" s="3" t="s">
        <v>642</v>
      </c>
      <c r="E377" s="3" t="s">
        <v>35</v>
      </c>
      <c r="F377" s="3" t="s">
        <v>646</v>
      </c>
      <c r="G377" s="5">
        <v>43.169240000000002</v>
      </c>
      <c r="H377" s="5">
        <v>22.709679999999999</v>
      </c>
      <c r="I377" s="5">
        <v>75.995810000000006</v>
      </c>
      <c r="J377" s="2" t="s">
        <v>644</v>
      </c>
    </row>
    <row r="378" spans="1:10" ht="14.4" hidden="1">
      <c r="A378" s="2" t="s">
        <v>139</v>
      </c>
      <c r="B378" s="5">
        <v>2002</v>
      </c>
      <c r="C378" s="3" t="s">
        <v>641</v>
      </c>
      <c r="D378" s="3" t="s">
        <v>642</v>
      </c>
      <c r="E378" s="3" t="s">
        <v>35</v>
      </c>
      <c r="F378" s="3" t="s">
        <v>646</v>
      </c>
      <c r="G378" s="5">
        <v>42.947580000000002</v>
      </c>
      <c r="H378" s="5">
        <v>24.329360000000001</v>
      </c>
      <c r="I378" s="5">
        <v>73.899600000000007</v>
      </c>
      <c r="J378" s="2" t="s">
        <v>644</v>
      </c>
    </row>
    <row r="379" spans="1:10" ht="14.4" hidden="1">
      <c r="A379" s="2" t="s">
        <v>139</v>
      </c>
      <c r="B379" s="5">
        <v>2003</v>
      </c>
      <c r="C379" s="3" t="s">
        <v>641</v>
      </c>
      <c r="D379" s="3" t="s">
        <v>642</v>
      </c>
      <c r="E379" s="3" t="s">
        <v>35</v>
      </c>
      <c r="F379" s="3" t="s">
        <v>646</v>
      </c>
      <c r="G379" s="5">
        <v>40.893979999999999</v>
      </c>
      <c r="H379" s="5">
        <v>22.236709999999999</v>
      </c>
      <c r="I379" s="5">
        <v>67.089889999999997</v>
      </c>
      <c r="J379" s="2" t="s">
        <v>644</v>
      </c>
    </row>
    <row r="380" spans="1:10" ht="14.4" hidden="1">
      <c r="A380" s="2" t="s">
        <v>139</v>
      </c>
      <c r="B380" s="5">
        <v>2004</v>
      </c>
      <c r="C380" s="3" t="s">
        <v>641</v>
      </c>
      <c r="D380" s="3" t="s">
        <v>642</v>
      </c>
      <c r="E380" s="3" t="s">
        <v>35</v>
      </c>
      <c r="F380" s="3" t="s">
        <v>646</v>
      </c>
      <c r="G380" s="5">
        <v>38.604379999999999</v>
      </c>
      <c r="H380" s="5">
        <v>21.224329999999998</v>
      </c>
      <c r="I380" s="5">
        <v>67.020110000000003</v>
      </c>
      <c r="J380" s="2" t="s">
        <v>644</v>
      </c>
    </row>
    <row r="381" spans="1:10" ht="14.4" hidden="1">
      <c r="A381" s="2" t="s">
        <v>139</v>
      </c>
      <c r="B381" s="5">
        <v>2005</v>
      </c>
      <c r="C381" s="3" t="s">
        <v>641</v>
      </c>
      <c r="D381" s="3" t="s">
        <v>642</v>
      </c>
      <c r="E381" s="3" t="s">
        <v>35</v>
      </c>
      <c r="F381" s="3" t="s">
        <v>646</v>
      </c>
      <c r="G381" s="5">
        <v>36.325159999999997</v>
      </c>
      <c r="H381" s="5">
        <v>17.143509999999999</v>
      </c>
      <c r="I381" s="5">
        <v>67.648769999999999</v>
      </c>
      <c r="J381" s="2" t="s">
        <v>644</v>
      </c>
    </row>
    <row r="382" spans="1:10" ht="14.4" hidden="1">
      <c r="A382" s="2" t="s">
        <v>139</v>
      </c>
      <c r="B382" s="5">
        <v>2006</v>
      </c>
      <c r="C382" s="3" t="s">
        <v>641</v>
      </c>
      <c r="D382" s="3" t="s">
        <v>642</v>
      </c>
      <c r="E382" s="3" t="s">
        <v>35</v>
      </c>
      <c r="F382" s="3" t="s">
        <v>646</v>
      </c>
      <c r="G382" s="5">
        <v>33.997280000000003</v>
      </c>
      <c r="H382" s="5">
        <v>18.391120000000001</v>
      </c>
      <c r="I382" s="5">
        <v>56.958469999999998</v>
      </c>
      <c r="J382" s="2" t="s">
        <v>644</v>
      </c>
    </row>
    <row r="383" spans="1:10" ht="14.4" hidden="1">
      <c r="A383" s="2" t="s">
        <v>139</v>
      </c>
      <c r="B383" s="5">
        <v>2007</v>
      </c>
      <c r="C383" s="3" t="s">
        <v>641</v>
      </c>
      <c r="D383" s="3" t="s">
        <v>642</v>
      </c>
      <c r="E383" s="3" t="s">
        <v>35</v>
      </c>
      <c r="F383" s="3" t="s">
        <v>646</v>
      </c>
      <c r="G383" s="5">
        <v>31.803750000000001</v>
      </c>
      <c r="H383" s="5">
        <v>18.045269999999999</v>
      </c>
      <c r="I383" s="5">
        <v>51.699649999999998</v>
      </c>
      <c r="J383" s="2" t="s">
        <v>644</v>
      </c>
    </row>
    <row r="384" spans="1:10" ht="14.4" hidden="1">
      <c r="A384" s="2" t="s">
        <v>139</v>
      </c>
      <c r="B384" s="5">
        <v>2008</v>
      </c>
      <c r="C384" s="3" t="s">
        <v>641</v>
      </c>
      <c r="D384" s="3" t="s">
        <v>642</v>
      </c>
      <c r="E384" s="3" t="s">
        <v>35</v>
      </c>
      <c r="F384" s="3" t="s">
        <v>646</v>
      </c>
      <c r="G384" s="5">
        <v>29.594889999999999</v>
      </c>
      <c r="H384" s="5">
        <v>16.75168</v>
      </c>
      <c r="I384" s="5">
        <v>48.634070000000001</v>
      </c>
      <c r="J384" s="2" t="s">
        <v>644</v>
      </c>
    </row>
    <row r="385" spans="1:10" ht="14.4" hidden="1">
      <c r="A385" s="2" t="s">
        <v>139</v>
      </c>
      <c r="B385" s="5">
        <v>2009</v>
      </c>
      <c r="C385" s="3" t="s">
        <v>641</v>
      </c>
      <c r="D385" s="3" t="s">
        <v>642</v>
      </c>
      <c r="E385" s="3" t="s">
        <v>35</v>
      </c>
      <c r="F385" s="3" t="s">
        <v>646</v>
      </c>
      <c r="G385" s="5">
        <v>27.309729999999998</v>
      </c>
      <c r="H385" s="5">
        <v>15.019729999999999</v>
      </c>
      <c r="I385" s="5">
        <v>45.653869999999998</v>
      </c>
      <c r="J385" s="2" t="s">
        <v>644</v>
      </c>
    </row>
    <row r="386" spans="1:10" ht="14.4" hidden="1">
      <c r="A386" s="2" t="s">
        <v>139</v>
      </c>
      <c r="B386" s="5">
        <v>2010</v>
      </c>
      <c r="C386" s="3" t="s">
        <v>641</v>
      </c>
      <c r="D386" s="3" t="s">
        <v>642</v>
      </c>
      <c r="E386" s="3" t="s">
        <v>35</v>
      </c>
      <c r="F386" s="3" t="s">
        <v>646</v>
      </c>
      <c r="G386" s="5">
        <v>25.454000000000001</v>
      </c>
      <c r="H386" s="5">
        <v>12.86881</v>
      </c>
      <c r="I386" s="5">
        <v>44.48254</v>
      </c>
      <c r="J386" s="2" t="s">
        <v>644</v>
      </c>
    </row>
    <row r="387" spans="1:10" ht="14.4" hidden="1">
      <c r="A387" s="2" t="s">
        <v>139</v>
      </c>
      <c r="B387" s="5">
        <v>2011</v>
      </c>
      <c r="C387" s="3" t="s">
        <v>641</v>
      </c>
      <c r="D387" s="3" t="s">
        <v>642</v>
      </c>
      <c r="E387" s="3" t="s">
        <v>35</v>
      </c>
      <c r="F387" s="3" t="s">
        <v>646</v>
      </c>
      <c r="G387" s="5">
        <v>23.439540000000001</v>
      </c>
      <c r="H387" s="5">
        <v>12.05842</v>
      </c>
      <c r="I387" s="5">
        <v>39.756659999999997</v>
      </c>
      <c r="J387" s="2" t="s">
        <v>644</v>
      </c>
    </row>
    <row r="388" spans="1:10" ht="14.4" hidden="1">
      <c r="A388" s="2" t="s">
        <v>139</v>
      </c>
      <c r="B388" s="5">
        <v>2012</v>
      </c>
      <c r="C388" s="3" t="s">
        <v>641</v>
      </c>
      <c r="D388" s="3" t="s">
        <v>642</v>
      </c>
      <c r="E388" s="3" t="s">
        <v>35</v>
      </c>
      <c r="F388" s="3" t="s">
        <v>646</v>
      </c>
      <c r="G388" s="5">
        <v>22.65465</v>
      </c>
      <c r="H388" s="5">
        <v>10.988849999999999</v>
      </c>
      <c r="I388" s="5">
        <v>40.587510000000002</v>
      </c>
      <c r="J388" s="2" t="s">
        <v>644</v>
      </c>
    </row>
    <row r="389" spans="1:10" ht="14.4" hidden="1">
      <c r="A389" s="2" t="s">
        <v>139</v>
      </c>
      <c r="B389" s="5">
        <v>2013</v>
      </c>
      <c r="C389" s="3" t="s">
        <v>641</v>
      </c>
      <c r="D389" s="3" t="s">
        <v>642</v>
      </c>
      <c r="E389" s="3" t="s">
        <v>35</v>
      </c>
      <c r="F389" s="3" t="s">
        <v>646</v>
      </c>
      <c r="G389" s="5">
        <v>20.857890000000001</v>
      </c>
      <c r="H389" s="5">
        <v>10.75817</v>
      </c>
      <c r="I389" s="5">
        <v>35.352040000000002</v>
      </c>
      <c r="J389" s="2" t="s">
        <v>644</v>
      </c>
    </row>
    <row r="390" spans="1:10" ht="14.4" hidden="1">
      <c r="A390" s="2" t="s">
        <v>139</v>
      </c>
      <c r="B390" s="5">
        <v>2014</v>
      </c>
      <c r="C390" s="3" t="s">
        <v>641</v>
      </c>
      <c r="D390" s="3" t="s">
        <v>642</v>
      </c>
      <c r="E390" s="3" t="s">
        <v>35</v>
      </c>
      <c r="F390" s="3" t="s">
        <v>646</v>
      </c>
      <c r="G390" s="5">
        <v>19.099049999999998</v>
      </c>
      <c r="H390" s="5">
        <v>8.9118139999999997</v>
      </c>
      <c r="I390" s="5">
        <v>33.088810000000002</v>
      </c>
      <c r="J390" s="2" t="s">
        <v>644</v>
      </c>
    </row>
    <row r="391" spans="1:10" ht="14.4" hidden="1">
      <c r="A391" s="2" t="s">
        <v>139</v>
      </c>
      <c r="B391" s="5">
        <v>2015</v>
      </c>
      <c r="C391" s="3" t="s">
        <v>641</v>
      </c>
      <c r="D391" s="3" t="s">
        <v>642</v>
      </c>
      <c r="E391" s="3" t="s">
        <v>35</v>
      </c>
      <c r="F391" s="3" t="s">
        <v>646</v>
      </c>
      <c r="G391" s="5">
        <v>17.0944</v>
      </c>
      <c r="H391" s="5">
        <v>8.7822479999999992</v>
      </c>
      <c r="I391" s="5">
        <v>30.772849999999998</v>
      </c>
      <c r="J391" s="2" t="s">
        <v>644</v>
      </c>
    </row>
    <row r="392" spans="1:10" ht="14.4" hidden="1">
      <c r="A392" s="2" t="s">
        <v>139</v>
      </c>
      <c r="B392" s="5">
        <v>2016</v>
      </c>
      <c r="C392" s="3" t="s">
        <v>641</v>
      </c>
      <c r="D392" s="3" t="s">
        <v>642</v>
      </c>
      <c r="E392" s="3" t="s">
        <v>35</v>
      </c>
      <c r="F392" s="3" t="s">
        <v>646</v>
      </c>
      <c r="G392" s="5">
        <v>15.44988</v>
      </c>
      <c r="H392" s="5">
        <v>7.2213229999999999</v>
      </c>
      <c r="I392" s="5">
        <v>27.56636</v>
      </c>
      <c r="J392" s="2" t="s">
        <v>644</v>
      </c>
    </row>
    <row r="393" spans="1:10" ht="14.4" hidden="1">
      <c r="A393" s="2" t="s">
        <v>139</v>
      </c>
      <c r="B393" s="5">
        <v>2017</v>
      </c>
      <c r="C393" s="3" t="s">
        <v>641</v>
      </c>
      <c r="D393" s="3" t="s">
        <v>642</v>
      </c>
      <c r="E393" s="3" t="s">
        <v>35</v>
      </c>
      <c r="F393" s="3" t="s">
        <v>646</v>
      </c>
      <c r="G393" s="5">
        <v>14.81912</v>
      </c>
      <c r="H393" s="5">
        <v>7.0387060000000004</v>
      </c>
      <c r="I393" s="5">
        <v>27.3841</v>
      </c>
      <c r="J393" s="2" t="s">
        <v>644</v>
      </c>
    </row>
    <row r="394" spans="1:10" ht="14.4">
      <c r="A394" s="2" t="s">
        <v>139</v>
      </c>
      <c r="B394" s="5">
        <v>1990</v>
      </c>
      <c r="C394" s="3" t="s">
        <v>647</v>
      </c>
      <c r="D394" s="3" t="s">
        <v>648</v>
      </c>
      <c r="E394" s="3" t="s">
        <v>35</v>
      </c>
      <c r="F394" s="3" t="s">
        <v>643</v>
      </c>
      <c r="G394" s="5">
        <v>24.651260000000001</v>
      </c>
      <c r="H394" s="5">
        <v>11.07029</v>
      </c>
      <c r="I394" s="5">
        <v>47.335729999999998</v>
      </c>
      <c r="J394" s="2" t="s">
        <v>644</v>
      </c>
    </row>
    <row r="395" spans="1:10" ht="14.4">
      <c r="A395" s="2" t="s">
        <v>139</v>
      </c>
      <c r="B395" s="5">
        <v>1991</v>
      </c>
      <c r="C395" s="3" t="s">
        <v>647</v>
      </c>
      <c r="D395" s="3" t="s">
        <v>648</v>
      </c>
      <c r="E395" s="3" t="s">
        <v>35</v>
      </c>
      <c r="F395" s="3" t="s">
        <v>643</v>
      </c>
      <c r="G395" s="5">
        <v>25.042940000000002</v>
      </c>
      <c r="H395" s="5">
        <v>12.422459999999999</v>
      </c>
      <c r="I395" s="5">
        <v>45.560540000000003</v>
      </c>
      <c r="J395" s="2" t="s">
        <v>644</v>
      </c>
    </row>
    <row r="396" spans="1:10" ht="14.4">
      <c r="A396" s="2" t="s">
        <v>139</v>
      </c>
      <c r="B396" s="5">
        <v>1992</v>
      </c>
      <c r="C396" s="3" t="s">
        <v>647</v>
      </c>
      <c r="D396" s="3" t="s">
        <v>648</v>
      </c>
      <c r="E396" s="3" t="s">
        <v>35</v>
      </c>
      <c r="F396" s="3" t="s">
        <v>643</v>
      </c>
      <c r="G396" s="5">
        <v>25.525210000000001</v>
      </c>
      <c r="H396" s="5">
        <v>13.27342</v>
      </c>
      <c r="I396" s="5">
        <v>44.63785</v>
      </c>
      <c r="J396" s="2" t="s">
        <v>644</v>
      </c>
    </row>
    <row r="397" spans="1:10" ht="14.4">
      <c r="A397" s="2" t="s">
        <v>139</v>
      </c>
      <c r="B397" s="5">
        <v>1993</v>
      </c>
      <c r="C397" s="3" t="s">
        <v>647</v>
      </c>
      <c r="D397" s="3" t="s">
        <v>648</v>
      </c>
      <c r="E397" s="3" t="s">
        <v>35</v>
      </c>
      <c r="F397" s="3" t="s">
        <v>643</v>
      </c>
      <c r="G397" s="5">
        <v>26.152270000000001</v>
      </c>
      <c r="H397" s="5">
        <v>13.73677</v>
      </c>
      <c r="I397" s="5">
        <v>44.724820000000001</v>
      </c>
      <c r="J397" s="2" t="s">
        <v>644</v>
      </c>
    </row>
    <row r="398" spans="1:10" ht="14.4">
      <c r="A398" s="2" t="s">
        <v>139</v>
      </c>
      <c r="B398" s="5">
        <v>1994</v>
      </c>
      <c r="C398" s="3" t="s">
        <v>647</v>
      </c>
      <c r="D398" s="3" t="s">
        <v>648</v>
      </c>
      <c r="E398" s="3" t="s">
        <v>35</v>
      </c>
      <c r="F398" s="3" t="s">
        <v>643</v>
      </c>
      <c r="G398" s="5">
        <v>26.593119999999999</v>
      </c>
      <c r="H398" s="5">
        <v>12.93633</v>
      </c>
      <c r="I398" s="5">
        <v>46.632489999999997</v>
      </c>
      <c r="J398" s="2" t="s">
        <v>644</v>
      </c>
    </row>
    <row r="399" spans="1:10" ht="14.4">
      <c r="A399" s="2" t="s">
        <v>139</v>
      </c>
      <c r="B399" s="5">
        <v>1995</v>
      </c>
      <c r="C399" s="3" t="s">
        <v>647</v>
      </c>
      <c r="D399" s="3" t="s">
        <v>648</v>
      </c>
      <c r="E399" s="3" t="s">
        <v>35</v>
      </c>
      <c r="F399" s="3" t="s">
        <v>643</v>
      </c>
      <c r="G399" s="5">
        <v>27.243819999999999</v>
      </c>
      <c r="H399" s="5">
        <v>12.721410000000001</v>
      </c>
      <c r="I399" s="5">
        <v>50.465319999999998</v>
      </c>
      <c r="J399" s="2" t="s">
        <v>644</v>
      </c>
    </row>
    <row r="400" spans="1:10" ht="14.4">
      <c r="A400" s="2" t="s">
        <v>139</v>
      </c>
      <c r="B400" s="5">
        <v>1996</v>
      </c>
      <c r="C400" s="3" t="s">
        <v>647</v>
      </c>
      <c r="D400" s="3" t="s">
        <v>648</v>
      </c>
      <c r="E400" s="3" t="s">
        <v>35</v>
      </c>
      <c r="F400" s="3" t="s">
        <v>643</v>
      </c>
      <c r="G400" s="5">
        <v>27.906939999999999</v>
      </c>
      <c r="H400" s="5">
        <v>14.54318</v>
      </c>
      <c r="I400" s="5">
        <v>48.940480000000001</v>
      </c>
      <c r="J400" s="2" t="s">
        <v>644</v>
      </c>
    </row>
    <row r="401" spans="1:10" ht="14.4">
      <c r="A401" s="2" t="s">
        <v>139</v>
      </c>
      <c r="B401" s="5">
        <v>1997</v>
      </c>
      <c r="C401" s="3" t="s">
        <v>647</v>
      </c>
      <c r="D401" s="3" t="s">
        <v>648</v>
      </c>
      <c r="E401" s="3" t="s">
        <v>35</v>
      </c>
      <c r="F401" s="3" t="s">
        <v>643</v>
      </c>
      <c r="G401" s="5">
        <v>28.276389999999999</v>
      </c>
      <c r="H401" s="5">
        <v>15.037100000000001</v>
      </c>
      <c r="I401" s="5">
        <v>47.24953</v>
      </c>
      <c r="J401" s="2" t="s">
        <v>644</v>
      </c>
    </row>
    <row r="402" spans="1:10" ht="14.4">
      <c r="A402" s="2" t="s">
        <v>139</v>
      </c>
      <c r="B402" s="5">
        <v>1998</v>
      </c>
      <c r="C402" s="3" t="s">
        <v>647</v>
      </c>
      <c r="D402" s="3" t="s">
        <v>648</v>
      </c>
      <c r="E402" s="3" t="s">
        <v>35</v>
      </c>
      <c r="F402" s="3" t="s">
        <v>643</v>
      </c>
      <c r="G402" s="5">
        <v>28.99128</v>
      </c>
      <c r="H402" s="5">
        <v>15.188029999999999</v>
      </c>
      <c r="I402" s="5">
        <v>49.981720000000003</v>
      </c>
      <c r="J402" s="2" t="s">
        <v>644</v>
      </c>
    </row>
    <row r="403" spans="1:10" ht="14.4">
      <c r="A403" s="2" t="s">
        <v>139</v>
      </c>
      <c r="B403" s="5">
        <v>1999</v>
      </c>
      <c r="C403" s="3" t="s">
        <v>647</v>
      </c>
      <c r="D403" s="3" t="s">
        <v>648</v>
      </c>
      <c r="E403" s="3" t="s">
        <v>35</v>
      </c>
      <c r="F403" s="3" t="s">
        <v>643</v>
      </c>
      <c r="G403" s="5">
        <v>29.614350000000002</v>
      </c>
      <c r="H403" s="5">
        <v>15.27669</v>
      </c>
      <c r="I403" s="5">
        <v>51.094650000000001</v>
      </c>
      <c r="J403" s="2" t="s">
        <v>644</v>
      </c>
    </row>
    <row r="404" spans="1:10" ht="14.4">
      <c r="A404" s="2" t="s">
        <v>139</v>
      </c>
      <c r="B404" s="5">
        <v>2000</v>
      </c>
      <c r="C404" s="3" t="s">
        <v>647</v>
      </c>
      <c r="D404" s="3" t="s">
        <v>648</v>
      </c>
      <c r="E404" s="3" t="s">
        <v>35</v>
      </c>
      <c r="F404" s="3" t="s">
        <v>643</v>
      </c>
      <c r="G404" s="5">
        <v>30.65391</v>
      </c>
      <c r="H404" s="5">
        <v>14.835179999999999</v>
      </c>
      <c r="I404" s="5">
        <v>56.399749999999997</v>
      </c>
      <c r="J404" s="2" t="s">
        <v>644</v>
      </c>
    </row>
    <row r="405" spans="1:10" ht="14.4">
      <c r="A405" s="2" t="s">
        <v>139</v>
      </c>
      <c r="B405" s="5">
        <v>2001</v>
      </c>
      <c r="C405" s="3" t="s">
        <v>647</v>
      </c>
      <c r="D405" s="3" t="s">
        <v>648</v>
      </c>
      <c r="E405" s="3" t="s">
        <v>35</v>
      </c>
      <c r="F405" s="3" t="s">
        <v>643</v>
      </c>
      <c r="G405" s="5">
        <v>31.886310000000002</v>
      </c>
      <c r="H405" s="5">
        <v>16.271899999999999</v>
      </c>
      <c r="I405" s="5">
        <v>55.122480000000003</v>
      </c>
      <c r="J405" s="2" t="s">
        <v>644</v>
      </c>
    </row>
    <row r="406" spans="1:10" ht="14.4">
      <c r="A406" s="2" t="s">
        <v>139</v>
      </c>
      <c r="B406" s="5">
        <v>2002</v>
      </c>
      <c r="C406" s="3" t="s">
        <v>647</v>
      </c>
      <c r="D406" s="3" t="s">
        <v>648</v>
      </c>
      <c r="E406" s="3" t="s">
        <v>35</v>
      </c>
      <c r="F406" s="3" t="s">
        <v>643</v>
      </c>
      <c r="G406" s="5">
        <v>33.909390000000002</v>
      </c>
      <c r="H406" s="5">
        <v>18.29749</v>
      </c>
      <c r="I406" s="5">
        <v>57.494320000000002</v>
      </c>
      <c r="J406" s="2" t="s">
        <v>644</v>
      </c>
    </row>
    <row r="407" spans="1:10" ht="14.4">
      <c r="A407" s="2" t="s">
        <v>139</v>
      </c>
      <c r="B407" s="5">
        <v>2003</v>
      </c>
      <c r="C407" s="3" t="s">
        <v>647</v>
      </c>
      <c r="D407" s="3" t="s">
        <v>648</v>
      </c>
      <c r="E407" s="3" t="s">
        <v>35</v>
      </c>
      <c r="F407" s="3" t="s">
        <v>643</v>
      </c>
      <c r="G407" s="5">
        <v>35.46311</v>
      </c>
      <c r="H407" s="5">
        <v>19.567350000000001</v>
      </c>
      <c r="I407" s="5">
        <v>57.742809999999999</v>
      </c>
      <c r="J407" s="2" t="s">
        <v>644</v>
      </c>
    </row>
    <row r="408" spans="1:10" ht="14.4">
      <c r="A408" s="2" t="s">
        <v>139</v>
      </c>
      <c r="B408" s="5">
        <v>2004</v>
      </c>
      <c r="C408" s="3" t="s">
        <v>647</v>
      </c>
      <c r="D408" s="3" t="s">
        <v>648</v>
      </c>
      <c r="E408" s="3" t="s">
        <v>35</v>
      </c>
      <c r="F408" s="3" t="s">
        <v>643</v>
      </c>
      <c r="G408" s="5">
        <v>36.990589999999997</v>
      </c>
      <c r="H408" s="5">
        <v>19.192599999999999</v>
      </c>
      <c r="I408" s="5">
        <v>61.155239999999999</v>
      </c>
      <c r="J408" s="2" t="s">
        <v>644</v>
      </c>
    </row>
    <row r="409" spans="1:10" ht="14.4">
      <c r="A409" s="2" t="s">
        <v>139</v>
      </c>
      <c r="B409" s="5">
        <v>2005</v>
      </c>
      <c r="C409" s="3" t="s">
        <v>647</v>
      </c>
      <c r="D409" s="3" t="s">
        <v>648</v>
      </c>
      <c r="E409" s="3" t="s">
        <v>35</v>
      </c>
      <c r="F409" s="3" t="s">
        <v>643</v>
      </c>
      <c r="G409" s="5">
        <v>38.772779999999997</v>
      </c>
      <c r="H409" s="5">
        <v>18.057510000000001</v>
      </c>
      <c r="I409" s="5">
        <v>67.55462</v>
      </c>
      <c r="J409" s="2" t="s">
        <v>644</v>
      </c>
    </row>
    <row r="410" spans="1:10" ht="14.4">
      <c r="A410" s="2" t="s">
        <v>139</v>
      </c>
      <c r="B410" s="5">
        <v>2006</v>
      </c>
      <c r="C410" s="3" t="s">
        <v>647</v>
      </c>
      <c r="D410" s="3" t="s">
        <v>648</v>
      </c>
      <c r="E410" s="3" t="s">
        <v>35</v>
      </c>
      <c r="F410" s="3" t="s">
        <v>643</v>
      </c>
      <c r="G410" s="5">
        <v>40.288530000000002</v>
      </c>
      <c r="H410" s="5">
        <v>21.495280000000001</v>
      </c>
      <c r="I410" s="5">
        <v>66.088700000000003</v>
      </c>
      <c r="J410" s="2" t="s">
        <v>644</v>
      </c>
    </row>
    <row r="411" spans="1:10" ht="14.4">
      <c r="A411" s="2" t="s">
        <v>139</v>
      </c>
      <c r="B411" s="5">
        <v>2007</v>
      </c>
      <c r="C411" s="3" t="s">
        <v>647</v>
      </c>
      <c r="D411" s="3" t="s">
        <v>648</v>
      </c>
      <c r="E411" s="3" t="s">
        <v>35</v>
      </c>
      <c r="F411" s="3" t="s">
        <v>643</v>
      </c>
      <c r="G411" s="5">
        <v>42.180579999999999</v>
      </c>
      <c r="H411" s="5">
        <v>22.719719999999999</v>
      </c>
      <c r="I411" s="5">
        <v>66.85427</v>
      </c>
      <c r="J411" s="2" t="s">
        <v>644</v>
      </c>
    </row>
    <row r="412" spans="1:10" ht="14.4">
      <c r="A412" s="2" t="s">
        <v>139</v>
      </c>
      <c r="B412" s="5">
        <v>2008</v>
      </c>
      <c r="C412" s="3" t="s">
        <v>647</v>
      </c>
      <c r="D412" s="3" t="s">
        <v>648</v>
      </c>
      <c r="E412" s="3" t="s">
        <v>35</v>
      </c>
      <c r="F412" s="3" t="s">
        <v>643</v>
      </c>
      <c r="G412" s="5">
        <v>43.936309999999999</v>
      </c>
      <c r="H412" s="5">
        <v>23.986260000000001</v>
      </c>
      <c r="I412" s="5">
        <v>70.097570000000005</v>
      </c>
      <c r="J412" s="2" t="s">
        <v>644</v>
      </c>
    </row>
    <row r="413" spans="1:10" ht="14.4">
      <c r="A413" s="2" t="s">
        <v>139</v>
      </c>
      <c r="B413" s="5">
        <v>2009</v>
      </c>
      <c r="C413" s="3" t="s">
        <v>647</v>
      </c>
      <c r="D413" s="3" t="s">
        <v>648</v>
      </c>
      <c r="E413" s="3" t="s">
        <v>35</v>
      </c>
      <c r="F413" s="3" t="s">
        <v>643</v>
      </c>
      <c r="G413" s="5">
        <v>45.364820000000002</v>
      </c>
      <c r="H413" s="5">
        <v>23.672190000000001</v>
      </c>
      <c r="I413" s="5">
        <v>75.539850000000001</v>
      </c>
      <c r="J413" s="2" t="s">
        <v>644</v>
      </c>
    </row>
    <row r="414" spans="1:10" ht="14.4">
      <c r="A414" s="2" t="s">
        <v>139</v>
      </c>
      <c r="B414" s="5">
        <v>2010</v>
      </c>
      <c r="C414" s="3" t="s">
        <v>647</v>
      </c>
      <c r="D414" s="3" t="s">
        <v>648</v>
      </c>
      <c r="E414" s="3" t="s">
        <v>35</v>
      </c>
      <c r="F414" s="3" t="s">
        <v>643</v>
      </c>
      <c r="G414" s="5">
        <v>46.920659999999998</v>
      </c>
      <c r="H414" s="5">
        <v>22.530059999999999</v>
      </c>
      <c r="I414" s="5">
        <v>82.200770000000006</v>
      </c>
      <c r="J414" s="2" t="s">
        <v>644</v>
      </c>
    </row>
    <row r="415" spans="1:10" ht="14.4">
      <c r="A415" s="2" t="s">
        <v>139</v>
      </c>
      <c r="B415" s="5">
        <v>2011</v>
      </c>
      <c r="C415" s="3" t="s">
        <v>647</v>
      </c>
      <c r="D415" s="3" t="s">
        <v>648</v>
      </c>
      <c r="E415" s="3" t="s">
        <v>35</v>
      </c>
      <c r="F415" s="3" t="s">
        <v>643</v>
      </c>
      <c r="G415" s="5">
        <v>48.475270000000002</v>
      </c>
      <c r="H415" s="5">
        <v>24.254059999999999</v>
      </c>
      <c r="I415" s="5">
        <v>83.677369999999996</v>
      </c>
      <c r="J415" s="2" t="s">
        <v>644</v>
      </c>
    </row>
    <row r="416" spans="1:10" ht="14.4">
      <c r="A416" s="2" t="s">
        <v>139</v>
      </c>
      <c r="B416" s="5">
        <v>2012</v>
      </c>
      <c r="C416" s="3" t="s">
        <v>647</v>
      </c>
      <c r="D416" s="3" t="s">
        <v>648</v>
      </c>
      <c r="E416" s="3" t="s">
        <v>35</v>
      </c>
      <c r="F416" s="3" t="s">
        <v>643</v>
      </c>
      <c r="G416" s="5">
        <v>51.165689999999998</v>
      </c>
      <c r="H416" s="5">
        <v>23.04738</v>
      </c>
      <c r="I416" s="5">
        <v>90.085970000000003</v>
      </c>
      <c r="J416" s="2" t="s">
        <v>644</v>
      </c>
    </row>
    <row r="417" spans="1:10" ht="14.4">
      <c r="A417" s="2" t="s">
        <v>139</v>
      </c>
      <c r="B417" s="5">
        <v>2013</v>
      </c>
      <c r="C417" s="3" t="s">
        <v>647</v>
      </c>
      <c r="D417" s="3" t="s">
        <v>648</v>
      </c>
      <c r="E417" s="3" t="s">
        <v>35</v>
      </c>
      <c r="F417" s="3" t="s">
        <v>643</v>
      </c>
      <c r="G417" s="5">
        <v>52.066079999999999</v>
      </c>
      <c r="H417" s="5">
        <v>26.25038</v>
      </c>
      <c r="I417" s="5">
        <v>88.015280000000004</v>
      </c>
      <c r="J417" s="2" t="s">
        <v>644</v>
      </c>
    </row>
    <row r="418" spans="1:10" ht="14.4">
      <c r="A418" s="2" t="s">
        <v>139</v>
      </c>
      <c r="B418" s="5">
        <v>2014</v>
      </c>
      <c r="C418" s="3" t="s">
        <v>647</v>
      </c>
      <c r="D418" s="3" t="s">
        <v>648</v>
      </c>
      <c r="E418" s="3" t="s">
        <v>35</v>
      </c>
      <c r="F418" s="3" t="s">
        <v>643</v>
      </c>
      <c r="G418" s="5">
        <v>51.586950000000002</v>
      </c>
      <c r="H418" s="5">
        <v>24.51153</v>
      </c>
      <c r="I418" s="5">
        <v>87.614260000000002</v>
      </c>
      <c r="J418" s="2" t="s">
        <v>644</v>
      </c>
    </row>
    <row r="419" spans="1:10" ht="14.4">
      <c r="A419" s="2" t="s">
        <v>139</v>
      </c>
      <c r="B419" s="5">
        <v>2015</v>
      </c>
      <c r="C419" s="3" t="s">
        <v>647</v>
      </c>
      <c r="D419" s="3" t="s">
        <v>648</v>
      </c>
      <c r="E419" s="3" t="s">
        <v>35</v>
      </c>
      <c r="F419" s="3" t="s">
        <v>643</v>
      </c>
      <c r="G419" s="5">
        <v>51.213160000000002</v>
      </c>
      <c r="H419" s="5">
        <v>25.445699999999999</v>
      </c>
      <c r="I419" s="5">
        <v>93.581209999999999</v>
      </c>
      <c r="J419" s="2" t="s">
        <v>644</v>
      </c>
    </row>
    <row r="420" spans="1:10" ht="14.4">
      <c r="A420" s="2" t="s">
        <v>139</v>
      </c>
      <c r="B420" s="5">
        <v>2016</v>
      </c>
      <c r="C420" s="3" t="s">
        <v>647</v>
      </c>
      <c r="D420" s="3" t="s">
        <v>648</v>
      </c>
      <c r="E420" s="3" t="s">
        <v>35</v>
      </c>
      <c r="F420" s="3" t="s">
        <v>643</v>
      </c>
      <c r="G420" s="5">
        <v>51.13841</v>
      </c>
      <c r="H420" s="5">
        <v>24.148520000000001</v>
      </c>
      <c r="I420" s="5">
        <v>89.703959999999995</v>
      </c>
      <c r="J420" s="2" t="s">
        <v>644</v>
      </c>
    </row>
    <row r="421" spans="1:10" ht="14.4">
      <c r="A421" s="2" t="s">
        <v>139</v>
      </c>
      <c r="B421" s="5">
        <v>2017</v>
      </c>
      <c r="C421" s="3" t="s">
        <v>647</v>
      </c>
      <c r="D421" s="3" t="s">
        <v>648</v>
      </c>
      <c r="E421" s="3" t="s">
        <v>35</v>
      </c>
      <c r="F421" s="3" t="s">
        <v>643</v>
      </c>
      <c r="G421" s="5">
        <v>53.750729999999997</v>
      </c>
      <c r="H421" s="5">
        <v>26.252369999999999</v>
      </c>
      <c r="I421" s="5">
        <v>95.905959999999993</v>
      </c>
      <c r="J421" s="2" t="s">
        <v>644</v>
      </c>
    </row>
    <row r="422" spans="1:10" ht="14.4" hidden="1">
      <c r="A422" s="2" t="s">
        <v>139</v>
      </c>
      <c r="B422" s="5">
        <v>1990</v>
      </c>
      <c r="C422" s="3" t="s">
        <v>647</v>
      </c>
      <c r="D422" s="3" t="s">
        <v>648</v>
      </c>
      <c r="E422" s="3" t="s">
        <v>35</v>
      </c>
      <c r="F422" s="3" t="s">
        <v>646</v>
      </c>
      <c r="G422" s="5">
        <v>0.69087699999999996</v>
      </c>
      <c r="H422" s="5">
        <v>0.28917500000000002</v>
      </c>
      <c r="I422" s="5">
        <v>1.359329</v>
      </c>
      <c r="J422" s="2" t="s">
        <v>644</v>
      </c>
    </row>
    <row r="423" spans="1:10" ht="14.4" hidden="1">
      <c r="A423" s="2" t="s">
        <v>139</v>
      </c>
      <c r="B423" s="5">
        <v>1991</v>
      </c>
      <c r="C423" s="3" t="s">
        <v>647</v>
      </c>
      <c r="D423" s="3" t="s">
        <v>648</v>
      </c>
      <c r="E423" s="3" t="s">
        <v>35</v>
      </c>
      <c r="F423" s="3" t="s">
        <v>646</v>
      </c>
      <c r="G423" s="5">
        <v>0.70135999999999998</v>
      </c>
      <c r="H423" s="5">
        <v>0.32932400000000001</v>
      </c>
      <c r="I423" s="5">
        <v>1.341845</v>
      </c>
      <c r="J423" s="2" t="s">
        <v>644</v>
      </c>
    </row>
    <row r="424" spans="1:10" ht="14.4" hidden="1">
      <c r="A424" s="2" t="s">
        <v>139</v>
      </c>
      <c r="B424" s="5">
        <v>1992</v>
      </c>
      <c r="C424" s="3" t="s">
        <v>647</v>
      </c>
      <c r="D424" s="3" t="s">
        <v>648</v>
      </c>
      <c r="E424" s="3" t="s">
        <v>35</v>
      </c>
      <c r="F424" s="3" t="s">
        <v>646</v>
      </c>
      <c r="G424" s="5">
        <v>0.71426100000000003</v>
      </c>
      <c r="H424" s="5">
        <v>0.34024300000000002</v>
      </c>
      <c r="I424" s="5">
        <v>1.2935479999999999</v>
      </c>
      <c r="J424" s="2" t="s">
        <v>644</v>
      </c>
    </row>
    <row r="425" spans="1:10" ht="14.4" hidden="1">
      <c r="A425" s="2" t="s">
        <v>139</v>
      </c>
      <c r="B425" s="5">
        <v>1993</v>
      </c>
      <c r="C425" s="3" t="s">
        <v>647</v>
      </c>
      <c r="D425" s="3" t="s">
        <v>648</v>
      </c>
      <c r="E425" s="3" t="s">
        <v>35</v>
      </c>
      <c r="F425" s="3" t="s">
        <v>646</v>
      </c>
      <c r="G425" s="5">
        <v>0.73235600000000001</v>
      </c>
      <c r="H425" s="5">
        <v>0.36307099999999998</v>
      </c>
      <c r="I425" s="5">
        <v>1.3101750000000001</v>
      </c>
      <c r="J425" s="2" t="s">
        <v>644</v>
      </c>
    </row>
    <row r="426" spans="1:10" ht="14.4" hidden="1">
      <c r="A426" s="2" t="s">
        <v>139</v>
      </c>
      <c r="B426" s="5">
        <v>1994</v>
      </c>
      <c r="C426" s="3" t="s">
        <v>647</v>
      </c>
      <c r="D426" s="3" t="s">
        <v>648</v>
      </c>
      <c r="E426" s="3" t="s">
        <v>35</v>
      </c>
      <c r="F426" s="3" t="s">
        <v>646</v>
      </c>
      <c r="G426" s="5">
        <v>0.74656999999999996</v>
      </c>
      <c r="H426" s="5">
        <v>0.34521200000000002</v>
      </c>
      <c r="I426" s="5">
        <v>1.3433470000000001</v>
      </c>
      <c r="J426" s="2" t="s">
        <v>644</v>
      </c>
    </row>
    <row r="427" spans="1:10" ht="14.4" hidden="1">
      <c r="A427" s="2" t="s">
        <v>139</v>
      </c>
      <c r="B427" s="5">
        <v>1995</v>
      </c>
      <c r="C427" s="3" t="s">
        <v>647</v>
      </c>
      <c r="D427" s="3" t="s">
        <v>648</v>
      </c>
      <c r="E427" s="3" t="s">
        <v>35</v>
      </c>
      <c r="F427" s="3" t="s">
        <v>646</v>
      </c>
      <c r="G427" s="5">
        <v>0.76794700000000005</v>
      </c>
      <c r="H427" s="5">
        <v>0.34660299999999999</v>
      </c>
      <c r="I427" s="5">
        <v>1.4636070000000001</v>
      </c>
      <c r="J427" s="2" t="s">
        <v>644</v>
      </c>
    </row>
    <row r="428" spans="1:10" ht="14.4" hidden="1">
      <c r="A428" s="2" t="s">
        <v>139</v>
      </c>
      <c r="B428" s="5">
        <v>1996</v>
      </c>
      <c r="C428" s="3" t="s">
        <v>647</v>
      </c>
      <c r="D428" s="3" t="s">
        <v>648</v>
      </c>
      <c r="E428" s="3" t="s">
        <v>35</v>
      </c>
      <c r="F428" s="3" t="s">
        <v>646</v>
      </c>
      <c r="G428" s="5">
        <v>0.78794399999999998</v>
      </c>
      <c r="H428" s="5">
        <v>0.39165899999999998</v>
      </c>
      <c r="I428" s="5">
        <v>1.4193070000000001</v>
      </c>
      <c r="J428" s="2" t="s">
        <v>644</v>
      </c>
    </row>
    <row r="429" spans="1:10" ht="14.4" hidden="1">
      <c r="A429" s="2" t="s">
        <v>139</v>
      </c>
      <c r="B429" s="5">
        <v>1997</v>
      </c>
      <c r="C429" s="3" t="s">
        <v>647</v>
      </c>
      <c r="D429" s="3" t="s">
        <v>648</v>
      </c>
      <c r="E429" s="3" t="s">
        <v>35</v>
      </c>
      <c r="F429" s="3" t="s">
        <v>646</v>
      </c>
      <c r="G429" s="5">
        <v>0.80109900000000001</v>
      </c>
      <c r="H429" s="5">
        <v>0.40341300000000002</v>
      </c>
      <c r="I429" s="5">
        <v>1.3978569999999999</v>
      </c>
      <c r="J429" s="2" t="s">
        <v>644</v>
      </c>
    </row>
    <row r="430" spans="1:10" ht="14.4" hidden="1">
      <c r="A430" s="2" t="s">
        <v>139</v>
      </c>
      <c r="B430" s="5">
        <v>1998</v>
      </c>
      <c r="C430" s="3" t="s">
        <v>647</v>
      </c>
      <c r="D430" s="3" t="s">
        <v>648</v>
      </c>
      <c r="E430" s="3" t="s">
        <v>35</v>
      </c>
      <c r="F430" s="3" t="s">
        <v>646</v>
      </c>
      <c r="G430" s="5">
        <v>0.82398300000000002</v>
      </c>
      <c r="H430" s="5">
        <v>0.400395</v>
      </c>
      <c r="I430" s="5">
        <v>1.4685189999999999</v>
      </c>
      <c r="J430" s="2" t="s">
        <v>644</v>
      </c>
    </row>
    <row r="431" spans="1:10" ht="14.4" hidden="1">
      <c r="A431" s="2" t="s">
        <v>139</v>
      </c>
      <c r="B431" s="5">
        <v>1999</v>
      </c>
      <c r="C431" s="3" t="s">
        <v>647</v>
      </c>
      <c r="D431" s="3" t="s">
        <v>648</v>
      </c>
      <c r="E431" s="3" t="s">
        <v>35</v>
      </c>
      <c r="F431" s="3" t="s">
        <v>646</v>
      </c>
      <c r="G431" s="5">
        <v>0.84528400000000004</v>
      </c>
      <c r="H431" s="5">
        <v>0.40546500000000002</v>
      </c>
      <c r="I431" s="5">
        <v>1.51997</v>
      </c>
      <c r="J431" s="2" t="s">
        <v>644</v>
      </c>
    </row>
    <row r="432" spans="1:10" ht="14.4" hidden="1">
      <c r="A432" s="2" t="s">
        <v>139</v>
      </c>
      <c r="B432" s="5">
        <v>2000</v>
      </c>
      <c r="C432" s="3" t="s">
        <v>647</v>
      </c>
      <c r="D432" s="3" t="s">
        <v>648</v>
      </c>
      <c r="E432" s="3" t="s">
        <v>35</v>
      </c>
      <c r="F432" s="3" t="s">
        <v>646</v>
      </c>
      <c r="G432" s="5">
        <v>0.87878599999999996</v>
      </c>
      <c r="H432" s="5">
        <v>0.396706</v>
      </c>
      <c r="I432" s="5">
        <v>1.6552180000000001</v>
      </c>
      <c r="J432" s="2" t="s">
        <v>644</v>
      </c>
    </row>
    <row r="433" spans="1:10" ht="14.4" hidden="1">
      <c r="A433" s="2" t="s">
        <v>139</v>
      </c>
      <c r="B433" s="5">
        <v>2001</v>
      </c>
      <c r="C433" s="3" t="s">
        <v>647</v>
      </c>
      <c r="D433" s="3" t="s">
        <v>648</v>
      </c>
      <c r="E433" s="3" t="s">
        <v>35</v>
      </c>
      <c r="F433" s="3" t="s">
        <v>646</v>
      </c>
      <c r="G433" s="5">
        <v>0.91689799999999999</v>
      </c>
      <c r="H433" s="5">
        <v>0.45264900000000002</v>
      </c>
      <c r="I433" s="5">
        <v>1.668358</v>
      </c>
      <c r="J433" s="2" t="s">
        <v>644</v>
      </c>
    </row>
    <row r="434" spans="1:10" ht="14.4" hidden="1">
      <c r="A434" s="2" t="s">
        <v>139</v>
      </c>
      <c r="B434" s="5">
        <v>2002</v>
      </c>
      <c r="C434" s="3" t="s">
        <v>647</v>
      </c>
      <c r="D434" s="3" t="s">
        <v>648</v>
      </c>
      <c r="E434" s="3" t="s">
        <v>35</v>
      </c>
      <c r="F434" s="3" t="s">
        <v>646</v>
      </c>
      <c r="G434" s="5">
        <v>0.97574300000000003</v>
      </c>
      <c r="H434" s="5">
        <v>0.49843900000000002</v>
      </c>
      <c r="I434" s="5">
        <v>1.686739</v>
      </c>
      <c r="J434" s="2" t="s">
        <v>644</v>
      </c>
    </row>
    <row r="435" spans="1:10" ht="14.4" hidden="1">
      <c r="A435" s="2" t="s">
        <v>139</v>
      </c>
      <c r="B435" s="5">
        <v>2003</v>
      </c>
      <c r="C435" s="3" t="s">
        <v>647</v>
      </c>
      <c r="D435" s="3" t="s">
        <v>648</v>
      </c>
      <c r="E435" s="3" t="s">
        <v>35</v>
      </c>
      <c r="F435" s="3" t="s">
        <v>646</v>
      </c>
      <c r="G435" s="5">
        <v>1.021331</v>
      </c>
      <c r="H435" s="5">
        <v>0.53143700000000005</v>
      </c>
      <c r="I435" s="5">
        <v>1.719128</v>
      </c>
      <c r="J435" s="2" t="s">
        <v>644</v>
      </c>
    </row>
    <row r="436" spans="1:10" ht="14.4" hidden="1">
      <c r="A436" s="2" t="s">
        <v>139</v>
      </c>
      <c r="B436" s="5">
        <v>2004</v>
      </c>
      <c r="C436" s="3" t="s">
        <v>647</v>
      </c>
      <c r="D436" s="3" t="s">
        <v>648</v>
      </c>
      <c r="E436" s="3" t="s">
        <v>35</v>
      </c>
      <c r="F436" s="3" t="s">
        <v>646</v>
      </c>
      <c r="G436" s="5">
        <v>1.065801</v>
      </c>
      <c r="H436" s="5">
        <v>0.53225</v>
      </c>
      <c r="I436" s="5">
        <v>1.8045580000000001</v>
      </c>
      <c r="J436" s="2" t="s">
        <v>644</v>
      </c>
    </row>
    <row r="437" spans="1:10" ht="14.4" hidden="1">
      <c r="A437" s="2" t="s">
        <v>139</v>
      </c>
      <c r="B437" s="5">
        <v>2005</v>
      </c>
      <c r="C437" s="3" t="s">
        <v>647</v>
      </c>
      <c r="D437" s="3" t="s">
        <v>648</v>
      </c>
      <c r="E437" s="3" t="s">
        <v>35</v>
      </c>
      <c r="F437" s="3" t="s">
        <v>646</v>
      </c>
      <c r="G437" s="5">
        <v>1.1164499999999999</v>
      </c>
      <c r="H437" s="5">
        <v>0.50412500000000005</v>
      </c>
      <c r="I437" s="5">
        <v>2.0138829999999999</v>
      </c>
      <c r="J437" s="2" t="s">
        <v>644</v>
      </c>
    </row>
    <row r="438" spans="1:10" ht="14.4" hidden="1">
      <c r="A438" s="2" t="s">
        <v>139</v>
      </c>
      <c r="B438" s="5">
        <v>2006</v>
      </c>
      <c r="C438" s="3" t="s">
        <v>647</v>
      </c>
      <c r="D438" s="3" t="s">
        <v>648</v>
      </c>
      <c r="E438" s="3" t="s">
        <v>35</v>
      </c>
      <c r="F438" s="3" t="s">
        <v>646</v>
      </c>
      <c r="G438" s="5">
        <v>1.1591849999999999</v>
      </c>
      <c r="H438" s="5">
        <v>0.58480100000000002</v>
      </c>
      <c r="I438" s="5">
        <v>1.961978</v>
      </c>
      <c r="J438" s="2" t="s">
        <v>644</v>
      </c>
    </row>
    <row r="439" spans="1:10" ht="14.4" hidden="1">
      <c r="A439" s="2" t="s">
        <v>139</v>
      </c>
      <c r="B439" s="5">
        <v>2007</v>
      </c>
      <c r="C439" s="3" t="s">
        <v>647</v>
      </c>
      <c r="D439" s="3" t="s">
        <v>648</v>
      </c>
      <c r="E439" s="3" t="s">
        <v>35</v>
      </c>
      <c r="F439" s="3" t="s">
        <v>646</v>
      </c>
      <c r="G439" s="5">
        <v>1.212818</v>
      </c>
      <c r="H439" s="5">
        <v>0.63278299999999998</v>
      </c>
      <c r="I439" s="5">
        <v>1.9452640000000001</v>
      </c>
      <c r="J439" s="2" t="s">
        <v>644</v>
      </c>
    </row>
    <row r="440" spans="1:10" ht="14.4" hidden="1">
      <c r="A440" s="2" t="s">
        <v>139</v>
      </c>
      <c r="B440" s="5">
        <v>2008</v>
      </c>
      <c r="C440" s="3" t="s">
        <v>647</v>
      </c>
      <c r="D440" s="3" t="s">
        <v>648</v>
      </c>
      <c r="E440" s="3" t="s">
        <v>35</v>
      </c>
      <c r="F440" s="3" t="s">
        <v>646</v>
      </c>
      <c r="G440" s="5">
        <v>1.2607600000000001</v>
      </c>
      <c r="H440" s="5">
        <v>0.66427899999999995</v>
      </c>
      <c r="I440" s="5">
        <v>2.0536490000000001</v>
      </c>
      <c r="J440" s="2" t="s">
        <v>644</v>
      </c>
    </row>
    <row r="441" spans="1:10" ht="14.4" hidden="1">
      <c r="A441" s="2" t="s">
        <v>139</v>
      </c>
      <c r="B441" s="5">
        <v>2009</v>
      </c>
      <c r="C441" s="3" t="s">
        <v>647</v>
      </c>
      <c r="D441" s="3" t="s">
        <v>648</v>
      </c>
      <c r="E441" s="3" t="s">
        <v>35</v>
      </c>
      <c r="F441" s="3" t="s">
        <v>646</v>
      </c>
      <c r="G441" s="5">
        <v>1.29863</v>
      </c>
      <c r="H441" s="5">
        <v>0.66761499999999996</v>
      </c>
      <c r="I441" s="5">
        <v>2.1993330000000002</v>
      </c>
      <c r="J441" s="2" t="s">
        <v>644</v>
      </c>
    </row>
    <row r="442" spans="1:10" ht="14.4" hidden="1">
      <c r="A442" s="2" t="s">
        <v>139</v>
      </c>
      <c r="B442" s="5">
        <v>2010</v>
      </c>
      <c r="C442" s="3" t="s">
        <v>647</v>
      </c>
      <c r="D442" s="3" t="s">
        <v>648</v>
      </c>
      <c r="E442" s="3" t="s">
        <v>35</v>
      </c>
      <c r="F442" s="3" t="s">
        <v>646</v>
      </c>
      <c r="G442" s="5">
        <v>1.3421810000000001</v>
      </c>
      <c r="H442" s="5">
        <v>0.63744299999999998</v>
      </c>
      <c r="I442" s="5">
        <v>2.3474979999999999</v>
      </c>
      <c r="J442" s="2" t="s">
        <v>644</v>
      </c>
    </row>
    <row r="443" spans="1:10" ht="14.4" hidden="1">
      <c r="A443" s="2" t="s">
        <v>139</v>
      </c>
      <c r="B443" s="5">
        <v>2011</v>
      </c>
      <c r="C443" s="3" t="s">
        <v>647</v>
      </c>
      <c r="D443" s="3" t="s">
        <v>648</v>
      </c>
      <c r="E443" s="3" t="s">
        <v>35</v>
      </c>
      <c r="F443" s="3" t="s">
        <v>646</v>
      </c>
      <c r="G443" s="5">
        <v>1.3887609999999999</v>
      </c>
      <c r="H443" s="5">
        <v>0.67737199999999997</v>
      </c>
      <c r="I443" s="5">
        <v>2.4175930000000001</v>
      </c>
      <c r="J443" s="2" t="s">
        <v>644</v>
      </c>
    </row>
    <row r="444" spans="1:10" ht="14.4" hidden="1">
      <c r="A444" s="2" t="s">
        <v>139</v>
      </c>
      <c r="B444" s="5">
        <v>2012</v>
      </c>
      <c r="C444" s="3" t="s">
        <v>647</v>
      </c>
      <c r="D444" s="3" t="s">
        <v>648</v>
      </c>
      <c r="E444" s="3" t="s">
        <v>35</v>
      </c>
      <c r="F444" s="3" t="s">
        <v>646</v>
      </c>
      <c r="G444" s="5">
        <v>1.4653590000000001</v>
      </c>
      <c r="H444" s="5">
        <v>0.67351099999999997</v>
      </c>
      <c r="I444" s="5">
        <v>2.5473129999999999</v>
      </c>
      <c r="J444" s="2" t="s">
        <v>644</v>
      </c>
    </row>
    <row r="445" spans="1:10" ht="14.4" hidden="1">
      <c r="A445" s="2" t="s">
        <v>139</v>
      </c>
      <c r="B445" s="5">
        <v>2013</v>
      </c>
      <c r="C445" s="3" t="s">
        <v>647</v>
      </c>
      <c r="D445" s="3" t="s">
        <v>648</v>
      </c>
      <c r="E445" s="3" t="s">
        <v>35</v>
      </c>
      <c r="F445" s="3" t="s">
        <v>646</v>
      </c>
      <c r="G445" s="5">
        <v>1.4948440000000001</v>
      </c>
      <c r="H445" s="5">
        <v>0.74788299999999996</v>
      </c>
      <c r="I445" s="5">
        <v>2.542818</v>
      </c>
      <c r="J445" s="2" t="s">
        <v>644</v>
      </c>
    </row>
    <row r="446" spans="1:10" ht="14.4" hidden="1">
      <c r="A446" s="2" t="s">
        <v>139</v>
      </c>
      <c r="B446" s="5">
        <v>2014</v>
      </c>
      <c r="C446" s="3" t="s">
        <v>647</v>
      </c>
      <c r="D446" s="3" t="s">
        <v>648</v>
      </c>
      <c r="E446" s="3" t="s">
        <v>35</v>
      </c>
      <c r="F446" s="3" t="s">
        <v>646</v>
      </c>
      <c r="G446" s="5">
        <v>1.4860709999999999</v>
      </c>
      <c r="H446" s="5">
        <v>0.70453299999999996</v>
      </c>
      <c r="I446" s="5">
        <v>2.527129</v>
      </c>
      <c r="J446" s="2" t="s">
        <v>644</v>
      </c>
    </row>
    <row r="447" spans="1:10" ht="14.4" hidden="1">
      <c r="A447" s="2" t="s">
        <v>139</v>
      </c>
      <c r="B447" s="5">
        <v>2015</v>
      </c>
      <c r="C447" s="3" t="s">
        <v>647</v>
      </c>
      <c r="D447" s="3" t="s">
        <v>648</v>
      </c>
      <c r="E447" s="3" t="s">
        <v>35</v>
      </c>
      <c r="F447" s="3" t="s">
        <v>646</v>
      </c>
      <c r="G447" s="5">
        <v>1.480599</v>
      </c>
      <c r="H447" s="5">
        <v>0.73690100000000003</v>
      </c>
      <c r="I447" s="5">
        <v>2.7244449999999998</v>
      </c>
      <c r="J447" s="2" t="s">
        <v>644</v>
      </c>
    </row>
    <row r="448" spans="1:10" ht="14.4" hidden="1">
      <c r="A448" s="2" t="s">
        <v>139</v>
      </c>
      <c r="B448" s="5">
        <v>2016</v>
      </c>
      <c r="C448" s="3" t="s">
        <v>647</v>
      </c>
      <c r="D448" s="3" t="s">
        <v>648</v>
      </c>
      <c r="E448" s="3" t="s">
        <v>35</v>
      </c>
      <c r="F448" s="3" t="s">
        <v>646</v>
      </c>
      <c r="G448" s="5">
        <v>1.4843090000000001</v>
      </c>
      <c r="H448" s="5">
        <v>0.67680700000000005</v>
      </c>
      <c r="I448" s="5">
        <v>2.568972</v>
      </c>
      <c r="J448" s="2" t="s">
        <v>644</v>
      </c>
    </row>
    <row r="449" spans="1:10" ht="14.4" hidden="1">
      <c r="A449" s="2" t="s">
        <v>139</v>
      </c>
      <c r="B449" s="5">
        <v>2017</v>
      </c>
      <c r="C449" s="3" t="s">
        <v>647</v>
      </c>
      <c r="D449" s="3" t="s">
        <v>648</v>
      </c>
      <c r="E449" s="3" t="s">
        <v>35</v>
      </c>
      <c r="F449" s="3" t="s">
        <v>646</v>
      </c>
      <c r="G449" s="5">
        <v>1.5615889999999999</v>
      </c>
      <c r="H449" s="5">
        <v>0.77194200000000002</v>
      </c>
      <c r="I449" s="5">
        <v>2.8240340000000002</v>
      </c>
      <c r="J449" s="2" t="s">
        <v>644</v>
      </c>
    </row>
    <row r="450" spans="1:10" ht="14.4">
      <c r="A450" s="2" t="s">
        <v>139</v>
      </c>
      <c r="B450" s="5">
        <v>1990</v>
      </c>
      <c r="C450" s="3" t="s">
        <v>647</v>
      </c>
      <c r="D450" s="3" t="s">
        <v>649</v>
      </c>
      <c r="E450" s="3" t="s">
        <v>35</v>
      </c>
      <c r="F450" s="3" t="s">
        <v>643</v>
      </c>
      <c r="G450" s="5">
        <v>44.611989999999999</v>
      </c>
      <c r="H450" s="5">
        <v>21.314250000000001</v>
      </c>
      <c r="I450" s="5">
        <v>82.333100000000002</v>
      </c>
      <c r="J450" s="2" t="s">
        <v>644</v>
      </c>
    </row>
    <row r="451" spans="1:10" ht="14.4">
      <c r="A451" s="2" t="s">
        <v>139</v>
      </c>
      <c r="B451" s="5">
        <v>1991</v>
      </c>
      <c r="C451" s="3" t="s">
        <v>647</v>
      </c>
      <c r="D451" s="3" t="s">
        <v>649</v>
      </c>
      <c r="E451" s="3" t="s">
        <v>35</v>
      </c>
      <c r="F451" s="3" t="s">
        <v>643</v>
      </c>
      <c r="G451" s="5">
        <v>45.141550000000002</v>
      </c>
      <c r="H451" s="5">
        <v>22.83633</v>
      </c>
      <c r="I451" s="5">
        <v>76.866290000000006</v>
      </c>
      <c r="J451" s="2" t="s">
        <v>644</v>
      </c>
    </row>
    <row r="452" spans="1:10" ht="14.4">
      <c r="A452" s="2" t="s">
        <v>139</v>
      </c>
      <c r="B452" s="5">
        <v>1992</v>
      </c>
      <c r="C452" s="3" t="s">
        <v>647</v>
      </c>
      <c r="D452" s="3" t="s">
        <v>649</v>
      </c>
      <c r="E452" s="3" t="s">
        <v>35</v>
      </c>
      <c r="F452" s="3" t="s">
        <v>643</v>
      </c>
      <c r="G452" s="5">
        <v>45.888100000000001</v>
      </c>
      <c r="H452" s="5">
        <v>24.401330000000002</v>
      </c>
      <c r="I452" s="5">
        <v>77.192149999999998</v>
      </c>
      <c r="J452" s="2" t="s">
        <v>644</v>
      </c>
    </row>
    <row r="453" spans="1:10" ht="14.4">
      <c r="A453" s="2" t="s">
        <v>139</v>
      </c>
      <c r="B453" s="5">
        <v>1993</v>
      </c>
      <c r="C453" s="3" t="s">
        <v>647</v>
      </c>
      <c r="D453" s="3" t="s">
        <v>649</v>
      </c>
      <c r="E453" s="3" t="s">
        <v>35</v>
      </c>
      <c r="F453" s="3" t="s">
        <v>643</v>
      </c>
      <c r="G453" s="5">
        <v>47.013489999999997</v>
      </c>
      <c r="H453" s="5">
        <v>25.771550000000001</v>
      </c>
      <c r="I453" s="5">
        <v>78.949510000000004</v>
      </c>
      <c r="J453" s="2" t="s">
        <v>644</v>
      </c>
    </row>
    <row r="454" spans="1:10" ht="14.4">
      <c r="A454" s="2" t="s">
        <v>139</v>
      </c>
      <c r="B454" s="5">
        <v>1994</v>
      </c>
      <c r="C454" s="3" t="s">
        <v>647</v>
      </c>
      <c r="D454" s="3" t="s">
        <v>649</v>
      </c>
      <c r="E454" s="3" t="s">
        <v>35</v>
      </c>
      <c r="F454" s="3" t="s">
        <v>643</v>
      </c>
      <c r="G454" s="5">
        <v>47.593699999999998</v>
      </c>
      <c r="H454" s="5">
        <v>25.532699999999998</v>
      </c>
      <c r="I454" s="5">
        <v>78.121020000000001</v>
      </c>
      <c r="J454" s="2" t="s">
        <v>644</v>
      </c>
    </row>
    <row r="455" spans="1:10" ht="14.4">
      <c r="A455" s="2" t="s">
        <v>139</v>
      </c>
      <c r="B455" s="5">
        <v>1995</v>
      </c>
      <c r="C455" s="3" t="s">
        <v>647</v>
      </c>
      <c r="D455" s="3" t="s">
        <v>649</v>
      </c>
      <c r="E455" s="3" t="s">
        <v>35</v>
      </c>
      <c r="F455" s="3" t="s">
        <v>643</v>
      </c>
      <c r="G455" s="5">
        <v>48.386609999999997</v>
      </c>
      <c r="H455" s="5">
        <v>23.371459999999999</v>
      </c>
      <c r="I455" s="5">
        <v>82.309730000000002</v>
      </c>
      <c r="J455" s="2" t="s">
        <v>644</v>
      </c>
    </row>
    <row r="456" spans="1:10" ht="14.4">
      <c r="A456" s="2" t="s">
        <v>139</v>
      </c>
      <c r="B456" s="5">
        <v>1996</v>
      </c>
      <c r="C456" s="3" t="s">
        <v>647</v>
      </c>
      <c r="D456" s="3" t="s">
        <v>649</v>
      </c>
      <c r="E456" s="3" t="s">
        <v>35</v>
      </c>
      <c r="F456" s="3" t="s">
        <v>643</v>
      </c>
      <c r="G456" s="5">
        <v>48.932510000000001</v>
      </c>
      <c r="H456" s="5">
        <v>26.407520000000002</v>
      </c>
      <c r="I456" s="5">
        <v>84.577340000000007</v>
      </c>
      <c r="J456" s="2" t="s">
        <v>644</v>
      </c>
    </row>
    <row r="457" spans="1:10" ht="14.4">
      <c r="A457" s="2" t="s">
        <v>139</v>
      </c>
      <c r="B457" s="5">
        <v>1997</v>
      </c>
      <c r="C457" s="3" t="s">
        <v>647</v>
      </c>
      <c r="D457" s="3" t="s">
        <v>649</v>
      </c>
      <c r="E457" s="3" t="s">
        <v>35</v>
      </c>
      <c r="F457" s="3" t="s">
        <v>643</v>
      </c>
      <c r="G457" s="5">
        <v>48.886029999999998</v>
      </c>
      <c r="H457" s="5">
        <v>27.461099999999998</v>
      </c>
      <c r="I457" s="5">
        <v>79.390230000000003</v>
      </c>
      <c r="J457" s="2" t="s">
        <v>644</v>
      </c>
    </row>
    <row r="458" spans="1:10" ht="14.4">
      <c r="A458" s="2" t="s">
        <v>139</v>
      </c>
      <c r="B458" s="5">
        <v>1998</v>
      </c>
      <c r="C458" s="3" t="s">
        <v>647</v>
      </c>
      <c r="D458" s="3" t="s">
        <v>649</v>
      </c>
      <c r="E458" s="3" t="s">
        <v>35</v>
      </c>
      <c r="F458" s="3" t="s">
        <v>643</v>
      </c>
      <c r="G458" s="5">
        <v>49.390389999999996</v>
      </c>
      <c r="H458" s="5">
        <v>28.888529999999999</v>
      </c>
      <c r="I458" s="5">
        <v>82.74727</v>
      </c>
      <c r="J458" s="2" t="s">
        <v>644</v>
      </c>
    </row>
    <row r="459" spans="1:10" ht="14.4">
      <c r="A459" s="2" t="s">
        <v>139</v>
      </c>
      <c r="B459" s="5">
        <v>1999</v>
      </c>
      <c r="C459" s="3" t="s">
        <v>647</v>
      </c>
      <c r="D459" s="3" t="s">
        <v>649</v>
      </c>
      <c r="E459" s="3" t="s">
        <v>35</v>
      </c>
      <c r="F459" s="3" t="s">
        <v>643</v>
      </c>
      <c r="G459" s="5">
        <v>49.330399999999997</v>
      </c>
      <c r="H459" s="5">
        <v>27.272870000000001</v>
      </c>
      <c r="I459" s="5">
        <v>80.464330000000004</v>
      </c>
      <c r="J459" s="2" t="s">
        <v>644</v>
      </c>
    </row>
    <row r="460" spans="1:10" ht="14.4">
      <c r="A460" s="2" t="s">
        <v>139</v>
      </c>
      <c r="B460" s="5">
        <v>2000</v>
      </c>
      <c r="C460" s="3" t="s">
        <v>647</v>
      </c>
      <c r="D460" s="3" t="s">
        <v>649</v>
      </c>
      <c r="E460" s="3" t="s">
        <v>35</v>
      </c>
      <c r="F460" s="3" t="s">
        <v>643</v>
      </c>
      <c r="G460" s="5">
        <v>49.842149999999997</v>
      </c>
      <c r="H460" s="5">
        <v>25.793690000000002</v>
      </c>
      <c r="I460" s="5">
        <v>87.055760000000006</v>
      </c>
      <c r="J460" s="2" t="s">
        <v>644</v>
      </c>
    </row>
    <row r="461" spans="1:10" ht="14.4">
      <c r="A461" s="2" t="s">
        <v>139</v>
      </c>
      <c r="B461" s="5">
        <v>2001</v>
      </c>
      <c r="C461" s="3" t="s">
        <v>647</v>
      </c>
      <c r="D461" s="3" t="s">
        <v>649</v>
      </c>
      <c r="E461" s="3" t="s">
        <v>35</v>
      </c>
      <c r="F461" s="3" t="s">
        <v>643</v>
      </c>
      <c r="G461" s="5">
        <v>50.175400000000003</v>
      </c>
      <c r="H461" s="5">
        <v>28.134029999999999</v>
      </c>
      <c r="I461" s="5">
        <v>83.793819999999997</v>
      </c>
      <c r="J461" s="2" t="s">
        <v>644</v>
      </c>
    </row>
    <row r="462" spans="1:10" ht="14.4">
      <c r="A462" s="2" t="s">
        <v>139</v>
      </c>
      <c r="B462" s="5">
        <v>2002</v>
      </c>
      <c r="C462" s="3" t="s">
        <v>647</v>
      </c>
      <c r="D462" s="3" t="s">
        <v>649</v>
      </c>
      <c r="E462" s="3" t="s">
        <v>35</v>
      </c>
      <c r="F462" s="3" t="s">
        <v>643</v>
      </c>
      <c r="G462" s="5">
        <v>51.716479999999997</v>
      </c>
      <c r="H462" s="5">
        <v>30.009450000000001</v>
      </c>
      <c r="I462" s="5">
        <v>84.208560000000006</v>
      </c>
      <c r="J462" s="2" t="s">
        <v>644</v>
      </c>
    </row>
    <row r="463" spans="1:10" ht="14.4">
      <c r="A463" s="2" t="s">
        <v>139</v>
      </c>
      <c r="B463" s="5">
        <v>2003</v>
      </c>
      <c r="C463" s="3" t="s">
        <v>647</v>
      </c>
      <c r="D463" s="3" t="s">
        <v>649</v>
      </c>
      <c r="E463" s="3" t="s">
        <v>35</v>
      </c>
      <c r="F463" s="3" t="s">
        <v>643</v>
      </c>
      <c r="G463" s="5">
        <v>52.409590000000001</v>
      </c>
      <c r="H463" s="5">
        <v>30.790900000000001</v>
      </c>
      <c r="I463" s="5">
        <v>82.849739999999997</v>
      </c>
      <c r="J463" s="2" t="s">
        <v>644</v>
      </c>
    </row>
    <row r="464" spans="1:10" ht="14.4">
      <c r="A464" s="2" t="s">
        <v>139</v>
      </c>
      <c r="B464" s="5">
        <v>2004</v>
      </c>
      <c r="C464" s="3" t="s">
        <v>647</v>
      </c>
      <c r="D464" s="3" t="s">
        <v>649</v>
      </c>
      <c r="E464" s="3" t="s">
        <v>35</v>
      </c>
      <c r="F464" s="3" t="s">
        <v>643</v>
      </c>
      <c r="G464" s="5">
        <v>53.068300000000001</v>
      </c>
      <c r="H464" s="5">
        <v>29.572859999999999</v>
      </c>
      <c r="I464" s="5">
        <v>88.587519999999998</v>
      </c>
      <c r="J464" s="2" t="s">
        <v>644</v>
      </c>
    </row>
    <row r="465" spans="1:10" ht="14.4">
      <c r="A465" s="2" t="s">
        <v>139</v>
      </c>
      <c r="B465" s="5">
        <v>2005</v>
      </c>
      <c r="C465" s="3" t="s">
        <v>647</v>
      </c>
      <c r="D465" s="3" t="s">
        <v>649</v>
      </c>
      <c r="E465" s="3" t="s">
        <v>35</v>
      </c>
      <c r="F465" s="3" t="s">
        <v>643</v>
      </c>
      <c r="G465" s="5">
        <v>53.983960000000003</v>
      </c>
      <c r="H465" s="5">
        <v>27.036519999999999</v>
      </c>
      <c r="I465" s="5">
        <v>95.827169999999995</v>
      </c>
      <c r="J465" s="2" t="s">
        <v>644</v>
      </c>
    </row>
    <row r="466" spans="1:10" ht="14.4">
      <c r="A466" s="2" t="s">
        <v>139</v>
      </c>
      <c r="B466" s="5">
        <v>2006</v>
      </c>
      <c r="C466" s="3" t="s">
        <v>647</v>
      </c>
      <c r="D466" s="3" t="s">
        <v>649</v>
      </c>
      <c r="E466" s="3" t="s">
        <v>35</v>
      </c>
      <c r="F466" s="3" t="s">
        <v>643</v>
      </c>
      <c r="G466" s="5">
        <v>54.168500000000002</v>
      </c>
      <c r="H466" s="5">
        <v>31.029599999999999</v>
      </c>
      <c r="I466" s="5">
        <v>88.821269999999998</v>
      </c>
      <c r="J466" s="2" t="s">
        <v>644</v>
      </c>
    </row>
    <row r="467" spans="1:10" ht="14.4">
      <c r="A467" s="2" t="s">
        <v>139</v>
      </c>
      <c r="B467" s="5">
        <v>2007</v>
      </c>
      <c r="C467" s="3" t="s">
        <v>647</v>
      </c>
      <c r="D467" s="3" t="s">
        <v>649</v>
      </c>
      <c r="E467" s="3" t="s">
        <v>35</v>
      </c>
      <c r="F467" s="3" t="s">
        <v>643</v>
      </c>
      <c r="G467" s="5">
        <v>55.056959999999997</v>
      </c>
      <c r="H467" s="5">
        <v>32.077559999999998</v>
      </c>
      <c r="I467" s="5">
        <v>86.269900000000007</v>
      </c>
      <c r="J467" s="2" t="s">
        <v>644</v>
      </c>
    </row>
    <row r="468" spans="1:10" ht="14.4">
      <c r="A468" s="2" t="s">
        <v>139</v>
      </c>
      <c r="B468" s="5">
        <v>2008</v>
      </c>
      <c r="C468" s="3" t="s">
        <v>647</v>
      </c>
      <c r="D468" s="3" t="s">
        <v>649</v>
      </c>
      <c r="E468" s="3" t="s">
        <v>35</v>
      </c>
      <c r="F468" s="3" t="s">
        <v>643</v>
      </c>
      <c r="G468" s="5">
        <v>55.67633</v>
      </c>
      <c r="H468" s="5">
        <v>32.502209999999998</v>
      </c>
      <c r="I468" s="5">
        <v>86.703400000000002</v>
      </c>
      <c r="J468" s="2" t="s">
        <v>644</v>
      </c>
    </row>
    <row r="469" spans="1:10" ht="14.4">
      <c r="A469" s="2" t="s">
        <v>139</v>
      </c>
      <c r="B469" s="5">
        <v>2009</v>
      </c>
      <c r="C469" s="3" t="s">
        <v>647</v>
      </c>
      <c r="D469" s="3" t="s">
        <v>649</v>
      </c>
      <c r="E469" s="3" t="s">
        <v>35</v>
      </c>
      <c r="F469" s="3" t="s">
        <v>643</v>
      </c>
      <c r="G469" s="5">
        <v>56.211469999999998</v>
      </c>
      <c r="H469" s="5">
        <v>31.249919999999999</v>
      </c>
      <c r="I469" s="5">
        <v>90.178780000000003</v>
      </c>
      <c r="J469" s="2" t="s">
        <v>644</v>
      </c>
    </row>
    <row r="470" spans="1:10" ht="14.4">
      <c r="A470" s="2" t="s">
        <v>139</v>
      </c>
      <c r="B470" s="5">
        <v>2010</v>
      </c>
      <c r="C470" s="3" t="s">
        <v>647</v>
      </c>
      <c r="D470" s="3" t="s">
        <v>649</v>
      </c>
      <c r="E470" s="3" t="s">
        <v>35</v>
      </c>
      <c r="F470" s="3" t="s">
        <v>643</v>
      </c>
      <c r="G470" s="5">
        <v>56.997480000000003</v>
      </c>
      <c r="H470" s="5">
        <v>30.788060000000002</v>
      </c>
      <c r="I470" s="5">
        <v>93.979079999999996</v>
      </c>
      <c r="J470" s="2" t="s">
        <v>644</v>
      </c>
    </row>
    <row r="471" spans="1:10" ht="14.4">
      <c r="A471" s="2" t="s">
        <v>139</v>
      </c>
      <c r="B471" s="5">
        <v>2011</v>
      </c>
      <c r="C471" s="3" t="s">
        <v>647</v>
      </c>
      <c r="D471" s="3" t="s">
        <v>649</v>
      </c>
      <c r="E471" s="3" t="s">
        <v>35</v>
      </c>
      <c r="F471" s="3" t="s">
        <v>643</v>
      </c>
      <c r="G471" s="5">
        <v>57.939529999999998</v>
      </c>
      <c r="H471" s="5">
        <v>31.028120000000001</v>
      </c>
      <c r="I471" s="5">
        <v>96.864900000000006</v>
      </c>
      <c r="J471" s="2" t="s">
        <v>644</v>
      </c>
    </row>
    <row r="472" spans="1:10" ht="14.4">
      <c r="A472" s="2" t="s">
        <v>139</v>
      </c>
      <c r="B472" s="5">
        <v>2012</v>
      </c>
      <c r="C472" s="3" t="s">
        <v>647</v>
      </c>
      <c r="D472" s="3" t="s">
        <v>649</v>
      </c>
      <c r="E472" s="3" t="s">
        <v>35</v>
      </c>
      <c r="F472" s="3" t="s">
        <v>643</v>
      </c>
      <c r="G472" s="5">
        <v>60.037399999999998</v>
      </c>
      <c r="H472" s="5">
        <v>30.520219999999998</v>
      </c>
      <c r="I472" s="5">
        <v>101.37869999999999</v>
      </c>
      <c r="J472" s="2" t="s">
        <v>644</v>
      </c>
    </row>
    <row r="473" spans="1:10" ht="14.4">
      <c r="A473" s="2" t="s">
        <v>139</v>
      </c>
      <c r="B473" s="5">
        <v>2013</v>
      </c>
      <c r="C473" s="3" t="s">
        <v>647</v>
      </c>
      <c r="D473" s="3" t="s">
        <v>649</v>
      </c>
      <c r="E473" s="3" t="s">
        <v>35</v>
      </c>
      <c r="F473" s="3" t="s">
        <v>643</v>
      </c>
      <c r="G473" s="5">
        <v>60.29363</v>
      </c>
      <c r="H473" s="5">
        <v>32.317610000000002</v>
      </c>
      <c r="I473" s="5">
        <v>97.590270000000004</v>
      </c>
      <c r="J473" s="2" t="s">
        <v>644</v>
      </c>
    </row>
    <row r="474" spans="1:10" ht="14.4">
      <c r="A474" s="2" t="s">
        <v>139</v>
      </c>
      <c r="B474" s="5">
        <v>2014</v>
      </c>
      <c r="C474" s="3" t="s">
        <v>647</v>
      </c>
      <c r="D474" s="3" t="s">
        <v>649</v>
      </c>
      <c r="E474" s="3" t="s">
        <v>35</v>
      </c>
      <c r="F474" s="3" t="s">
        <v>643</v>
      </c>
      <c r="G474" s="5">
        <v>59.122239999999998</v>
      </c>
      <c r="H474" s="5">
        <v>29.806619999999999</v>
      </c>
      <c r="I474" s="5">
        <v>99.183009999999996</v>
      </c>
      <c r="J474" s="2" t="s">
        <v>644</v>
      </c>
    </row>
    <row r="475" spans="1:10" ht="14.4">
      <c r="A475" s="2" t="s">
        <v>139</v>
      </c>
      <c r="B475" s="5">
        <v>2015</v>
      </c>
      <c r="C475" s="3" t="s">
        <v>647</v>
      </c>
      <c r="D475" s="3" t="s">
        <v>649</v>
      </c>
      <c r="E475" s="3" t="s">
        <v>35</v>
      </c>
      <c r="F475" s="3" t="s">
        <v>643</v>
      </c>
      <c r="G475" s="5">
        <v>57.860410000000002</v>
      </c>
      <c r="H475" s="5">
        <v>31.40382</v>
      </c>
      <c r="I475" s="5">
        <v>99.636279999999999</v>
      </c>
      <c r="J475" s="2" t="s">
        <v>644</v>
      </c>
    </row>
    <row r="476" spans="1:10" ht="14.4">
      <c r="A476" s="2" t="s">
        <v>139</v>
      </c>
      <c r="B476" s="5">
        <v>2016</v>
      </c>
      <c r="C476" s="3" t="s">
        <v>647</v>
      </c>
      <c r="D476" s="3" t="s">
        <v>649</v>
      </c>
      <c r="E476" s="3" t="s">
        <v>35</v>
      </c>
      <c r="F476" s="3" t="s">
        <v>643</v>
      </c>
      <c r="G476" s="5">
        <v>57.133879999999998</v>
      </c>
      <c r="H476" s="5">
        <v>29.77984</v>
      </c>
      <c r="I476" s="5">
        <v>97.330209999999994</v>
      </c>
      <c r="J476" s="2" t="s">
        <v>644</v>
      </c>
    </row>
    <row r="477" spans="1:10" ht="14.4">
      <c r="A477" s="2" t="s">
        <v>139</v>
      </c>
      <c r="B477" s="5">
        <v>2017</v>
      </c>
      <c r="C477" s="3" t="s">
        <v>647</v>
      </c>
      <c r="D477" s="3" t="s">
        <v>649</v>
      </c>
      <c r="E477" s="3" t="s">
        <v>35</v>
      </c>
      <c r="F477" s="3" t="s">
        <v>643</v>
      </c>
      <c r="G477" s="5">
        <v>59.279000000000003</v>
      </c>
      <c r="H477" s="5">
        <v>30.53436</v>
      </c>
      <c r="I477" s="5">
        <v>102.9312</v>
      </c>
      <c r="J477" s="2" t="s">
        <v>644</v>
      </c>
    </row>
    <row r="478" spans="1:10" ht="14.4" hidden="1">
      <c r="A478" s="2" t="s">
        <v>139</v>
      </c>
      <c r="B478" s="5">
        <v>1990</v>
      </c>
      <c r="C478" s="3" t="s">
        <v>647</v>
      </c>
      <c r="D478" s="3" t="s">
        <v>649</v>
      </c>
      <c r="E478" s="3" t="s">
        <v>35</v>
      </c>
      <c r="F478" s="3" t="s">
        <v>646</v>
      </c>
      <c r="G478" s="5">
        <v>1.59735</v>
      </c>
      <c r="H478" s="5">
        <v>0.75971299999999997</v>
      </c>
      <c r="I478" s="5">
        <v>2.9204720000000002</v>
      </c>
      <c r="J478" s="2" t="s">
        <v>644</v>
      </c>
    </row>
    <row r="479" spans="1:10" ht="14.4" hidden="1">
      <c r="A479" s="2" t="s">
        <v>139</v>
      </c>
      <c r="B479" s="5">
        <v>1991</v>
      </c>
      <c r="C479" s="3" t="s">
        <v>647</v>
      </c>
      <c r="D479" s="3" t="s">
        <v>649</v>
      </c>
      <c r="E479" s="3" t="s">
        <v>35</v>
      </c>
      <c r="F479" s="3" t="s">
        <v>646</v>
      </c>
      <c r="G479" s="5">
        <v>1.6189929999999999</v>
      </c>
      <c r="H479" s="5">
        <v>0.82409500000000002</v>
      </c>
      <c r="I479" s="5">
        <v>2.7695129999999999</v>
      </c>
      <c r="J479" s="2" t="s">
        <v>644</v>
      </c>
    </row>
    <row r="480" spans="1:10" ht="14.4" hidden="1">
      <c r="A480" s="2" t="s">
        <v>139</v>
      </c>
      <c r="B480" s="5">
        <v>1992</v>
      </c>
      <c r="C480" s="3" t="s">
        <v>647</v>
      </c>
      <c r="D480" s="3" t="s">
        <v>649</v>
      </c>
      <c r="E480" s="3" t="s">
        <v>35</v>
      </c>
      <c r="F480" s="3" t="s">
        <v>646</v>
      </c>
      <c r="G480" s="5">
        <v>1.6472659999999999</v>
      </c>
      <c r="H480" s="5">
        <v>0.89160700000000004</v>
      </c>
      <c r="I480" s="5">
        <v>2.7541609999999999</v>
      </c>
      <c r="J480" s="2" t="s">
        <v>644</v>
      </c>
    </row>
    <row r="481" spans="1:10" ht="14.4" hidden="1">
      <c r="A481" s="2" t="s">
        <v>139</v>
      </c>
      <c r="B481" s="5">
        <v>1993</v>
      </c>
      <c r="C481" s="3" t="s">
        <v>647</v>
      </c>
      <c r="D481" s="3" t="s">
        <v>649</v>
      </c>
      <c r="E481" s="3" t="s">
        <v>35</v>
      </c>
      <c r="F481" s="3" t="s">
        <v>646</v>
      </c>
      <c r="G481" s="5">
        <v>1.687827</v>
      </c>
      <c r="H481" s="5">
        <v>0.93610099999999996</v>
      </c>
      <c r="I481" s="5">
        <v>2.7830569999999999</v>
      </c>
      <c r="J481" s="2" t="s">
        <v>644</v>
      </c>
    </row>
    <row r="482" spans="1:10" ht="14.4" hidden="1">
      <c r="A482" s="2" t="s">
        <v>139</v>
      </c>
      <c r="B482" s="5">
        <v>1994</v>
      </c>
      <c r="C482" s="3" t="s">
        <v>647</v>
      </c>
      <c r="D482" s="3" t="s">
        <v>649</v>
      </c>
      <c r="E482" s="3" t="s">
        <v>35</v>
      </c>
      <c r="F482" s="3" t="s">
        <v>646</v>
      </c>
      <c r="G482" s="5">
        <v>1.709945</v>
      </c>
      <c r="H482" s="5">
        <v>0.910825</v>
      </c>
      <c r="I482" s="5">
        <v>2.8243119999999999</v>
      </c>
      <c r="J482" s="2" t="s">
        <v>644</v>
      </c>
    </row>
    <row r="483" spans="1:10" ht="14.4" hidden="1">
      <c r="A483" s="2" t="s">
        <v>139</v>
      </c>
      <c r="B483" s="5">
        <v>1995</v>
      </c>
      <c r="C483" s="3" t="s">
        <v>647</v>
      </c>
      <c r="D483" s="3" t="s">
        <v>649</v>
      </c>
      <c r="E483" s="3" t="s">
        <v>35</v>
      </c>
      <c r="F483" s="3" t="s">
        <v>646</v>
      </c>
      <c r="G483" s="5">
        <v>1.7399530000000001</v>
      </c>
      <c r="H483" s="5">
        <v>0.84179099999999996</v>
      </c>
      <c r="I483" s="5">
        <v>2.9259439999999999</v>
      </c>
      <c r="J483" s="2" t="s">
        <v>644</v>
      </c>
    </row>
    <row r="484" spans="1:10" ht="14.4" hidden="1">
      <c r="A484" s="2" t="s">
        <v>139</v>
      </c>
      <c r="B484" s="5">
        <v>1996</v>
      </c>
      <c r="C484" s="3" t="s">
        <v>647</v>
      </c>
      <c r="D484" s="3" t="s">
        <v>649</v>
      </c>
      <c r="E484" s="3" t="s">
        <v>35</v>
      </c>
      <c r="F484" s="3" t="s">
        <v>646</v>
      </c>
      <c r="G484" s="5">
        <v>1.7627390000000001</v>
      </c>
      <c r="H484" s="5">
        <v>0.94065799999999999</v>
      </c>
      <c r="I484" s="5">
        <v>3.0381390000000001</v>
      </c>
      <c r="J484" s="2" t="s">
        <v>644</v>
      </c>
    </row>
    <row r="485" spans="1:10" ht="14.4" hidden="1">
      <c r="A485" s="2" t="s">
        <v>139</v>
      </c>
      <c r="B485" s="5">
        <v>1997</v>
      </c>
      <c r="C485" s="3" t="s">
        <v>647</v>
      </c>
      <c r="D485" s="3" t="s">
        <v>649</v>
      </c>
      <c r="E485" s="3" t="s">
        <v>35</v>
      </c>
      <c r="F485" s="3" t="s">
        <v>646</v>
      </c>
      <c r="G485" s="5">
        <v>1.7643979999999999</v>
      </c>
      <c r="H485" s="5">
        <v>0.99438300000000002</v>
      </c>
      <c r="I485" s="5">
        <v>2.8820830000000002</v>
      </c>
      <c r="J485" s="2" t="s">
        <v>644</v>
      </c>
    </row>
    <row r="486" spans="1:10" ht="14.4" hidden="1">
      <c r="A486" s="2" t="s">
        <v>139</v>
      </c>
      <c r="B486" s="5">
        <v>1998</v>
      </c>
      <c r="C486" s="3" t="s">
        <v>647</v>
      </c>
      <c r="D486" s="3" t="s">
        <v>649</v>
      </c>
      <c r="E486" s="3" t="s">
        <v>35</v>
      </c>
      <c r="F486" s="3" t="s">
        <v>646</v>
      </c>
      <c r="G486" s="5">
        <v>1.7849809999999999</v>
      </c>
      <c r="H486" s="5">
        <v>1.0465</v>
      </c>
      <c r="I486" s="5">
        <v>2.978415</v>
      </c>
      <c r="J486" s="2" t="s">
        <v>644</v>
      </c>
    </row>
    <row r="487" spans="1:10" ht="14.4" hidden="1">
      <c r="A487" s="2" t="s">
        <v>139</v>
      </c>
      <c r="B487" s="5">
        <v>1999</v>
      </c>
      <c r="C487" s="3" t="s">
        <v>647</v>
      </c>
      <c r="D487" s="3" t="s">
        <v>649</v>
      </c>
      <c r="E487" s="3" t="s">
        <v>35</v>
      </c>
      <c r="F487" s="3" t="s">
        <v>646</v>
      </c>
      <c r="G487" s="5">
        <v>1.785677</v>
      </c>
      <c r="H487" s="5">
        <v>0.98868599999999995</v>
      </c>
      <c r="I487" s="5">
        <v>2.9134869999999999</v>
      </c>
      <c r="J487" s="2" t="s">
        <v>644</v>
      </c>
    </row>
    <row r="488" spans="1:10" ht="14.4" hidden="1">
      <c r="A488" s="2" t="s">
        <v>139</v>
      </c>
      <c r="B488" s="5">
        <v>2000</v>
      </c>
      <c r="C488" s="3" t="s">
        <v>647</v>
      </c>
      <c r="D488" s="3" t="s">
        <v>649</v>
      </c>
      <c r="E488" s="3" t="s">
        <v>35</v>
      </c>
      <c r="F488" s="3" t="s">
        <v>646</v>
      </c>
      <c r="G488" s="5">
        <v>1.8049280000000001</v>
      </c>
      <c r="H488" s="5">
        <v>0.93626600000000004</v>
      </c>
      <c r="I488" s="5">
        <v>3.1511339999999999</v>
      </c>
      <c r="J488" s="2" t="s">
        <v>644</v>
      </c>
    </row>
    <row r="489" spans="1:10" ht="14.4" hidden="1">
      <c r="A489" s="2" t="s">
        <v>139</v>
      </c>
      <c r="B489" s="5">
        <v>2001</v>
      </c>
      <c r="C489" s="3" t="s">
        <v>647</v>
      </c>
      <c r="D489" s="3" t="s">
        <v>649</v>
      </c>
      <c r="E489" s="3" t="s">
        <v>35</v>
      </c>
      <c r="F489" s="3" t="s">
        <v>646</v>
      </c>
      <c r="G489" s="5">
        <v>1.818589</v>
      </c>
      <c r="H489" s="5">
        <v>1.022106</v>
      </c>
      <c r="I489" s="5">
        <v>3.0138590000000001</v>
      </c>
      <c r="J489" s="2" t="s">
        <v>644</v>
      </c>
    </row>
    <row r="490" spans="1:10" ht="14.4" hidden="1">
      <c r="A490" s="2" t="s">
        <v>139</v>
      </c>
      <c r="B490" s="5">
        <v>2002</v>
      </c>
      <c r="C490" s="3" t="s">
        <v>647</v>
      </c>
      <c r="D490" s="3" t="s">
        <v>649</v>
      </c>
      <c r="E490" s="3" t="s">
        <v>35</v>
      </c>
      <c r="F490" s="3" t="s">
        <v>646</v>
      </c>
      <c r="G490" s="5">
        <v>1.8762259999999999</v>
      </c>
      <c r="H490" s="5">
        <v>1.0908150000000001</v>
      </c>
      <c r="I490" s="5">
        <v>3.0235650000000001</v>
      </c>
      <c r="J490" s="2" t="s">
        <v>644</v>
      </c>
    </row>
    <row r="491" spans="1:10" ht="14.4" hidden="1">
      <c r="A491" s="2" t="s">
        <v>139</v>
      </c>
      <c r="B491" s="5">
        <v>2003</v>
      </c>
      <c r="C491" s="3" t="s">
        <v>647</v>
      </c>
      <c r="D491" s="3" t="s">
        <v>649</v>
      </c>
      <c r="E491" s="3" t="s">
        <v>35</v>
      </c>
      <c r="F491" s="3" t="s">
        <v>646</v>
      </c>
      <c r="G491" s="5">
        <v>1.90449</v>
      </c>
      <c r="H491" s="5">
        <v>1.1332009999999999</v>
      </c>
      <c r="I491" s="5">
        <v>3.0345659999999999</v>
      </c>
      <c r="J491" s="2" t="s">
        <v>644</v>
      </c>
    </row>
    <row r="492" spans="1:10" ht="14.4" hidden="1">
      <c r="A492" s="2" t="s">
        <v>139</v>
      </c>
      <c r="B492" s="5">
        <v>2004</v>
      </c>
      <c r="C492" s="3" t="s">
        <v>647</v>
      </c>
      <c r="D492" s="3" t="s">
        <v>649</v>
      </c>
      <c r="E492" s="3" t="s">
        <v>35</v>
      </c>
      <c r="F492" s="3" t="s">
        <v>646</v>
      </c>
      <c r="G492" s="5">
        <v>1.930858</v>
      </c>
      <c r="H492" s="5">
        <v>1.070978</v>
      </c>
      <c r="I492" s="5">
        <v>3.1829160000000001</v>
      </c>
      <c r="J492" s="2" t="s">
        <v>644</v>
      </c>
    </row>
    <row r="493" spans="1:10" ht="14.4" hidden="1">
      <c r="A493" s="2" t="s">
        <v>139</v>
      </c>
      <c r="B493" s="5">
        <v>2005</v>
      </c>
      <c r="C493" s="3" t="s">
        <v>647</v>
      </c>
      <c r="D493" s="3" t="s">
        <v>649</v>
      </c>
      <c r="E493" s="3" t="s">
        <v>35</v>
      </c>
      <c r="F493" s="3" t="s">
        <v>646</v>
      </c>
      <c r="G493" s="5">
        <v>1.967851</v>
      </c>
      <c r="H493" s="5">
        <v>0.99382099999999995</v>
      </c>
      <c r="I493" s="5">
        <v>3.5159500000000001</v>
      </c>
      <c r="J493" s="2" t="s">
        <v>644</v>
      </c>
    </row>
    <row r="494" spans="1:10" ht="14.4" hidden="1">
      <c r="A494" s="2" t="s">
        <v>139</v>
      </c>
      <c r="B494" s="5">
        <v>2006</v>
      </c>
      <c r="C494" s="3" t="s">
        <v>647</v>
      </c>
      <c r="D494" s="3" t="s">
        <v>649</v>
      </c>
      <c r="E494" s="3" t="s">
        <v>35</v>
      </c>
      <c r="F494" s="3" t="s">
        <v>646</v>
      </c>
      <c r="G494" s="5">
        <v>1.9835970000000001</v>
      </c>
      <c r="H494" s="5">
        <v>1.1480999999999999</v>
      </c>
      <c r="I494" s="5">
        <v>3.2988900000000001</v>
      </c>
      <c r="J494" s="2" t="s">
        <v>644</v>
      </c>
    </row>
    <row r="495" spans="1:10" ht="14.4" hidden="1">
      <c r="A495" s="2" t="s">
        <v>139</v>
      </c>
      <c r="B495" s="5">
        <v>2007</v>
      </c>
      <c r="C495" s="3" t="s">
        <v>647</v>
      </c>
      <c r="D495" s="3" t="s">
        <v>649</v>
      </c>
      <c r="E495" s="3" t="s">
        <v>35</v>
      </c>
      <c r="F495" s="3" t="s">
        <v>646</v>
      </c>
      <c r="G495" s="5">
        <v>2.024778</v>
      </c>
      <c r="H495" s="5">
        <v>1.195125</v>
      </c>
      <c r="I495" s="5">
        <v>3.196682</v>
      </c>
      <c r="J495" s="2" t="s">
        <v>644</v>
      </c>
    </row>
    <row r="496" spans="1:10" ht="14.4" hidden="1">
      <c r="A496" s="2" t="s">
        <v>139</v>
      </c>
      <c r="B496" s="5">
        <v>2008</v>
      </c>
      <c r="C496" s="3" t="s">
        <v>647</v>
      </c>
      <c r="D496" s="3" t="s">
        <v>649</v>
      </c>
      <c r="E496" s="3" t="s">
        <v>35</v>
      </c>
      <c r="F496" s="3" t="s">
        <v>646</v>
      </c>
      <c r="G496" s="5">
        <v>2.058138</v>
      </c>
      <c r="H496" s="5">
        <v>1.2194929999999999</v>
      </c>
      <c r="I496" s="5">
        <v>3.1939009999999999</v>
      </c>
      <c r="J496" s="2" t="s">
        <v>644</v>
      </c>
    </row>
    <row r="497" spans="1:10" ht="14.4" hidden="1">
      <c r="A497" s="2" t="s">
        <v>139</v>
      </c>
      <c r="B497" s="5">
        <v>2009</v>
      </c>
      <c r="C497" s="3" t="s">
        <v>647</v>
      </c>
      <c r="D497" s="3" t="s">
        <v>649</v>
      </c>
      <c r="E497" s="3" t="s">
        <v>35</v>
      </c>
      <c r="F497" s="3" t="s">
        <v>646</v>
      </c>
      <c r="G497" s="5">
        <v>2.0843790000000002</v>
      </c>
      <c r="H497" s="5">
        <v>1.147805</v>
      </c>
      <c r="I497" s="5">
        <v>3.3017089999999998</v>
      </c>
      <c r="J497" s="2" t="s">
        <v>644</v>
      </c>
    </row>
    <row r="498" spans="1:10" ht="14.4" hidden="1">
      <c r="A498" s="2" t="s">
        <v>139</v>
      </c>
      <c r="B498" s="5">
        <v>2010</v>
      </c>
      <c r="C498" s="3" t="s">
        <v>647</v>
      </c>
      <c r="D498" s="3" t="s">
        <v>649</v>
      </c>
      <c r="E498" s="3" t="s">
        <v>35</v>
      </c>
      <c r="F498" s="3" t="s">
        <v>646</v>
      </c>
      <c r="G498" s="5">
        <v>2.121353</v>
      </c>
      <c r="H498" s="5">
        <v>1.1592169999999999</v>
      </c>
      <c r="I498" s="5">
        <v>3.483422</v>
      </c>
      <c r="J498" s="2" t="s">
        <v>644</v>
      </c>
    </row>
    <row r="499" spans="1:10" ht="14.4" hidden="1">
      <c r="A499" s="2" t="s">
        <v>139</v>
      </c>
      <c r="B499" s="5">
        <v>2011</v>
      </c>
      <c r="C499" s="3" t="s">
        <v>647</v>
      </c>
      <c r="D499" s="3" t="s">
        <v>649</v>
      </c>
      <c r="E499" s="3" t="s">
        <v>35</v>
      </c>
      <c r="F499" s="3" t="s">
        <v>646</v>
      </c>
      <c r="G499" s="5">
        <v>2.163916</v>
      </c>
      <c r="H499" s="5">
        <v>1.1638269999999999</v>
      </c>
      <c r="I499" s="5">
        <v>3.6141800000000002</v>
      </c>
      <c r="J499" s="2" t="s">
        <v>644</v>
      </c>
    </row>
    <row r="500" spans="1:10" ht="14.4" hidden="1">
      <c r="A500" s="2" t="s">
        <v>139</v>
      </c>
      <c r="B500" s="5">
        <v>2012</v>
      </c>
      <c r="C500" s="3" t="s">
        <v>647</v>
      </c>
      <c r="D500" s="3" t="s">
        <v>649</v>
      </c>
      <c r="E500" s="3" t="s">
        <v>35</v>
      </c>
      <c r="F500" s="3" t="s">
        <v>646</v>
      </c>
      <c r="G500" s="5">
        <v>2.251776</v>
      </c>
      <c r="H500" s="5">
        <v>1.1595930000000001</v>
      </c>
      <c r="I500" s="5">
        <v>3.8784139999999998</v>
      </c>
      <c r="J500" s="2" t="s">
        <v>644</v>
      </c>
    </row>
    <row r="501" spans="1:10" ht="14.4" hidden="1">
      <c r="A501" s="2" t="s">
        <v>139</v>
      </c>
      <c r="B501" s="5">
        <v>2013</v>
      </c>
      <c r="C501" s="3" t="s">
        <v>647</v>
      </c>
      <c r="D501" s="3" t="s">
        <v>649</v>
      </c>
      <c r="E501" s="3" t="s">
        <v>35</v>
      </c>
      <c r="F501" s="3" t="s">
        <v>646</v>
      </c>
      <c r="G501" s="5">
        <v>2.2732269999999999</v>
      </c>
      <c r="H501" s="5">
        <v>1.223689</v>
      </c>
      <c r="I501" s="5">
        <v>3.6675849999999999</v>
      </c>
      <c r="J501" s="2" t="s">
        <v>644</v>
      </c>
    </row>
    <row r="502" spans="1:10" ht="14.4" hidden="1">
      <c r="A502" s="2" t="s">
        <v>139</v>
      </c>
      <c r="B502" s="5">
        <v>2014</v>
      </c>
      <c r="C502" s="3" t="s">
        <v>647</v>
      </c>
      <c r="D502" s="3" t="s">
        <v>649</v>
      </c>
      <c r="E502" s="3" t="s">
        <v>35</v>
      </c>
      <c r="F502" s="3" t="s">
        <v>646</v>
      </c>
      <c r="G502" s="5">
        <v>2.238375</v>
      </c>
      <c r="H502" s="5">
        <v>1.145429</v>
      </c>
      <c r="I502" s="5">
        <v>3.7736290000000001</v>
      </c>
      <c r="J502" s="2" t="s">
        <v>644</v>
      </c>
    </row>
    <row r="503" spans="1:10" ht="14.4" hidden="1">
      <c r="A503" s="2" t="s">
        <v>139</v>
      </c>
      <c r="B503" s="5">
        <v>2015</v>
      </c>
      <c r="C503" s="3" t="s">
        <v>647</v>
      </c>
      <c r="D503" s="3" t="s">
        <v>649</v>
      </c>
      <c r="E503" s="3" t="s">
        <v>35</v>
      </c>
      <c r="F503" s="3" t="s">
        <v>646</v>
      </c>
      <c r="G503" s="5">
        <v>2.2004359999999998</v>
      </c>
      <c r="H503" s="5">
        <v>1.2088920000000001</v>
      </c>
      <c r="I503" s="5">
        <v>3.7593749999999999</v>
      </c>
      <c r="J503" s="2" t="s">
        <v>644</v>
      </c>
    </row>
    <row r="504" spans="1:10" ht="14.4" hidden="1">
      <c r="A504" s="2" t="s">
        <v>139</v>
      </c>
      <c r="B504" s="5">
        <v>2016</v>
      </c>
      <c r="C504" s="3" t="s">
        <v>647</v>
      </c>
      <c r="D504" s="3" t="s">
        <v>649</v>
      </c>
      <c r="E504" s="3" t="s">
        <v>35</v>
      </c>
      <c r="F504" s="3" t="s">
        <v>646</v>
      </c>
      <c r="G504" s="5">
        <v>2.1844380000000001</v>
      </c>
      <c r="H504" s="5">
        <v>1.1434089999999999</v>
      </c>
      <c r="I504" s="5">
        <v>3.676294</v>
      </c>
      <c r="J504" s="2" t="s">
        <v>644</v>
      </c>
    </row>
    <row r="505" spans="1:10" ht="14.4" hidden="1">
      <c r="A505" s="2" t="s">
        <v>139</v>
      </c>
      <c r="B505" s="5">
        <v>2017</v>
      </c>
      <c r="C505" s="3" t="s">
        <v>647</v>
      </c>
      <c r="D505" s="3" t="s">
        <v>649</v>
      </c>
      <c r="E505" s="3" t="s">
        <v>35</v>
      </c>
      <c r="F505" s="3" t="s">
        <v>646</v>
      </c>
      <c r="G505" s="5">
        <v>2.282451</v>
      </c>
      <c r="H505" s="5">
        <v>1.18763</v>
      </c>
      <c r="I505" s="5">
        <v>3.9685260000000002</v>
      </c>
      <c r="J505" s="2" t="s">
        <v>644</v>
      </c>
    </row>
    <row r="506" spans="1:10" ht="14.4">
      <c r="A506" s="2" t="s">
        <v>139</v>
      </c>
      <c r="B506" s="5">
        <v>1990</v>
      </c>
      <c r="C506" s="3" t="s">
        <v>647</v>
      </c>
      <c r="D506" s="3" t="s">
        <v>650</v>
      </c>
      <c r="E506" s="3" t="s">
        <v>35</v>
      </c>
      <c r="F506" s="3" t="s">
        <v>643</v>
      </c>
      <c r="G506" s="5">
        <v>10.57639</v>
      </c>
      <c r="H506" s="5">
        <v>4.788691</v>
      </c>
      <c r="I506" s="5">
        <v>19.746469999999999</v>
      </c>
      <c r="J506" s="2" t="s">
        <v>644</v>
      </c>
    </row>
    <row r="507" spans="1:10" ht="14.4">
      <c r="A507" s="2" t="s">
        <v>139</v>
      </c>
      <c r="B507" s="5">
        <v>1991</v>
      </c>
      <c r="C507" s="3" t="s">
        <v>647</v>
      </c>
      <c r="D507" s="3" t="s">
        <v>650</v>
      </c>
      <c r="E507" s="3" t="s">
        <v>35</v>
      </c>
      <c r="F507" s="3" t="s">
        <v>643</v>
      </c>
      <c r="G507" s="5">
        <v>10.717879999999999</v>
      </c>
      <c r="H507" s="5">
        <v>5.4692350000000003</v>
      </c>
      <c r="I507" s="5">
        <v>18.27243</v>
      </c>
      <c r="J507" s="2" t="s">
        <v>644</v>
      </c>
    </row>
    <row r="508" spans="1:10" ht="14.4">
      <c r="A508" s="2" t="s">
        <v>139</v>
      </c>
      <c r="B508" s="5">
        <v>1992</v>
      </c>
      <c r="C508" s="3" t="s">
        <v>647</v>
      </c>
      <c r="D508" s="3" t="s">
        <v>650</v>
      </c>
      <c r="E508" s="3" t="s">
        <v>35</v>
      </c>
      <c r="F508" s="3" t="s">
        <v>643</v>
      </c>
      <c r="G508" s="5">
        <v>10.909050000000001</v>
      </c>
      <c r="H508" s="5">
        <v>5.6900700000000004</v>
      </c>
      <c r="I508" s="5">
        <v>18.030889999999999</v>
      </c>
      <c r="J508" s="2" t="s">
        <v>644</v>
      </c>
    </row>
    <row r="509" spans="1:10" ht="14.4">
      <c r="A509" s="2" t="s">
        <v>139</v>
      </c>
      <c r="B509" s="5">
        <v>1993</v>
      </c>
      <c r="C509" s="3" t="s">
        <v>647</v>
      </c>
      <c r="D509" s="3" t="s">
        <v>650</v>
      </c>
      <c r="E509" s="3" t="s">
        <v>35</v>
      </c>
      <c r="F509" s="3" t="s">
        <v>643</v>
      </c>
      <c r="G509" s="5">
        <v>11.19463</v>
      </c>
      <c r="H509" s="5">
        <v>6.1389760000000004</v>
      </c>
      <c r="I509" s="5">
        <v>18.340810000000001</v>
      </c>
      <c r="J509" s="2" t="s">
        <v>644</v>
      </c>
    </row>
    <row r="510" spans="1:10" ht="14.4">
      <c r="A510" s="2" t="s">
        <v>139</v>
      </c>
      <c r="B510" s="5">
        <v>1994</v>
      </c>
      <c r="C510" s="3" t="s">
        <v>647</v>
      </c>
      <c r="D510" s="3" t="s">
        <v>650</v>
      </c>
      <c r="E510" s="3" t="s">
        <v>35</v>
      </c>
      <c r="F510" s="3" t="s">
        <v>643</v>
      </c>
      <c r="G510" s="5">
        <v>11.38096</v>
      </c>
      <c r="H510" s="5">
        <v>5.9835140000000004</v>
      </c>
      <c r="I510" s="5">
        <v>19.21556</v>
      </c>
      <c r="J510" s="2" t="s">
        <v>644</v>
      </c>
    </row>
    <row r="511" spans="1:10" ht="14.4">
      <c r="A511" s="2" t="s">
        <v>139</v>
      </c>
      <c r="B511" s="5">
        <v>1995</v>
      </c>
      <c r="C511" s="3" t="s">
        <v>647</v>
      </c>
      <c r="D511" s="3" t="s">
        <v>650</v>
      </c>
      <c r="E511" s="3" t="s">
        <v>35</v>
      </c>
      <c r="F511" s="3" t="s">
        <v>643</v>
      </c>
      <c r="G511" s="5">
        <v>11.61347</v>
      </c>
      <c r="H511" s="5">
        <v>5.5542800000000003</v>
      </c>
      <c r="I511" s="5">
        <v>20.687840000000001</v>
      </c>
      <c r="J511" s="2" t="s">
        <v>644</v>
      </c>
    </row>
    <row r="512" spans="1:10" ht="14.4">
      <c r="A512" s="2" t="s">
        <v>139</v>
      </c>
      <c r="B512" s="5">
        <v>1996</v>
      </c>
      <c r="C512" s="3" t="s">
        <v>647</v>
      </c>
      <c r="D512" s="3" t="s">
        <v>650</v>
      </c>
      <c r="E512" s="3" t="s">
        <v>35</v>
      </c>
      <c r="F512" s="3" t="s">
        <v>643</v>
      </c>
      <c r="G512" s="5">
        <v>11.82926</v>
      </c>
      <c r="H512" s="5">
        <v>6.1670280000000002</v>
      </c>
      <c r="I512" s="5">
        <v>20.551210000000001</v>
      </c>
      <c r="J512" s="2" t="s">
        <v>644</v>
      </c>
    </row>
    <row r="513" spans="1:10" ht="14.4">
      <c r="A513" s="2" t="s">
        <v>139</v>
      </c>
      <c r="B513" s="5">
        <v>1997</v>
      </c>
      <c r="C513" s="3" t="s">
        <v>647</v>
      </c>
      <c r="D513" s="3" t="s">
        <v>650</v>
      </c>
      <c r="E513" s="3" t="s">
        <v>35</v>
      </c>
      <c r="F513" s="3" t="s">
        <v>643</v>
      </c>
      <c r="G513" s="5">
        <v>11.968059999999999</v>
      </c>
      <c r="H513" s="5">
        <v>6.5099330000000002</v>
      </c>
      <c r="I513" s="5">
        <v>19.5928</v>
      </c>
      <c r="J513" s="2" t="s">
        <v>644</v>
      </c>
    </row>
    <row r="514" spans="1:10" ht="14.4">
      <c r="A514" s="2" t="s">
        <v>139</v>
      </c>
      <c r="B514" s="5">
        <v>1998</v>
      </c>
      <c r="C514" s="3" t="s">
        <v>647</v>
      </c>
      <c r="D514" s="3" t="s">
        <v>650</v>
      </c>
      <c r="E514" s="3" t="s">
        <v>35</v>
      </c>
      <c r="F514" s="3" t="s">
        <v>643</v>
      </c>
      <c r="G514" s="5">
        <v>12.23808</v>
      </c>
      <c r="H514" s="5">
        <v>6.7149099999999997</v>
      </c>
      <c r="I514" s="5">
        <v>20.676120000000001</v>
      </c>
      <c r="J514" s="2" t="s">
        <v>644</v>
      </c>
    </row>
    <row r="515" spans="1:10" ht="14.4">
      <c r="A515" s="2" t="s">
        <v>139</v>
      </c>
      <c r="B515" s="5">
        <v>1999</v>
      </c>
      <c r="C515" s="3" t="s">
        <v>647</v>
      </c>
      <c r="D515" s="3" t="s">
        <v>650</v>
      </c>
      <c r="E515" s="3" t="s">
        <v>35</v>
      </c>
      <c r="F515" s="3" t="s">
        <v>643</v>
      </c>
      <c r="G515" s="5">
        <v>12.51019</v>
      </c>
      <c r="H515" s="5">
        <v>6.8951440000000002</v>
      </c>
      <c r="I515" s="5">
        <v>21.93364</v>
      </c>
      <c r="J515" s="2" t="s">
        <v>644</v>
      </c>
    </row>
    <row r="516" spans="1:10" ht="14.4">
      <c r="A516" s="2" t="s">
        <v>139</v>
      </c>
      <c r="B516" s="5">
        <v>2000</v>
      </c>
      <c r="C516" s="3" t="s">
        <v>647</v>
      </c>
      <c r="D516" s="3" t="s">
        <v>650</v>
      </c>
      <c r="E516" s="3" t="s">
        <v>35</v>
      </c>
      <c r="F516" s="3" t="s">
        <v>643</v>
      </c>
      <c r="G516" s="5">
        <v>13.00545</v>
      </c>
      <c r="H516" s="5">
        <v>6.5642149999999999</v>
      </c>
      <c r="I516" s="5">
        <v>23.871259999999999</v>
      </c>
      <c r="J516" s="2" t="s">
        <v>644</v>
      </c>
    </row>
    <row r="517" spans="1:10" ht="14.4">
      <c r="A517" s="2" t="s">
        <v>139</v>
      </c>
      <c r="B517" s="5">
        <v>2001</v>
      </c>
      <c r="C517" s="3" t="s">
        <v>647</v>
      </c>
      <c r="D517" s="3" t="s">
        <v>650</v>
      </c>
      <c r="E517" s="3" t="s">
        <v>35</v>
      </c>
      <c r="F517" s="3" t="s">
        <v>643</v>
      </c>
      <c r="G517" s="5">
        <v>13.36116</v>
      </c>
      <c r="H517" s="5">
        <v>7.4361480000000002</v>
      </c>
      <c r="I517" s="5">
        <v>22.42333</v>
      </c>
      <c r="J517" s="2" t="s">
        <v>644</v>
      </c>
    </row>
    <row r="518" spans="1:10" ht="14.4">
      <c r="A518" s="2" t="s">
        <v>139</v>
      </c>
      <c r="B518" s="5">
        <v>2002</v>
      </c>
      <c r="C518" s="3" t="s">
        <v>647</v>
      </c>
      <c r="D518" s="3" t="s">
        <v>650</v>
      </c>
      <c r="E518" s="3" t="s">
        <v>35</v>
      </c>
      <c r="F518" s="3" t="s">
        <v>643</v>
      </c>
      <c r="G518" s="5">
        <v>14.02562</v>
      </c>
      <c r="H518" s="5">
        <v>8.0227760000000004</v>
      </c>
      <c r="I518" s="5">
        <v>22.630510000000001</v>
      </c>
      <c r="J518" s="2" t="s">
        <v>644</v>
      </c>
    </row>
    <row r="519" spans="1:10" ht="14.4">
      <c r="A519" s="2" t="s">
        <v>139</v>
      </c>
      <c r="B519" s="5">
        <v>2003</v>
      </c>
      <c r="C519" s="3" t="s">
        <v>647</v>
      </c>
      <c r="D519" s="3" t="s">
        <v>650</v>
      </c>
      <c r="E519" s="3" t="s">
        <v>35</v>
      </c>
      <c r="F519" s="3" t="s">
        <v>643</v>
      </c>
      <c r="G519" s="5">
        <v>14.431419999999999</v>
      </c>
      <c r="H519" s="5">
        <v>8.2962349999999994</v>
      </c>
      <c r="I519" s="5">
        <v>22.74465</v>
      </c>
      <c r="J519" s="2" t="s">
        <v>644</v>
      </c>
    </row>
    <row r="520" spans="1:10" ht="14.4">
      <c r="A520" s="2" t="s">
        <v>139</v>
      </c>
      <c r="B520" s="5">
        <v>2004</v>
      </c>
      <c r="C520" s="3" t="s">
        <v>647</v>
      </c>
      <c r="D520" s="3" t="s">
        <v>650</v>
      </c>
      <c r="E520" s="3" t="s">
        <v>35</v>
      </c>
      <c r="F520" s="3" t="s">
        <v>643</v>
      </c>
      <c r="G520" s="5">
        <v>14.821109999999999</v>
      </c>
      <c r="H520" s="5">
        <v>8.1297420000000002</v>
      </c>
      <c r="I520" s="5">
        <v>24.679369999999999</v>
      </c>
      <c r="J520" s="2" t="s">
        <v>644</v>
      </c>
    </row>
    <row r="521" spans="1:10" ht="14.4">
      <c r="A521" s="2" t="s">
        <v>139</v>
      </c>
      <c r="B521" s="5">
        <v>2005</v>
      </c>
      <c r="C521" s="3" t="s">
        <v>647</v>
      </c>
      <c r="D521" s="3" t="s">
        <v>650</v>
      </c>
      <c r="E521" s="3" t="s">
        <v>35</v>
      </c>
      <c r="F521" s="3" t="s">
        <v>643</v>
      </c>
      <c r="G521" s="5">
        <v>15.29745</v>
      </c>
      <c r="H521" s="5">
        <v>7.5795159999999999</v>
      </c>
      <c r="I521" s="5">
        <v>27.359739999999999</v>
      </c>
      <c r="J521" s="2" t="s">
        <v>644</v>
      </c>
    </row>
    <row r="522" spans="1:10" ht="14.4">
      <c r="A522" s="2" t="s">
        <v>139</v>
      </c>
      <c r="B522" s="5">
        <v>2006</v>
      </c>
      <c r="C522" s="3" t="s">
        <v>647</v>
      </c>
      <c r="D522" s="3" t="s">
        <v>650</v>
      </c>
      <c r="E522" s="3" t="s">
        <v>35</v>
      </c>
      <c r="F522" s="3" t="s">
        <v>643</v>
      </c>
      <c r="G522" s="5">
        <v>15.610950000000001</v>
      </c>
      <c r="H522" s="5">
        <v>8.8524700000000003</v>
      </c>
      <c r="I522" s="5">
        <v>25.370100000000001</v>
      </c>
      <c r="J522" s="2" t="s">
        <v>644</v>
      </c>
    </row>
    <row r="523" spans="1:10" ht="14.4">
      <c r="A523" s="2" t="s">
        <v>139</v>
      </c>
      <c r="B523" s="5">
        <v>2007</v>
      </c>
      <c r="C523" s="3" t="s">
        <v>647</v>
      </c>
      <c r="D523" s="3" t="s">
        <v>650</v>
      </c>
      <c r="E523" s="3" t="s">
        <v>35</v>
      </c>
      <c r="F523" s="3" t="s">
        <v>643</v>
      </c>
      <c r="G523" s="5">
        <v>16.12209</v>
      </c>
      <c r="H523" s="5">
        <v>9.0261790000000008</v>
      </c>
      <c r="I523" s="5">
        <v>25.53884</v>
      </c>
      <c r="J523" s="2" t="s">
        <v>644</v>
      </c>
    </row>
    <row r="524" spans="1:10" ht="14.4">
      <c r="A524" s="2" t="s">
        <v>139</v>
      </c>
      <c r="B524" s="5">
        <v>2008</v>
      </c>
      <c r="C524" s="3" t="s">
        <v>647</v>
      </c>
      <c r="D524" s="3" t="s">
        <v>650</v>
      </c>
      <c r="E524" s="3" t="s">
        <v>35</v>
      </c>
      <c r="F524" s="3" t="s">
        <v>643</v>
      </c>
      <c r="G524" s="5">
        <v>16.636679999999998</v>
      </c>
      <c r="H524" s="5">
        <v>9.6552220000000002</v>
      </c>
      <c r="I524" s="5">
        <v>25.621289999999998</v>
      </c>
      <c r="J524" s="2" t="s">
        <v>644</v>
      </c>
    </row>
    <row r="525" spans="1:10" ht="14.4">
      <c r="A525" s="2" t="s">
        <v>139</v>
      </c>
      <c r="B525" s="5">
        <v>2009</v>
      </c>
      <c r="C525" s="3" t="s">
        <v>647</v>
      </c>
      <c r="D525" s="3" t="s">
        <v>650</v>
      </c>
      <c r="E525" s="3" t="s">
        <v>35</v>
      </c>
      <c r="F525" s="3" t="s">
        <v>643</v>
      </c>
      <c r="G525" s="5">
        <v>17.025169999999999</v>
      </c>
      <c r="H525" s="5">
        <v>9.1611159999999998</v>
      </c>
      <c r="I525" s="5">
        <v>27.685839999999999</v>
      </c>
      <c r="J525" s="2" t="s">
        <v>644</v>
      </c>
    </row>
    <row r="526" spans="1:10" ht="14.4">
      <c r="A526" s="2" t="s">
        <v>139</v>
      </c>
      <c r="B526" s="5">
        <v>2010</v>
      </c>
      <c r="C526" s="3" t="s">
        <v>647</v>
      </c>
      <c r="D526" s="3" t="s">
        <v>650</v>
      </c>
      <c r="E526" s="3" t="s">
        <v>35</v>
      </c>
      <c r="F526" s="3" t="s">
        <v>643</v>
      </c>
      <c r="G526" s="5">
        <v>17.473109999999998</v>
      </c>
      <c r="H526" s="5">
        <v>9.0953199999999992</v>
      </c>
      <c r="I526" s="5">
        <v>29.692769999999999</v>
      </c>
      <c r="J526" s="2" t="s">
        <v>644</v>
      </c>
    </row>
    <row r="527" spans="1:10" ht="14.4">
      <c r="A527" s="2" t="s">
        <v>139</v>
      </c>
      <c r="B527" s="5">
        <v>2011</v>
      </c>
      <c r="C527" s="3" t="s">
        <v>647</v>
      </c>
      <c r="D527" s="3" t="s">
        <v>650</v>
      </c>
      <c r="E527" s="3" t="s">
        <v>35</v>
      </c>
      <c r="F527" s="3" t="s">
        <v>643</v>
      </c>
      <c r="G527" s="5">
        <v>17.841000000000001</v>
      </c>
      <c r="H527" s="5">
        <v>9.3860170000000007</v>
      </c>
      <c r="I527" s="5">
        <v>30.969449999999998</v>
      </c>
      <c r="J527" s="2" t="s">
        <v>644</v>
      </c>
    </row>
    <row r="528" spans="1:10" ht="14.4">
      <c r="A528" s="2" t="s">
        <v>139</v>
      </c>
      <c r="B528" s="5">
        <v>2012</v>
      </c>
      <c r="C528" s="3" t="s">
        <v>647</v>
      </c>
      <c r="D528" s="3" t="s">
        <v>650</v>
      </c>
      <c r="E528" s="3" t="s">
        <v>35</v>
      </c>
      <c r="F528" s="3" t="s">
        <v>643</v>
      </c>
      <c r="G528" s="5">
        <v>18.54729</v>
      </c>
      <c r="H528" s="5">
        <v>8.821885</v>
      </c>
      <c r="I528" s="5">
        <v>31.548020000000001</v>
      </c>
      <c r="J528" s="2" t="s">
        <v>644</v>
      </c>
    </row>
    <row r="529" spans="1:10" ht="14.4">
      <c r="A529" s="2" t="s">
        <v>139</v>
      </c>
      <c r="B529" s="5">
        <v>2013</v>
      </c>
      <c r="C529" s="3" t="s">
        <v>647</v>
      </c>
      <c r="D529" s="3" t="s">
        <v>650</v>
      </c>
      <c r="E529" s="3" t="s">
        <v>35</v>
      </c>
      <c r="F529" s="3" t="s">
        <v>643</v>
      </c>
      <c r="G529" s="5">
        <v>18.645600000000002</v>
      </c>
      <c r="H529" s="5">
        <v>9.638719</v>
      </c>
      <c r="I529" s="5">
        <v>31.170559999999998</v>
      </c>
      <c r="J529" s="2" t="s">
        <v>644</v>
      </c>
    </row>
    <row r="530" spans="1:10" ht="14.4">
      <c r="A530" s="2" t="s">
        <v>139</v>
      </c>
      <c r="B530" s="5">
        <v>2014</v>
      </c>
      <c r="C530" s="3" t="s">
        <v>647</v>
      </c>
      <c r="D530" s="3" t="s">
        <v>650</v>
      </c>
      <c r="E530" s="3" t="s">
        <v>35</v>
      </c>
      <c r="F530" s="3" t="s">
        <v>643</v>
      </c>
      <c r="G530" s="5">
        <v>18.311389999999999</v>
      </c>
      <c r="H530" s="5">
        <v>9.0586800000000007</v>
      </c>
      <c r="I530" s="5">
        <v>31.432200000000002</v>
      </c>
      <c r="J530" s="2" t="s">
        <v>644</v>
      </c>
    </row>
    <row r="531" spans="1:10" ht="14.4">
      <c r="A531" s="2" t="s">
        <v>139</v>
      </c>
      <c r="B531" s="5">
        <v>2015</v>
      </c>
      <c r="C531" s="3" t="s">
        <v>647</v>
      </c>
      <c r="D531" s="3" t="s">
        <v>650</v>
      </c>
      <c r="E531" s="3" t="s">
        <v>35</v>
      </c>
      <c r="F531" s="3" t="s">
        <v>643</v>
      </c>
      <c r="G531" s="5">
        <v>17.915620000000001</v>
      </c>
      <c r="H531" s="5">
        <v>9.3589719999999996</v>
      </c>
      <c r="I531" s="5">
        <v>33.390929999999997</v>
      </c>
      <c r="J531" s="2" t="s">
        <v>644</v>
      </c>
    </row>
    <row r="532" spans="1:10" ht="14.4">
      <c r="A532" s="2" t="s">
        <v>139</v>
      </c>
      <c r="B532" s="5">
        <v>2016</v>
      </c>
      <c r="C532" s="3" t="s">
        <v>647</v>
      </c>
      <c r="D532" s="3" t="s">
        <v>650</v>
      </c>
      <c r="E532" s="3" t="s">
        <v>35</v>
      </c>
      <c r="F532" s="3" t="s">
        <v>643</v>
      </c>
      <c r="G532" s="5">
        <v>17.69201</v>
      </c>
      <c r="H532" s="5">
        <v>9.1026969999999992</v>
      </c>
      <c r="I532" s="5">
        <v>29.844919999999998</v>
      </c>
      <c r="J532" s="2" t="s">
        <v>644</v>
      </c>
    </row>
    <row r="533" spans="1:10" ht="14.4">
      <c r="A533" s="2" t="s">
        <v>139</v>
      </c>
      <c r="B533" s="5">
        <v>2017</v>
      </c>
      <c r="C533" s="3" t="s">
        <v>647</v>
      </c>
      <c r="D533" s="3" t="s">
        <v>650</v>
      </c>
      <c r="E533" s="3" t="s">
        <v>35</v>
      </c>
      <c r="F533" s="3" t="s">
        <v>643</v>
      </c>
      <c r="G533" s="5">
        <v>18.47803</v>
      </c>
      <c r="H533" s="5">
        <v>9.2756539999999994</v>
      </c>
      <c r="I533" s="5">
        <v>31.82103</v>
      </c>
      <c r="J533" s="2" t="s">
        <v>644</v>
      </c>
    </row>
    <row r="534" spans="1:10" ht="14.4" hidden="1">
      <c r="A534" s="2" t="s">
        <v>139</v>
      </c>
      <c r="B534" s="5">
        <v>1990</v>
      </c>
      <c r="C534" s="3" t="s">
        <v>647</v>
      </c>
      <c r="D534" s="3" t="s">
        <v>650</v>
      </c>
      <c r="E534" s="3" t="s">
        <v>35</v>
      </c>
      <c r="F534" s="3" t="s">
        <v>646</v>
      </c>
      <c r="G534" s="5">
        <v>0.46263100000000001</v>
      </c>
      <c r="H534" s="5">
        <v>0.21237</v>
      </c>
      <c r="I534" s="5">
        <v>0.85933899999999996</v>
      </c>
      <c r="J534" s="2" t="s">
        <v>644</v>
      </c>
    </row>
    <row r="535" spans="1:10" ht="14.4" hidden="1">
      <c r="A535" s="2" t="s">
        <v>139</v>
      </c>
      <c r="B535" s="5">
        <v>1991</v>
      </c>
      <c r="C535" s="3" t="s">
        <v>647</v>
      </c>
      <c r="D535" s="3" t="s">
        <v>650</v>
      </c>
      <c r="E535" s="3" t="s">
        <v>35</v>
      </c>
      <c r="F535" s="3" t="s">
        <v>646</v>
      </c>
      <c r="G535" s="5">
        <v>0.47001399999999999</v>
      </c>
      <c r="H535" s="5">
        <v>0.23953099999999999</v>
      </c>
      <c r="I535" s="5">
        <v>0.801871</v>
      </c>
      <c r="J535" s="2" t="s">
        <v>644</v>
      </c>
    </row>
    <row r="536" spans="1:10" ht="14.4" hidden="1">
      <c r="A536" s="2" t="s">
        <v>139</v>
      </c>
      <c r="B536" s="5">
        <v>1992</v>
      </c>
      <c r="C536" s="3" t="s">
        <v>647</v>
      </c>
      <c r="D536" s="3" t="s">
        <v>650</v>
      </c>
      <c r="E536" s="3" t="s">
        <v>35</v>
      </c>
      <c r="F536" s="3" t="s">
        <v>646</v>
      </c>
      <c r="G536" s="5">
        <v>0.47939999999999999</v>
      </c>
      <c r="H536" s="5">
        <v>0.247311</v>
      </c>
      <c r="I536" s="5">
        <v>0.80791400000000002</v>
      </c>
      <c r="J536" s="2" t="s">
        <v>644</v>
      </c>
    </row>
    <row r="537" spans="1:10" ht="14.4" hidden="1">
      <c r="A537" s="2" t="s">
        <v>139</v>
      </c>
      <c r="B537" s="5">
        <v>1993</v>
      </c>
      <c r="C537" s="3" t="s">
        <v>647</v>
      </c>
      <c r="D537" s="3" t="s">
        <v>650</v>
      </c>
      <c r="E537" s="3" t="s">
        <v>35</v>
      </c>
      <c r="F537" s="3" t="s">
        <v>646</v>
      </c>
      <c r="G537" s="5">
        <v>0.49257099999999998</v>
      </c>
      <c r="H537" s="5">
        <v>0.27063999999999999</v>
      </c>
      <c r="I537" s="5">
        <v>0.820913</v>
      </c>
      <c r="J537" s="2" t="s">
        <v>644</v>
      </c>
    </row>
    <row r="538" spans="1:10" ht="14.4" hidden="1">
      <c r="A538" s="2" t="s">
        <v>139</v>
      </c>
      <c r="B538" s="5">
        <v>1994</v>
      </c>
      <c r="C538" s="3" t="s">
        <v>647</v>
      </c>
      <c r="D538" s="3" t="s">
        <v>650</v>
      </c>
      <c r="E538" s="3" t="s">
        <v>35</v>
      </c>
      <c r="F538" s="3" t="s">
        <v>646</v>
      </c>
      <c r="G538" s="5">
        <v>0.50172600000000001</v>
      </c>
      <c r="H538" s="5">
        <v>0.26300000000000001</v>
      </c>
      <c r="I538" s="5">
        <v>0.83797200000000005</v>
      </c>
      <c r="J538" s="2" t="s">
        <v>644</v>
      </c>
    </row>
    <row r="539" spans="1:10" ht="14.4" hidden="1">
      <c r="A539" s="2" t="s">
        <v>139</v>
      </c>
      <c r="B539" s="5">
        <v>1995</v>
      </c>
      <c r="C539" s="3" t="s">
        <v>647</v>
      </c>
      <c r="D539" s="3" t="s">
        <v>650</v>
      </c>
      <c r="E539" s="3" t="s">
        <v>35</v>
      </c>
      <c r="F539" s="3" t="s">
        <v>646</v>
      </c>
      <c r="G539" s="5">
        <v>0.51286699999999996</v>
      </c>
      <c r="H539" s="5">
        <v>0.24467</v>
      </c>
      <c r="I539" s="5">
        <v>0.90781400000000001</v>
      </c>
      <c r="J539" s="2" t="s">
        <v>644</v>
      </c>
    </row>
    <row r="540" spans="1:10" ht="14.4" hidden="1">
      <c r="A540" s="2" t="s">
        <v>139</v>
      </c>
      <c r="B540" s="5">
        <v>1996</v>
      </c>
      <c r="C540" s="3" t="s">
        <v>647</v>
      </c>
      <c r="D540" s="3" t="s">
        <v>650</v>
      </c>
      <c r="E540" s="3" t="s">
        <v>35</v>
      </c>
      <c r="F540" s="3" t="s">
        <v>646</v>
      </c>
      <c r="G540" s="5">
        <v>0.52354199999999995</v>
      </c>
      <c r="H540" s="5">
        <v>0.27162599999999998</v>
      </c>
      <c r="I540" s="5">
        <v>0.908107</v>
      </c>
      <c r="J540" s="2" t="s">
        <v>644</v>
      </c>
    </row>
    <row r="541" spans="1:10" ht="14.4" hidden="1">
      <c r="A541" s="2" t="s">
        <v>139</v>
      </c>
      <c r="B541" s="5">
        <v>1997</v>
      </c>
      <c r="C541" s="3" t="s">
        <v>647</v>
      </c>
      <c r="D541" s="3" t="s">
        <v>650</v>
      </c>
      <c r="E541" s="3" t="s">
        <v>35</v>
      </c>
      <c r="F541" s="3" t="s">
        <v>646</v>
      </c>
      <c r="G541" s="5">
        <v>0.53066599999999997</v>
      </c>
      <c r="H541" s="5">
        <v>0.29159499999999999</v>
      </c>
      <c r="I541" s="5">
        <v>0.87185000000000001</v>
      </c>
      <c r="J541" s="2" t="s">
        <v>644</v>
      </c>
    </row>
    <row r="542" spans="1:10" ht="14.4" hidden="1">
      <c r="A542" s="2" t="s">
        <v>139</v>
      </c>
      <c r="B542" s="5">
        <v>1998</v>
      </c>
      <c r="C542" s="3" t="s">
        <v>647</v>
      </c>
      <c r="D542" s="3" t="s">
        <v>650</v>
      </c>
      <c r="E542" s="3" t="s">
        <v>35</v>
      </c>
      <c r="F542" s="3" t="s">
        <v>646</v>
      </c>
      <c r="G542" s="5">
        <v>0.54328900000000002</v>
      </c>
      <c r="H542" s="5">
        <v>0.29866900000000002</v>
      </c>
      <c r="I542" s="5">
        <v>0.936948</v>
      </c>
      <c r="J542" s="2" t="s">
        <v>644</v>
      </c>
    </row>
    <row r="543" spans="1:10" ht="14.4" hidden="1">
      <c r="A543" s="2" t="s">
        <v>139</v>
      </c>
      <c r="B543" s="5">
        <v>1999</v>
      </c>
      <c r="C543" s="3" t="s">
        <v>647</v>
      </c>
      <c r="D543" s="3" t="s">
        <v>650</v>
      </c>
      <c r="E543" s="3" t="s">
        <v>35</v>
      </c>
      <c r="F543" s="3" t="s">
        <v>646</v>
      </c>
      <c r="G543" s="5">
        <v>0.55619700000000005</v>
      </c>
      <c r="H543" s="5">
        <v>0.30535299999999999</v>
      </c>
      <c r="I543" s="5">
        <v>0.96496899999999997</v>
      </c>
      <c r="J543" s="2" t="s">
        <v>644</v>
      </c>
    </row>
    <row r="544" spans="1:10" ht="14.4" hidden="1">
      <c r="A544" s="2" t="s">
        <v>139</v>
      </c>
      <c r="B544" s="5">
        <v>2000</v>
      </c>
      <c r="C544" s="3" t="s">
        <v>647</v>
      </c>
      <c r="D544" s="3" t="s">
        <v>650</v>
      </c>
      <c r="E544" s="3" t="s">
        <v>35</v>
      </c>
      <c r="F544" s="3" t="s">
        <v>646</v>
      </c>
      <c r="G544" s="5">
        <v>0.57935899999999996</v>
      </c>
      <c r="H544" s="5">
        <v>0.28928199999999998</v>
      </c>
      <c r="I544" s="5">
        <v>1.0475369999999999</v>
      </c>
      <c r="J544" s="2" t="s">
        <v>644</v>
      </c>
    </row>
    <row r="545" spans="1:10" ht="14.4" hidden="1">
      <c r="A545" s="2" t="s">
        <v>139</v>
      </c>
      <c r="B545" s="5">
        <v>2001</v>
      </c>
      <c r="C545" s="3" t="s">
        <v>647</v>
      </c>
      <c r="D545" s="3" t="s">
        <v>650</v>
      </c>
      <c r="E545" s="3" t="s">
        <v>35</v>
      </c>
      <c r="F545" s="3" t="s">
        <v>646</v>
      </c>
      <c r="G545" s="5">
        <v>0.59630300000000003</v>
      </c>
      <c r="H545" s="5">
        <v>0.33353899999999997</v>
      </c>
      <c r="I545" s="5">
        <v>1.003787</v>
      </c>
      <c r="J545" s="2" t="s">
        <v>644</v>
      </c>
    </row>
    <row r="546" spans="1:10" ht="14.4" hidden="1">
      <c r="A546" s="2" t="s">
        <v>139</v>
      </c>
      <c r="B546" s="5">
        <v>2002</v>
      </c>
      <c r="C546" s="3" t="s">
        <v>647</v>
      </c>
      <c r="D546" s="3" t="s">
        <v>650</v>
      </c>
      <c r="E546" s="3" t="s">
        <v>35</v>
      </c>
      <c r="F546" s="3" t="s">
        <v>646</v>
      </c>
      <c r="G546" s="5">
        <v>0.62737299999999996</v>
      </c>
      <c r="H546" s="5">
        <v>0.352045</v>
      </c>
      <c r="I546" s="5">
        <v>1.0119199999999999</v>
      </c>
      <c r="J546" s="2" t="s">
        <v>644</v>
      </c>
    </row>
    <row r="547" spans="1:10" ht="14.4" hidden="1">
      <c r="A547" s="2" t="s">
        <v>139</v>
      </c>
      <c r="B547" s="5">
        <v>2003</v>
      </c>
      <c r="C547" s="3" t="s">
        <v>647</v>
      </c>
      <c r="D547" s="3" t="s">
        <v>650</v>
      </c>
      <c r="E547" s="3" t="s">
        <v>35</v>
      </c>
      <c r="F547" s="3" t="s">
        <v>646</v>
      </c>
      <c r="G547" s="5">
        <v>0.64712000000000003</v>
      </c>
      <c r="H547" s="5">
        <v>0.37209500000000001</v>
      </c>
      <c r="I547" s="5">
        <v>1.0375529999999999</v>
      </c>
      <c r="J547" s="2" t="s">
        <v>644</v>
      </c>
    </row>
    <row r="548" spans="1:10" ht="14.4" hidden="1">
      <c r="A548" s="2" t="s">
        <v>139</v>
      </c>
      <c r="B548" s="5">
        <v>2004</v>
      </c>
      <c r="C548" s="3" t="s">
        <v>647</v>
      </c>
      <c r="D548" s="3" t="s">
        <v>650</v>
      </c>
      <c r="E548" s="3" t="s">
        <v>35</v>
      </c>
      <c r="F548" s="3" t="s">
        <v>646</v>
      </c>
      <c r="G548" s="5">
        <v>0.66622199999999998</v>
      </c>
      <c r="H548" s="5">
        <v>0.36329400000000001</v>
      </c>
      <c r="I548" s="5">
        <v>1.1223609999999999</v>
      </c>
      <c r="J548" s="2" t="s">
        <v>644</v>
      </c>
    </row>
    <row r="549" spans="1:10" ht="14.4" hidden="1">
      <c r="A549" s="2" t="s">
        <v>139</v>
      </c>
      <c r="B549" s="5">
        <v>2005</v>
      </c>
      <c r="C549" s="3" t="s">
        <v>647</v>
      </c>
      <c r="D549" s="3" t="s">
        <v>650</v>
      </c>
      <c r="E549" s="3" t="s">
        <v>35</v>
      </c>
      <c r="F549" s="3" t="s">
        <v>646</v>
      </c>
      <c r="G549" s="5">
        <v>0.68948699999999996</v>
      </c>
      <c r="H549" s="5">
        <v>0.341891</v>
      </c>
      <c r="I549" s="5">
        <v>1.239404</v>
      </c>
      <c r="J549" s="2" t="s">
        <v>644</v>
      </c>
    </row>
    <row r="550" spans="1:10" ht="14.4" hidden="1">
      <c r="A550" s="2" t="s">
        <v>139</v>
      </c>
      <c r="B550" s="5">
        <v>2006</v>
      </c>
      <c r="C550" s="3" t="s">
        <v>647</v>
      </c>
      <c r="D550" s="3" t="s">
        <v>650</v>
      </c>
      <c r="E550" s="3" t="s">
        <v>35</v>
      </c>
      <c r="F550" s="3" t="s">
        <v>646</v>
      </c>
      <c r="G550" s="5">
        <v>0.70618000000000003</v>
      </c>
      <c r="H550" s="5">
        <v>0.39923199999999998</v>
      </c>
      <c r="I550" s="5">
        <v>1.142887</v>
      </c>
      <c r="J550" s="2" t="s">
        <v>644</v>
      </c>
    </row>
    <row r="551" spans="1:10" ht="14.4" hidden="1">
      <c r="A551" s="2" t="s">
        <v>139</v>
      </c>
      <c r="B551" s="5">
        <v>2007</v>
      </c>
      <c r="C551" s="3" t="s">
        <v>647</v>
      </c>
      <c r="D551" s="3" t="s">
        <v>650</v>
      </c>
      <c r="E551" s="3" t="s">
        <v>35</v>
      </c>
      <c r="F551" s="3" t="s">
        <v>646</v>
      </c>
      <c r="G551" s="5">
        <v>0.73216700000000001</v>
      </c>
      <c r="H551" s="5">
        <v>0.412574</v>
      </c>
      <c r="I551" s="5">
        <v>1.1601159999999999</v>
      </c>
      <c r="J551" s="2" t="s">
        <v>644</v>
      </c>
    </row>
    <row r="552" spans="1:10" ht="14.4" hidden="1">
      <c r="A552" s="2" t="s">
        <v>139</v>
      </c>
      <c r="B552" s="5">
        <v>2008</v>
      </c>
      <c r="C552" s="3" t="s">
        <v>647</v>
      </c>
      <c r="D552" s="3" t="s">
        <v>650</v>
      </c>
      <c r="E552" s="3" t="s">
        <v>35</v>
      </c>
      <c r="F552" s="3" t="s">
        <v>646</v>
      </c>
      <c r="G552" s="5">
        <v>0.75774699999999995</v>
      </c>
      <c r="H552" s="5">
        <v>0.42598599999999998</v>
      </c>
      <c r="I552" s="5">
        <v>1.171748</v>
      </c>
      <c r="J552" s="2" t="s">
        <v>644</v>
      </c>
    </row>
    <row r="553" spans="1:10" ht="14.4" hidden="1">
      <c r="A553" s="2" t="s">
        <v>139</v>
      </c>
      <c r="B553" s="5">
        <v>2009</v>
      </c>
      <c r="C553" s="3" t="s">
        <v>647</v>
      </c>
      <c r="D553" s="3" t="s">
        <v>650</v>
      </c>
      <c r="E553" s="3" t="s">
        <v>35</v>
      </c>
      <c r="F553" s="3" t="s">
        <v>646</v>
      </c>
      <c r="G553" s="5">
        <v>0.77692499999999998</v>
      </c>
      <c r="H553" s="5">
        <v>0.41753400000000002</v>
      </c>
      <c r="I553" s="5">
        <v>1.2542770000000001</v>
      </c>
      <c r="J553" s="2" t="s">
        <v>644</v>
      </c>
    </row>
    <row r="554" spans="1:10" ht="14.4" hidden="1">
      <c r="A554" s="2" t="s">
        <v>139</v>
      </c>
      <c r="B554" s="5">
        <v>2010</v>
      </c>
      <c r="C554" s="3" t="s">
        <v>647</v>
      </c>
      <c r="D554" s="3" t="s">
        <v>650</v>
      </c>
      <c r="E554" s="3" t="s">
        <v>35</v>
      </c>
      <c r="F554" s="3" t="s">
        <v>646</v>
      </c>
      <c r="G554" s="5">
        <v>0.79931700000000006</v>
      </c>
      <c r="H554" s="5">
        <v>0.41296500000000003</v>
      </c>
      <c r="I554" s="5">
        <v>1.343038</v>
      </c>
      <c r="J554" s="2" t="s">
        <v>644</v>
      </c>
    </row>
    <row r="555" spans="1:10" ht="14.4" hidden="1">
      <c r="A555" s="2" t="s">
        <v>139</v>
      </c>
      <c r="B555" s="5">
        <v>2011</v>
      </c>
      <c r="C555" s="3" t="s">
        <v>647</v>
      </c>
      <c r="D555" s="3" t="s">
        <v>650</v>
      </c>
      <c r="E555" s="3" t="s">
        <v>35</v>
      </c>
      <c r="F555" s="3" t="s">
        <v>646</v>
      </c>
      <c r="G555" s="5">
        <v>0.817303</v>
      </c>
      <c r="H555" s="5">
        <v>0.42329600000000001</v>
      </c>
      <c r="I555" s="5">
        <v>1.386064</v>
      </c>
      <c r="J555" s="2" t="s">
        <v>644</v>
      </c>
    </row>
    <row r="556" spans="1:10" ht="14.4" hidden="1">
      <c r="A556" s="2" t="s">
        <v>139</v>
      </c>
      <c r="B556" s="5">
        <v>2012</v>
      </c>
      <c r="C556" s="3" t="s">
        <v>647</v>
      </c>
      <c r="D556" s="3" t="s">
        <v>650</v>
      </c>
      <c r="E556" s="3" t="s">
        <v>35</v>
      </c>
      <c r="F556" s="3" t="s">
        <v>646</v>
      </c>
      <c r="G556" s="5">
        <v>0.85224599999999995</v>
      </c>
      <c r="H556" s="5">
        <v>0.40263399999999999</v>
      </c>
      <c r="I556" s="5">
        <v>1.455168</v>
      </c>
      <c r="J556" s="2" t="s">
        <v>644</v>
      </c>
    </row>
    <row r="557" spans="1:10" ht="14.4" hidden="1">
      <c r="A557" s="2" t="s">
        <v>139</v>
      </c>
      <c r="B557" s="5">
        <v>2013</v>
      </c>
      <c r="C557" s="3" t="s">
        <v>647</v>
      </c>
      <c r="D557" s="3" t="s">
        <v>650</v>
      </c>
      <c r="E557" s="3" t="s">
        <v>35</v>
      </c>
      <c r="F557" s="3" t="s">
        <v>646</v>
      </c>
      <c r="G557" s="5">
        <v>0.85900500000000002</v>
      </c>
      <c r="H557" s="5">
        <v>0.438253</v>
      </c>
      <c r="I557" s="5">
        <v>1.4255100000000001</v>
      </c>
      <c r="J557" s="2" t="s">
        <v>644</v>
      </c>
    </row>
    <row r="558" spans="1:10" ht="14.4" hidden="1">
      <c r="A558" s="2" t="s">
        <v>139</v>
      </c>
      <c r="B558" s="5">
        <v>2014</v>
      </c>
      <c r="C558" s="3" t="s">
        <v>647</v>
      </c>
      <c r="D558" s="3" t="s">
        <v>650</v>
      </c>
      <c r="E558" s="3" t="s">
        <v>35</v>
      </c>
      <c r="F558" s="3" t="s">
        <v>646</v>
      </c>
      <c r="G558" s="5">
        <v>0.84651900000000002</v>
      </c>
      <c r="H558" s="5">
        <v>0.41392099999999998</v>
      </c>
      <c r="I558" s="5">
        <v>1.4455039999999999</v>
      </c>
      <c r="J558" s="2" t="s">
        <v>644</v>
      </c>
    </row>
    <row r="559" spans="1:10" ht="14.4" hidden="1">
      <c r="A559" s="2" t="s">
        <v>139</v>
      </c>
      <c r="B559" s="5">
        <v>2015</v>
      </c>
      <c r="C559" s="3" t="s">
        <v>647</v>
      </c>
      <c r="D559" s="3" t="s">
        <v>650</v>
      </c>
      <c r="E559" s="3" t="s">
        <v>35</v>
      </c>
      <c r="F559" s="3" t="s">
        <v>646</v>
      </c>
      <c r="G559" s="5">
        <v>0.83020099999999997</v>
      </c>
      <c r="H559" s="5">
        <v>0.44175900000000001</v>
      </c>
      <c r="I559" s="5">
        <v>1.5401279999999999</v>
      </c>
      <c r="J559" s="2" t="s">
        <v>644</v>
      </c>
    </row>
    <row r="560" spans="1:10" ht="14.4" hidden="1">
      <c r="A560" s="2" t="s">
        <v>139</v>
      </c>
      <c r="B560" s="5">
        <v>2016</v>
      </c>
      <c r="C560" s="3" t="s">
        <v>647</v>
      </c>
      <c r="D560" s="3" t="s">
        <v>650</v>
      </c>
      <c r="E560" s="3" t="s">
        <v>35</v>
      </c>
      <c r="F560" s="3" t="s">
        <v>646</v>
      </c>
      <c r="G560" s="5">
        <v>0.8226</v>
      </c>
      <c r="H560" s="5">
        <v>0.413995</v>
      </c>
      <c r="I560" s="5">
        <v>1.398811</v>
      </c>
      <c r="J560" s="2" t="s">
        <v>644</v>
      </c>
    </row>
    <row r="561" spans="1:10" ht="14.4" hidden="1">
      <c r="A561" s="2" t="s">
        <v>139</v>
      </c>
      <c r="B561" s="5">
        <v>2017</v>
      </c>
      <c r="C561" s="3" t="s">
        <v>647</v>
      </c>
      <c r="D561" s="3" t="s">
        <v>650</v>
      </c>
      <c r="E561" s="3" t="s">
        <v>35</v>
      </c>
      <c r="F561" s="3" t="s">
        <v>646</v>
      </c>
      <c r="G561" s="5">
        <v>0.86334299999999997</v>
      </c>
      <c r="H561" s="5">
        <v>0.44104599999999999</v>
      </c>
      <c r="I561" s="5">
        <v>1.513412</v>
      </c>
      <c r="J561" s="2" t="s">
        <v>644</v>
      </c>
    </row>
    <row r="562" spans="1:10" ht="14.4">
      <c r="A562" s="2" t="s">
        <v>139</v>
      </c>
      <c r="B562" s="5">
        <v>1990</v>
      </c>
      <c r="C562" s="3" t="s">
        <v>647</v>
      </c>
      <c r="D562" s="3" t="s">
        <v>651</v>
      </c>
      <c r="E562" s="3" t="s">
        <v>35</v>
      </c>
      <c r="F562" s="3" t="s">
        <v>643</v>
      </c>
      <c r="G562" s="5">
        <v>15.20621</v>
      </c>
      <c r="H562" s="5">
        <v>7.179513</v>
      </c>
      <c r="I562" s="5">
        <v>29.313179999999999</v>
      </c>
      <c r="J562" s="2" t="s">
        <v>644</v>
      </c>
    </row>
    <row r="563" spans="1:10" ht="14.4">
      <c r="A563" s="2" t="s">
        <v>139</v>
      </c>
      <c r="B563" s="5">
        <v>1991</v>
      </c>
      <c r="C563" s="3" t="s">
        <v>647</v>
      </c>
      <c r="D563" s="3" t="s">
        <v>651</v>
      </c>
      <c r="E563" s="3" t="s">
        <v>35</v>
      </c>
      <c r="F563" s="3" t="s">
        <v>643</v>
      </c>
      <c r="G563" s="5">
        <v>15.24291</v>
      </c>
      <c r="H563" s="5">
        <v>7.7590659999999998</v>
      </c>
      <c r="I563" s="5">
        <v>27.791599999999999</v>
      </c>
      <c r="J563" s="2" t="s">
        <v>644</v>
      </c>
    </row>
    <row r="564" spans="1:10" ht="14.4">
      <c r="A564" s="2" t="s">
        <v>139</v>
      </c>
      <c r="B564" s="5">
        <v>1992</v>
      </c>
      <c r="C564" s="3" t="s">
        <v>647</v>
      </c>
      <c r="D564" s="3" t="s">
        <v>651</v>
      </c>
      <c r="E564" s="3" t="s">
        <v>35</v>
      </c>
      <c r="F564" s="3" t="s">
        <v>643</v>
      </c>
      <c r="G564" s="5">
        <v>15.338279999999999</v>
      </c>
      <c r="H564" s="5">
        <v>8.0001929999999994</v>
      </c>
      <c r="I564" s="5">
        <v>26.787559999999999</v>
      </c>
      <c r="J564" s="2" t="s">
        <v>644</v>
      </c>
    </row>
    <row r="565" spans="1:10" ht="14.4">
      <c r="A565" s="2" t="s">
        <v>139</v>
      </c>
      <c r="B565" s="5">
        <v>1993</v>
      </c>
      <c r="C565" s="3" t="s">
        <v>647</v>
      </c>
      <c r="D565" s="3" t="s">
        <v>651</v>
      </c>
      <c r="E565" s="3" t="s">
        <v>35</v>
      </c>
      <c r="F565" s="3" t="s">
        <v>643</v>
      </c>
      <c r="G565" s="5">
        <v>15.523070000000001</v>
      </c>
      <c r="H565" s="5">
        <v>8.2794530000000002</v>
      </c>
      <c r="I565" s="5">
        <v>26.86993</v>
      </c>
      <c r="J565" s="2" t="s">
        <v>644</v>
      </c>
    </row>
    <row r="566" spans="1:10" ht="14.4">
      <c r="A566" s="2" t="s">
        <v>139</v>
      </c>
      <c r="B566" s="5">
        <v>1994</v>
      </c>
      <c r="C566" s="3" t="s">
        <v>647</v>
      </c>
      <c r="D566" s="3" t="s">
        <v>651</v>
      </c>
      <c r="E566" s="3" t="s">
        <v>35</v>
      </c>
      <c r="F566" s="3" t="s">
        <v>643</v>
      </c>
      <c r="G566" s="5">
        <v>15.596869999999999</v>
      </c>
      <c r="H566" s="5">
        <v>8.0934109999999997</v>
      </c>
      <c r="I566" s="5">
        <v>27.730160000000001</v>
      </c>
      <c r="J566" s="2" t="s">
        <v>644</v>
      </c>
    </row>
    <row r="567" spans="1:10" ht="14.4">
      <c r="A567" s="2" t="s">
        <v>139</v>
      </c>
      <c r="B567" s="5">
        <v>1995</v>
      </c>
      <c r="C567" s="3" t="s">
        <v>647</v>
      </c>
      <c r="D567" s="3" t="s">
        <v>651</v>
      </c>
      <c r="E567" s="3" t="s">
        <v>35</v>
      </c>
      <c r="F567" s="3" t="s">
        <v>643</v>
      </c>
      <c r="G567" s="5">
        <v>15.8003</v>
      </c>
      <c r="H567" s="5">
        <v>7.4854070000000004</v>
      </c>
      <c r="I567" s="5">
        <v>29.137609999999999</v>
      </c>
      <c r="J567" s="2" t="s">
        <v>644</v>
      </c>
    </row>
    <row r="568" spans="1:10" ht="14.4">
      <c r="A568" s="2" t="s">
        <v>139</v>
      </c>
      <c r="B568" s="5">
        <v>1996</v>
      </c>
      <c r="C568" s="3" t="s">
        <v>647</v>
      </c>
      <c r="D568" s="3" t="s">
        <v>651</v>
      </c>
      <c r="E568" s="3" t="s">
        <v>35</v>
      </c>
      <c r="F568" s="3" t="s">
        <v>643</v>
      </c>
      <c r="G568" s="5">
        <v>15.89495</v>
      </c>
      <c r="H568" s="5">
        <v>8.3913890000000002</v>
      </c>
      <c r="I568" s="5">
        <v>28.03359</v>
      </c>
      <c r="J568" s="2" t="s">
        <v>644</v>
      </c>
    </row>
    <row r="569" spans="1:10" ht="14.4">
      <c r="A569" s="2" t="s">
        <v>139</v>
      </c>
      <c r="B569" s="5">
        <v>1997</v>
      </c>
      <c r="C569" s="3" t="s">
        <v>647</v>
      </c>
      <c r="D569" s="3" t="s">
        <v>651</v>
      </c>
      <c r="E569" s="3" t="s">
        <v>35</v>
      </c>
      <c r="F569" s="3" t="s">
        <v>643</v>
      </c>
      <c r="G569" s="5">
        <v>15.893840000000001</v>
      </c>
      <c r="H569" s="5">
        <v>8.5286460000000002</v>
      </c>
      <c r="I569" s="5">
        <v>27.59721</v>
      </c>
      <c r="J569" s="2" t="s">
        <v>644</v>
      </c>
    </row>
    <row r="570" spans="1:10" ht="14.4">
      <c r="A570" s="2" t="s">
        <v>139</v>
      </c>
      <c r="B570" s="5">
        <v>1998</v>
      </c>
      <c r="C570" s="3" t="s">
        <v>647</v>
      </c>
      <c r="D570" s="3" t="s">
        <v>651</v>
      </c>
      <c r="E570" s="3" t="s">
        <v>35</v>
      </c>
      <c r="F570" s="3" t="s">
        <v>643</v>
      </c>
      <c r="G570" s="5">
        <v>15.981070000000001</v>
      </c>
      <c r="H570" s="5">
        <v>8.775957</v>
      </c>
      <c r="I570" s="5">
        <v>27.03687</v>
      </c>
      <c r="J570" s="2" t="s">
        <v>644</v>
      </c>
    </row>
    <row r="571" spans="1:10" ht="14.4">
      <c r="A571" s="2" t="s">
        <v>139</v>
      </c>
      <c r="B571" s="5">
        <v>1999</v>
      </c>
      <c r="C571" s="3" t="s">
        <v>647</v>
      </c>
      <c r="D571" s="3" t="s">
        <v>651</v>
      </c>
      <c r="E571" s="3" t="s">
        <v>35</v>
      </c>
      <c r="F571" s="3" t="s">
        <v>643</v>
      </c>
      <c r="G571" s="5">
        <v>16.050329999999999</v>
      </c>
      <c r="H571" s="5">
        <v>8.753247</v>
      </c>
      <c r="I571" s="5">
        <v>27.691590000000001</v>
      </c>
      <c r="J571" s="2" t="s">
        <v>644</v>
      </c>
    </row>
    <row r="572" spans="1:10" ht="14.4">
      <c r="A572" s="2" t="s">
        <v>139</v>
      </c>
      <c r="B572" s="5">
        <v>2000</v>
      </c>
      <c r="C572" s="3" t="s">
        <v>647</v>
      </c>
      <c r="D572" s="3" t="s">
        <v>651</v>
      </c>
      <c r="E572" s="3" t="s">
        <v>35</v>
      </c>
      <c r="F572" s="3" t="s">
        <v>643</v>
      </c>
      <c r="G572" s="5">
        <v>16.302980000000002</v>
      </c>
      <c r="H572" s="5">
        <v>8.4146850000000004</v>
      </c>
      <c r="I572" s="5">
        <v>28.489059999999998</v>
      </c>
      <c r="J572" s="2" t="s">
        <v>644</v>
      </c>
    </row>
    <row r="573" spans="1:10" ht="14.4">
      <c r="A573" s="2" t="s">
        <v>139</v>
      </c>
      <c r="B573" s="5">
        <v>2001</v>
      </c>
      <c r="C573" s="3" t="s">
        <v>647</v>
      </c>
      <c r="D573" s="3" t="s">
        <v>651</v>
      </c>
      <c r="E573" s="3" t="s">
        <v>35</v>
      </c>
      <c r="F573" s="3" t="s">
        <v>643</v>
      </c>
      <c r="G573" s="5">
        <v>16.689119999999999</v>
      </c>
      <c r="H573" s="5">
        <v>9.3271529999999991</v>
      </c>
      <c r="I573" s="5">
        <v>28.227609999999999</v>
      </c>
      <c r="J573" s="2" t="s">
        <v>644</v>
      </c>
    </row>
    <row r="574" spans="1:10" ht="14.4">
      <c r="A574" s="2" t="s">
        <v>139</v>
      </c>
      <c r="B574" s="5">
        <v>2002</v>
      </c>
      <c r="C574" s="3" t="s">
        <v>647</v>
      </c>
      <c r="D574" s="3" t="s">
        <v>651</v>
      </c>
      <c r="E574" s="3" t="s">
        <v>35</v>
      </c>
      <c r="F574" s="3" t="s">
        <v>643</v>
      </c>
      <c r="G574" s="5">
        <v>17.46125</v>
      </c>
      <c r="H574" s="5">
        <v>9.9296469999999992</v>
      </c>
      <c r="I574" s="5">
        <v>29.05508</v>
      </c>
      <c r="J574" s="2" t="s">
        <v>644</v>
      </c>
    </row>
    <row r="575" spans="1:10" ht="14.4">
      <c r="A575" s="2" t="s">
        <v>139</v>
      </c>
      <c r="B575" s="5">
        <v>2003</v>
      </c>
      <c r="C575" s="3" t="s">
        <v>647</v>
      </c>
      <c r="D575" s="3" t="s">
        <v>651</v>
      </c>
      <c r="E575" s="3" t="s">
        <v>35</v>
      </c>
      <c r="F575" s="3" t="s">
        <v>643</v>
      </c>
      <c r="G575" s="5">
        <v>18.143940000000001</v>
      </c>
      <c r="H575" s="5">
        <v>10.26084</v>
      </c>
      <c r="I575" s="5">
        <v>30.070830000000001</v>
      </c>
      <c r="J575" s="2" t="s">
        <v>644</v>
      </c>
    </row>
    <row r="576" spans="1:10" ht="14.4">
      <c r="A576" s="2" t="s">
        <v>139</v>
      </c>
      <c r="B576" s="5">
        <v>2004</v>
      </c>
      <c r="C576" s="3" t="s">
        <v>647</v>
      </c>
      <c r="D576" s="3" t="s">
        <v>651</v>
      </c>
      <c r="E576" s="3" t="s">
        <v>35</v>
      </c>
      <c r="F576" s="3" t="s">
        <v>643</v>
      </c>
      <c r="G576" s="5">
        <v>18.847339999999999</v>
      </c>
      <c r="H576" s="5">
        <v>9.7675789999999996</v>
      </c>
      <c r="I576" s="5">
        <v>31.08013</v>
      </c>
      <c r="J576" s="2" t="s">
        <v>644</v>
      </c>
    </row>
    <row r="577" spans="1:10" ht="14.4">
      <c r="A577" s="2" t="s">
        <v>139</v>
      </c>
      <c r="B577" s="5">
        <v>2005</v>
      </c>
      <c r="C577" s="3" t="s">
        <v>647</v>
      </c>
      <c r="D577" s="3" t="s">
        <v>651</v>
      </c>
      <c r="E577" s="3" t="s">
        <v>35</v>
      </c>
      <c r="F577" s="3" t="s">
        <v>643</v>
      </c>
      <c r="G577" s="5">
        <v>19.659890000000001</v>
      </c>
      <c r="H577" s="5">
        <v>9.5345960000000005</v>
      </c>
      <c r="I577" s="5">
        <v>34.974290000000003</v>
      </c>
      <c r="J577" s="2" t="s">
        <v>644</v>
      </c>
    </row>
    <row r="578" spans="1:10" ht="14.4">
      <c r="A578" s="2" t="s">
        <v>139</v>
      </c>
      <c r="B578" s="5">
        <v>2006</v>
      </c>
      <c r="C578" s="3" t="s">
        <v>647</v>
      </c>
      <c r="D578" s="3" t="s">
        <v>651</v>
      </c>
      <c r="E578" s="3" t="s">
        <v>35</v>
      </c>
      <c r="F578" s="3" t="s">
        <v>643</v>
      </c>
      <c r="G578" s="5">
        <v>20.459340000000001</v>
      </c>
      <c r="H578" s="5">
        <v>10.736980000000001</v>
      </c>
      <c r="I578" s="5">
        <v>34.342019999999998</v>
      </c>
      <c r="J578" s="2" t="s">
        <v>644</v>
      </c>
    </row>
    <row r="579" spans="1:10" ht="14.4">
      <c r="A579" s="2" t="s">
        <v>139</v>
      </c>
      <c r="B579" s="5">
        <v>2007</v>
      </c>
      <c r="C579" s="3" t="s">
        <v>647</v>
      </c>
      <c r="D579" s="3" t="s">
        <v>651</v>
      </c>
      <c r="E579" s="3" t="s">
        <v>35</v>
      </c>
      <c r="F579" s="3" t="s">
        <v>643</v>
      </c>
      <c r="G579" s="5">
        <v>21.45214</v>
      </c>
      <c r="H579" s="5">
        <v>11.954050000000001</v>
      </c>
      <c r="I579" s="5">
        <v>34.575749999999999</v>
      </c>
      <c r="J579" s="2" t="s">
        <v>644</v>
      </c>
    </row>
    <row r="580" spans="1:10" ht="14.4">
      <c r="A580" s="2" t="s">
        <v>139</v>
      </c>
      <c r="B580" s="5">
        <v>2008</v>
      </c>
      <c r="C580" s="3" t="s">
        <v>647</v>
      </c>
      <c r="D580" s="3" t="s">
        <v>651</v>
      </c>
      <c r="E580" s="3" t="s">
        <v>35</v>
      </c>
      <c r="F580" s="3" t="s">
        <v>643</v>
      </c>
      <c r="G580" s="5">
        <v>22.35679</v>
      </c>
      <c r="H580" s="5">
        <v>12.572749999999999</v>
      </c>
      <c r="I580" s="5">
        <v>36.32799</v>
      </c>
      <c r="J580" s="2" t="s">
        <v>644</v>
      </c>
    </row>
    <row r="581" spans="1:10" ht="14.4">
      <c r="A581" s="2" t="s">
        <v>139</v>
      </c>
      <c r="B581" s="5">
        <v>2009</v>
      </c>
      <c r="C581" s="3" t="s">
        <v>647</v>
      </c>
      <c r="D581" s="3" t="s">
        <v>651</v>
      </c>
      <c r="E581" s="3" t="s">
        <v>35</v>
      </c>
      <c r="F581" s="3" t="s">
        <v>643</v>
      </c>
      <c r="G581" s="5">
        <v>23.120519999999999</v>
      </c>
      <c r="H581" s="5">
        <v>12.53772</v>
      </c>
      <c r="I581" s="5">
        <v>38.753259999999997</v>
      </c>
      <c r="J581" s="2" t="s">
        <v>644</v>
      </c>
    </row>
    <row r="582" spans="1:10" ht="14.4">
      <c r="A582" s="2" t="s">
        <v>139</v>
      </c>
      <c r="B582" s="5">
        <v>2010</v>
      </c>
      <c r="C582" s="3" t="s">
        <v>647</v>
      </c>
      <c r="D582" s="3" t="s">
        <v>651</v>
      </c>
      <c r="E582" s="3" t="s">
        <v>35</v>
      </c>
      <c r="F582" s="3" t="s">
        <v>643</v>
      </c>
      <c r="G582" s="5">
        <v>23.885020000000001</v>
      </c>
      <c r="H582" s="5">
        <v>12.29466</v>
      </c>
      <c r="I582" s="5">
        <v>41.345579999999998</v>
      </c>
      <c r="J582" s="2" t="s">
        <v>644</v>
      </c>
    </row>
    <row r="583" spans="1:10" ht="14.4">
      <c r="A583" s="2" t="s">
        <v>139</v>
      </c>
      <c r="B583" s="5">
        <v>2011</v>
      </c>
      <c r="C583" s="3" t="s">
        <v>647</v>
      </c>
      <c r="D583" s="3" t="s">
        <v>651</v>
      </c>
      <c r="E583" s="3" t="s">
        <v>35</v>
      </c>
      <c r="F583" s="3" t="s">
        <v>643</v>
      </c>
      <c r="G583" s="5">
        <v>24.52975</v>
      </c>
      <c r="H583" s="5">
        <v>12.549099999999999</v>
      </c>
      <c r="I583" s="5">
        <v>42.297069999999998</v>
      </c>
      <c r="J583" s="2" t="s">
        <v>644</v>
      </c>
    </row>
    <row r="584" spans="1:10" ht="14.4">
      <c r="A584" s="2" t="s">
        <v>139</v>
      </c>
      <c r="B584" s="5">
        <v>2012</v>
      </c>
      <c r="C584" s="3" t="s">
        <v>647</v>
      </c>
      <c r="D584" s="3" t="s">
        <v>651</v>
      </c>
      <c r="E584" s="3" t="s">
        <v>35</v>
      </c>
      <c r="F584" s="3" t="s">
        <v>643</v>
      </c>
      <c r="G584" s="5">
        <v>25.70112</v>
      </c>
      <c r="H584" s="5">
        <v>12.501150000000001</v>
      </c>
      <c r="I584" s="5">
        <v>46.33567</v>
      </c>
      <c r="J584" s="2" t="s">
        <v>644</v>
      </c>
    </row>
    <row r="585" spans="1:10" ht="14.4">
      <c r="A585" s="2" t="s">
        <v>139</v>
      </c>
      <c r="B585" s="5">
        <v>2013</v>
      </c>
      <c r="C585" s="3" t="s">
        <v>647</v>
      </c>
      <c r="D585" s="3" t="s">
        <v>651</v>
      </c>
      <c r="E585" s="3" t="s">
        <v>35</v>
      </c>
      <c r="F585" s="3" t="s">
        <v>643</v>
      </c>
      <c r="G585" s="5">
        <v>26.042349999999999</v>
      </c>
      <c r="H585" s="5">
        <v>13.00151</v>
      </c>
      <c r="I585" s="5">
        <v>45.455289999999998</v>
      </c>
      <c r="J585" s="2" t="s">
        <v>644</v>
      </c>
    </row>
    <row r="586" spans="1:10" ht="14.4">
      <c r="A586" s="2" t="s">
        <v>139</v>
      </c>
      <c r="B586" s="5">
        <v>2014</v>
      </c>
      <c r="C586" s="3" t="s">
        <v>647</v>
      </c>
      <c r="D586" s="3" t="s">
        <v>651</v>
      </c>
      <c r="E586" s="3" t="s">
        <v>35</v>
      </c>
      <c r="F586" s="3" t="s">
        <v>643</v>
      </c>
      <c r="G586" s="5">
        <v>25.607500000000002</v>
      </c>
      <c r="H586" s="5">
        <v>12.743230000000001</v>
      </c>
      <c r="I586" s="5">
        <v>44.607190000000003</v>
      </c>
      <c r="J586" s="2" t="s">
        <v>644</v>
      </c>
    </row>
    <row r="587" spans="1:10" ht="14.4">
      <c r="A587" s="2" t="s">
        <v>139</v>
      </c>
      <c r="B587" s="5">
        <v>2015</v>
      </c>
      <c r="C587" s="3" t="s">
        <v>647</v>
      </c>
      <c r="D587" s="3" t="s">
        <v>651</v>
      </c>
      <c r="E587" s="3" t="s">
        <v>35</v>
      </c>
      <c r="F587" s="3" t="s">
        <v>643</v>
      </c>
      <c r="G587" s="5">
        <v>25.185759999999998</v>
      </c>
      <c r="H587" s="5">
        <v>12.85101</v>
      </c>
      <c r="I587" s="5">
        <v>45.009219999999999</v>
      </c>
      <c r="J587" s="2" t="s">
        <v>644</v>
      </c>
    </row>
    <row r="588" spans="1:10" ht="14.4">
      <c r="A588" s="2" t="s">
        <v>139</v>
      </c>
      <c r="B588" s="5">
        <v>2016</v>
      </c>
      <c r="C588" s="3" t="s">
        <v>647</v>
      </c>
      <c r="D588" s="3" t="s">
        <v>651</v>
      </c>
      <c r="E588" s="3" t="s">
        <v>35</v>
      </c>
      <c r="F588" s="3" t="s">
        <v>643</v>
      </c>
      <c r="G588" s="5">
        <v>24.933</v>
      </c>
      <c r="H588" s="5">
        <v>12.30382</v>
      </c>
      <c r="I588" s="5">
        <v>44.233960000000003</v>
      </c>
      <c r="J588" s="2" t="s">
        <v>644</v>
      </c>
    </row>
    <row r="589" spans="1:10" ht="14.4">
      <c r="A589" s="2" t="s">
        <v>139</v>
      </c>
      <c r="B589" s="5">
        <v>2017</v>
      </c>
      <c r="C589" s="3" t="s">
        <v>647</v>
      </c>
      <c r="D589" s="3" t="s">
        <v>651</v>
      </c>
      <c r="E589" s="3" t="s">
        <v>35</v>
      </c>
      <c r="F589" s="3" t="s">
        <v>643</v>
      </c>
      <c r="G589" s="5">
        <v>26.122959999999999</v>
      </c>
      <c r="H589" s="5">
        <v>13.052630000000001</v>
      </c>
      <c r="I589" s="5">
        <v>46.985109999999999</v>
      </c>
      <c r="J589" s="2" t="s">
        <v>644</v>
      </c>
    </row>
    <row r="590" spans="1:10" ht="14.4" hidden="1">
      <c r="A590" s="2" t="s">
        <v>139</v>
      </c>
      <c r="B590" s="5">
        <v>1990</v>
      </c>
      <c r="C590" s="3" t="s">
        <v>647</v>
      </c>
      <c r="D590" s="3" t="s">
        <v>651</v>
      </c>
      <c r="E590" s="3" t="s">
        <v>35</v>
      </c>
      <c r="F590" s="3" t="s">
        <v>646</v>
      </c>
      <c r="G590" s="5">
        <v>0.56915800000000005</v>
      </c>
      <c r="H590" s="5">
        <v>0.27040700000000001</v>
      </c>
      <c r="I590" s="5">
        <v>1.085852</v>
      </c>
      <c r="J590" s="2" t="s">
        <v>644</v>
      </c>
    </row>
    <row r="591" spans="1:10" ht="14.4" hidden="1">
      <c r="A591" s="2" t="s">
        <v>139</v>
      </c>
      <c r="B591" s="5">
        <v>1991</v>
      </c>
      <c r="C591" s="3" t="s">
        <v>647</v>
      </c>
      <c r="D591" s="3" t="s">
        <v>651</v>
      </c>
      <c r="E591" s="3" t="s">
        <v>35</v>
      </c>
      <c r="F591" s="3" t="s">
        <v>646</v>
      </c>
      <c r="G591" s="5">
        <v>0.57231699999999996</v>
      </c>
      <c r="H591" s="5">
        <v>0.28740500000000002</v>
      </c>
      <c r="I591" s="5">
        <v>1.03626</v>
      </c>
      <c r="J591" s="2" t="s">
        <v>644</v>
      </c>
    </row>
    <row r="592" spans="1:10" ht="14.4" hidden="1">
      <c r="A592" s="2" t="s">
        <v>139</v>
      </c>
      <c r="B592" s="5">
        <v>1992</v>
      </c>
      <c r="C592" s="3" t="s">
        <v>647</v>
      </c>
      <c r="D592" s="3" t="s">
        <v>651</v>
      </c>
      <c r="E592" s="3" t="s">
        <v>35</v>
      </c>
      <c r="F592" s="3" t="s">
        <v>646</v>
      </c>
      <c r="G592" s="5">
        <v>0.577407</v>
      </c>
      <c r="H592" s="5">
        <v>0.30340800000000001</v>
      </c>
      <c r="I592" s="5">
        <v>1.0064310000000001</v>
      </c>
      <c r="J592" s="2" t="s">
        <v>644</v>
      </c>
    </row>
    <row r="593" spans="1:10" ht="14.4" hidden="1">
      <c r="A593" s="2" t="s">
        <v>139</v>
      </c>
      <c r="B593" s="5">
        <v>1993</v>
      </c>
      <c r="C593" s="3" t="s">
        <v>647</v>
      </c>
      <c r="D593" s="3" t="s">
        <v>651</v>
      </c>
      <c r="E593" s="3" t="s">
        <v>35</v>
      </c>
      <c r="F593" s="3" t="s">
        <v>646</v>
      </c>
      <c r="G593" s="5">
        <v>0.58549399999999996</v>
      </c>
      <c r="H593" s="5">
        <v>0.31465900000000002</v>
      </c>
      <c r="I593" s="5">
        <v>1.0281419999999999</v>
      </c>
      <c r="J593" s="2" t="s">
        <v>644</v>
      </c>
    </row>
    <row r="594" spans="1:10" ht="14.4" hidden="1">
      <c r="A594" s="2" t="s">
        <v>139</v>
      </c>
      <c r="B594" s="5">
        <v>1994</v>
      </c>
      <c r="C594" s="3" t="s">
        <v>647</v>
      </c>
      <c r="D594" s="3" t="s">
        <v>651</v>
      </c>
      <c r="E594" s="3" t="s">
        <v>35</v>
      </c>
      <c r="F594" s="3" t="s">
        <v>646</v>
      </c>
      <c r="G594" s="5">
        <v>0.58963299999999996</v>
      </c>
      <c r="H594" s="5">
        <v>0.30491400000000002</v>
      </c>
      <c r="I594" s="5">
        <v>1.0454049999999999</v>
      </c>
      <c r="J594" s="2" t="s">
        <v>644</v>
      </c>
    </row>
    <row r="595" spans="1:10" ht="14.4" hidden="1">
      <c r="A595" s="2" t="s">
        <v>139</v>
      </c>
      <c r="B595" s="5">
        <v>1995</v>
      </c>
      <c r="C595" s="3" t="s">
        <v>647</v>
      </c>
      <c r="D595" s="3" t="s">
        <v>651</v>
      </c>
      <c r="E595" s="3" t="s">
        <v>35</v>
      </c>
      <c r="F595" s="3" t="s">
        <v>646</v>
      </c>
      <c r="G595" s="5">
        <v>0.59877400000000003</v>
      </c>
      <c r="H595" s="5">
        <v>0.28197</v>
      </c>
      <c r="I595" s="5">
        <v>1.099818</v>
      </c>
      <c r="J595" s="2" t="s">
        <v>644</v>
      </c>
    </row>
    <row r="596" spans="1:10" ht="14.4" hidden="1">
      <c r="A596" s="2" t="s">
        <v>139</v>
      </c>
      <c r="B596" s="5">
        <v>1996</v>
      </c>
      <c r="C596" s="3" t="s">
        <v>647</v>
      </c>
      <c r="D596" s="3" t="s">
        <v>651</v>
      </c>
      <c r="E596" s="3" t="s">
        <v>35</v>
      </c>
      <c r="F596" s="3" t="s">
        <v>646</v>
      </c>
      <c r="G596" s="5">
        <v>0.60396499999999997</v>
      </c>
      <c r="H596" s="5">
        <v>0.32167200000000001</v>
      </c>
      <c r="I596" s="5">
        <v>1.070684</v>
      </c>
      <c r="J596" s="2" t="s">
        <v>644</v>
      </c>
    </row>
    <row r="597" spans="1:10" ht="14.4" hidden="1">
      <c r="A597" s="2" t="s">
        <v>139</v>
      </c>
      <c r="B597" s="5">
        <v>1997</v>
      </c>
      <c r="C597" s="3" t="s">
        <v>647</v>
      </c>
      <c r="D597" s="3" t="s">
        <v>651</v>
      </c>
      <c r="E597" s="3" t="s">
        <v>35</v>
      </c>
      <c r="F597" s="3" t="s">
        <v>646</v>
      </c>
      <c r="G597" s="5">
        <v>0.60569200000000001</v>
      </c>
      <c r="H597" s="5">
        <v>0.32818799999999998</v>
      </c>
      <c r="I597" s="5">
        <v>1.0537030000000001</v>
      </c>
      <c r="J597" s="2" t="s">
        <v>644</v>
      </c>
    </row>
    <row r="598" spans="1:10" ht="14.4" hidden="1">
      <c r="A598" s="2" t="s">
        <v>139</v>
      </c>
      <c r="B598" s="5">
        <v>1998</v>
      </c>
      <c r="C598" s="3" t="s">
        <v>647</v>
      </c>
      <c r="D598" s="3" t="s">
        <v>651</v>
      </c>
      <c r="E598" s="3" t="s">
        <v>35</v>
      </c>
      <c r="F598" s="3" t="s">
        <v>646</v>
      </c>
      <c r="G598" s="5">
        <v>0.61045000000000005</v>
      </c>
      <c r="H598" s="5">
        <v>0.33863399999999999</v>
      </c>
      <c r="I598" s="5">
        <v>1.028435</v>
      </c>
      <c r="J598" s="2" t="s">
        <v>644</v>
      </c>
    </row>
    <row r="599" spans="1:10" ht="14.4" hidden="1">
      <c r="A599" s="2" t="s">
        <v>139</v>
      </c>
      <c r="B599" s="5">
        <v>1999</v>
      </c>
      <c r="C599" s="3" t="s">
        <v>647</v>
      </c>
      <c r="D599" s="3" t="s">
        <v>651</v>
      </c>
      <c r="E599" s="3" t="s">
        <v>35</v>
      </c>
      <c r="F599" s="3" t="s">
        <v>646</v>
      </c>
      <c r="G599" s="5">
        <v>0.61500900000000003</v>
      </c>
      <c r="H599" s="5">
        <v>0.33245400000000003</v>
      </c>
      <c r="I599" s="5">
        <v>1.0805739999999999</v>
      </c>
      <c r="J599" s="2" t="s">
        <v>644</v>
      </c>
    </row>
    <row r="600" spans="1:10" ht="14.4" hidden="1">
      <c r="A600" s="2" t="s">
        <v>139</v>
      </c>
      <c r="B600" s="5">
        <v>2000</v>
      </c>
      <c r="C600" s="3" t="s">
        <v>647</v>
      </c>
      <c r="D600" s="3" t="s">
        <v>651</v>
      </c>
      <c r="E600" s="3" t="s">
        <v>35</v>
      </c>
      <c r="F600" s="3" t="s">
        <v>646</v>
      </c>
      <c r="G600" s="5">
        <v>0.62646800000000002</v>
      </c>
      <c r="H600" s="5">
        <v>0.32234000000000002</v>
      </c>
      <c r="I600" s="5">
        <v>1.093836</v>
      </c>
      <c r="J600" s="2" t="s">
        <v>644</v>
      </c>
    </row>
    <row r="601" spans="1:10" ht="14.4" hidden="1">
      <c r="A601" s="2" t="s">
        <v>139</v>
      </c>
      <c r="B601" s="5">
        <v>2001</v>
      </c>
      <c r="C601" s="3" t="s">
        <v>647</v>
      </c>
      <c r="D601" s="3" t="s">
        <v>651</v>
      </c>
      <c r="E601" s="3" t="s">
        <v>35</v>
      </c>
      <c r="F601" s="3" t="s">
        <v>646</v>
      </c>
      <c r="G601" s="5">
        <v>0.64290400000000003</v>
      </c>
      <c r="H601" s="5">
        <v>0.35953600000000002</v>
      </c>
      <c r="I601" s="5">
        <v>1.086692</v>
      </c>
      <c r="J601" s="2" t="s">
        <v>644</v>
      </c>
    </row>
    <row r="602" spans="1:10" ht="14.4" hidden="1">
      <c r="A602" s="2" t="s">
        <v>139</v>
      </c>
      <c r="B602" s="5">
        <v>2002</v>
      </c>
      <c r="C602" s="3" t="s">
        <v>647</v>
      </c>
      <c r="D602" s="3" t="s">
        <v>651</v>
      </c>
      <c r="E602" s="3" t="s">
        <v>35</v>
      </c>
      <c r="F602" s="3" t="s">
        <v>646</v>
      </c>
      <c r="G602" s="5">
        <v>0.67406200000000005</v>
      </c>
      <c r="H602" s="5">
        <v>0.38043100000000002</v>
      </c>
      <c r="I602" s="5">
        <v>1.118841</v>
      </c>
      <c r="J602" s="2" t="s">
        <v>644</v>
      </c>
    </row>
    <row r="603" spans="1:10" ht="14.4" hidden="1">
      <c r="A603" s="2" t="s">
        <v>139</v>
      </c>
      <c r="B603" s="5">
        <v>2003</v>
      </c>
      <c r="C603" s="3" t="s">
        <v>647</v>
      </c>
      <c r="D603" s="3" t="s">
        <v>651</v>
      </c>
      <c r="E603" s="3" t="s">
        <v>35</v>
      </c>
      <c r="F603" s="3" t="s">
        <v>646</v>
      </c>
      <c r="G603" s="5">
        <v>0.70174000000000003</v>
      </c>
      <c r="H603" s="5">
        <v>0.39381500000000003</v>
      </c>
      <c r="I603" s="5">
        <v>1.162247</v>
      </c>
      <c r="J603" s="2" t="s">
        <v>644</v>
      </c>
    </row>
    <row r="604" spans="1:10" ht="14.4" hidden="1">
      <c r="A604" s="2" t="s">
        <v>139</v>
      </c>
      <c r="B604" s="5">
        <v>2004</v>
      </c>
      <c r="C604" s="3" t="s">
        <v>647</v>
      </c>
      <c r="D604" s="3" t="s">
        <v>651</v>
      </c>
      <c r="E604" s="3" t="s">
        <v>35</v>
      </c>
      <c r="F604" s="3" t="s">
        <v>646</v>
      </c>
      <c r="G604" s="5">
        <v>0.73010200000000003</v>
      </c>
      <c r="H604" s="5">
        <v>0.38213399999999997</v>
      </c>
      <c r="I604" s="5">
        <v>1.2052419999999999</v>
      </c>
      <c r="J604" s="2" t="s">
        <v>644</v>
      </c>
    </row>
    <row r="605" spans="1:10" ht="14.4" hidden="1">
      <c r="A605" s="2" t="s">
        <v>139</v>
      </c>
      <c r="B605" s="5">
        <v>2005</v>
      </c>
      <c r="C605" s="3" t="s">
        <v>647</v>
      </c>
      <c r="D605" s="3" t="s">
        <v>651</v>
      </c>
      <c r="E605" s="3" t="s">
        <v>35</v>
      </c>
      <c r="F605" s="3" t="s">
        <v>646</v>
      </c>
      <c r="G605" s="5">
        <v>0.76293800000000001</v>
      </c>
      <c r="H605" s="5">
        <v>0.37227199999999999</v>
      </c>
      <c r="I605" s="5">
        <v>1.3493980000000001</v>
      </c>
      <c r="J605" s="2" t="s">
        <v>644</v>
      </c>
    </row>
    <row r="606" spans="1:10" ht="14.4" hidden="1">
      <c r="A606" s="2" t="s">
        <v>139</v>
      </c>
      <c r="B606" s="5">
        <v>2006</v>
      </c>
      <c r="C606" s="3" t="s">
        <v>647</v>
      </c>
      <c r="D606" s="3" t="s">
        <v>651</v>
      </c>
      <c r="E606" s="3" t="s">
        <v>35</v>
      </c>
      <c r="F606" s="3" t="s">
        <v>646</v>
      </c>
      <c r="G606" s="5">
        <v>0.79598599999999997</v>
      </c>
      <c r="H606" s="5">
        <v>0.41638500000000001</v>
      </c>
      <c r="I606" s="5">
        <v>1.334999</v>
      </c>
      <c r="J606" s="2" t="s">
        <v>644</v>
      </c>
    </row>
    <row r="607" spans="1:10" ht="14.4" hidden="1">
      <c r="A607" s="2" t="s">
        <v>139</v>
      </c>
      <c r="B607" s="5">
        <v>2007</v>
      </c>
      <c r="C607" s="3" t="s">
        <v>647</v>
      </c>
      <c r="D607" s="3" t="s">
        <v>651</v>
      </c>
      <c r="E607" s="3" t="s">
        <v>35</v>
      </c>
      <c r="F607" s="3" t="s">
        <v>646</v>
      </c>
      <c r="G607" s="5">
        <v>0.83665500000000004</v>
      </c>
      <c r="H607" s="5">
        <v>0.47065699999999999</v>
      </c>
      <c r="I607" s="5">
        <v>1.326762</v>
      </c>
      <c r="J607" s="2" t="s">
        <v>644</v>
      </c>
    </row>
    <row r="608" spans="1:10" ht="14.4" hidden="1">
      <c r="A608" s="2" t="s">
        <v>139</v>
      </c>
      <c r="B608" s="5">
        <v>2008</v>
      </c>
      <c r="C608" s="3" t="s">
        <v>647</v>
      </c>
      <c r="D608" s="3" t="s">
        <v>651</v>
      </c>
      <c r="E608" s="3" t="s">
        <v>35</v>
      </c>
      <c r="F608" s="3" t="s">
        <v>646</v>
      </c>
      <c r="G608" s="5">
        <v>0.87457499999999999</v>
      </c>
      <c r="H608" s="5">
        <v>0.50214199999999998</v>
      </c>
      <c r="I608" s="5">
        <v>1.411535</v>
      </c>
      <c r="J608" s="2" t="s">
        <v>644</v>
      </c>
    </row>
    <row r="609" spans="1:10" ht="14.4" hidden="1">
      <c r="A609" s="2" t="s">
        <v>139</v>
      </c>
      <c r="B609" s="5">
        <v>2009</v>
      </c>
      <c r="C609" s="3" t="s">
        <v>647</v>
      </c>
      <c r="D609" s="3" t="s">
        <v>651</v>
      </c>
      <c r="E609" s="3" t="s">
        <v>35</v>
      </c>
      <c r="F609" s="3" t="s">
        <v>646</v>
      </c>
      <c r="G609" s="5">
        <v>0.90559299999999998</v>
      </c>
      <c r="H609" s="5">
        <v>0.497558</v>
      </c>
      <c r="I609" s="5">
        <v>1.5341260000000001</v>
      </c>
      <c r="J609" s="2" t="s">
        <v>644</v>
      </c>
    </row>
    <row r="610" spans="1:10" ht="14.4" hidden="1">
      <c r="A610" s="2" t="s">
        <v>139</v>
      </c>
      <c r="B610" s="5">
        <v>2010</v>
      </c>
      <c r="C610" s="3" t="s">
        <v>647</v>
      </c>
      <c r="D610" s="3" t="s">
        <v>651</v>
      </c>
      <c r="E610" s="3" t="s">
        <v>35</v>
      </c>
      <c r="F610" s="3" t="s">
        <v>646</v>
      </c>
      <c r="G610" s="5">
        <v>0.93706500000000004</v>
      </c>
      <c r="H610" s="5">
        <v>0.48275800000000002</v>
      </c>
      <c r="I610" s="5">
        <v>1.6054109999999999</v>
      </c>
      <c r="J610" s="2" t="s">
        <v>644</v>
      </c>
    </row>
    <row r="611" spans="1:10" ht="14.4" hidden="1">
      <c r="A611" s="2" t="s">
        <v>139</v>
      </c>
      <c r="B611" s="5">
        <v>2011</v>
      </c>
      <c r="C611" s="3" t="s">
        <v>647</v>
      </c>
      <c r="D611" s="3" t="s">
        <v>651</v>
      </c>
      <c r="E611" s="3" t="s">
        <v>35</v>
      </c>
      <c r="F611" s="3" t="s">
        <v>646</v>
      </c>
      <c r="G611" s="5">
        <v>0.96403799999999995</v>
      </c>
      <c r="H611" s="5">
        <v>0.49684699999999998</v>
      </c>
      <c r="I611" s="5">
        <v>1.6664950000000001</v>
      </c>
      <c r="J611" s="2" t="s">
        <v>644</v>
      </c>
    </row>
    <row r="612" spans="1:10" ht="14.4" hidden="1">
      <c r="A612" s="2" t="s">
        <v>139</v>
      </c>
      <c r="B612" s="5">
        <v>2012</v>
      </c>
      <c r="C612" s="3" t="s">
        <v>647</v>
      </c>
      <c r="D612" s="3" t="s">
        <v>651</v>
      </c>
      <c r="E612" s="3" t="s">
        <v>35</v>
      </c>
      <c r="F612" s="3" t="s">
        <v>646</v>
      </c>
      <c r="G612" s="5">
        <v>1.0125789999999999</v>
      </c>
      <c r="H612" s="5">
        <v>0.493811</v>
      </c>
      <c r="I612" s="5">
        <v>1.79789</v>
      </c>
      <c r="J612" s="2" t="s">
        <v>644</v>
      </c>
    </row>
    <row r="613" spans="1:10" ht="14.4" hidden="1">
      <c r="A613" s="2" t="s">
        <v>139</v>
      </c>
      <c r="B613" s="5">
        <v>2013</v>
      </c>
      <c r="C613" s="3" t="s">
        <v>647</v>
      </c>
      <c r="D613" s="3" t="s">
        <v>651</v>
      </c>
      <c r="E613" s="3" t="s">
        <v>35</v>
      </c>
      <c r="F613" s="3" t="s">
        <v>646</v>
      </c>
      <c r="G613" s="5">
        <v>1.02966</v>
      </c>
      <c r="H613" s="5">
        <v>0.52247900000000003</v>
      </c>
      <c r="I613" s="5">
        <v>1.7989059999999999</v>
      </c>
      <c r="J613" s="2" t="s">
        <v>644</v>
      </c>
    </row>
    <row r="614" spans="1:10" ht="14.4" hidden="1">
      <c r="A614" s="2" t="s">
        <v>139</v>
      </c>
      <c r="B614" s="5">
        <v>2014</v>
      </c>
      <c r="C614" s="3" t="s">
        <v>647</v>
      </c>
      <c r="D614" s="3" t="s">
        <v>651</v>
      </c>
      <c r="E614" s="3" t="s">
        <v>35</v>
      </c>
      <c r="F614" s="3" t="s">
        <v>646</v>
      </c>
      <c r="G614" s="5">
        <v>1.01474</v>
      </c>
      <c r="H614" s="5">
        <v>0.51231199999999999</v>
      </c>
      <c r="I614" s="5">
        <v>1.7564169999999999</v>
      </c>
      <c r="J614" s="2" t="s">
        <v>644</v>
      </c>
    </row>
    <row r="615" spans="1:10" ht="14.4" hidden="1">
      <c r="A615" s="2" t="s">
        <v>139</v>
      </c>
      <c r="B615" s="5">
        <v>2015</v>
      </c>
      <c r="C615" s="3" t="s">
        <v>647</v>
      </c>
      <c r="D615" s="3" t="s">
        <v>651</v>
      </c>
      <c r="E615" s="3" t="s">
        <v>35</v>
      </c>
      <c r="F615" s="3" t="s">
        <v>646</v>
      </c>
      <c r="G615" s="5">
        <v>1.0007999999999999</v>
      </c>
      <c r="H615" s="5">
        <v>0.51673199999999997</v>
      </c>
      <c r="I615" s="5">
        <v>1.8060879999999999</v>
      </c>
      <c r="J615" s="2" t="s">
        <v>644</v>
      </c>
    </row>
    <row r="616" spans="1:10" ht="14.4" hidden="1">
      <c r="A616" s="2" t="s">
        <v>139</v>
      </c>
      <c r="B616" s="5">
        <v>2016</v>
      </c>
      <c r="C616" s="3" t="s">
        <v>647</v>
      </c>
      <c r="D616" s="3" t="s">
        <v>651</v>
      </c>
      <c r="E616" s="3" t="s">
        <v>35</v>
      </c>
      <c r="F616" s="3" t="s">
        <v>646</v>
      </c>
      <c r="G616" s="5">
        <v>0.993753</v>
      </c>
      <c r="H616" s="5">
        <v>0.49520700000000001</v>
      </c>
      <c r="I616" s="5">
        <v>1.7829200000000001</v>
      </c>
      <c r="J616" s="2" t="s">
        <v>644</v>
      </c>
    </row>
    <row r="617" spans="1:10" ht="14.4" hidden="1">
      <c r="A617" s="2" t="s">
        <v>139</v>
      </c>
      <c r="B617" s="5">
        <v>2017</v>
      </c>
      <c r="C617" s="3" t="s">
        <v>647</v>
      </c>
      <c r="D617" s="3" t="s">
        <v>651</v>
      </c>
      <c r="E617" s="3" t="s">
        <v>35</v>
      </c>
      <c r="F617" s="3" t="s">
        <v>646</v>
      </c>
      <c r="G617" s="5">
        <v>1.0447139999999999</v>
      </c>
      <c r="H617" s="5">
        <v>0.52310299999999998</v>
      </c>
      <c r="I617" s="5">
        <v>1.8660870000000001</v>
      </c>
      <c r="J617" s="2" t="s">
        <v>644</v>
      </c>
    </row>
    <row r="618" spans="1:10" ht="14.4">
      <c r="A618" s="2" t="s">
        <v>139</v>
      </c>
      <c r="B618" s="5">
        <v>1990</v>
      </c>
      <c r="C618" s="3" t="s">
        <v>647</v>
      </c>
      <c r="D618" s="3" t="s">
        <v>642</v>
      </c>
      <c r="E618" s="3" t="s">
        <v>35</v>
      </c>
      <c r="F618" s="3" t="s">
        <v>643</v>
      </c>
      <c r="G618" s="5">
        <v>852.96709999999996</v>
      </c>
      <c r="H618" s="5">
        <v>350.0847</v>
      </c>
      <c r="I618" s="5">
        <v>1638.6220000000001</v>
      </c>
      <c r="J618" s="2" t="s">
        <v>644</v>
      </c>
    </row>
    <row r="619" spans="1:10" ht="14.4">
      <c r="A619" s="2" t="s">
        <v>139</v>
      </c>
      <c r="B619" s="5">
        <v>1991</v>
      </c>
      <c r="C619" s="3" t="s">
        <v>647</v>
      </c>
      <c r="D619" s="3" t="s">
        <v>642</v>
      </c>
      <c r="E619" s="3" t="s">
        <v>35</v>
      </c>
      <c r="F619" s="3" t="s">
        <v>643</v>
      </c>
      <c r="G619" s="5">
        <v>843.04539999999997</v>
      </c>
      <c r="H619" s="5">
        <v>416.74740000000003</v>
      </c>
      <c r="I619" s="5">
        <v>1429.7760000000001</v>
      </c>
      <c r="J619" s="2" t="s">
        <v>644</v>
      </c>
    </row>
    <row r="620" spans="1:10" ht="14.4">
      <c r="A620" s="2" t="s">
        <v>139</v>
      </c>
      <c r="B620" s="5">
        <v>1992</v>
      </c>
      <c r="C620" s="3" t="s">
        <v>647</v>
      </c>
      <c r="D620" s="3" t="s">
        <v>642</v>
      </c>
      <c r="E620" s="3" t="s">
        <v>35</v>
      </c>
      <c r="F620" s="3" t="s">
        <v>643</v>
      </c>
      <c r="G620" s="5">
        <v>836.61649999999997</v>
      </c>
      <c r="H620" s="5">
        <v>436.85899999999998</v>
      </c>
      <c r="I620" s="5">
        <v>1438.27</v>
      </c>
      <c r="J620" s="2" t="s">
        <v>644</v>
      </c>
    </row>
    <row r="621" spans="1:10" ht="14.4">
      <c r="A621" s="2" t="s">
        <v>139</v>
      </c>
      <c r="B621" s="5">
        <v>1993</v>
      </c>
      <c r="C621" s="3" t="s">
        <v>647</v>
      </c>
      <c r="D621" s="3" t="s">
        <v>642</v>
      </c>
      <c r="E621" s="3" t="s">
        <v>35</v>
      </c>
      <c r="F621" s="3" t="s">
        <v>643</v>
      </c>
      <c r="G621" s="5">
        <v>831.50480000000005</v>
      </c>
      <c r="H621" s="5">
        <v>435.74310000000003</v>
      </c>
      <c r="I621" s="5">
        <v>1393.009</v>
      </c>
      <c r="J621" s="2" t="s">
        <v>644</v>
      </c>
    </row>
    <row r="622" spans="1:10" ht="14.4">
      <c r="A622" s="2" t="s">
        <v>139</v>
      </c>
      <c r="B622" s="5">
        <v>1994</v>
      </c>
      <c r="C622" s="3" t="s">
        <v>647</v>
      </c>
      <c r="D622" s="3" t="s">
        <v>642</v>
      </c>
      <c r="E622" s="3" t="s">
        <v>35</v>
      </c>
      <c r="F622" s="3" t="s">
        <v>643</v>
      </c>
      <c r="G622" s="5">
        <v>809.99</v>
      </c>
      <c r="H622" s="5">
        <v>413.12920000000003</v>
      </c>
      <c r="I622" s="5">
        <v>1390.115</v>
      </c>
      <c r="J622" s="2" t="s">
        <v>644</v>
      </c>
    </row>
    <row r="623" spans="1:10" ht="14.4">
      <c r="A623" s="2" t="s">
        <v>139</v>
      </c>
      <c r="B623" s="5">
        <v>1995</v>
      </c>
      <c r="C623" s="3" t="s">
        <v>647</v>
      </c>
      <c r="D623" s="3" t="s">
        <v>642</v>
      </c>
      <c r="E623" s="3" t="s">
        <v>35</v>
      </c>
      <c r="F623" s="3" t="s">
        <v>643</v>
      </c>
      <c r="G623" s="5">
        <v>788.68989999999997</v>
      </c>
      <c r="H623" s="5">
        <v>354.5027</v>
      </c>
      <c r="I623" s="5">
        <v>1408.8019999999999</v>
      </c>
      <c r="J623" s="2" t="s">
        <v>644</v>
      </c>
    </row>
    <row r="624" spans="1:10" ht="14.4">
      <c r="A624" s="2" t="s">
        <v>139</v>
      </c>
      <c r="B624" s="5">
        <v>1996</v>
      </c>
      <c r="C624" s="3" t="s">
        <v>647</v>
      </c>
      <c r="D624" s="3" t="s">
        <v>642</v>
      </c>
      <c r="E624" s="3" t="s">
        <v>35</v>
      </c>
      <c r="F624" s="3" t="s">
        <v>643</v>
      </c>
      <c r="G624" s="5">
        <v>767.88819999999998</v>
      </c>
      <c r="H624" s="5">
        <v>392.76240000000001</v>
      </c>
      <c r="I624" s="5">
        <v>1308.8630000000001</v>
      </c>
      <c r="J624" s="2" t="s">
        <v>644</v>
      </c>
    </row>
    <row r="625" spans="1:10" ht="14.4">
      <c r="A625" s="2" t="s">
        <v>139</v>
      </c>
      <c r="B625" s="5">
        <v>1997</v>
      </c>
      <c r="C625" s="3" t="s">
        <v>647</v>
      </c>
      <c r="D625" s="3" t="s">
        <v>642</v>
      </c>
      <c r="E625" s="3" t="s">
        <v>35</v>
      </c>
      <c r="F625" s="3" t="s">
        <v>643</v>
      </c>
      <c r="G625" s="5">
        <v>733.2</v>
      </c>
      <c r="H625" s="5">
        <v>392.66359999999997</v>
      </c>
      <c r="I625" s="5">
        <v>1213.1189999999999</v>
      </c>
      <c r="J625" s="2" t="s">
        <v>644</v>
      </c>
    </row>
    <row r="626" spans="1:10" ht="14.4">
      <c r="A626" s="2" t="s">
        <v>139</v>
      </c>
      <c r="B626" s="5">
        <v>1998</v>
      </c>
      <c r="C626" s="3" t="s">
        <v>647</v>
      </c>
      <c r="D626" s="3" t="s">
        <v>642</v>
      </c>
      <c r="E626" s="3" t="s">
        <v>35</v>
      </c>
      <c r="F626" s="3" t="s">
        <v>643</v>
      </c>
      <c r="G626" s="5">
        <v>705.39790000000005</v>
      </c>
      <c r="H626" s="5">
        <v>374.61160000000001</v>
      </c>
      <c r="I626" s="5">
        <v>1207.75</v>
      </c>
      <c r="J626" s="2" t="s">
        <v>644</v>
      </c>
    </row>
    <row r="627" spans="1:10" ht="14.4">
      <c r="A627" s="2" t="s">
        <v>139</v>
      </c>
      <c r="B627" s="5">
        <v>1999</v>
      </c>
      <c r="C627" s="3" t="s">
        <v>647</v>
      </c>
      <c r="D627" s="3" t="s">
        <v>642</v>
      </c>
      <c r="E627" s="3" t="s">
        <v>35</v>
      </c>
      <c r="F627" s="3" t="s">
        <v>643</v>
      </c>
      <c r="G627" s="5">
        <v>668.59169999999995</v>
      </c>
      <c r="H627" s="5">
        <v>349.08629999999999</v>
      </c>
      <c r="I627" s="5">
        <v>1129.585</v>
      </c>
      <c r="J627" s="2" t="s">
        <v>644</v>
      </c>
    </row>
    <row r="628" spans="1:10" ht="14.4">
      <c r="A628" s="2" t="s">
        <v>139</v>
      </c>
      <c r="B628" s="5">
        <v>2000</v>
      </c>
      <c r="C628" s="3" t="s">
        <v>647</v>
      </c>
      <c r="D628" s="3" t="s">
        <v>642</v>
      </c>
      <c r="E628" s="3" t="s">
        <v>35</v>
      </c>
      <c r="F628" s="3" t="s">
        <v>643</v>
      </c>
      <c r="G628" s="5">
        <v>632.67719999999997</v>
      </c>
      <c r="H628" s="5">
        <v>308.31020000000001</v>
      </c>
      <c r="I628" s="5">
        <v>1158.287</v>
      </c>
      <c r="J628" s="2" t="s">
        <v>644</v>
      </c>
    </row>
    <row r="629" spans="1:10" ht="14.4">
      <c r="A629" s="2" t="s">
        <v>139</v>
      </c>
      <c r="B629" s="5">
        <v>2001</v>
      </c>
      <c r="C629" s="3" t="s">
        <v>647</v>
      </c>
      <c r="D629" s="3" t="s">
        <v>642</v>
      </c>
      <c r="E629" s="3" t="s">
        <v>35</v>
      </c>
      <c r="F629" s="3" t="s">
        <v>643</v>
      </c>
      <c r="G629" s="5">
        <v>595.69359999999995</v>
      </c>
      <c r="H629" s="5">
        <v>313.59780000000001</v>
      </c>
      <c r="I629" s="5">
        <v>1033.6179999999999</v>
      </c>
      <c r="J629" s="2" t="s">
        <v>644</v>
      </c>
    </row>
    <row r="630" spans="1:10" ht="14.4">
      <c r="A630" s="2" t="s">
        <v>139</v>
      </c>
      <c r="B630" s="5">
        <v>2002</v>
      </c>
      <c r="C630" s="3" t="s">
        <v>647</v>
      </c>
      <c r="D630" s="3" t="s">
        <v>642</v>
      </c>
      <c r="E630" s="3" t="s">
        <v>35</v>
      </c>
      <c r="F630" s="3" t="s">
        <v>643</v>
      </c>
      <c r="G630" s="5">
        <v>581.923</v>
      </c>
      <c r="H630" s="5">
        <v>330.60750000000002</v>
      </c>
      <c r="I630" s="5">
        <v>989.66030000000001</v>
      </c>
      <c r="J630" s="2" t="s">
        <v>644</v>
      </c>
    </row>
    <row r="631" spans="1:10" ht="14.4">
      <c r="A631" s="2" t="s">
        <v>139</v>
      </c>
      <c r="B631" s="5">
        <v>2003</v>
      </c>
      <c r="C631" s="3" t="s">
        <v>647</v>
      </c>
      <c r="D631" s="3" t="s">
        <v>642</v>
      </c>
      <c r="E631" s="3" t="s">
        <v>35</v>
      </c>
      <c r="F631" s="3" t="s">
        <v>643</v>
      </c>
      <c r="G631" s="5">
        <v>547.67430000000002</v>
      </c>
      <c r="H631" s="5">
        <v>301.25790000000001</v>
      </c>
      <c r="I631" s="5">
        <v>893.81389999999999</v>
      </c>
      <c r="J631" s="2" t="s">
        <v>644</v>
      </c>
    </row>
    <row r="632" spans="1:10" ht="14.4">
      <c r="A632" s="2" t="s">
        <v>139</v>
      </c>
      <c r="B632" s="5">
        <v>2004</v>
      </c>
      <c r="C632" s="3" t="s">
        <v>647</v>
      </c>
      <c r="D632" s="3" t="s">
        <v>642</v>
      </c>
      <c r="E632" s="3" t="s">
        <v>35</v>
      </c>
      <c r="F632" s="3" t="s">
        <v>643</v>
      </c>
      <c r="G632" s="5">
        <v>513.72349999999994</v>
      </c>
      <c r="H632" s="5">
        <v>285.57499999999999</v>
      </c>
      <c r="I632" s="5">
        <v>880.94820000000004</v>
      </c>
      <c r="J632" s="2" t="s">
        <v>644</v>
      </c>
    </row>
    <row r="633" spans="1:10" ht="14.4">
      <c r="A633" s="2" t="s">
        <v>139</v>
      </c>
      <c r="B633" s="5">
        <v>2005</v>
      </c>
      <c r="C633" s="3" t="s">
        <v>647</v>
      </c>
      <c r="D633" s="3" t="s">
        <v>642</v>
      </c>
      <c r="E633" s="3" t="s">
        <v>35</v>
      </c>
      <c r="F633" s="3" t="s">
        <v>643</v>
      </c>
      <c r="G633" s="5">
        <v>482.93349999999998</v>
      </c>
      <c r="H633" s="5">
        <v>229.01660000000001</v>
      </c>
      <c r="I633" s="5">
        <v>888.44290000000001</v>
      </c>
      <c r="J633" s="2" t="s">
        <v>644</v>
      </c>
    </row>
    <row r="634" spans="1:10" ht="14.4">
      <c r="A634" s="2" t="s">
        <v>139</v>
      </c>
      <c r="B634" s="5">
        <v>2006</v>
      </c>
      <c r="C634" s="3" t="s">
        <v>647</v>
      </c>
      <c r="D634" s="3" t="s">
        <v>642</v>
      </c>
      <c r="E634" s="3" t="s">
        <v>35</v>
      </c>
      <c r="F634" s="3" t="s">
        <v>643</v>
      </c>
      <c r="G634" s="5">
        <v>453.13799999999998</v>
      </c>
      <c r="H634" s="5">
        <v>248.8683</v>
      </c>
      <c r="I634" s="5">
        <v>754.03179999999998</v>
      </c>
      <c r="J634" s="2" t="s">
        <v>644</v>
      </c>
    </row>
    <row r="635" spans="1:10" ht="14.4">
      <c r="A635" s="2" t="s">
        <v>139</v>
      </c>
      <c r="B635" s="5">
        <v>2007</v>
      </c>
      <c r="C635" s="3" t="s">
        <v>647</v>
      </c>
      <c r="D635" s="3" t="s">
        <v>642</v>
      </c>
      <c r="E635" s="3" t="s">
        <v>35</v>
      </c>
      <c r="F635" s="3" t="s">
        <v>643</v>
      </c>
      <c r="G635" s="5">
        <v>427.55630000000002</v>
      </c>
      <c r="H635" s="5">
        <v>242.0214</v>
      </c>
      <c r="I635" s="5">
        <v>685.9076</v>
      </c>
      <c r="J635" s="2" t="s">
        <v>644</v>
      </c>
    </row>
    <row r="636" spans="1:10" ht="14.4">
      <c r="A636" s="2" t="s">
        <v>139</v>
      </c>
      <c r="B636" s="5">
        <v>2008</v>
      </c>
      <c r="C636" s="3" t="s">
        <v>647</v>
      </c>
      <c r="D636" s="3" t="s">
        <v>642</v>
      </c>
      <c r="E636" s="3" t="s">
        <v>35</v>
      </c>
      <c r="F636" s="3" t="s">
        <v>643</v>
      </c>
      <c r="G636" s="5">
        <v>402.86009999999999</v>
      </c>
      <c r="H636" s="5">
        <v>230.4187</v>
      </c>
      <c r="I636" s="5">
        <v>644.17340000000002</v>
      </c>
      <c r="J636" s="2" t="s">
        <v>644</v>
      </c>
    </row>
    <row r="637" spans="1:10" ht="14.4">
      <c r="A637" s="2" t="s">
        <v>139</v>
      </c>
      <c r="B637" s="5">
        <v>2009</v>
      </c>
      <c r="C637" s="3" t="s">
        <v>647</v>
      </c>
      <c r="D637" s="3" t="s">
        <v>642</v>
      </c>
      <c r="E637" s="3" t="s">
        <v>35</v>
      </c>
      <c r="F637" s="3" t="s">
        <v>643</v>
      </c>
      <c r="G637" s="5">
        <v>377.66149999999999</v>
      </c>
      <c r="H637" s="5">
        <v>205.65880000000001</v>
      </c>
      <c r="I637" s="5">
        <v>634.11699999999996</v>
      </c>
      <c r="J637" s="2" t="s">
        <v>644</v>
      </c>
    </row>
    <row r="638" spans="1:10" ht="14.4">
      <c r="A638" s="2" t="s">
        <v>139</v>
      </c>
      <c r="B638" s="5">
        <v>2010</v>
      </c>
      <c r="C638" s="3" t="s">
        <v>647</v>
      </c>
      <c r="D638" s="3" t="s">
        <v>642</v>
      </c>
      <c r="E638" s="3" t="s">
        <v>35</v>
      </c>
      <c r="F638" s="3" t="s">
        <v>643</v>
      </c>
      <c r="G638" s="5">
        <v>357.55990000000003</v>
      </c>
      <c r="H638" s="5">
        <v>185.0831</v>
      </c>
      <c r="I638" s="5">
        <v>615.26300000000003</v>
      </c>
      <c r="J638" s="2" t="s">
        <v>644</v>
      </c>
    </row>
    <row r="639" spans="1:10" ht="14.4">
      <c r="A639" s="2" t="s">
        <v>139</v>
      </c>
      <c r="B639" s="5">
        <v>2011</v>
      </c>
      <c r="C639" s="3" t="s">
        <v>647</v>
      </c>
      <c r="D639" s="3" t="s">
        <v>642</v>
      </c>
      <c r="E639" s="3" t="s">
        <v>35</v>
      </c>
      <c r="F639" s="3" t="s">
        <v>643</v>
      </c>
      <c r="G639" s="5">
        <v>335.87900000000002</v>
      </c>
      <c r="H639" s="5">
        <v>172.81970000000001</v>
      </c>
      <c r="I639" s="5">
        <v>555.46050000000002</v>
      </c>
      <c r="J639" s="2" t="s">
        <v>644</v>
      </c>
    </row>
    <row r="640" spans="1:10" ht="14.4">
      <c r="A640" s="2" t="s">
        <v>139</v>
      </c>
      <c r="B640" s="5">
        <v>2012</v>
      </c>
      <c r="C640" s="3" t="s">
        <v>647</v>
      </c>
      <c r="D640" s="3" t="s">
        <v>642</v>
      </c>
      <c r="E640" s="3" t="s">
        <v>35</v>
      </c>
      <c r="F640" s="3" t="s">
        <v>643</v>
      </c>
      <c r="G640" s="5">
        <v>328.50689999999997</v>
      </c>
      <c r="H640" s="5">
        <v>163.1601</v>
      </c>
      <c r="I640" s="5">
        <v>572.39790000000005</v>
      </c>
      <c r="J640" s="2" t="s">
        <v>644</v>
      </c>
    </row>
    <row r="641" spans="1:10" ht="14.4">
      <c r="A641" s="2" t="s">
        <v>139</v>
      </c>
      <c r="B641" s="5">
        <v>2013</v>
      </c>
      <c r="C641" s="3" t="s">
        <v>647</v>
      </c>
      <c r="D641" s="3" t="s">
        <v>642</v>
      </c>
      <c r="E641" s="3" t="s">
        <v>35</v>
      </c>
      <c r="F641" s="3" t="s">
        <v>643</v>
      </c>
      <c r="G641" s="5">
        <v>307.80700000000002</v>
      </c>
      <c r="H641" s="5">
        <v>161.96420000000001</v>
      </c>
      <c r="I641" s="5">
        <v>506.58300000000003</v>
      </c>
      <c r="J641" s="2" t="s">
        <v>644</v>
      </c>
    </row>
    <row r="642" spans="1:10" ht="14.4">
      <c r="A642" s="2" t="s">
        <v>139</v>
      </c>
      <c r="B642" s="5">
        <v>2014</v>
      </c>
      <c r="C642" s="3" t="s">
        <v>647</v>
      </c>
      <c r="D642" s="3" t="s">
        <v>642</v>
      </c>
      <c r="E642" s="3" t="s">
        <v>35</v>
      </c>
      <c r="F642" s="3" t="s">
        <v>643</v>
      </c>
      <c r="G642" s="5">
        <v>285.45030000000003</v>
      </c>
      <c r="H642" s="5">
        <v>137.25030000000001</v>
      </c>
      <c r="I642" s="5">
        <v>486.66669999999999</v>
      </c>
      <c r="J642" s="2" t="s">
        <v>644</v>
      </c>
    </row>
    <row r="643" spans="1:10" ht="14.4">
      <c r="A643" s="2" t="s">
        <v>139</v>
      </c>
      <c r="B643" s="5">
        <v>2015</v>
      </c>
      <c r="C643" s="3" t="s">
        <v>647</v>
      </c>
      <c r="D643" s="3" t="s">
        <v>642</v>
      </c>
      <c r="E643" s="3" t="s">
        <v>35</v>
      </c>
      <c r="F643" s="3" t="s">
        <v>643</v>
      </c>
      <c r="G643" s="5">
        <v>260.05579999999998</v>
      </c>
      <c r="H643" s="5">
        <v>138.0916</v>
      </c>
      <c r="I643" s="5">
        <v>460.17809999999997</v>
      </c>
      <c r="J643" s="2" t="s">
        <v>644</v>
      </c>
    </row>
    <row r="644" spans="1:10" ht="14.4">
      <c r="A644" s="2" t="s">
        <v>139</v>
      </c>
      <c r="B644" s="5">
        <v>2016</v>
      </c>
      <c r="C644" s="3" t="s">
        <v>647</v>
      </c>
      <c r="D644" s="3" t="s">
        <v>642</v>
      </c>
      <c r="E644" s="3" t="s">
        <v>35</v>
      </c>
      <c r="F644" s="3" t="s">
        <v>643</v>
      </c>
      <c r="G644" s="5">
        <v>239.56010000000001</v>
      </c>
      <c r="H644" s="5">
        <v>118.7397</v>
      </c>
      <c r="I644" s="5">
        <v>412.51769999999999</v>
      </c>
      <c r="J644" s="2" t="s">
        <v>644</v>
      </c>
    </row>
    <row r="645" spans="1:10" ht="14.4">
      <c r="A645" s="2" t="s">
        <v>139</v>
      </c>
      <c r="B645" s="5">
        <v>2017</v>
      </c>
      <c r="C645" s="3" t="s">
        <v>647</v>
      </c>
      <c r="D645" s="3" t="s">
        <v>642</v>
      </c>
      <c r="E645" s="3" t="s">
        <v>35</v>
      </c>
      <c r="F645" s="3" t="s">
        <v>643</v>
      </c>
      <c r="G645" s="5">
        <v>233.88650000000001</v>
      </c>
      <c r="H645" s="5">
        <v>114.0967</v>
      </c>
      <c r="I645" s="5">
        <v>424.4203</v>
      </c>
      <c r="J645" s="2" t="s">
        <v>644</v>
      </c>
    </row>
    <row r="646" spans="1:10" ht="14.4" hidden="1">
      <c r="A646" s="2" t="s">
        <v>139</v>
      </c>
      <c r="B646" s="5">
        <v>1990</v>
      </c>
      <c r="C646" s="3" t="s">
        <v>647</v>
      </c>
      <c r="D646" s="3" t="s">
        <v>642</v>
      </c>
      <c r="E646" s="3" t="s">
        <v>35</v>
      </c>
      <c r="F646" s="3" t="s">
        <v>646</v>
      </c>
      <c r="G646" s="5">
        <v>11.23677</v>
      </c>
      <c r="H646" s="5">
        <v>4.7267010000000003</v>
      </c>
      <c r="I646" s="5">
        <v>21.269729999999999</v>
      </c>
      <c r="J646" s="2" t="s">
        <v>644</v>
      </c>
    </row>
    <row r="647" spans="1:10" ht="14.4" hidden="1">
      <c r="A647" s="2" t="s">
        <v>139</v>
      </c>
      <c r="B647" s="5">
        <v>1991</v>
      </c>
      <c r="C647" s="3" t="s">
        <v>647</v>
      </c>
      <c r="D647" s="3" t="s">
        <v>642</v>
      </c>
      <c r="E647" s="3" t="s">
        <v>35</v>
      </c>
      <c r="F647" s="3" t="s">
        <v>646</v>
      </c>
      <c r="G647" s="5">
        <v>11.144209999999999</v>
      </c>
      <c r="H647" s="5">
        <v>5.495584</v>
      </c>
      <c r="I647" s="5">
        <v>18.898969999999998</v>
      </c>
      <c r="J647" s="2" t="s">
        <v>644</v>
      </c>
    </row>
    <row r="648" spans="1:10" ht="14.4" hidden="1">
      <c r="A648" s="2" t="s">
        <v>139</v>
      </c>
      <c r="B648" s="5">
        <v>1992</v>
      </c>
      <c r="C648" s="3" t="s">
        <v>647</v>
      </c>
      <c r="D648" s="3" t="s">
        <v>642</v>
      </c>
      <c r="E648" s="3" t="s">
        <v>35</v>
      </c>
      <c r="F648" s="3" t="s">
        <v>646</v>
      </c>
      <c r="G648" s="5">
        <v>11.1015</v>
      </c>
      <c r="H648" s="5">
        <v>5.7422659999999999</v>
      </c>
      <c r="I648" s="5">
        <v>19.017309999999998</v>
      </c>
      <c r="J648" s="2" t="s">
        <v>644</v>
      </c>
    </row>
    <row r="649" spans="1:10" ht="14.4" hidden="1">
      <c r="A649" s="2" t="s">
        <v>139</v>
      </c>
      <c r="B649" s="5">
        <v>1993</v>
      </c>
      <c r="C649" s="3" t="s">
        <v>647</v>
      </c>
      <c r="D649" s="3" t="s">
        <v>642</v>
      </c>
      <c r="E649" s="3" t="s">
        <v>35</v>
      </c>
      <c r="F649" s="3" t="s">
        <v>646</v>
      </c>
      <c r="G649" s="5">
        <v>11.08276</v>
      </c>
      <c r="H649" s="5">
        <v>5.8312489999999997</v>
      </c>
      <c r="I649" s="5">
        <v>18.44631</v>
      </c>
      <c r="J649" s="2" t="s">
        <v>644</v>
      </c>
    </row>
    <row r="650" spans="1:10" ht="14.4" hidden="1">
      <c r="A650" s="2" t="s">
        <v>139</v>
      </c>
      <c r="B650" s="5">
        <v>1994</v>
      </c>
      <c r="C650" s="3" t="s">
        <v>647</v>
      </c>
      <c r="D650" s="3" t="s">
        <v>642</v>
      </c>
      <c r="E650" s="3" t="s">
        <v>35</v>
      </c>
      <c r="F650" s="3" t="s">
        <v>646</v>
      </c>
      <c r="G650" s="5">
        <v>10.85956</v>
      </c>
      <c r="H650" s="5">
        <v>5.558846</v>
      </c>
      <c r="I650" s="5">
        <v>18.492360000000001</v>
      </c>
      <c r="J650" s="2" t="s">
        <v>644</v>
      </c>
    </row>
    <row r="651" spans="1:10" ht="14.4" hidden="1">
      <c r="A651" s="2" t="s">
        <v>139</v>
      </c>
      <c r="B651" s="5">
        <v>1995</v>
      </c>
      <c r="C651" s="3" t="s">
        <v>647</v>
      </c>
      <c r="D651" s="3" t="s">
        <v>642</v>
      </c>
      <c r="E651" s="3" t="s">
        <v>35</v>
      </c>
      <c r="F651" s="3" t="s">
        <v>646</v>
      </c>
      <c r="G651" s="5">
        <v>10.655329999999999</v>
      </c>
      <c r="H651" s="5">
        <v>4.8854389999999999</v>
      </c>
      <c r="I651" s="5">
        <v>18.832999999999998</v>
      </c>
      <c r="J651" s="2" t="s">
        <v>644</v>
      </c>
    </row>
    <row r="652" spans="1:10" ht="14.4" hidden="1">
      <c r="A652" s="2" t="s">
        <v>139</v>
      </c>
      <c r="B652" s="5">
        <v>1996</v>
      </c>
      <c r="C652" s="3" t="s">
        <v>647</v>
      </c>
      <c r="D652" s="3" t="s">
        <v>642</v>
      </c>
      <c r="E652" s="3" t="s">
        <v>35</v>
      </c>
      <c r="F652" s="3" t="s">
        <v>646</v>
      </c>
      <c r="G652" s="5">
        <v>10.45703</v>
      </c>
      <c r="H652" s="5">
        <v>5.3926080000000001</v>
      </c>
      <c r="I652" s="5">
        <v>17.887889999999999</v>
      </c>
      <c r="J652" s="2" t="s">
        <v>644</v>
      </c>
    </row>
    <row r="653" spans="1:10" ht="14.4" hidden="1">
      <c r="A653" s="2" t="s">
        <v>139</v>
      </c>
      <c r="B653" s="5">
        <v>1997</v>
      </c>
      <c r="C653" s="3" t="s">
        <v>647</v>
      </c>
      <c r="D653" s="3" t="s">
        <v>642</v>
      </c>
      <c r="E653" s="3" t="s">
        <v>35</v>
      </c>
      <c r="F653" s="3" t="s">
        <v>646</v>
      </c>
      <c r="G653" s="5">
        <v>10.08466</v>
      </c>
      <c r="H653" s="5">
        <v>5.4383100000000004</v>
      </c>
      <c r="I653" s="5">
        <v>16.792719999999999</v>
      </c>
      <c r="J653" s="2" t="s">
        <v>644</v>
      </c>
    </row>
    <row r="654" spans="1:10" ht="14.4" hidden="1">
      <c r="A654" s="2" t="s">
        <v>139</v>
      </c>
      <c r="B654" s="5">
        <v>1998</v>
      </c>
      <c r="C654" s="3" t="s">
        <v>647</v>
      </c>
      <c r="D654" s="3" t="s">
        <v>642</v>
      </c>
      <c r="E654" s="3" t="s">
        <v>35</v>
      </c>
      <c r="F654" s="3" t="s">
        <v>646</v>
      </c>
      <c r="G654" s="5">
        <v>9.8108509999999995</v>
      </c>
      <c r="H654" s="5">
        <v>5.264494</v>
      </c>
      <c r="I654" s="5">
        <v>16.536249999999999</v>
      </c>
      <c r="J654" s="2" t="s">
        <v>644</v>
      </c>
    </row>
    <row r="655" spans="1:10" ht="14.4" hidden="1">
      <c r="A655" s="2" t="s">
        <v>139</v>
      </c>
      <c r="B655" s="5">
        <v>1999</v>
      </c>
      <c r="C655" s="3" t="s">
        <v>647</v>
      </c>
      <c r="D655" s="3" t="s">
        <v>642</v>
      </c>
      <c r="E655" s="3" t="s">
        <v>35</v>
      </c>
      <c r="F655" s="3" t="s">
        <v>646</v>
      </c>
      <c r="G655" s="5">
        <v>9.4256770000000003</v>
      </c>
      <c r="H655" s="5">
        <v>4.9947020000000002</v>
      </c>
      <c r="I655" s="5">
        <v>15.963559999999999</v>
      </c>
      <c r="J655" s="2" t="s">
        <v>644</v>
      </c>
    </row>
    <row r="656" spans="1:10" ht="14.4" hidden="1">
      <c r="A656" s="2" t="s">
        <v>139</v>
      </c>
      <c r="B656" s="5">
        <v>2000</v>
      </c>
      <c r="C656" s="3" t="s">
        <v>647</v>
      </c>
      <c r="D656" s="3" t="s">
        <v>642</v>
      </c>
      <c r="E656" s="3" t="s">
        <v>35</v>
      </c>
      <c r="F656" s="3" t="s">
        <v>646</v>
      </c>
      <c r="G656" s="5">
        <v>9.0677369999999993</v>
      </c>
      <c r="H656" s="5">
        <v>4.4396319999999996</v>
      </c>
      <c r="I656" s="5">
        <v>16.437439999999999</v>
      </c>
      <c r="J656" s="2" t="s">
        <v>644</v>
      </c>
    </row>
    <row r="657" spans="1:10" ht="14.4" hidden="1">
      <c r="A657" s="2" t="s">
        <v>139</v>
      </c>
      <c r="B657" s="5">
        <v>2001</v>
      </c>
      <c r="C657" s="3" t="s">
        <v>647</v>
      </c>
      <c r="D657" s="3" t="s">
        <v>642</v>
      </c>
      <c r="E657" s="3" t="s">
        <v>35</v>
      </c>
      <c r="F657" s="3" t="s">
        <v>646</v>
      </c>
      <c r="G657" s="5">
        <v>8.6974689999999999</v>
      </c>
      <c r="H657" s="5">
        <v>4.6239759999999999</v>
      </c>
      <c r="I657" s="5">
        <v>15.047079999999999</v>
      </c>
      <c r="J657" s="2" t="s">
        <v>644</v>
      </c>
    </row>
    <row r="658" spans="1:10" ht="14.4" hidden="1">
      <c r="A658" s="2" t="s">
        <v>139</v>
      </c>
      <c r="B658" s="5">
        <v>2002</v>
      </c>
      <c r="C658" s="3" t="s">
        <v>647</v>
      </c>
      <c r="D658" s="3" t="s">
        <v>642</v>
      </c>
      <c r="E658" s="3" t="s">
        <v>35</v>
      </c>
      <c r="F658" s="3" t="s">
        <v>646</v>
      </c>
      <c r="G658" s="5">
        <v>8.6430500000000006</v>
      </c>
      <c r="H658" s="5">
        <v>4.9337799999999996</v>
      </c>
      <c r="I658" s="5">
        <v>14.3819</v>
      </c>
      <c r="J658" s="2" t="s">
        <v>644</v>
      </c>
    </row>
    <row r="659" spans="1:10" ht="14.4" hidden="1">
      <c r="A659" s="2" t="s">
        <v>139</v>
      </c>
      <c r="B659" s="5">
        <v>2003</v>
      </c>
      <c r="C659" s="3" t="s">
        <v>647</v>
      </c>
      <c r="D659" s="3" t="s">
        <v>642</v>
      </c>
      <c r="E659" s="3" t="s">
        <v>35</v>
      </c>
      <c r="F659" s="3" t="s">
        <v>646</v>
      </c>
      <c r="G659" s="5">
        <v>8.3156590000000001</v>
      </c>
      <c r="H659" s="5">
        <v>4.574929</v>
      </c>
      <c r="I659" s="5">
        <v>13.437329999999999</v>
      </c>
      <c r="J659" s="2" t="s">
        <v>644</v>
      </c>
    </row>
    <row r="660" spans="1:10" ht="14.4" hidden="1">
      <c r="A660" s="2" t="s">
        <v>139</v>
      </c>
      <c r="B660" s="5">
        <v>2004</v>
      </c>
      <c r="C660" s="3" t="s">
        <v>647</v>
      </c>
      <c r="D660" s="3" t="s">
        <v>642</v>
      </c>
      <c r="E660" s="3" t="s">
        <v>35</v>
      </c>
      <c r="F660" s="3" t="s">
        <v>646</v>
      </c>
      <c r="G660" s="5">
        <v>7.992991</v>
      </c>
      <c r="H660" s="5">
        <v>4.4935640000000001</v>
      </c>
      <c r="I660" s="5">
        <v>13.51562</v>
      </c>
      <c r="J660" s="2" t="s">
        <v>644</v>
      </c>
    </row>
    <row r="661" spans="1:10" ht="14.4" hidden="1">
      <c r="A661" s="2" t="s">
        <v>139</v>
      </c>
      <c r="B661" s="5">
        <v>2005</v>
      </c>
      <c r="C661" s="3" t="s">
        <v>647</v>
      </c>
      <c r="D661" s="3" t="s">
        <v>642</v>
      </c>
      <c r="E661" s="3" t="s">
        <v>35</v>
      </c>
      <c r="F661" s="3" t="s">
        <v>646</v>
      </c>
      <c r="G661" s="5">
        <v>7.7206089999999996</v>
      </c>
      <c r="H661" s="5">
        <v>3.7137730000000002</v>
      </c>
      <c r="I661" s="5">
        <v>14.146240000000001</v>
      </c>
      <c r="J661" s="2" t="s">
        <v>644</v>
      </c>
    </row>
    <row r="662" spans="1:10" ht="14.4" hidden="1">
      <c r="A662" s="2" t="s">
        <v>139</v>
      </c>
      <c r="B662" s="5">
        <v>2006</v>
      </c>
      <c r="C662" s="3" t="s">
        <v>647</v>
      </c>
      <c r="D662" s="3" t="s">
        <v>642</v>
      </c>
      <c r="E662" s="3" t="s">
        <v>35</v>
      </c>
      <c r="F662" s="3" t="s">
        <v>646</v>
      </c>
      <c r="G662" s="5">
        <v>7.4492649999999996</v>
      </c>
      <c r="H662" s="5">
        <v>4.1265210000000003</v>
      </c>
      <c r="I662" s="5">
        <v>12.33845</v>
      </c>
      <c r="J662" s="2" t="s">
        <v>644</v>
      </c>
    </row>
    <row r="663" spans="1:10" ht="14.4" hidden="1">
      <c r="A663" s="2" t="s">
        <v>139</v>
      </c>
      <c r="B663" s="5">
        <v>2007</v>
      </c>
      <c r="C663" s="3" t="s">
        <v>647</v>
      </c>
      <c r="D663" s="3" t="s">
        <v>642</v>
      </c>
      <c r="E663" s="3" t="s">
        <v>35</v>
      </c>
      <c r="F663" s="3" t="s">
        <v>646</v>
      </c>
      <c r="G663" s="5">
        <v>7.2501049999999996</v>
      </c>
      <c r="H663" s="5">
        <v>4.1348739999999999</v>
      </c>
      <c r="I663" s="5">
        <v>11.60608</v>
      </c>
      <c r="J663" s="2" t="s">
        <v>644</v>
      </c>
    </row>
    <row r="664" spans="1:10" ht="14.4" hidden="1">
      <c r="A664" s="2" t="s">
        <v>139</v>
      </c>
      <c r="B664" s="5">
        <v>2008</v>
      </c>
      <c r="C664" s="3" t="s">
        <v>647</v>
      </c>
      <c r="D664" s="3" t="s">
        <v>642</v>
      </c>
      <c r="E664" s="3" t="s">
        <v>35</v>
      </c>
      <c r="F664" s="3" t="s">
        <v>646</v>
      </c>
      <c r="G664" s="5">
        <v>7.057766</v>
      </c>
      <c r="H664" s="5">
        <v>4.0839169999999996</v>
      </c>
      <c r="I664" s="5">
        <v>10.97354</v>
      </c>
      <c r="J664" s="2" t="s">
        <v>644</v>
      </c>
    </row>
    <row r="665" spans="1:10" ht="14.4" hidden="1">
      <c r="A665" s="2" t="s">
        <v>139</v>
      </c>
      <c r="B665" s="5">
        <v>2009</v>
      </c>
      <c r="C665" s="3" t="s">
        <v>647</v>
      </c>
      <c r="D665" s="3" t="s">
        <v>642</v>
      </c>
      <c r="E665" s="3" t="s">
        <v>35</v>
      </c>
      <c r="F665" s="3" t="s">
        <v>646</v>
      </c>
      <c r="G665" s="5">
        <v>6.8392350000000004</v>
      </c>
      <c r="H665" s="5">
        <v>3.7638189999999998</v>
      </c>
      <c r="I665" s="5">
        <v>11.30265</v>
      </c>
      <c r="J665" s="2" t="s">
        <v>644</v>
      </c>
    </row>
    <row r="666" spans="1:10" ht="14.4" hidden="1">
      <c r="A666" s="2" t="s">
        <v>139</v>
      </c>
      <c r="B666" s="5">
        <v>2010</v>
      </c>
      <c r="C666" s="3" t="s">
        <v>647</v>
      </c>
      <c r="D666" s="3" t="s">
        <v>642</v>
      </c>
      <c r="E666" s="3" t="s">
        <v>35</v>
      </c>
      <c r="F666" s="3" t="s">
        <v>646</v>
      </c>
      <c r="G666" s="5">
        <v>6.6853720000000001</v>
      </c>
      <c r="H666" s="5">
        <v>3.4939659999999999</v>
      </c>
      <c r="I666" s="5">
        <v>11.17901</v>
      </c>
      <c r="J666" s="2" t="s">
        <v>644</v>
      </c>
    </row>
    <row r="667" spans="1:10" ht="14.4" hidden="1">
      <c r="A667" s="2" t="s">
        <v>139</v>
      </c>
      <c r="B667" s="5">
        <v>2011</v>
      </c>
      <c r="C667" s="3" t="s">
        <v>647</v>
      </c>
      <c r="D667" s="3" t="s">
        <v>642</v>
      </c>
      <c r="E667" s="3" t="s">
        <v>35</v>
      </c>
      <c r="F667" s="3" t="s">
        <v>646</v>
      </c>
      <c r="G667" s="5">
        <v>6.5055139999999998</v>
      </c>
      <c r="H667" s="5">
        <v>3.372185</v>
      </c>
      <c r="I667" s="5">
        <v>10.953379999999999</v>
      </c>
      <c r="J667" s="2" t="s">
        <v>644</v>
      </c>
    </row>
    <row r="668" spans="1:10" ht="14.4" hidden="1">
      <c r="A668" s="2" t="s">
        <v>139</v>
      </c>
      <c r="B668" s="5">
        <v>2012</v>
      </c>
      <c r="C668" s="3" t="s">
        <v>647</v>
      </c>
      <c r="D668" s="3" t="s">
        <v>642</v>
      </c>
      <c r="E668" s="3" t="s">
        <v>35</v>
      </c>
      <c r="F668" s="3" t="s">
        <v>646</v>
      </c>
      <c r="G668" s="5">
        <v>6.5370660000000003</v>
      </c>
      <c r="H668" s="5">
        <v>3.2420580000000001</v>
      </c>
      <c r="I668" s="5">
        <v>11.45046</v>
      </c>
      <c r="J668" s="2" t="s">
        <v>644</v>
      </c>
    </row>
    <row r="669" spans="1:10" ht="14.4" hidden="1">
      <c r="A669" s="2" t="s">
        <v>139</v>
      </c>
      <c r="B669" s="5">
        <v>2013</v>
      </c>
      <c r="C669" s="3" t="s">
        <v>647</v>
      </c>
      <c r="D669" s="3" t="s">
        <v>642</v>
      </c>
      <c r="E669" s="3" t="s">
        <v>35</v>
      </c>
      <c r="F669" s="3" t="s">
        <v>646</v>
      </c>
      <c r="G669" s="5">
        <v>6.3355350000000001</v>
      </c>
      <c r="H669" s="5">
        <v>3.3785340000000001</v>
      </c>
      <c r="I669" s="5">
        <v>10.464309999999999</v>
      </c>
      <c r="J669" s="2" t="s">
        <v>644</v>
      </c>
    </row>
    <row r="670" spans="1:10" ht="14.4" hidden="1">
      <c r="A670" s="2" t="s">
        <v>139</v>
      </c>
      <c r="B670" s="5">
        <v>2014</v>
      </c>
      <c r="C670" s="3" t="s">
        <v>647</v>
      </c>
      <c r="D670" s="3" t="s">
        <v>642</v>
      </c>
      <c r="E670" s="3" t="s">
        <v>35</v>
      </c>
      <c r="F670" s="3" t="s">
        <v>646</v>
      </c>
      <c r="G670" s="5">
        <v>6.0446070000000001</v>
      </c>
      <c r="H670" s="5">
        <v>2.923038</v>
      </c>
      <c r="I670" s="5">
        <v>10.237690000000001</v>
      </c>
      <c r="J670" s="2" t="s">
        <v>644</v>
      </c>
    </row>
    <row r="671" spans="1:10" ht="14.4" hidden="1">
      <c r="A671" s="2" t="s">
        <v>139</v>
      </c>
      <c r="B671" s="5">
        <v>2015</v>
      </c>
      <c r="C671" s="3" t="s">
        <v>647</v>
      </c>
      <c r="D671" s="3" t="s">
        <v>642</v>
      </c>
      <c r="E671" s="3" t="s">
        <v>35</v>
      </c>
      <c r="F671" s="3" t="s">
        <v>646</v>
      </c>
      <c r="G671" s="5">
        <v>5.7017170000000004</v>
      </c>
      <c r="H671" s="5">
        <v>2.980267</v>
      </c>
      <c r="I671" s="5">
        <v>10.064719999999999</v>
      </c>
      <c r="J671" s="2" t="s">
        <v>644</v>
      </c>
    </row>
    <row r="672" spans="1:10" ht="14.4" hidden="1">
      <c r="A672" s="2" t="s">
        <v>139</v>
      </c>
      <c r="B672" s="5">
        <v>2016</v>
      </c>
      <c r="C672" s="3" t="s">
        <v>647</v>
      </c>
      <c r="D672" s="3" t="s">
        <v>642</v>
      </c>
      <c r="E672" s="3" t="s">
        <v>35</v>
      </c>
      <c r="F672" s="3" t="s">
        <v>646</v>
      </c>
      <c r="G672" s="5">
        <v>5.4523239999999999</v>
      </c>
      <c r="H672" s="5">
        <v>2.7337210000000001</v>
      </c>
      <c r="I672" s="5">
        <v>9.1898909999999994</v>
      </c>
      <c r="J672" s="2" t="s">
        <v>644</v>
      </c>
    </row>
    <row r="673" spans="1:10" ht="14.4" hidden="1">
      <c r="A673" s="2" t="s">
        <v>139</v>
      </c>
      <c r="B673" s="5">
        <v>2017</v>
      </c>
      <c r="C673" s="3" t="s">
        <v>647</v>
      </c>
      <c r="D673" s="3" t="s">
        <v>642</v>
      </c>
      <c r="E673" s="3" t="s">
        <v>35</v>
      </c>
      <c r="F673" s="3" t="s">
        <v>646</v>
      </c>
      <c r="G673" s="5">
        <v>5.5234129999999997</v>
      </c>
      <c r="H673" s="5">
        <v>2.723007</v>
      </c>
      <c r="I673" s="5">
        <v>9.7486230000000003</v>
      </c>
      <c r="J673" s="2" t="s">
        <v>644</v>
      </c>
    </row>
    <row r="674" spans="1:10" ht="14.4">
      <c r="A674" s="2" t="s">
        <v>69</v>
      </c>
      <c r="B674" s="5">
        <v>1990</v>
      </c>
      <c r="C674" s="3" t="s">
        <v>641</v>
      </c>
      <c r="D674" s="3" t="s">
        <v>642</v>
      </c>
      <c r="E674" s="3" t="s">
        <v>35</v>
      </c>
      <c r="F674" s="3" t="s">
        <v>643</v>
      </c>
      <c r="G674" s="5">
        <v>6401.38</v>
      </c>
      <c r="H674" s="5">
        <v>4658.7650000000003</v>
      </c>
      <c r="I674" s="5">
        <v>8602.0779999999995</v>
      </c>
      <c r="J674" s="2" t="s">
        <v>644</v>
      </c>
    </row>
    <row r="675" spans="1:10" ht="14.4">
      <c r="A675" s="2" t="s">
        <v>69</v>
      </c>
      <c r="B675" s="5">
        <v>1991</v>
      </c>
      <c r="C675" s="3" t="s">
        <v>641</v>
      </c>
      <c r="D675" s="3" t="s">
        <v>642</v>
      </c>
      <c r="E675" s="3" t="s">
        <v>35</v>
      </c>
      <c r="F675" s="3" t="s">
        <v>643</v>
      </c>
      <c r="G675" s="5">
        <v>6407.3410000000003</v>
      </c>
      <c r="H675" s="5">
        <v>4727.1379999999999</v>
      </c>
      <c r="I675" s="5">
        <v>8442.73</v>
      </c>
      <c r="J675" s="2" t="s">
        <v>644</v>
      </c>
    </row>
    <row r="676" spans="1:10" ht="14.4">
      <c r="A676" s="2" t="s">
        <v>69</v>
      </c>
      <c r="B676" s="5">
        <v>1992</v>
      </c>
      <c r="C676" s="3" t="s">
        <v>641</v>
      </c>
      <c r="D676" s="3" t="s">
        <v>642</v>
      </c>
      <c r="E676" s="3" t="s">
        <v>35</v>
      </c>
      <c r="F676" s="3" t="s">
        <v>643</v>
      </c>
      <c r="G676" s="5">
        <v>6429.8630000000003</v>
      </c>
      <c r="H676" s="5">
        <v>4674.6279999999997</v>
      </c>
      <c r="I676" s="5">
        <v>8324.5390000000007</v>
      </c>
      <c r="J676" s="2" t="s">
        <v>644</v>
      </c>
    </row>
    <row r="677" spans="1:10" ht="14.4">
      <c r="A677" s="2" t="s">
        <v>69</v>
      </c>
      <c r="B677" s="5">
        <v>1993</v>
      </c>
      <c r="C677" s="3" t="s">
        <v>641</v>
      </c>
      <c r="D677" s="3" t="s">
        <v>642</v>
      </c>
      <c r="E677" s="3" t="s">
        <v>35</v>
      </c>
      <c r="F677" s="3" t="s">
        <v>643</v>
      </c>
      <c r="G677" s="5">
        <v>6296.77</v>
      </c>
      <c r="H677" s="5">
        <v>4568.1620000000003</v>
      </c>
      <c r="I677" s="5">
        <v>8297.0689999999995</v>
      </c>
      <c r="J677" s="2" t="s">
        <v>644</v>
      </c>
    </row>
    <row r="678" spans="1:10" ht="14.4">
      <c r="A678" s="2" t="s">
        <v>69</v>
      </c>
      <c r="B678" s="5">
        <v>1994</v>
      </c>
      <c r="C678" s="3" t="s">
        <v>641</v>
      </c>
      <c r="D678" s="3" t="s">
        <v>642</v>
      </c>
      <c r="E678" s="3" t="s">
        <v>35</v>
      </c>
      <c r="F678" s="3" t="s">
        <v>643</v>
      </c>
      <c r="G678" s="5">
        <v>6193.9340000000002</v>
      </c>
      <c r="H678" s="5">
        <v>4625.8100000000004</v>
      </c>
      <c r="I678" s="5">
        <v>8102.973</v>
      </c>
      <c r="J678" s="2" t="s">
        <v>644</v>
      </c>
    </row>
    <row r="679" spans="1:10" ht="14.4">
      <c r="A679" s="2" t="s">
        <v>69</v>
      </c>
      <c r="B679" s="5">
        <v>1995</v>
      </c>
      <c r="C679" s="3" t="s">
        <v>641</v>
      </c>
      <c r="D679" s="3" t="s">
        <v>642</v>
      </c>
      <c r="E679" s="3" t="s">
        <v>35</v>
      </c>
      <c r="F679" s="3" t="s">
        <v>643</v>
      </c>
      <c r="G679" s="5">
        <v>6116.6360000000004</v>
      </c>
      <c r="H679" s="5">
        <v>4457.9669999999996</v>
      </c>
      <c r="I679" s="5">
        <v>8059.0780000000004</v>
      </c>
      <c r="J679" s="2" t="s">
        <v>644</v>
      </c>
    </row>
    <row r="680" spans="1:10" ht="14.4">
      <c r="A680" s="2" t="s">
        <v>69</v>
      </c>
      <c r="B680" s="5">
        <v>1996</v>
      </c>
      <c r="C680" s="3" t="s">
        <v>641</v>
      </c>
      <c r="D680" s="3" t="s">
        <v>642</v>
      </c>
      <c r="E680" s="3" t="s">
        <v>35</v>
      </c>
      <c r="F680" s="3" t="s">
        <v>643</v>
      </c>
      <c r="G680" s="5">
        <v>6060.1170000000002</v>
      </c>
      <c r="H680" s="5">
        <v>4462.299</v>
      </c>
      <c r="I680" s="5">
        <v>7872.482</v>
      </c>
      <c r="J680" s="2" t="s">
        <v>644</v>
      </c>
    </row>
    <row r="681" spans="1:10" ht="14.4">
      <c r="A681" s="2" t="s">
        <v>69</v>
      </c>
      <c r="B681" s="5">
        <v>1997</v>
      </c>
      <c r="C681" s="3" t="s">
        <v>641</v>
      </c>
      <c r="D681" s="3" t="s">
        <v>642</v>
      </c>
      <c r="E681" s="3" t="s">
        <v>35</v>
      </c>
      <c r="F681" s="3" t="s">
        <v>643</v>
      </c>
      <c r="G681" s="5">
        <v>5958.9440000000004</v>
      </c>
      <c r="H681" s="5">
        <v>4401.0810000000001</v>
      </c>
      <c r="I681" s="5">
        <v>7621.3429999999998</v>
      </c>
      <c r="J681" s="2" t="s">
        <v>644</v>
      </c>
    </row>
    <row r="682" spans="1:10" ht="14.4">
      <c r="A682" s="2" t="s">
        <v>69</v>
      </c>
      <c r="B682" s="5">
        <v>1998</v>
      </c>
      <c r="C682" s="3" t="s">
        <v>641</v>
      </c>
      <c r="D682" s="3" t="s">
        <v>642</v>
      </c>
      <c r="E682" s="3" t="s">
        <v>35</v>
      </c>
      <c r="F682" s="3" t="s">
        <v>643</v>
      </c>
      <c r="G682" s="5">
        <v>5801.5709999999999</v>
      </c>
      <c r="H682" s="5">
        <v>4223.4970000000003</v>
      </c>
      <c r="I682" s="5">
        <v>7469.6149999999998</v>
      </c>
      <c r="J682" s="2" t="s">
        <v>644</v>
      </c>
    </row>
    <row r="683" spans="1:10" ht="14.4">
      <c r="A683" s="2" t="s">
        <v>69</v>
      </c>
      <c r="B683" s="5">
        <v>1999</v>
      </c>
      <c r="C683" s="3" t="s">
        <v>641</v>
      </c>
      <c r="D683" s="3" t="s">
        <v>642</v>
      </c>
      <c r="E683" s="3" t="s">
        <v>35</v>
      </c>
      <c r="F683" s="3" t="s">
        <v>643</v>
      </c>
      <c r="G683" s="5">
        <v>5611.424</v>
      </c>
      <c r="H683" s="5">
        <v>4059.886</v>
      </c>
      <c r="I683" s="5">
        <v>7200.89</v>
      </c>
      <c r="J683" s="2" t="s">
        <v>644</v>
      </c>
    </row>
    <row r="684" spans="1:10" ht="14.4">
      <c r="A684" s="2" t="s">
        <v>69</v>
      </c>
      <c r="B684" s="5">
        <v>2000</v>
      </c>
      <c r="C684" s="3" t="s">
        <v>641</v>
      </c>
      <c r="D684" s="3" t="s">
        <v>642</v>
      </c>
      <c r="E684" s="3" t="s">
        <v>35</v>
      </c>
      <c r="F684" s="3" t="s">
        <v>643</v>
      </c>
      <c r="G684" s="5">
        <v>5498.3760000000002</v>
      </c>
      <c r="H684" s="5">
        <v>3986.6930000000002</v>
      </c>
      <c r="I684" s="5">
        <v>7056.7780000000002</v>
      </c>
      <c r="J684" s="2" t="s">
        <v>644</v>
      </c>
    </row>
    <row r="685" spans="1:10" ht="14.4">
      <c r="A685" s="2" t="s">
        <v>69</v>
      </c>
      <c r="B685" s="5">
        <v>2001</v>
      </c>
      <c r="C685" s="3" t="s">
        <v>641</v>
      </c>
      <c r="D685" s="3" t="s">
        <v>642</v>
      </c>
      <c r="E685" s="3" t="s">
        <v>35</v>
      </c>
      <c r="F685" s="3" t="s">
        <v>643</v>
      </c>
      <c r="G685" s="5">
        <v>5401.5379999999996</v>
      </c>
      <c r="H685" s="5">
        <v>3876.375</v>
      </c>
      <c r="I685" s="5">
        <v>6862.8860000000004</v>
      </c>
      <c r="J685" s="2" t="s">
        <v>644</v>
      </c>
    </row>
    <row r="686" spans="1:10" ht="14.4">
      <c r="A686" s="2" t="s">
        <v>69</v>
      </c>
      <c r="B686" s="5">
        <v>2002</v>
      </c>
      <c r="C686" s="3" t="s">
        <v>641</v>
      </c>
      <c r="D686" s="3" t="s">
        <v>642</v>
      </c>
      <c r="E686" s="3" t="s">
        <v>35</v>
      </c>
      <c r="F686" s="3" t="s">
        <v>643</v>
      </c>
      <c r="G686" s="5">
        <v>5258.4620000000004</v>
      </c>
      <c r="H686" s="5">
        <v>3764.54</v>
      </c>
      <c r="I686" s="5">
        <v>6654.3379999999997</v>
      </c>
      <c r="J686" s="2" t="s">
        <v>644</v>
      </c>
    </row>
    <row r="687" spans="1:10" ht="14.4">
      <c r="A687" s="2" t="s">
        <v>69</v>
      </c>
      <c r="B687" s="5">
        <v>2003</v>
      </c>
      <c r="C687" s="3" t="s">
        <v>641</v>
      </c>
      <c r="D687" s="3" t="s">
        <v>642</v>
      </c>
      <c r="E687" s="3" t="s">
        <v>35</v>
      </c>
      <c r="F687" s="3" t="s">
        <v>643</v>
      </c>
      <c r="G687" s="5">
        <v>5168.1779999999999</v>
      </c>
      <c r="H687" s="5">
        <v>3812.9589999999998</v>
      </c>
      <c r="I687" s="5">
        <v>6469.9610000000002</v>
      </c>
      <c r="J687" s="2" t="s">
        <v>644</v>
      </c>
    </row>
    <row r="688" spans="1:10" ht="14.4">
      <c r="A688" s="2" t="s">
        <v>69</v>
      </c>
      <c r="B688" s="5">
        <v>2004</v>
      </c>
      <c r="C688" s="3" t="s">
        <v>641</v>
      </c>
      <c r="D688" s="3" t="s">
        <v>642</v>
      </c>
      <c r="E688" s="3" t="s">
        <v>35</v>
      </c>
      <c r="F688" s="3" t="s">
        <v>643</v>
      </c>
      <c r="G688" s="5">
        <v>5120.009</v>
      </c>
      <c r="H688" s="5">
        <v>3777.107</v>
      </c>
      <c r="I688" s="5">
        <v>6521.7560000000003</v>
      </c>
      <c r="J688" s="2" t="s">
        <v>644</v>
      </c>
    </row>
    <row r="689" spans="1:10" ht="14.4">
      <c r="A689" s="2" t="s">
        <v>69</v>
      </c>
      <c r="B689" s="5">
        <v>2005</v>
      </c>
      <c r="C689" s="3" t="s">
        <v>641</v>
      </c>
      <c r="D689" s="3" t="s">
        <v>642</v>
      </c>
      <c r="E689" s="3" t="s">
        <v>35</v>
      </c>
      <c r="F689" s="3" t="s">
        <v>643</v>
      </c>
      <c r="G689" s="5">
        <v>5057.8950000000004</v>
      </c>
      <c r="H689" s="5">
        <v>3719.8249999999998</v>
      </c>
      <c r="I689" s="5">
        <v>6404.3239999999996</v>
      </c>
      <c r="J689" s="2" t="s">
        <v>644</v>
      </c>
    </row>
    <row r="690" spans="1:10" ht="14.4">
      <c r="A690" s="2" t="s">
        <v>69</v>
      </c>
      <c r="B690" s="5">
        <v>2006</v>
      </c>
      <c r="C690" s="3" t="s">
        <v>641</v>
      </c>
      <c r="D690" s="3" t="s">
        <v>642</v>
      </c>
      <c r="E690" s="3" t="s">
        <v>35</v>
      </c>
      <c r="F690" s="3" t="s">
        <v>643</v>
      </c>
      <c r="G690" s="5">
        <v>4982.8680000000004</v>
      </c>
      <c r="H690" s="5">
        <v>3647.3290000000002</v>
      </c>
      <c r="I690" s="5">
        <v>6314.8249999999998</v>
      </c>
      <c r="J690" s="2" t="s">
        <v>644</v>
      </c>
    </row>
    <row r="691" spans="1:10" ht="14.4">
      <c r="A691" s="2" t="s">
        <v>69</v>
      </c>
      <c r="B691" s="5">
        <v>2007</v>
      </c>
      <c r="C691" s="3" t="s">
        <v>641</v>
      </c>
      <c r="D691" s="3" t="s">
        <v>642</v>
      </c>
      <c r="E691" s="3" t="s">
        <v>35</v>
      </c>
      <c r="F691" s="3" t="s">
        <v>643</v>
      </c>
      <c r="G691" s="5">
        <v>4910.07</v>
      </c>
      <c r="H691" s="5">
        <v>3661.5369999999998</v>
      </c>
      <c r="I691" s="5">
        <v>6139.62</v>
      </c>
      <c r="J691" s="2" t="s">
        <v>644</v>
      </c>
    </row>
    <row r="692" spans="1:10" ht="14.4">
      <c r="A692" s="2" t="s">
        <v>69</v>
      </c>
      <c r="B692" s="5">
        <v>2008</v>
      </c>
      <c r="C692" s="3" t="s">
        <v>641</v>
      </c>
      <c r="D692" s="3" t="s">
        <v>642</v>
      </c>
      <c r="E692" s="3" t="s">
        <v>35</v>
      </c>
      <c r="F692" s="3" t="s">
        <v>643</v>
      </c>
      <c r="G692" s="5">
        <v>4836.9970000000003</v>
      </c>
      <c r="H692" s="5">
        <v>3626.3829999999998</v>
      </c>
      <c r="I692" s="5">
        <v>6022.7929999999997</v>
      </c>
      <c r="J692" s="2" t="s">
        <v>644</v>
      </c>
    </row>
    <row r="693" spans="1:10" ht="14.4">
      <c r="A693" s="2" t="s">
        <v>69</v>
      </c>
      <c r="B693" s="5">
        <v>2009</v>
      </c>
      <c r="C693" s="3" t="s">
        <v>641</v>
      </c>
      <c r="D693" s="3" t="s">
        <v>642</v>
      </c>
      <c r="E693" s="3" t="s">
        <v>35</v>
      </c>
      <c r="F693" s="3" t="s">
        <v>643</v>
      </c>
      <c r="G693" s="5">
        <v>4712.8789999999999</v>
      </c>
      <c r="H693" s="5">
        <v>3547.578</v>
      </c>
      <c r="I693" s="5">
        <v>5863.2920000000004</v>
      </c>
      <c r="J693" s="2" t="s">
        <v>644</v>
      </c>
    </row>
    <row r="694" spans="1:10" ht="14.4">
      <c r="A694" s="2" t="s">
        <v>69</v>
      </c>
      <c r="B694" s="5">
        <v>2010</v>
      </c>
      <c r="C694" s="3" t="s">
        <v>641</v>
      </c>
      <c r="D694" s="3" t="s">
        <v>642</v>
      </c>
      <c r="E694" s="3" t="s">
        <v>35</v>
      </c>
      <c r="F694" s="3" t="s">
        <v>643</v>
      </c>
      <c r="G694" s="5">
        <v>4609.143</v>
      </c>
      <c r="H694" s="5">
        <v>3470.192</v>
      </c>
      <c r="I694" s="5">
        <v>5731.8180000000002</v>
      </c>
      <c r="J694" s="2" t="s">
        <v>644</v>
      </c>
    </row>
    <row r="695" spans="1:10" ht="14.4">
      <c r="A695" s="2" t="s">
        <v>69</v>
      </c>
      <c r="B695" s="5">
        <v>2011</v>
      </c>
      <c r="C695" s="3" t="s">
        <v>641</v>
      </c>
      <c r="D695" s="3" t="s">
        <v>642</v>
      </c>
      <c r="E695" s="3" t="s">
        <v>35</v>
      </c>
      <c r="F695" s="3" t="s">
        <v>643</v>
      </c>
      <c r="G695" s="5">
        <v>4605.308</v>
      </c>
      <c r="H695" s="5">
        <v>3446.364</v>
      </c>
      <c r="I695" s="5">
        <v>5695.57</v>
      </c>
      <c r="J695" s="2" t="s">
        <v>644</v>
      </c>
    </row>
    <row r="696" spans="1:10" ht="14.4">
      <c r="A696" s="2" t="s">
        <v>69</v>
      </c>
      <c r="B696" s="5">
        <v>2012</v>
      </c>
      <c r="C696" s="3" t="s">
        <v>641</v>
      </c>
      <c r="D696" s="3" t="s">
        <v>642</v>
      </c>
      <c r="E696" s="3" t="s">
        <v>35</v>
      </c>
      <c r="F696" s="3" t="s">
        <v>643</v>
      </c>
      <c r="G696" s="5">
        <v>4256.357</v>
      </c>
      <c r="H696" s="5">
        <v>3165.2820000000002</v>
      </c>
      <c r="I696" s="5">
        <v>5381.48</v>
      </c>
      <c r="J696" s="2" t="s">
        <v>644</v>
      </c>
    </row>
    <row r="697" spans="1:10" ht="14.4">
      <c r="A697" s="2" t="s">
        <v>69</v>
      </c>
      <c r="B697" s="5">
        <v>2013</v>
      </c>
      <c r="C697" s="3" t="s">
        <v>641</v>
      </c>
      <c r="D697" s="3" t="s">
        <v>642</v>
      </c>
      <c r="E697" s="3" t="s">
        <v>35</v>
      </c>
      <c r="F697" s="3" t="s">
        <v>643</v>
      </c>
      <c r="G697" s="5">
        <v>4215.03</v>
      </c>
      <c r="H697" s="5">
        <v>3141.0259999999998</v>
      </c>
      <c r="I697" s="5">
        <v>5265.07</v>
      </c>
      <c r="J697" s="2" t="s">
        <v>644</v>
      </c>
    </row>
    <row r="698" spans="1:10" ht="14.4">
      <c r="A698" s="2" t="s">
        <v>69</v>
      </c>
      <c r="B698" s="5">
        <v>2014</v>
      </c>
      <c r="C698" s="3" t="s">
        <v>641</v>
      </c>
      <c r="D698" s="3" t="s">
        <v>642</v>
      </c>
      <c r="E698" s="3" t="s">
        <v>35</v>
      </c>
      <c r="F698" s="3" t="s">
        <v>643</v>
      </c>
      <c r="G698" s="5">
        <v>3908.002</v>
      </c>
      <c r="H698" s="5">
        <v>2906.8829999999998</v>
      </c>
      <c r="I698" s="5">
        <v>4949.473</v>
      </c>
      <c r="J698" s="2" t="s">
        <v>644</v>
      </c>
    </row>
    <row r="699" spans="1:10" ht="14.4">
      <c r="A699" s="2" t="s">
        <v>69</v>
      </c>
      <c r="B699" s="5">
        <v>2015</v>
      </c>
      <c r="C699" s="3" t="s">
        <v>641</v>
      </c>
      <c r="D699" s="3" t="s">
        <v>642</v>
      </c>
      <c r="E699" s="3" t="s">
        <v>35</v>
      </c>
      <c r="F699" s="3" t="s">
        <v>643</v>
      </c>
      <c r="G699" s="5">
        <v>3806.7820000000002</v>
      </c>
      <c r="H699" s="5">
        <v>2859.931</v>
      </c>
      <c r="I699" s="5">
        <v>4801.6180000000004</v>
      </c>
      <c r="J699" s="2" t="s">
        <v>644</v>
      </c>
    </row>
    <row r="700" spans="1:10" ht="14.4">
      <c r="A700" s="2" t="s">
        <v>69</v>
      </c>
      <c r="B700" s="5">
        <v>2016</v>
      </c>
      <c r="C700" s="3" t="s">
        <v>641</v>
      </c>
      <c r="D700" s="3" t="s">
        <v>642</v>
      </c>
      <c r="E700" s="3" t="s">
        <v>35</v>
      </c>
      <c r="F700" s="3" t="s">
        <v>643</v>
      </c>
      <c r="G700" s="5">
        <v>3542.203</v>
      </c>
      <c r="H700" s="5">
        <v>2613.4160000000002</v>
      </c>
      <c r="I700" s="5">
        <v>4456.0889999999999</v>
      </c>
      <c r="J700" s="2" t="s">
        <v>644</v>
      </c>
    </row>
    <row r="701" spans="1:10" ht="14.4">
      <c r="A701" s="2" t="s">
        <v>69</v>
      </c>
      <c r="B701" s="5">
        <v>2017</v>
      </c>
      <c r="C701" s="3" t="s">
        <v>641</v>
      </c>
      <c r="D701" s="3" t="s">
        <v>642</v>
      </c>
      <c r="E701" s="3" t="s">
        <v>35</v>
      </c>
      <c r="F701" s="3" t="s">
        <v>643</v>
      </c>
      <c r="G701" s="5">
        <v>3350.2429999999999</v>
      </c>
      <c r="H701" s="5">
        <v>2447.1370000000002</v>
      </c>
      <c r="I701" s="5">
        <v>4199.9219999999996</v>
      </c>
      <c r="J701" s="2" t="s">
        <v>644</v>
      </c>
    </row>
    <row r="702" spans="1:10" ht="14.4" hidden="1">
      <c r="A702" s="3" t="s">
        <v>69</v>
      </c>
      <c r="B702" s="5">
        <v>1990</v>
      </c>
      <c r="C702" s="3" t="s">
        <v>641</v>
      </c>
      <c r="D702" s="3" t="s">
        <v>642</v>
      </c>
      <c r="E702" s="3" t="s">
        <v>35</v>
      </c>
      <c r="F702" s="3" t="s">
        <v>646</v>
      </c>
      <c r="G702" s="5">
        <v>73.431659999999994</v>
      </c>
      <c r="H702" s="5">
        <v>53.464590000000001</v>
      </c>
      <c r="I702" s="5">
        <v>98.709919999999997</v>
      </c>
      <c r="J702" s="2" t="s">
        <v>644</v>
      </c>
    </row>
    <row r="703" spans="1:10" ht="14.4" hidden="1">
      <c r="A703" s="3" t="s">
        <v>69</v>
      </c>
      <c r="B703" s="5">
        <v>1991</v>
      </c>
      <c r="C703" s="3" t="s">
        <v>641</v>
      </c>
      <c r="D703" s="3" t="s">
        <v>642</v>
      </c>
      <c r="E703" s="3" t="s">
        <v>35</v>
      </c>
      <c r="F703" s="3" t="s">
        <v>646</v>
      </c>
      <c r="G703" s="5">
        <v>73.494519999999994</v>
      </c>
      <c r="H703" s="5">
        <v>54.251159999999999</v>
      </c>
      <c r="I703" s="5">
        <v>96.801940000000002</v>
      </c>
      <c r="J703" s="2" t="s">
        <v>644</v>
      </c>
    </row>
    <row r="704" spans="1:10" ht="14.4" hidden="1">
      <c r="A704" s="3" t="s">
        <v>69</v>
      </c>
      <c r="B704" s="5">
        <v>1992</v>
      </c>
      <c r="C704" s="3" t="s">
        <v>641</v>
      </c>
      <c r="D704" s="3" t="s">
        <v>642</v>
      </c>
      <c r="E704" s="3" t="s">
        <v>35</v>
      </c>
      <c r="F704" s="3" t="s">
        <v>646</v>
      </c>
      <c r="G704" s="5">
        <v>73.748630000000006</v>
      </c>
      <c r="H704" s="5">
        <v>53.616160000000001</v>
      </c>
      <c r="I704" s="5">
        <v>95.495059999999995</v>
      </c>
      <c r="J704" s="2" t="s">
        <v>644</v>
      </c>
    </row>
    <row r="705" spans="1:10" ht="14.4" hidden="1">
      <c r="A705" s="3" t="s">
        <v>69</v>
      </c>
      <c r="B705" s="5">
        <v>1993</v>
      </c>
      <c r="C705" s="3" t="s">
        <v>641</v>
      </c>
      <c r="D705" s="3" t="s">
        <v>642</v>
      </c>
      <c r="E705" s="3" t="s">
        <v>35</v>
      </c>
      <c r="F705" s="3" t="s">
        <v>646</v>
      </c>
      <c r="G705" s="5">
        <v>72.221310000000003</v>
      </c>
      <c r="H705" s="5">
        <v>52.381489999999999</v>
      </c>
      <c r="I705" s="5">
        <v>95.174679999999995</v>
      </c>
      <c r="J705" s="2" t="s">
        <v>644</v>
      </c>
    </row>
    <row r="706" spans="1:10" ht="14.4" hidden="1">
      <c r="A706" s="3" t="s">
        <v>69</v>
      </c>
      <c r="B706" s="5">
        <v>1994</v>
      </c>
      <c r="C706" s="3" t="s">
        <v>641</v>
      </c>
      <c r="D706" s="3" t="s">
        <v>642</v>
      </c>
      <c r="E706" s="3" t="s">
        <v>35</v>
      </c>
      <c r="F706" s="3" t="s">
        <v>646</v>
      </c>
      <c r="G706" s="5">
        <v>71.043599999999998</v>
      </c>
      <c r="H706" s="5">
        <v>53.059950000000001</v>
      </c>
      <c r="I706" s="5">
        <v>92.957390000000004</v>
      </c>
      <c r="J706" s="2" t="s">
        <v>644</v>
      </c>
    </row>
    <row r="707" spans="1:10" ht="14.4" hidden="1">
      <c r="A707" s="3" t="s">
        <v>69</v>
      </c>
      <c r="B707" s="5">
        <v>1995</v>
      </c>
      <c r="C707" s="3" t="s">
        <v>641</v>
      </c>
      <c r="D707" s="3" t="s">
        <v>642</v>
      </c>
      <c r="E707" s="3" t="s">
        <v>35</v>
      </c>
      <c r="F707" s="3" t="s">
        <v>646</v>
      </c>
      <c r="G707" s="5">
        <v>70.158349999999999</v>
      </c>
      <c r="H707" s="5">
        <v>51.141269999999999</v>
      </c>
      <c r="I707" s="5">
        <v>92.426630000000003</v>
      </c>
      <c r="J707" s="2" t="s">
        <v>644</v>
      </c>
    </row>
    <row r="708" spans="1:10" ht="14.4" hidden="1">
      <c r="A708" s="3" t="s">
        <v>69</v>
      </c>
      <c r="B708" s="5">
        <v>1996</v>
      </c>
      <c r="C708" s="3" t="s">
        <v>641</v>
      </c>
      <c r="D708" s="3" t="s">
        <v>642</v>
      </c>
      <c r="E708" s="3" t="s">
        <v>35</v>
      </c>
      <c r="F708" s="3" t="s">
        <v>646</v>
      </c>
      <c r="G708" s="5">
        <v>69.510080000000002</v>
      </c>
      <c r="H708" s="5">
        <v>51.171720000000001</v>
      </c>
      <c r="I708" s="5">
        <v>90.275199999999998</v>
      </c>
      <c r="J708" s="2" t="s">
        <v>644</v>
      </c>
    </row>
    <row r="709" spans="1:10" ht="14.4" hidden="1">
      <c r="A709" s="3" t="s">
        <v>69</v>
      </c>
      <c r="B709" s="5">
        <v>1997</v>
      </c>
      <c r="C709" s="3" t="s">
        <v>641</v>
      </c>
      <c r="D709" s="3" t="s">
        <v>642</v>
      </c>
      <c r="E709" s="3" t="s">
        <v>35</v>
      </c>
      <c r="F709" s="3" t="s">
        <v>646</v>
      </c>
      <c r="G709" s="5">
        <v>68.341909999999999</v>
      </c>
      <c r="H709" s="5">
        <v>50.497300000000003</v>
      </c>
      <c r="I709" s="5">
        <v>87.420320000000004</v>
      </c>
      <c r="J709" s="2" t="s">
        <v>644</v>
      </c>
    </row>
    <row r="710" spans="1:10" ht="14.4" hidden="1">
      <c r="A710" s="3" t="s">
        <v>69</v>
      </c>
      <c r="B710" s="5">
        <v>1998</v>
      </c>
      <c r="C710" s="3" t="s">
        <v>641</v>
      </c>
      <c r="D710" s="3" t="s">
        <v>642</v>
      </c>
      <c r="E710" s="3" t="s">
        <v>35</v>
      </c>
      <c r="F710" s="3" t="s">
        <v>646</v>
      </c>
      <c r="G710" s="5">
        <v>66.527090000000001</v>
      </c>
      <c r="H710" s="5">
        <v>48.426699999999997</v>
      </c>
      <c r="I710" s="5">
        <v>85.597939999999994</v>
      </c>
      <c r="J710" s="2" t="s">
        <v>644</v>
      </c>
    </row>
    <row r="711" spans="1:10" ht="14.4" hidden="1">
      <c r="A711" s="3" t="s">
        <v>69</v>
      </c>
      <c r="B711" s="5">
        <v>1999</v>
      </c>
      <c r="C711" s="3" t="s">
        <v>641</v>
      </c>
      <c r="D711" s="3" t="s">
        <v>642</v>
      </c>
      <c r="E711" s="3" t="s">
        <v>35</v>
      </c>
      <c r="F711" s="3" t="s">
        <v>646</v>
      </c>
      <c r="G711" s="5">
        <v>64.338130000000007</v>
      </c>
      <c r="H711" s="5">
        <v>46.557780000000001</v>
      </c>
      <c r="I711" s="5">
        <v>82.590779999999995</v>
      </c>
      <c r="J711" s="2" t="s">
        <v>644</v>
      </c>
    </row>
    <row r="712" spans="1:10" ht="14.4" hidden="1">
      <c r="A712" s="3" t="s">
        <v>69</v>
      </c>
      <c r="B712" s="5">
        <v>2000</v>
      </c>
      <c r="C712" s="3" t="s">
        <v>641</v>
      </c>
      <c r="D712" s="3" t="s">
        <v>642</v>
      </c>
      <c r="E712" s="3" t="s">
        <v>35</v>
      </c>
      <c r="F712" s="3" t="s">
        <v>646</v>
      </c>
      <c r="G712" s="5">
        <v>63.034280000000003</v>
      </c>
      <c r="H712" s="5">
        <v>45.703830000000004</v>
      </c>
      <c r="I712" s="5">
        <v>80.896339999999995</v>
      </c>
      <c r="J712" s="2" t="s">
        <v>644</v>
      </c>
    </row>
    <row r="713" spans="1:10" ht="14.4" hidden="1">
      <c r="A713" s="3" t="s">
        <v>69</v>
      </c>
      <c r="B713" s="5">
        <v>2001</v>
      </c>
      <c r="C713" s="3" t="s">
        <v>641</v>
      </c>
      <c r="D713" s="3" t="s">
        <v>642</v>
      </c>
      <c r="E713" s="3" t="s">
        <v>35</v>
      </c>
      <c r="F713" s="3" t="s">
        <v>646</v>
      </c>
      <c r="G713" s="5">
        <v>61.916429999999998</v>
      </c>
      <c r="H713" s="5">
        <v>44.428449999999998</v>
      </c>
      <c r="I713" s="5">
        <v>78.672550000000001</v>
      </c>
      <c r="J713" s="2" t="s">
        <v>644</v>
      </c>
    </row>
    <row r="714" spans="1:10" ht="14.4" hidden="1">
      <c r="A714" s="3" t="s">
        <v>69</v>
      </c>
      <c r="B714" s="5">
        <v>2002</v>
      </c>
      <c r="C714" s="3" t="s">
        <v>641</v>
      </c>
      <c r="D714" s="3" t="s">
        <v>642</v>
      </c>
      <c r="E714" s="3" t="s">
        <v>35</v>
      </c>
      <c r="F714" s="3" t="s">
        <v>646</v>
      </c>
      <c r="G714" s="5">
        <v>60.269860000000001</v>
      </c>
      <c r="H714" s="5">
        <v>43.137970000000003</v>
      </c>
      <c r="I714" s="5">
        <v>76.300020000000004</v>
      </c>
      <c r="J714" s="2" t="s">
        <v>644</v>
      </c>
    </row>
    <row r="715" spans="1:10" ht="14.4" hidden="1">
      <c r="A715" s="3" t="s">
        <v>69</v>
      </c>
      <c r="B715" s="5">
        <v>2003</v>
      </c>
      <c r="C715" s="3" t="s">
        <v>641</v>
      </c>
      <c r="D715" s="3" t="s">
        <v>642</v>
      </c>
      <c r="E715" s="3" t="s">
        <v>35</v>
      </c>
      <c r="F715" s="3" t="s">
        <v>646</v>
      </c>
      <c r="G715" s="5">
        <v>59.22757</v>
      </c>
      <c r="H715" s="5">
        <v>43.674280000000003</v>
      </c>
      <c r="I715" s="5">
        <v>74.172529999999995</v>
      </c>
      <c r="J715" s="2" t="s">
        <v>644</v>
      </c>
    </row>
    <row r="716" spans="1:10" ht="14.4" hidden="1">
      <c r="A716" s="3" t="s">
        <v>69</v>
      </c>
      <c r="B716" s="5">
        <v>2004</v>
      </c>
      <c r="C716" s="3" t="s">
        <v>641</v>
      </c>
      <c r="D716" s="3" t="s">
        <v>642</v>
      </c>
      <c r="E716" s="3" t="s">
        <v>35</v>
      </c>
      <c r="F716" s="3" t="s">
        <v>646</v>
      </c>
      <c r="G716" s="5">
        <v>58.669550000000001</v>
      </c>
      <c r="H716" s="5">
        <v>43.269469999999998</v>
      </c>
      <c r="I716" s="5">
        <v>74.714730000000003</v>
      </c>
      <c r="J716" s="2" t="s">
        <v>644</v>
      </c>
    </row>
    <row r="717" spans="1:10" ht="14.4" hidden="1">
      <c r="A717" s="3" t="s">
        <v>69</v>
      </c>
      <c r="B717" s="5">
        <v>2005</v>
      </c>
      <c r="C717" s="3" t="s">
        <v>641</v>
      </c>
      <c r="D717" s="3" t="s">
        <v>642</v>
      </c>
      <c r="E717" s="3" t="s">
        <v>35</v>
      </c>
      <c r="F717" s="3" t="s">
        <v>646</v>
      </c>
      <c r="G717" s="5">
        <v>57.951979999999999</v>
      </c>
      <c r="H717" s="5">
        <v>42.601379999999999</v>
      </c>
      <c r="I717" s="5">
        <v>73.357209999999995</v>
      </c>
      <c r="J717" s="2" t="s">
        <v>644</v>
      </c>
    </row>
    <row r="718" spans="1:10" ht="14.4" hidden="1">
      <c r="A718" s="3" t="s">
        <v>69</v>
      </c>
      <c r="B718" s="5">
        <v>2006</v>
      </c>
      <c r="C718" s="3" t="s">
        <v>641</v>
      </c>
      <c r="D718" s="3" t="s">
        <v>642</v>
      </c>
      <c r="E718" s="3" t="s">
        <v>35</v>
      </c>
      <c r="F718" s="3" t="s">
        <v>646</v>
      </c>
      <c r="G718" s="5">
        <v>57.084159999999997</v>
      </c>
      <c r="H718" s="5">
        <v>41.76361</v>
      </c>
      <c r="I718" s="5">
        <v>72.331940000000003</v>
      </c>
      <c r="J718" s="2" t="s">
        <v>644</v>
      </c>
    </row>
    <row r="719" spans="1:10" ht="14.4" hidden="1">
      <c r="A719" s="3" t="s">
        <v>69</v>
      </c>
      <c r="B719" s="5">
        <v>2007</v>
      </c>
      <c r="C719" s="3" t="s">
        <v>641</v>
      </c>
      <c r="D719" s="3" t="s">
        <v>642</v>
      </c>
      <c r="E719" s="3" t="s">
        <v>35</v>
      </c>
      <c r="F719" s="3" t="s">
        <v>646</v>
      </c>
      <c r="G719" s="5">
        <v>56.244439999999997</v>
      </c>
      <c r="H719" s="5">
        <v>41.9375</v>
      </c>
      <c r="I719" s="5">
        <v>70.302530000000004</v>
      </c>
      <c r="J719" s="2" t="s">
        <v>644</v>
      </c>
    </row>
    <row r="720" spans="1:10" ht="14.4" hidden="1">
      <c r="A720" s="3" t="s">
        <v>69</v>
      </c>
      <c r="B720" s="5">
        <v>2008</v>
      </c>
      <c r="C720" s="3" t="s">
        <v>641</v>
      </c>
      <c r="D720" s="3" t="s">
        <v>642</v>
      </c>
      <c r="E720" s="3" t="s">
        <v>35</v>
      </c>
      <c r="F720" s="3" t="s">
        <v>646</v>
      </c>
      <c r="G720" s="5">
        <v>55.402050000000003</v>
      </c>
      <c r="H720" s="5">
        <v>41.559289999999997</v>
      </c>
      <c r="I720" s="5">
        <v>69.040149999999997</v>
      </c>
      <c r="J720" s="2" t="s">
        <v>644</v>
      </c>
    </row>
    <row r="721" spans="1:10" ht="14.4" hidden="1">
      <c r="A721" s="3" t="s">
        <v>69</v>
      </c>
      <c r="B721" s="5">
        <v>2009</v>
      </c>
      <c r="C721" s="3" t="s">
        <v>641</v>
      </c>
      <c r="D721" s="3" t="s">
        <v>642</v>
      </c>
      <c r="E721" s="3" t="s">
        <v>35</v>
      </c>
      <c r="F721" s="3" t="s">
        <v>646</v>
      </c>
      <c r="G721" s="5">
        <v>53.972059999999999</v>
      </c>
      <c r="H721" s="5">
        <v>40.584490000000002</v>
      </c>
      <c r="I721" s="5">
        <v>67.141990000000007</v>
      </c>
      <c r="J721" s="2" t="s">
        <v>644</v>
      </c>
    </row>
    <row r="722" spans="1:10" ht="14.4" hidden="1">
      <c r="A722" s="3" t="s">
        <v>69</v>
      </c>
      <c r="B722" s="5">
        <v>2010</v>
      </c>
      <c r="C722" s="3" t="s">
        <v>641</v>
      </c>
      <c r="D722" s="3" t="s">
        <v>642</v>
      </c>
      <c r="E722" s="3" t="s">
        <v>35</v>
      </c>
      <c r="F722" s="3" t="s">
        <v>646</v>
      </c>
      <c r="G722" s="5">
        <v>52.773449999999997</v>
      </c>
      <c r="H722" s="5">
        <v>39.712620000000001</v>
      </c>
      <c r="I722" s="5">
        <v>65.622219999999999</v>
      </c>
      <c r="J722" s="2" t="s">
        <v>644</v>
      </c>
    </row>
    <row r="723" spans="1:10" ht="14.4" hidden="1">
      <c r="A723" s="3" t="s">
        <v>69</v>
      </c>
      <c r="B723" s="5">
        <v>2011</v>
      </c>
      <c r="C723" s="3" t="s">
        <v>641</v>
      </c>
      <c r="D723" s="3" t="s">
        <v>642</v>
      </c>
      <c r="E723" s="3" t="s">
        <v>35</v>
      </c>
      <c r="F723" s="3" t="s">
        <v>646</v>
      </c>
      <c r="G723" s="5">
        <v>52.72383</v>
      </c>
      <c r="H723" s="5">
        <v>39.433729999999997</v>
      </c>
      <c r="I723" s="5">
        <v>65.194850000000002</v>
      </c>
      <c r="J723" s="2" t="s">
        <v>644</v>
      </c>
    </row>
    <row r="724" spans="1:10" ht="14.4" hidden="1">
      <c r="A724" s="3" t="s">
        <v>69</v>
      </c>
      <c r="B724" s="5">
        <v>2012</v>
      </c>
      <c r="C724" s="3" t="s">
        <v>641</v>
      </c>
      <c r="D724" s="3" t="s">
        <v>642</v>
      </c>
      <c r="E724" s="3" t="s">
        <v>35</v>
      </c>
      <c r="F724" s="3" t="s">
        <v>646</v>
      </c>
      <c r="G724" s="5">
        <v>48.723350000000003</v>
      </c>
      <c r="H724" s="5">
        <v>36.224350000000001</v>
      </c>
      <c r="I724" s="5">
        <v>61.597990000000003</v>
      </c>
      <c r="J724" s="2" t="s">
        <v>644</v>
      </c>
    </row>
    <row r="725" spans="1:10" ht="14.4" hidden="1">
      <c r="A725" s="3" t="s">
        <v>69</v>
      </c>
      <c r="B725" s="5">
        <v>2013</v>
      </c>
      <c r="C725" s="3" t="s">
        <v>641</v>
      </c>
      <c r="D725" s="3" t="s">
        <v>642</v>
      </c>
      <c r="E725" s="3" t="s">
        <v>35</v>
      </c>
      <c r="F725" s="3" t="s">
        <v>646</v>
      </c>
      <c r="G725" s="5">
        <v>48.24353</v>
      </c>
      <c r="H725" s="5">
        <v>35.922699999999999</v>
      </c>
      <c r="I725" s="5">
        <v>60.272570000000002</v>
      </c>
      <c r="J725" s="2" t="s">
        <v>644</v>
      </c>
    </row>
    <row r="726" spans="1:10" ht="14.4" hidden="1">
      <c r="A726" s="3" t="s">
        <v>69</v>
      </c>
      <c r="B726" s="5">
        <v>2014</v>
      </c>
      <c r="C726" s="3" t="s">
        <v>641</v>
      </c>
      <c r="D726" s="3" t="s">
        <v>642</v>
      </c>
      <c r="E726" s="3" t="s">
        <v>35</v>
      </c>
      <c r="F726" s="3" t="s">
        <v>646</v>
      </c>
      <c r="G726" s="5">
        <v>44.719880000000003</v>
      </c>
      <c r="H726" s="5">
        <v>33.246339999999996</v>
      </c>
      <c r="I726" s="5">
        <v>56.643990000000002</v>
      </c>
      <c r="J726" s="2" t="s">
        <v>644</v>
      </c>
    </row>
    <row r="727" spans="1:10" ht="14.4" hidden="1">
      <c r="A727" s="3" t="s">
        <v>69</v>
      </c>
      <c r="B727" s="5">
        <v>2015</v>
      </c>
      <c r="C727" s="3" t="s">
        <v>641</v>
      </c>
      <c r="D727" s="3" t="s">
        <v>642</v>
      </c>
      <c r="E727" s="3" t="s">
        <v>35</v>
      </c>
      <c r="F727" s="3" t="s">
        <v>646</v>
      </c>
      <c r="G727" s="5">
        <v>43.55209</v>
      </c>
      <c r="H727" s="5">
        <v>32.710810000000002</v>
      </c>
      <c r="I727" s="5">
        <v>54.977989999999998</v>
      </c>
      <c r="J727" s="2" t="s">
        <v>644</v>
      </c>
    </row>
    <row r="728" spans="1:10" ht="14.4" hidden="1">
      <c r="A728" s="3" t="s">
        <v>69</v>
      </c>
      <c r="B728" s="5">
        <v>2016</v>
      </c>
      <c r="C728" s="3" t="s">
        <v>641</v>
      </c>
      <c r="D728" s="3" t="s">
        <v>642</v>
      </c>
      <c r="E728" s="3" t="s">
        <v>35</v>
      </c>
      <c r="F728" s="3" t="s">
        <v>646</v>
      </c>
      <c r="G728" s="5">
        <v>40.5167</v>
      </c>
      <c r="H728" s="5">
        <v>29.884709999999998</v>
      </c>
      <c r="I728" s="5">
        <v>50.9831</v>
      </c>
      <c r="J728" s="2" t="s">
        <v>644</v>
      </c>
    </row>
    <row r="729" spans="1:10" ht="14.4" hidden="1">
      <c r="A729" s="3" t="s">
        <v>69</v>
      </c>
      <c r="B729" s="5">
        <v>2017</v>
      </c>
      <c r="C729" s="3" t="s">
        <v>641</v>
      </c>
      <c r="D729" s="3" t="s">
        <v>642</v>
      </c>
      <c r="E729" s="3" t="s">
        <v>35</v>
      </c>
      <c r="F729" s="3" t="s">
        <v>646</v>
      </c>
      <c r="G729" s="5">
        <v>38.315309999999997</v>
      </c>
      <c r="H729" s="5">
        <v>27.99221</v>
      </c>
      <c r="I729" s="5">
        <v>48.011130000000001</v>
      </c>
      <c r="J729" s="2" t="s">
        <v>644</v>
      </c>
    </row>
    <row r="730" spans="1:10" ht="14.4">
      <c r="A730" s="3" t="s">
        <v>69</v>
      </c>
      <c r="B730" s="5">
        <v>1990</v>
      </c>
      <c r="C730" s="3" t="s">
        <v>647</v>
      </c>
      <c r="D730" s="3" t="s">
        <v>648</v>
      </c>
      <c r="E730" s="3" t="s">
        <v>35</v>
      </c>
      <c r="F730" s="3" t="s">
        <v>643</v>
      </c>
      <c r="G730" s="5">
        <v>247.94659999999999</v>
      </c>
      <c r="H730" s="5">
        <v>172.05789999999999</v>
      </c>
      <c r="I730" s="5">
        <v>344.68720000000002</v>
      </c>
      <c r="J730" s="2" t="s">
        <v>644</v>
      </c>
    </row>
    <row r="731" spans="1:10" ht="14.4">
      <c r="A731" s="3" t="s">
        <v>69</v>
      </c>
      <c r="B731" s="5">
        <v>1991</v>
      </c>
      <c r="C731" s="3" t="s">
        <v>647</v>
      </c>
      <c r="D731" s="3" t="s">
        <v>648</v>
      </c>
      <c r="E731" s="3" t="s">
        <v>35</v>
      </c>
      <c r="F731" s="3" t="s">
        <v>643</v>
      </c>
      <c r="G731" s="5">
        <v>252.05289999999999</v>
      </c>
      <c r="H731" s="5">
        <v>172.0513</v>
      </c>
      <c r="I731" s="5">
        <v>346.52960000000002</v>
      </c>
      <c r="J731" s="2" t="s">
        <v>644</v>
      </c>
    </row>
    <row r="732" spans="1:10" ht="14.4">
      <c r="A732" s="3" t="s">
        <v>69</v>
      </c>
      <c r="B732" s="5">
        <v>1992</v>
      </c>
      <c r="C732" s="3" t="s">
        <v>647</v>
      </c>
      <c r="D732" s="3" t="s">
        <v>648</v>
      </c>
      <c r="E732" s="3" t="s">
        <v>35</v>
      </c>
      <c r="F732" s="3" t="s">
        <v>643</v>
      </c>
      <c r="G732" s="5">
        <v>256.89420000000001</v>
      </c>
      <c r="H732" s="5">
        <v>180.1429</v>
      </c>
      <c r="I732" s="5">
        <v>347.92989999999998</v>
      </c>
      <c r="J732" s="2" t="s">
        <v>644</v>
      </c>
    </row>
    <row r="733" spans="1:10" ht="14.4">
      <c r="A733" s="3" t="s">
        <v>69</v>
      </c>
      <c r="B733" s="5">
        <v>1993</v>
      </c>
      <c r="C733" s="3" t="s">
        <v>647</v>
      </c>
      <c r="D733" s="3" t="s">
        <v>648</v>
      </c>
      <c r="E733" s="3" t="s">
        <v>35</v>
      </c>
      <c r="F733" s="3" t="s">
        <v>643</v>
      </c>
      <c r="G733" s="5">
        <v>256.91950000000003</v>
      </c>
      <c r="H733" s="5">
        <v>180.90539999999999</v>
      </c>
      <c r="I733" s="5">
        <v>347.4522</v>
      </c>
      <c r="J733" s="2" t="s">
        <v>644</v>
      </c>
    </row>
    <row r="734" spans="1:10" ht="14.4">
      <c r="A734" s="3" t="s">
        <v>69</v>
      </c>
      <c r="B734" s="5">
        <v>1994</v>
      </c>
      <c r="C734" s="3" t="s">
        <v>647</v>
      </c>
      <c r="D734" s="3" t="s">
        <v>648</v>
      </c>
      <c r="E734" s="3" t="s">
        <v>35</v>
      </c>
      <c r="F734" s="3" t="s">
        <v>643</v>
      </c>
      <c r="G734" s="5">
        <v>258.55939999999998</v>
      </c>
      <c r="H734" s="5">
        <v>181.67850000000001</v>
      </c>
      <c r="I734" s="5">
        <v>346.58580000000001</v>
      </c>
      <c r="J734" s="2" t="s">
        <v>644</v>
      </c>
    </row>
    <row r="735" spans="1:10" ht="14.4">
      <c r="A735" s="3" t="s">
        <v>69</v>
      </c>
      <c r="B735" s="5">
        <v>1995</v>
      </c>
      <c r="C735" s="3" t="s">
        <v>647</v>
      </c>
      <c r="D735" s="3" t="s">
        <v>648</v>
      </c>
      <c r="E735" s="3" t="s">
        <v>35</v>
      </c>
      <c r="F735" s="3" t="s">
        <v>643</v>
      </c>
      <c r="G735" s="5">
        <v>260.37020000000001</v>
      </c>
      <c r="H735" s="5">
        <v>181.39449999999999</v>
      </c>
      <c r="I735" s="5">
        <v>348.06819999999999</v>
      </c>
      <c r="J735" s="2" t="s">
        <v>644</v>
      </c>
    </row>
    <row r="736" spans="1:10" ht="14.4">
      <c r="A736" s="3" t="s">
        <v>69</v>
      </c>
      <c r="B736" s="5">
        <v>1996</v>
      </c>
      <c r="C736" s="3" t="s">
        <v>647</v>
      </c>
      <c r="D736" s="3" t="s">
        <v>648</v>
      </c>
      <c r="E736" s="3" t="s">
        <v>35</v>
      </c>
      <c r="F736" s="3" t="s">
        <v>643</v>
      </c>
      <c r="G736" s="5">
        <v>268.06369999999998</v>
      </c>
      <c r="H736" s="5">
        <v>188.46190000000001</v>
      </c>
      <c r="I736" s="5">
        <v>362.97379999999998</v>
      </c>
      <c r="J736" s="2" t="s">
        <v>644</v>
      </c>
    </row>
    <row r="737" spans="1:10" ht="14.4">
      <c r="A737" s="3" t="s">
        <v>69</v>
      </c>
      <c r="B737" s="5">
        <v>1997</v>
      </c>
      <c r="C737" s="3" t="s">
        <v>647</v>
      </c>
      <c r="D737" s="3" t="s">
        <v>648</v>
      </c>
      <c r="E737" s="3" t="s">
        <v>35</v>
      </c>
      <c r="F737" s="3" t="s">
        <v>643</v>
      </c>
      <c r="G737" s="5">
        <v>279.7516</v>
      </c>
      <c r="H737" s="5">
        <v>195.381</v>
      </c>
      <c r="I737" s="5">
        <v>377.59070000000003</v>
      </c>
      <c r="J737" s="2" t="s">
        <v>644</v>
      </c>
    </row>
    <row r="738" spans="1:10" ht="14.4">
      <c r="A738" s="3" t="s">
        <v>69</v>
      </c>
      <c r="B738" s="5">
        <v>1998</v>
      </c>
      <c r="C738" s="3" t="s">
        <v>647</v>
      </c>
      <c r="D738" s="3" t="s">
        <v>648</v>
      </c>
      <c r="E738" s="3" t="s">
        <v>35</v>
      </c>
      <c r="F738" s="3" t="s">
        <v>643</v>
      </c>
      <c r="G738" s="5">
        <v>281.97059999999999</v>
      </c>
      <c r="H738" s="5">
        <v>194.55330000000001</v>
      </c>
      <c r="I738" s="5">
        <v>378.91030000000001</v>
      </c>
      <c r="J738" s="2" t="s">
        <v>644</v>
      </c>
    </row>
    <row r="739" spans="1:10" ht="14.4">
      <c r="A739" s="3" t="s">
        <v>69</v>
      </c>
      <c r="B739" s="5">
        <v>1999</v>
      </c>
      <c r="C739" s="3" t="s">
        <v>647</v>
      </c>
      <c r="D739" s="3" t="s">
        <v>648</v>
      </c>
      <c r="E739" s="3" t="s">
        <v>35</v>
      </c>
      <c r="F739" s="3" t="s">
        <v>643</v>
      </c>
      <c r="G739" s="5">
        <v>275.07479999999998</v>
      </c>
      <c r="H739" s="5">
        <v>191.3064</v>
      </c>
      <c r="I739" s="5">
        <v>366.39210000000003</v>
      </c>
      <c r="J739" s="2" t="s">
        <v>644</v>
      </c>
    </row>
    <row r="740" spans="1:10" ht="14.4">
      <c r="A740" s="3" t="s">
        <v>69</v>
      </c>
      <c r="B740" s="5">
        <v>2000</v>
      </c>
      <c r="C740" s="3" t="s">
        <v>647</v>
      </c>
      <c r="D740" s="3" t="s">
        <v>648</v>
      </c>
      <c r="E740" s="3" t="s">
        <v>35</v>
      </c>
      <c r="F740" s="3" t="s">
        <v>643</v>
      </c>
      <c r="G740" s="5">
        <v>275.24880000000002</v>
      </c>
      <c r="H740" s="5">
        <v>191.73269999999999</v>
      </c>
      <c r="I740" s="5">
        <v>370.14420000000001</v>
      </c>
      <c r="J740" s="2" t="s">
        <v>644</v>
      </c>
    </row>
    <row r="741" spans="1:10" ht="14.4">
      <c r="A741" s="3" t="s">
        <v>69</v>
      </c>
      <c r="B741" s="5">
        <v>2001</v>
      </c>
      <c r="C741" s="3" t="s">
        <v>647</v>
      </c>
      <c r="D741" s="3" t="s">
        <v>648</v>
      </c>
      <c r="E741" s="3" t="s">
        <v>35</v>
      </c>
      <c r="F741" s="3" t="s">
        <v>643</v>
      </c>
      <c r="G741" s="5">
        <v>277.25490000000002</v>
      </c>
      <c r="H741" s="5">
        <v>191.98009999999999</v>
      </c>
      <c r="I741" s="5">
        <v>371.9468</v>
      </c>
      <c r="J741" s="2" t="s">
        <v>644</v>
      </c>
    </row>
    <row r="742" spans="1:10" ht="14.4">
      <c r="A742" s="3" t="s">
        <v>69</v>
      </c>
      <c r="B742" s="5">
        <v>2002</v>
      </c>
      <c r="C742" s="3" t="s">
        <v>647</v>
      </c>
      <c r="D742" s="3" t="s">
        <v>648</v>
      </c>
      <c r="E742" s="3" t="s">
        <v>35</v>
      </c>
      <c r="F742" s="3" t="s">
        <v>643</v>
      </c>
      <c r="G742" s="5">
        <v>275.79539999999997</v>
      </c>
      <c r="H742" s="5">
        <v>192.58770000000001</v>
      </c>
      <c r="I742" s="5">
        <v>367.38929999999999</v>
      </c>
      <c r="J742" s="2" t="s">
        <v>644</v>
      </c>
    </row>
    <row r="743" spans="1:10" ht="14.4">
      <c r="A743" s="3" t="s">
        <v>69</v>
      </c>
      <c r="B743" s="5">
        <v>2003</v>
      </c>
      <c r="C743" s="3" t="s">
        <v>647</v>
      </c>
      <c r="D743" s="3" t="s">
        <v>648</v>
      </c>
      <c r="E743" s="3" t="s">
        <v>35</v>
      </c>
      <c r="F743" s="3" t="s">
        <v>643</v>
      </c>
      <c r="G743" s="5">
        <v>273.8263</v>
      </c>
      <c r="H743" s="5">
        <v>194.2423</v>
      </c>
      <c r="I743" s="5">
        <v>361.90480000000002</v>
      </c>
      <c r="J743" s="2" t="s">
        <v>644</v>
      </c>
    </row>
    <row r="744" spans="1:10" ht="14.4">
      <c r="A744" s="3" t="s">
        <v>69</v>
      </c>
      <c r="B744" s="5">
        <v>2004</v>
      </c>
      <c r="C744" s="3" t="s">
        <v>647</v>
      </c>
      <c r="D744" s="3" t="s">
        <v>648</v>
      </c>
      <c r="E744" s="3" t="s">
        <v>35</v>
      </c>
      <c r="F744" s="3" t="s">
        <v>643</v>
      </c>
      <c r="G744" s="5">
        <v>266.46449999999999</v>
      </c>
      <c r="H744" s="5">
        <v>186.54939999999999</v>
      </c>
      <c r="I744" s="5">
        <v>350.8451</v>
      </c>
      <c r="J744" s="2" t="s">
        <v>644</v>
      </c>
    </row>
    <row r="745" spans="1:10" ht="14.4">
      <c r="A745" s="3" t="s">
        <v>69</v>
      </c>
      <c r="B745" s="5">
        <v>2005</v>
      </c>
      <c r="C745" s="3" t="s">
        <v>647</v>
      </c>
      <c r="D745" s="3" t="s">
        <v>648</v>
      </c>
      <c r="E745" s="3" t="s">
        <v>35</v>
      </c>
      <c r="F745" s="3" t="s">
        <v>643</v>
      </c>
      <c r="G745" s="5">
        <v>268.7389</v>
      </c>
      <c r="H745" s="5">
        <v>187.95689999999999</v>
      </c>
      <c r="I745" s="5">
        <v>356.76010000000002</v>
      </c>
      <c r="J745" s="2" t="s">
        <v>644</v>
      </c>
    </row>
    <row r="746" spans="1:10" ht="14.4">
      <c r="A746" s="3" t="s">
        <v>69</v>
      </c>
      <c r="B746" s="5">
        <v>2006</v>
      </c>
      <c r="C746" s="3" t="s">
        <v>647</v>
      </c>
      <c r="D746" s="3" t="s">
        <v>648</v>
      </c>
      <c r="E746" s="3" t="s">
        <v>35</v>
      </c>
      <c r="F746" s="3" t="s">
        <v>643</v>
      </c>
      <c r="G746" s="5">
        <v>280.69380000000001</v>
      </c>
      <c r="H746" s="5">
        <v>196.81370000000001</v>
      </c>
      <c r="I746" s="5">
        <v>369.26490000000001</v>
      </c>
      <c r="J746" s="2" t="s">
        <v>644</v>
      </c>
    </row>
    <row r="747" spans="1:10" ht="14.4">
      <c r="A747" s="3" t="s">
        <v>69</v>
      </c>
      <c r="B747" s="5">
        <v>2007</v>
      </c>
      <c r="C747" s="3" t="s">
        <v>647</v>
      </c>
      <c r="D747" s="3" t="s">
        <v>648</v>
      </c>
      <c r="E747" s="3" t="s">
        <v>35</v>
      </c>
      <c r="F747" s="3" t="s">
        <v>643</v>
      </c>
      <c r="G747" s="5">
        <v>293.6678</v>
      </c>
      <c r="H747" s="5">
        <v>207.26750000000001</v>
      </c>
      <c r="I747" s="5">
        <v>386.97269999999997</v>
      </c>
      <c r="J747" s="2" t="s">
        <v>644</v>
      </c>
    </row>
    <row r="748" spans="1:10" ht="14.4">
      <c r="A748" s="3" t="s">
        <v>69</v>
      </c>
      <c r="B748" s="5">
        <v>2008</v>
      </c>
      <c r="C748" s="3" t="s">
        <v>647</v>
      </c>
      <c r="D748" s="3" t="s">
        <v>648</v>
      </c>
      <c r="E748" s="3" t="s">
        <v>35</v>
      </c>
      <c r="F748" s="3" t="s">
        <v>643</v>
      </c>
      <c r="G748" s="5">
        <v>306.92770000000002</v>
      </c>
      <c r="H748" s="5">
        <v>219.1172</v>
      </c>
      <c r="I748" s="5">
        <v>399.67140000000001</v>
      </c>
      <c r="J748" s="2" t="s">
        <v>644</v>
      </c>
    </row>
    <row r="749" spans="1:10" ht="14.4">
      <c r="A749" s="3" t="s">
        <v>69</v>
      </c>
      <c r="B749" s="5">
        <v>2009</v>
      </c>
      <c r="C749" s="3" t="s">
        <v>647</v>
      </c>
      <c r="D749" s="3" t="s">
        <v>648</v>
      </c>
      <c r="E749" s="3" t="s">
        <v>35</v>
      </c>
      <c r="F749" s="3" t="s">
        <v>643</v>
      </c>
      <c r="G749" s="5">
        <v>318.70119999999997</v>
      </c>
      <c r="H749" s="5">
        <v>226.7064</v>
      </c>
      <c r="I749" s="5">
        <v>414.8159</v>
      </c>
      <c r="J749" s="2" t="s">
        <v>644</v>
      </c>
    </row>
    <row r="750" spans="1:10" ht="14.4">
      <c r="A750" s="3" t="s">
        <v>69</v>
      </c>
      <c r="B750" s="5">
        <v>2010</v>
      </c>
      <c r="C750" s="3" t="s">
        <v>647</v>
      </c>
      <c r="D750" s="3" t="s">
        <v>648</v>
      </c>
      <c r="E750" s="3" t="s">
        <v>35</v>
      </c>
      <c r="F750" s="3" t="s">
        <v>643</v>
      </c>
      <c r="G750" s="5">
        <v>330.05930000000001</v>
      </c>
      <c r="H750" s="5">
        <v>233.3793</v>
      </c>
      <c r="I750" s="5">
        <v>432.99200000000002</v>
      </c>
      <c r="J750" s="2" t="s">
        <v>644</v>
      </c>
    </row>
    <row r="751" spans="1:10" ht="14.4">
      <c r="A751" s="3" t="s">
        <v>69</v>
      </c>
      <c r="B751" s="5">
        <v>2011</v>
      </c>
      <c r="C751" s="3" t="s">
        <v>647</v>
      </c>
      <c r="D751" s="3" t="s">
        <v>648</v>
      </c>
      <c r="E751" s="3" t="s">
        <v>35</v>
      </c>
      <c r="F751" s="3" t="s">
        <v>643</v>
      </c>
      <c r="G751" s="5">
        <v>341.42599999999999</v>
      </c>
      <c r="H751" s="5">
        <v>244.94990000000001</v>
      </c>
      <c r="I751" s="5">
        <v>449.33670000000001</v>
      </c>
      <c r="J751" s="2" t="s">
        <v>644</v>
      </c>
    </row>
    <row r="752" spans="1:10" ht="14.4">
      <c r="A752" s="3" t="s">
        <v>69</v>
      </c>
      <c r="B752" s="5">
        <v>2012</v>
      </c>
      <c r="C752" s="3" t="s">
        <v>647</v>
      </c>
      <c r="D752" s="3" t="s">
        <v>648</v>
      </c>
      <c r="E752" s="3" t="s">
        <v>35</v>
      </c>
      <c r="F752" s="3" t="s">
        <v>643</v>
      </c>
      <c r="G752" s="5">
        <v>331.245</v>
      </c>
      <c r="H752" s="5">
        <v>228.57409999999999</v>
      </c>
      <c r="I752" s="5">
        <v>429.64949999999999</v>
      </c>
      <c r="J752" s="2" t="s">
        <v>644</v>
      </c>
    </row>
    <row r="753" spans="1:10" ht="14.4">
      <c r="A753" s="3" t="s">
        <v>69</v>
      </c>
      <c r="B753" s="5">
        <v>2013</v>
      </c>
      <c r="C753" s="3" t="s">
        <v>647</v>
      </c>
      <c r="D753" s="3" t="s">
        <v>648</v>
      </c>
      <c r="E753" s="3" t="s">
        <v>35</v>
      </c>
      <c r="F753" s="3" t="s">
        <v>643</v>
      </c>
      <c r="G753" s="5">
        <v>350.64769999999999</v>
      </c>
      <c r="H753" s="5">
        <v>248.3382</v>
      </c>
      <c r="I753" s="5">
        <v>454.73439999999999</v>
      </c>
      <c r="J753" s="2" t="s">
        <v>644</v>
      </c>
    </row>
    <row r="754" spans="1:10" ht="14.4">
      <c r="A754" s="3" t="s">
        <v>69</v>
      </c>
      <c r="B754" s="5">
        <v>2014</v>
      </c>
      <c r="C754" s="3" t="s">
        <v>647</v>
      </c>
      <c r="D754" s="3" t="s">
        <v>648</v>
      </c>
      <c r="E754" s="3" t="s">
        <v>35</v>
      </c>
      <c r="F754" s="3" t="s">
        <v>643</v>
      </c>
      <c r="G754" s="5">
        <v>362.0926</v>
      </c>
      <c r="H754" s="5">
        <v>256.4796</v>
      </c>
      <c r="I754" s="5">
        <v>473.87180000000001</v>
      </c>
      <c r="J754" s="2" t="s">
        <v>644</v>
      </c>
    </row>
    <row r="755" spans="1:10" ht="14.4">
      <c r="A755" s="3" t="s">
        <v>69</v>
      </c>
      <c r="B755" s="5">
        <v>2015</v>
      </c>
      <c r="C755" s="3" t="s">
        <v>647</v>
      </c>
      <c r="D755" s="3" t="s">
        <v>648</v>
      </c>
      <c r="E755" s="3" t="s">
        <v>35</v>
      </c>
      <c r="F755" s="3" t="s">
        <v>643</v>
      </c>
      <c r="G755" s="5">
        <v>379.42869999999999</v>
      </c>
      <c r="H755" s="5">
        <v>260.15780000000001</v>
      </c>
      <c r="I755" s="5">
        <v>488.79109999999997</v>
      </c>
      <c r="J755" s="2" t="s">
        <v>644</v>
      </c>
    </row>
    <row r="756" spans="1:10" ht="14.4">
      <c r="A756" s="3" t="s">
        <v>69</v>
      </c>
      <c r="B756" s="5">
        <v>2016</v>
      </c>
      <c r="C756" s="3" t="s">
        <v>647</v>
      </c>
      <c r="D756" s="3" t="s">
        <v>648</v>
      </c>
      <c r="E756" s="3" t="s">
        <v>35</v>
      </c>
      <c r="F756" s="3" t="s">
        <v>643</v>
      </c>
      <c r="G756" s="5">
        <v>391.60570000000001</v>
      </c>
      <c r="H756" s="5">
        <v>270.1866</v>
      </c>
      <c r="I756" s="5">
        <v>510.2543</v>
      </c>
      <c r="J756" s="2" t="s">
        <v>644</v>
      </c>
    </row>
    <row r="757" spans="1:10" ht="14.4">
      <c r="A757" s="3" t="s">
        <v>69</v>
      </c>
      <c r="B757" s="5">
        <v>2017</v>
      </c>
      <c r="C757" s="3" t="s">
        <v>647</v>
      </c>
      <c r="D757" s="3" t="s">
        <v>648</v>
      </c>
      <c r="E757" s="3" t="s">
        <v>35</v>
      </c>
      <c r="F757" s="3" t="s">
        <v>643</v>
      </c>
      <c r="G757" s="5">
        <v>405.15199999999999</v>
      </c>
      <c r="H757" s="5">
        <v>284.9579</v>
      </c>
      <c r="I757" s="5">
        <v>529.29589999999996</v>
      </c>
      <c r="J757" s="2" t="s">
        <v>644</v>
      </c>
    </row>
    <row r="758" spans="1:10" ht="14.4" hidden="1">
      <c r="A758" s="3" t="s">
        <v>69</v>
      </c>
      <c r="B758" s="5">
        <v>1990</v>
      </c>
      <c r="C758" s="3" t="s">
        <v>647</v>
      </c>
      <c r="D758" s="3" t="s">
        <v>648</v>
      </c>
      <c r="E758" s="3" t="s">
        <v>35</v>
      </c>
      <c r="F758" s="3" t="s">
        <v>646</v>
      </c>
      <c r="G758" s="5">
        <v>8.8750979999999995</v>
      </c>
      <c r="H758" s="5">
        <v>5.8855170000000001</v>
      </c>
      <c r="I758" s="5">
        <v>12.57325</v>
      </c>
      <c r="J758" s="2" t="s">
        <v>644</v>
      </c>
    </row>
    <row r="759" spans="1:10" ht="14.4" hidden="1">
      <c r="A759" s="3" t="s">
        <v>69</v>
      </c>
      <c r="B759" s="5">
        <v>1991</v>
      </c>
      <c r="C759" s="3" t="s">
        <v>647</v>
      </c>
      <c r="D759" s="3" t="s">
        <v>648</v>
      </c>
      <c r="E759" s="3" t="s">
        <v>35</v>
      </c>
      <c r="F759" s="3" t="s">
        <v>646</v>
      </c>
      <c r="G759" s="5">
        <v>9.0724090000000004</v>
      </c>
      <c r="H759" s="5">
        <v>6.0997050000000002</v>
      </c>
      <c r="I759" s="5">
        <v>12.533160000000001</v>
      </c>
      <c r="J759" s="2" t="s">
        <v>644</v>
      </c>
    </row>
    <row r="760" spans="1:10" ht="14.4" hidden="1">
      <c r="A760" s="3" t="s">
        <v>69</v>
      </c>
      <c r="B760" s="5">
        <v>1992</v>
      </c>
      <c r="C760" s="3" t="s">
        <v>647</v>
      </c>
      <c r="D760" s="3" t="s">
        <v>648</v>
      </c>
      <c r="E760" s="3" t="s">
        <v>35</v>
      </c>
      <c r="F760" s="3" t="s">
        <v>646</v>
      </c>
      <c r="G760" s="5">
        <v>9.2810919999999992</v>
      </c>
      <c r="H760" s="5">
        <v>6.3026210000000003</v>
      </c>
      <c r="I760" s="5">
        <v>12.732139999999999</v>
      </c>
      <c r="J760" s="2" t="s">
        <v>644</v>
      </c>
    </row>
    <row r="761" spans="1:10" ht="14.4" hidden="1">
      <c r="A761" s="3" t="s">
        <v>69</v>
      </c>
      <c r="B761" s="5">
        <v>1993</v>
      </c>
      <c r="C761" s="3" t="s">
        <v>647</v>
      </c>
      <c r="D761" s="3" t="s">
        <v>648</v>
      </c>
      <c r="E761" s="3" t="s">
        <v>35</v>
      </c>
      <c r="F761" s="3" t="s">
        <v>646</v>
      </c>
      <c r="G761" s="5">
        <v>9.276014</v>
      </c>
      <c r="H761" s="5">
        <v>6.2058350000000004</v>
      </c>
      <c r="I761" s="5">
        <v>12.73307</v>
      </c>
      <c r="J761" s="2" t="s">
        <v>644</v>
      </c>
    </row>
    <row r="762" spans="1:10" ht="14.4" hidden="1">
      <c r="A762" s="3" t="s">
        <v>69</v>
      </c>
      <c r="B762" s="5">
        <v>1994</v>
      </c>
      <c r="C762" s="3" t="s">
        <v>647</v>
      </c>
      <c r="D762" s="3" t="s">
        <v>648</v>
      </c>
      <c r="E762" s="3" t="s">
        <v>35</v>
      </c>
      <c r="F762" s="3" t="s">
        <v>646</v>
      </c>
      <c r="G762" s="5">
        <v>9.342606</v>
      </c>
      <c r="H762" s="5">
        <v>6.4777079999999998</v>
      </c>
      <c r="I762" s="5">
        <v>12.82686</v>
      </c>
      <c r="J762" s="2" t="s">
        <v>644</v>
      </c>
    </row>
    <row r="763" spans="1:10" ht="14.4" hidden="1">
      <c r="A763" s="3" t="s">
        <v>69</v>
      </c>
      <c r="B763" s="5">
        <v>1995</v>
      </c>
      <c r="C763" s="3" t="s">
        <v>647</v>
      </c>
      <c r="D763" s="3" t="s">
        <v>648</v>
      </c>
      <c r="E763" s="3" t="s">
        <v>35</v>
      </c>
      <c r="F763" s="3" t="s">
        <v>646</v>
      </c>
      <c r="G763" s="5">
        <v>9.4203089999999996</v>
      </c>
      <c r="H763" s="5">
        <v>6.2774219999999996</v>
      </c>
      <c r="I763" s="5">
        <v>12.89146</v>
      </c>
      <c r="J763" s="2" t="s">
        <v>644</v>
      </c>
    </row>
    <row r="764" spans="1:10" ht="14.4" hidden="1">
      <c r="A764" s="3" t="s">
        <v>69</v>
      </c>
      <c r="B764" s="5">
        <v>1996</v>
      </c>
      <c r="C764" s="3" t="s">
        <v>647</v>
      </c>
      <c r="D764" s="3" t="s">
        <v>648</v>
      </c>
      <c r="E764" s="3" t="s">
        <v>35</v>
      </c>
      <c r="F764" s="3" t="s">
        <v>646</v>
      </c>
      <c r="G764" s="5">
        <v>9.7192229999999995</v>
      </c>
      <c r="H764" s="5">
        <v>6.6957440000000004</v>
      </c>
      <c r="I764" s="5">
        <v>13.320309999999999</v>
      </c>
      <c r="J764" s="2" t="s">
        <v>644</v>
      </c>
    </row>
    <row r="765" spans="1:10" ht="14.4" hidden="1">
      <c r="A765" s="3" t="s">
        <v>69</v>
      </c>
      <c r="B765" s="5">
        <v>1997</v>
      </c>
      <c r="C765" s="3" t="s">
        <v>647</v>
      </c>
      <c r="D765" s="3" t="s">
        <v>648</v>
      </c>
      <c r="E765" s="3" t="s">
        <v>35</v>
      </c>
      <c r="F765" s="3" t="s">
        <v>646</v>
      </c>
      <c r="G765" s="5">
        <v>10.28557</v>
      </c>
      <c r="H765" s="5">
        <v>6.8631529999999996</v>
      </c>
      <c r="I765" s="5">
        <v>14.04115</v>
      </c>
      <c r="J765" s="2" t="s">
        <v>644</v>
      </c>
    </row>
    <row r="766" spans="1:10" ht="14.4" hidden="1">
      <c r="A766" s="3" t="s">
        <v>69</v>
      </c>
      <c r="B766" s="5">
        <v>1998</v>
      </c>
      <c r="C766" s="3" t="s">
        <v>647</v>
      </c>
      <c r="D766" s="3" t="s">
        <v>648</v>
      </c>
      <c r="E766" s="3" t="s">
        <v>35</v>
      </c>
      <c r="F766" s="3" t="s">
        <v>646</v>
      </c>
      <c r="G766" s="5">
        <v>10.455880000000001</v>
      </c>
      <c r="H766" s="5">
        <v>7.0474300000000003</v>
      </c>
      <c r="I766" s="5">
        <v>14.19313</v>
      </c>
      <c r="J766" s="2" t="s">
        <v>644</v>
      </c>
    </row>
    <row r="767" spans="1:10" ht="14.4" hidden="1">
      <c r="A767" s="3" t="s">
        <v>69</v>
      </c>
      <c r="B767" s="5">
        <v>1999</v>
      </c>
      <c r="C767" s="3" t="s">
        <v>647</v>
      </c>
      <c r="D767" s="3" t="s">
        <v>648</v>
      </c>
      <c r="E767" s="3" t="s">
        <v>35</v>
      </c>
      <c r="F767" s="3" t="s">
        <v>646</v>
      </c>
      <c r="G767" s="5">
        <v>10.142760000000001</v>
      </c>
      <c r="H767" s="5">
        <v>6.8026359999999997</v>
      </c>
      <c r="I767" s="5">
        <v>13.668480000000001</v>
      </c>
      <c r="J767" s="2" t="s">
        <v>644</v>
      </c>
    </row>
    <row r="768" spans="1:10" ht="14.4" hidden="1">
      <c r="A768" s="3" t="s">
        <v>69</v>
      </c>
      <c r="B768" s="5">
        <v>2000</v>
      </c>
      <c r="C768" s="3" t="s">
        <v>647</v>
      </c>
      <c r="D768" s="3" t="s">
        <v>648</v>
      </c>
      <c r="E768" s="3" t="s">
        <v>35</v>
      </c>
      <c r="F768" s="3" t="s">
        <v>646</v>
      </c>
      <c r="G768" s="5">
        <v>10.210710000000001</v>
      </c>
      <c r="H768" s="5">
        <v>6.8378160000000001</v>
      </c>
      <c r="I768" s="5">
        <v>14.028740000000001</v>
      </c>
      <c r="J768" s="2" t="s">
        <v>644</v>
      </c>
    </row>
    <row r="769" spans="1:10" ht="14.4" hidden="1">
      <c r="A769" s="3" t="s">
        <v>69</v>
      </c>
      <c r="B769" s="5">
        <v>2001</v>
      </c>
      <c r="C769" s="3" t="s">
        <v>647</v>
      </c>
      <c r="D769" s="3" t="s">
        <v>648</v>
      </c>
      <c r="E769" s="3" t="s">
        <v>35</v>
      </c>
      <c r="F769" s="3" t="s">
        <v>646</v>
      </c>
      <c r="G769" s="5">
        <v>10.37538</v>
      </c>
      <c r="H769" s="5">
        <v>7.0658709999999996</v>
      </c>
      <c r="I769" s="5">
        <v>14.1593</v>
      </c>
      <c r="J769" s="2" t="s">
        <v>644</v>
      </c>
    </row>
    <row r="770" spans="1:10" ht="14.4" hidden="1">
      <c r="A770" s="3" t="s">
        <v>69</v>
      </c>
      <c r="B770" s="5">
        <v>2002</v>
      </c>
      <c r="C770" s="3" t="s">
        <v>647</v>
      </c>
      <c r="D770" s="3" t="s">
        <v>648</v>
      </c>
      <c r="E770" s="3" t="s">
        <v>35</v>
      </c>
      <c r="F770" s="3" t="s">
        <v>646</v>
      </c>
      <c r="G770" s="5">
        <v>10.379110000000001</v>
      </c>
      <c r="H770" s="5">
        <v>7.18119</v>
      </c>
      <c r="I770" s="5">
        <v>14.0837</v>
      </c>
      <c r="J770" s="2" t="s">
        <v>644</v>
      </c>
    </row>
    <row r="771" spans="1:10" ht="14.4" hidden="1">
      <c r="A771" s="3" t="s">
        <v>69</v>
      </c>
      <c r="B771" s="5">
        <v>2003</v>
      </c>
      <c r="C771" s="3" t="s">
        <v>647</v>
      </c>
      <c r="D771" s="3" t="s">
        <v>648</v>
      </c>
      <c r="E771" s="3" t="s">
        <v>35</v>
      </c>
      <c r="F771" s="3" t="s">
        <v>646</v>
      </c>
      <c r="G771" s="5">
        <v>10.339410000000001</v>
      </c>
      <c r="H771" s="5">
        <v>7.143192</v>
      </c>
      <c r="I771" s="5">
        <v>13.87973</v>
      </c>
      <c r="J771" s="2" t="s">
        <v>644</v>
      </c>
    </row>
    <row r="772" spans="1:10" ht="14.4" hidden="1">
      <c r="A772" s="3" t="s">
        <v>69</v>
      </c>
      <c r="B772" s="5">
        <v>2004</v>
      </c>
      <c r="C772" s="3" t="s">
        <v>647</v>
      </c>
      <c r="D772" s="3" t="s">
        <v>648</v>
      </c>
      <c r="E772" s="3" t="s">
        <v>35</v>
      </c>
      <c r="F772" s="3" t="s">
        <v>646</v>
      </c>
      <c r="G772" s="5">
        <v>10.021369999999999</v>
      </c>
      <c r="H772" s="5">
        <v>6.9742839999999999</v>
      </c>
      <c r="I772" s="5">
        <v>13.52708</v>
      </c>
      <c r="J772" s="2" t="s">
        <v>644</v>
      </c>
    </row>
    <row r="773" spans="1:10" ht="14.4" hidden="1">
      <c r="A773" s="3" t="s">
        <v>69</v>
      </c>
      <c r="B773" s="5">
        <v>2005</v>
      </c>
      <c r="C773" s="3" t="s">
        <v>647</v>
      </c>
      <c r="D773" s="3" t="s">
        <v>648</v>
      </c>
      <c r="E773" s="3" t="s">
        <v>35</v>
      </c>
      <c r="F773" s="3" t="s">
        <v>646</v>
      </c>
      <c r="G773" s="5">
        <v>10.14654</v>
      </c>
      <c r="H773" s="5">
        <v>7.0220570000000002</v>
      </c>
      <c r="I773" s="5">
        <v>13.722379999999999</v>
      </c>
      <c r="J773" s="2" t="s">
        <v>644</v>
      </c>
    </row>
    <row r="774" spans="1:10" ht="14.4" hidden="1">
      <c r="A774" s="3" t="s">
        <v>69</v>
      </c>
      <c r="B774" s="5">
        <v>2006</v>
      </c>
      <c r="C774" s="3" t="s">
        <v>647</v>
      </c>
      <c r="D774" s="3" t="s">
        <v>648</v>
      </c>
      <c r="E774" s="3" t="s">
        <v>35</v>
      </c>
      <c r="F774" s="3" t="s">
        <v>646</v>
      </c>
      <c r="G774" s="5">
        <v>10.66419</v>
      </c>
      <c r="H774" s="5">
        <v>7.463279</v>
      </c>
      <c r="I774" s="5">
        <v>14.19698</v>
      </c>
      <c r="J774" s="2" t="s">
        <v>644</v>
      </c>
    </row>
    <row r="775" spans="1:10" ht="14.4" hidden="1">
      <c r="A775" s="3" t="s">
        <v>69</v>
      </c>
      <c r="B775" s="5">
        <v>2007</v>
      </c>
      <c r="C775" s="3" t="s">
        <v>647</v>
      </c>
      <c r="D775" s="3" t="s">
        <v>648</v>
      </c>
      <c r="E775" s="3" t="s">
        <v>35</v>
      </c>
      <c r="F775" s="3" t="s">
        <v>646</v>
      </c>
      <c r="G775" s="5">
        <v>11.14142</v>
      </c>
      <c r="H775" s="5">
        <v>7.8349479999999998</v>
      </c>
      <c r="I775" s="5">
        <v>14.836410000000001</v>
      </c>
      <c r="J775" s="2" t="s">
        <v>644</v>
      </c>
    </row>
    <row r="776" spans="1:10" ht="14.4" hidden="1">
      <c r="A776" s="3" t="s">
        <v>69</v>
      </c>
      <c r="B776" s="5">
        <v>2008</v>
      </c>
      <c r="C776" s="3" t="s">
        <v>647</v>
      </c>
      <c r="D776" s="3" t="s">
        <v>648</v>
      </c>
      <c r="E776" s="3" t="s">
        <v>35</v>
      </c>
      <c r="F776" s="3" t="s">
        <v>646</v>
      </c>
      <c r="G776" s="5">
        <v>11.63045</v>
      </c>
      <c r="H776" s="5">
        <v>8.1848829999999992</v>
      </c>
      <c r="I776" s="5">
        <v>15.343680000000001</v>
      </c>
      <c r="J776" s="2" t="s">
        <v>644</v>
      </c>
    </row>
    <row r="777" spans="1:10" ht="14.4" hidden="1">
      <c r="A777" s="3" t="s">
        <v>69</v>
      </c>
      <c r="B777" s="5">
        <v>2009</v>
      </c>
      <c r="C777" s="3" t="s">
        <v>647</v>
      </c>
      <c r="D777" s="3" t="s">
        <v>648</v>
      </c>
      <c r="E777" s="3" t="s">
        <v>35</v>
      </c>
      <c r="F777" s="3" t="s">
        <v>646</v>
      </c>
      <c r="G777" s="5">
        <v>12.03739</v>
      </c>
      <c r="H777" s="5">
        <v>8.4654190000000007</v>
      </c>
      <c r="I777" s="5">
        <v>15.83893</v>
      </c>
      <c r="J777" s="2" t="s">
        <v>644</v>
      </c>
    </row>
    <row r="778" spans="1:10" ht="14.4" hidden="1">
      <c r="A778" s="3" t="s">
        <v>69</v>
      </c>
      <c r="B778" s="5">
        <v>2010</v>
      </c>
      <c r="C778" s="3" t="s">
        <v>647</v>
      </c>
      <c r="D778" s="3" t="s">
        <v>648</v>
      </c>
      <c r="E778" s="3" t="s">
        <v>35</v>
      </c>
      <c r="F778" s="3" t="s">
        <v>646</v>
      </c>
      <c r="G778" s="5">
        <v>12.466889999999999</v>
      </c>
      <c r="H778" s="5">
        <v>8.7265049999999995</v>
      </c>
      <c r="I778" s="5">
        <v>16.633959999999998</v>
      </c>
      <c r="J778" s="2" t="s">
        <v>644</v>
      </c>
    </row>
    <row r="779" spans="1:10" ht="14.4" hidden="1">
      <c r="A779" s="3" t="s">
        <v>69</v>
      </c>
      <c r="B779" s="5">
        <v>2011</v>
      </c>
      <c r="C779" s="3" t="s">
        <v>647</v>
      </c>
      <c r="D779" s="3" t="s">
        <v>648</v>
      </c>
      <c r="E779" s="3" t="s">
        <v>35</v>
      </c>
      <c r="F779" s="3" t="s">
        <v>646</v>
      </c>
      <c r="G779" s="5">
        <v>12.91933</v>
      </c>
      <c r="H779" s="5">
        <v>9.0369890000000002</v>
      </c>
      <c r="I779" s="5">
        <v>17.161110000000001</v>
      </c>
      <c r="J779" s="2" t="s">
        <v>644</v>
      </c>
    </row>
    <row r="780" spans="1:10" ht="14.4" hidden="1">
      <c r="A780" s="3" t="s">
        <v>69</v>
      </c>
      <c r="B780" s="5">
        <v>2012</v>
      </c>
      <c r="C780" s="3" t="s">
        <v>647</v>
      </c>
      <c r="D780" s="3" t="s">
        <v>648</v>
      </c>
      <c r="E780" s="3" t="s">
        <v>35</v>
      </c>
      <c r="F780" s="3" t="s">
        <v>646</v>
      </c>
      <c r="G780" s="5">
        <v>12.53895</v>
      </c>
      <c r="H780" s="5">
        <v>8.6510250000000006</v>
      </c>
      <c r="I780" s="5">
        <v>16.483049999999999</v>
      </c>
      <c r="J780" s="2" t="s">
        <v>644</v>
      </c>
    </row>
    <row r="781" spans="1:10" ht="14.4" hidden="1">
      <c r="A781" s="3" t="s">
        <v>69</v>
      </c>
      <c r="B781" s="5">
        <v>2013</v>
      </c>
      <c r="C781" s="3" t="s">
        <v>647</v>
      </c>
      <c r="D781" s="3" t="s">
        <v>648</v>
      </c>
      <c r="E781" s="3" t="s">
        <v>35</v>
      </c>
      <c r="F781" s="3" t="s">
        <v>646</v>
      </c>
      <c r="G781" s="5">
        <v>13.298870000000001</v>
      </c>
      <c r="H781" s="5">
        <v>9.2184249999999999</v>
      </c>
      <c r="I781" s="5">
        <v>17.422809999999998</v>
      </c>
      <c r="J781" s="2" t="s">
        <v>644</v>
      </c>
    </row>
    <row r="782" spans="1:10" ht="14.4" hidden="1">
      <c r="A782" s="3" t="s">
        <v>69</v>
      </c>
      <c r="B782" s="5">
        <v>2014</v>
      </c>
      <c r="C782" s="3" t="s">
        <v>647</v>
      </c>
      <c r="D782" s="3" t="s">
        <v>648</v>
      </c>
      <c r="E782" s="3" t="s">
        <v>35</v>
      </c>
      <c r="F782" s="3" t="s">
        <v>646</v>
      </c>
      <c r="G782" s="5">
        <v>13.781790000000001</v>
      </c>
      <c r="H782" s="5">
        <v>9.5950939999999996</v>
      </c>
      <c r="I782" s="5">
        <v>18.37914</v>
      </c>
      <c r="J782" s="2" t="s">
        <v>644</v>
      </c>
    </row>
    <row r="783" spans="1:10" ht="14.4" hidden="1">
      <c r="A783" s="3" t="s">
        <v>69</v>
      </c>
      <c r="B783" s="5">
        <v>2015</v>
      </c>
      <c r="C783" s="3" t="s">
        <v>647</v>
      </c>
      <c r="D783" s="3" t="s">
        <v>648</v>
      </c>
      <c r="E783" s="3" t="s">
        <v>35</v>
      </c>
      <c r="F783" s="3" t="s">
        <v>646</v>
      </c>
      <c r="G783" s="5">
        <v>14.50113</v>
      </c>
      <c r="H783" s="5">
        <v>9.9807919999999992</v>
      </c>
      <c r="I783" s="5">
        <v>18.907920000000001</v>
      </c>
      <c r="J783" s="2" t="s">
        <v>644</v>
      </c>
    </row>
    <row r="784" spans="1:10" ht="14.4" hidden="1">
      <c r="A784" s="3" t="s">
        <v>69</v>
      </c>
      <c r="B784" s="5">
        <v>2016</v>
      </c>
      <c r="C784" s="3" t="s">
        <v>647</v>
      </c>
      <c r="D784" s="3" t="s">
        <v>648</v>
      </c>
      <c r="E784" s="3" t="s">
        <v>35</v>
      </c>
      <c r="F784" s="3" t="s">
        <v>646</v>
      </c>
      <c r="G784" s="5">
        <v>15.04523</v>
      </c>
      <c r="H784" s="5">
        <v>10.21485</v>
      </c>
      <c r="I784" s="5">
        <v>19.731000000000002</v>
      </c>
      <c r="J784" s="2" t="s">
        <v>644</v>
      </c>
    </row>
    <row r="785" spans="1:10" ht="14.4" hidden="1">
      <c r="A785" s="3" t="s">
        <v>69</v>
      </c>
      <c r="B785" s="5">
        <v>2017</v>
      </c>
      <c r="C785" s="3" t="s">
        <v>647</v>
      </c>
      <c r="D785" s="3" t="s">
        <v>648</v>
      </c>
      <c r="E785" s="3" t="s">
        <v>35</v>
      </c>
      <c r="F785" s="3" t="s">
        <v>646</v>
      </c>
      <c r="G785" s="5">
        <v>15.61712</v>
      </c>
      <c r="H785" s="5">
        <v>10.90063</v>
      </c>
      <c r="I785" s="5">
        <v>20.677659999999999</v>
      </c>
      <c r="J785" s="2" t="s">
        <v>644</v>
      </c>
    </row>
    <row r="786" spans="1:10" ht="14.4">
      <c r="A786" s="3" t="s">
        <v>69</v>
      </c>
      <c r="B786" s="5">
        <v>1990</v>
      </c>
      <c r="C786" s="3" t="s">
        <v>647</v>
      </c>
      <c r="D786" s="3" t="s">
        <v>649</v>
      </c>
      <c r="E786" s="3" t="s">
        <v>35</v>
      </c>
      <c r="F786" s="3" t="s">
        <v>643</v>
      </c>
      <c r="G786" s="5">
        <v>208.08459999999999</v>
      </c>
      <c r="H786" s="5">
        <v>168.43180000000001</v>
      </c>
      <c r="I786" s="5">
        <v>255.0573</v>
      </c>
      <c r="J786" s="2" t="s">
        <v>644</v>
      </c>
    </row>
    <row r="787" spans="1:10" ht="14.4">
      <c r="A787" s="3" t="s">
        <v>69</v>
      </c>
      <c r="B787" s="5">
        <v>1991</v>
      </c>
      <c r="C787" s="3" t="s">
        <v>647</v>
      </c>
      <c r="D787" s="3" t="s">
        <v>649</v>
      </c>
      <c r="E787" s="3" t="s">
        <v>35</v>
      </c>
      <c r="F787" s="3" t="s">
        <v>643</v>
      </c>
      <c r="G787" s="5">
        <v>212.88339999999999</v>
      </c>
      <c r="H787" s="5">
        <v>173.5763</v>
      </c>
      <c r="I787" s="5">
        <v>258.33010000000002</v>
      </c>
      <c r="J787" s="2" t="s">
        <v>644</v>
      </c>
    </row>
    <row r="788" spans="1:10" ht="14.4">
      <c r="A788" s="3" t="s">
        <v>69</v>
      </c>
      <c r="B788" s="5">
        <v>1992</v>
      </c>
      <c r="C788" s="3" t="s">
        <v>647</v>
      </c>
      <c r="D788" s="3" t="s">
        <v>649</v>
      </c>
      <c r="E788" s="3" t="s">
        <v>35</v>
      </c>
      <c r="F788" s="3" t="s">
        <v>643</v>
      </c>
      <c r="G788" s="5">
        <v>218.7116</v>
      </c>
      <c r="H788" s="5">
        <v>178.6961</v>
      </c>
      <c r="I788" s="5">
        <v>263.40629999999999</v>
      </c>
      <c r="J788" s="2" t="s">
        <v>644</v>
      </c>
    </row>
    <row r="789" spans="1:10" ht="14.4">
      <c r="A789" s="3" t="s">
        <v>69</v>
      </c>
      <c r="B789" s="5">
        <v>1993</v>
      </c>
      <c r="C789" s="3" t="s">
        <v>647</v>
      </c>
      <c r="D789" s="3" t="s">
        <v>649</v>
      </c>
      <c r="E789" s="3" t="s">
        <v>35</v>
      </c>
      <c r="F789" s="3" t="s">
        <v>643</v>
      </c>
      <c r="G789" s="5">
        <v>219.4973</v>
      </c>
      <c r="H789" s="5">
        <v>177.9999</v>
      </c>
      <c r="I789" s="5">
        <v>263.97030000000001</v>
      </c>
      <c r="J789" s="2" t="s">
        <v>644</v>
      </c>
    </row>
    <row r="790" spans="1:10" ht="14.4">
      <c r="A790" s="3" t="s">
        <v>69</v>
      </c>
      <c r="B790" s="5">
        <v>1994</v>
      </c>
      <c r="C790" s="3" t="s">
        <v>647</v>
      </c>
      <c r="D790" s="3" t="s">
        <v>649</v>
      </c>
      <c r="E790" s="3" t="s">
        <v>35</v>
      </c>
      <c r="F790" s="3" t="s">
        <v>643</v>
      </c>
      <c r="G790" s="5">
        <v>222.94499999999999</v>
      </c>
      <c r="H790" s="5">
        <v>182.7637</v>
      </c>
      <c r="I790" s="5">
        <v>267.99310000000003</v>
      </c>
      <c r="J790" s="2" t="s">
        <v>644</v>
      </c>
    </row>
    <row r="791" spans="1:10" ht="14.4">
      <c r="A791" s="3" t="s">
        <v>69</v>
      </c>
      <c r="B791" s="5">
        <v>1995</v>
      </c>
      <c r="C791" s="3" t="s">
        <v>647</v>
      </c>
      <c r="D791" s="3" t="s">
        <v>649</v>
      </c>
      <c r="E791" s="3" t="s">
        <v>35</v>
      </c>
      <c r="F791" s="3" t="s">
        <v>643</v>
      </c>
      <c r="G791" s="5">
        <v>224.25710000000001</v>
      </c>
      <c r="H791" s="5">
        <v>183.822</v>
      </c>
      <c r="I791" s="5">
        <v>266.49810000000002</v>
      </c>
      <c r="J791" s="2" t="s">
        <v>644</v>
      </c>
    </row>
    <row r="792" spans="1:10" ht="14.4">
      <c r="A792" s="3" t="s">
        <v>69</v>
      </c>
      <c r="B792" s="5">
        <v>1996</v>
      </c>
      <c r="C792" s="3" t="s">
        <v>647</v>
      </c>
      <c r="D792" s="3" t="s">
        <v>649</v>
      </c>
      <c r="E792" s="3" t="s">
        <v>35</v>
      </c>
      <c r="F792" s="3" t="s">
        <v>643</v>
      </c>
      <c r="G792" s="5">
        <v>231.44210000000001</v>
      </c>
      <c r="H792" s="5">
        <v>191.2921</v>
      </c>
      <c r="I792" s="5">
        <v>274.34640000000002</v>
      </c>
      <c r="J792" s="2" t="s">
        <v>644</v>
      </c>
    </row>
    <row r="793" spans="1:10" ht="14.4">
      <c r="A793" s="3" t="s">
        <v>69</v>
      </c>
      <c r="B793" s="5">
        <v>1997</v>
      </c>
      <c r="C793" s="3" t="s">
        <v>647</v>
      </c>
      <c r="D793" s="3" t="s">
        <v>649</v>
      </c>
      <c r="E793" s="3" t="s">
        <v>35</v>
      </c>
      <c r="F793" s="3" t="s">
        <v>643</v>
      </c>
      <c r="G793" s="5">
        <v>244.749</v>
      </c>
      <c r="H793" s="5">
        <v>204.16300000000001</v>
      </c>
      <c r="I793" s="5">
        <v>288.78399999999999</v>
      </c>
      <c r="J793" s="2" t="s">
        <v>644</v>
      </c>
    </row>
    <row r="794" spans="1:10" ht="14.4">
      <c r="A794" s="3" t="s">
        <v>69</v>
      </c>
      <c r="B794" s="5">
        <v>1998</v>
      </c>
      <c r="C794" s="3" t="s">
        <v>647</v>
      </c>
      <c r="D794" s="3" t="s">
        <v>649</v>
      </c>
      <c r="E794" s="3" t="s">
        <v>35</v>
      </c>
      <c r="F794" s="3" t="s">
        <v>643</v>
      </c>
      <c r="G794" s="5">
        <v>246.1935</v>
      </c>
      <c r="H794" s="5">
        <v>205.2987</v>
      </c>
      <c r="I794" s="5">
        <v>291.55829999999997</v>
      </c>
      <c r="J794" s="2" t="s">
        <v>644</v>
      </c>
    </row>
    <row r="795" spans="1:10" ht="14.4">
      <c r="A795" s="3" t="s">
        <v>69</v>
      </c>
      <c r="B795" s="5">
        <v>1999</v>
      </c>
      <c r="C795" s="3" t="s">
        <v>647</v>
      </c>
      <c r="D795" s="3" t="s">
        <v>649</v>
      </c>
      <c r="E795" s="3" t="s">
        <v>35</v>
      </c>
      <c r="F795" s="3" t="s">
        <v>643</v>
      </c>
      <c r="G795" s="5">
        <v>245.56489999999999</v>
      </c>
      <c r="H795" s="5">
        <v>204.71350000000001</v>
      </c>
      <c r="I795" s="5">
        <v>289.99</v>
      </c>
      <c r="J795" s="2" t="s">
        <v>644</v>
      </c>
    </row>
    <row r="796" spans="1:10" ht="14.4">
      <c r="A796" s="3" t="s">
        <v>69</v>
      </c>
      <c r="B796" s="5">
        <v>2000</v>
      </c>
      <c r="C796" s="3" t="s">
        <v>647</v>
      </c>
      <c r="D796" s="3" t="s">
        <v>649</v>
      </c>
      <c r="E796" s="3" t="s">
        <v>35</v>
      </c>
      <c r="F796" s="3" t="s">
        <v>643</v>
      </c>
      <c r="G796" s="5">
        <v>248.989</v>
      </c>
      <c r="H796" s="5">
        <v>204.9</v>
      </c>
      <c r="I796" s="5">
        <v>295.17200000000003</v>
      </c>
      <c r="J796" s="2" t="s">
        <v>644</v>
      </c>
    </row>
    <row r="797" spans="1:10" ht="14.4">
      <c r="A797" s="3" t="s">
        <v>69</v>
      </c>
      <c r="B797" s="5">
        <v>2001</v>
      </c>
      <c r="C797" s="3" t="s">
        <v>647</v>
      </c>
      <c r="D797" s="3" t="s">
        <v>649</v>
      </c>
      <c r="E797" s="3" t="s">
        <v>35</v>
      </c>
      <c r="F797" s="3" t="s">
        <v>643</v>
      </c>
      <c r="G797" s="5">
        <v>253.1721</v>
      </c>
      <c r="H797" s="5">
        <v>210.6456</v>
      </c>
      <c r="I797" s="5">
        <v>298.55669999999998</v>
      </c>
      <c r="J797" s="2" t="s">
        <v>644</v>
      </c>
    </row>
    <row r="798" spans="1:10" ht="14.4">
      <c r="A798" s="3" t="s">
        <v>69</v>
      </c>
      <c r="B798" s="5">
        <v>2002</v>
      </c>
      <c r="C798" s="3" t="s">
        <v>647</v>
      </c>
      <c r="D798" s="3" t="s">
        <v>649</v>
      </c>
      <c r="E798" s="3" t="s">
        <v>35</v>
      </c>
      <c r="F798" s="3" t="s">
        <v>643</v>
      </c>
      <c r="G798" s="5">
        <v>256.774</v>
      </c>
      <c r="H798" s="5">
        <v>213.62819999999999</v>
      </c>
      <c r="I798" s="5">
        <v>304.90750000000003</v>
      </c>
      <c r="J798" s="2" t="s">
        <v>644</v>
      </c>
    </row>
    <row r="799" spans="1:10" ht="14.4">
      <c r="A799" s="3" t="s">
        <v>69</v>
      </c>
      <c r="B799" s="5">
        <v>2003</v>
      </c>
      <c r="C799" s="3" t="s">
        <v>647</v>
      </c>
      <c r="D799" s="3" t="s">
        <v>649</v>
      </c>
      <c r="E799" s="3" t="s">
        <v>35</v>
      </c>
      <c r="F799" s="3" t="s">
        <v>643</v>
      </c>
      <c r="G799" s="5">
        <v>258.45310000000001</v>
      </c>
      <c r="H799" s="5">
        <v>216.1686</v>
      </c>
      <c r="I799" s="5">
        <v>305.59620000000001</v>
      </c>
      <c r="J799" s="2" t="s">
        <v>644</v>
      </c>
    </row>
    <row r="800" spans="1:10" ht="14.4">
      <c r="A800" s="3" t="s">
        <v>69</v>
      </c>
      <c r="B800" s="5">
        <v>2004</v>
      </c>
      <c r="C800" s="3" t="s">
        <v>647</v>
      </c>
      <c r="D800" s="3" t="s">
        <v>649</v>
      </c>
      <c r="E800" s="3" t="s">
        <v>35</v>
      </c>
      <c r="F800" s="3" t="s">
        <v>643</v>
      </c>
      <c r="G800" s="5">
        <v>253.6353</v>
      </c>
      <c r="H800" s="5">
        <v>210.6216</v>
      </c>
      <c r="I800" s="5">
        <v>299.86520000000002</v>
      </c>
      <c r="J800" s="2" t="s">
        <v>644</v>
      </c>
    </row>
    <row r="801" spans="1:10" ht="14.4">
      <c r="A801" s="3" t="s">
        <v>69</v>
      </c>
      <c r="B801" s="5">
        <v>2005</v>
      </c>
      <c r="C801" s="3" t="s">
        <v>647</v>
      </c>
      <c r="D801" s="3" t="s">
        <v>649</v>
      </c>
      <c r="E801" s="3" t="s">
        <v>35</v>
      </c>
      <c r="F801" s="3" t="s">
        <v>643</v>
      </c>
      <c r="G801" s="5">
        <v>262.05739999999997</v>
      </c>
      <c r="H801" s="5">
        <v>216.0258</v>
      </c>
      <c r="I801" s="5">
        <v>309.91230000000002</v>
      </c>
      <c r="J801" s="2" t="s">
        <v>644</v>
      </c>
    </row>
    <row r="802" spans="1:10" ht="14.4">
      <c r="A802" s="3" t="s">
        <v>69</v>
      </c>
      <c r="B802" s="5">
        <v>2006</v>
      </c>
      <c r="C802" s="3" t="s">
        <v>647</v>
      </c>
      <c r="D802" s="3" t="s">
        <v>649</v>
      </c>
      <c r="E802" s="3" t="s">
        <v>35</v>
      </c>
      <c r="F802" s="3" t="s">
        <v>643</v>
      </c>
      <c r="G802" s="5">
        <v>278.14670000000001</v>
      </c>
      <c r="H802" s="5">
        <v>231.17509999999999</v>
      </c>
      <c r="I802" s="5">
        <v>327.1404</v>
      </c>
      <c r="J802" s="2" t="s">
        <v>644</v>
      </c>
    </row>
    <row r="803" spans="1:10" ht="14.4">
      <c r="A803" s="3" t="s">
        <v>69</v>
      </c>
      <c r="B803" s="5">
        <v>2007</v>
      </c>
      <c r="C803" s="3" t="s">
        <v>647</v>
      </c>
      <c r="D803" s="3" t="s">
        <v>649</v>
      </c>
      <c r="E803" s="3" t="s">
        <v>35</v>
      </c>
      <c r="F803" s="3" t="s">
        <v>643</v>
      </c>
      <c r="G803" s="5">
        <v>296.09370000000001</v>
      </c>
      <c r="H803" s="5">
        <v>249.17160000000001</v>
      </c>
      <c r="I803" s="5">
        <v>349.96769999999998</v>
      </c>
      <c r="J803" s="2" t="s">
        <v>644</v>
      </c>
    </row>
    <row r="804" spans="1:10" ht="14.4">
      <c r="A804" s="3" t="s">
        <v>69</v>
      </c>
      <c r="B804" s="5">
        <v>2008</v>
      </c>
      <c r="C804" s="3" t="s">
        <v>647</v>
      </c>
      <c r="D804" s="3" t="s">
        <v>649</v>
      </c>
      <c r="E804" s="3" t="s">
        <v>35</v>
      </c>
      <c r="F804" s="3" t="s">
        <v>643</v>
      </c>
      <c r="G804" s="5">
        <v>312.87060000000002</v>
      </c>
      <c r="H804" s="5">
        <v>261.65469999999999</v>
      </c>
      <c r="I804" s="5">
        <v>365.69799999999998</v>
      </c>
      <c r="J804" s="2" t="s">
        <v>644</v>
      </c>
    </row>
    <row r="805" spans="1:10" ht="14.4">
      <c r="A805" s="3" t="s">
        <v>69</v>
      </c>
      <c r="B805" s="5">
        <v>2009</v>
      </c>
      <c r="C805" s="3" t="s">
        <v>647</v>
      </c>
      <c r="D805" s="3" t="s">
        <v>649</v>
      </c>
      <c r="E805" s="3" t="s">
        <v>35</v>
      </c>
      <c r="F805" s="3" t="s">
        <v>643</v>
      </c>
      <c r="G805" s="5">
        <v>329.24360000000001</v>
      </c>
      <c r="H805" s="5">
        <v>277.91829999999999</v>
      </c>
      <c r="I805" s="5">
        <v>385.78300000000002</v>
      </c>
      <c r="J805" s="2" t="s">
        <v>644</v>
      </c>
    </row>
    <row r="806" spans="1:10" ht="14.4">
      <c r="A806" s="3" t="s">
        <v>69</v>
      </c>
      <c r="B806" s="5">
        <v>2010</v>
      </c>
      <c r="C806" s="3" t="s">
        <v>647</v>
      </c>
      <c r="D806" s="3" t="s">
        <v>649</v>
      </c>
      <c r="E806" s="3" t="s">
        <v>35</v>
      </c>
      <c r="F806" s="3" t="s">
        <v>643</v>
      </c>
      <c r="G806" s="5">
        <v>346.97620000000001</v>
      </c>
      <c r="H806" s="5">
        <v>291.94760000000002</v>
      </c>
      <c r="I806" s="5">
        <v>407.90949999999998</v>
      </c>
      <c r="J806" s="2" t="s">
        <v>644</v>
      </c>
    </row>
    <row r="807" spans="1:10" ht="14.4">
      <c r="A807" s="3" t="s">
        <v>69</v>
      </c>
      <c r="B807" s="5">
        <v>2011</v>
      </c>
      <c r="C807" s="3" t="s">
        <v>647</v>
      </c>
      <c r="D807" s="3" t="s">
        <v>649</v>
      </c>
      <c r="E807" s="3" t="s">
        <v>35</v>
      </c>
      <c r="F807" s="3" t="s">
        <v>643</v>
      </c>
      <c r="G807" s="5">
        <v>366.79759999999999</v>
      </c>
      <c r="H807" s="5">
        <v>310.69970000000001</v>
      </c>
      <c r="I807" s="5">
        <v>430.12090000000001</v>
      </c>
      <c r="J807" s="2" t="s">
        <v>644</v>
      </c>
    </row>
    <row r="808" spans="1:10" ht="14.4">
      <c r="A808" s="3" t="s">
        <v>69</v>
      </c>
      <c r="B808" s="5">
        <v>2012</v>
      </c>
      <c r="C808" s="3" t="s">
        <v>647</v>
      </c>
      <c r="D808" s="3" t="s">
        <v>649</v>
      </c>
      <c r="E808" s="3" t="s">
        <v>35</v>
      </c>
      <c r="F808" s="3" t="s">
        <v>643</v>
      </c>
      <c r="G808" s="5">
        <v>364.38499999999999</v>
      </c>
      <c r="H808" s="5">
        <v>308.16919999999999</v>
      </c>
      <c r="I808" s="5">
        <v>427.31610000000001</v>
      </c>
      <c r="J808" s="2" t="s">
        <v>644</v>
      </c>
    </row>
    <row r="809" spans="1:10" ht="14.4">
      <c r="A809" s="3" t="s">
        <v>69</v>
      </c>
      <c r="B809" s="5">
        <v>2013</v>
      </c>
      <c r="C809" s="3" t="s">
        <v>647</v>
      </c>
      <c r="D809" s="3" t="s">
        <v>649</v>
      </c>
      <c r="E809" s="3" t="s">
        <v>35</v>
      </c>
      <c r="F809" s="3" t="s">
        <v>643</v>
      </c>
      <c r="G809" s="5">
        <v>380.16829999999999</v>
      </c>
      <c r="H809" s="5">
        <v>324.28969999999998</v>
      </c>
      <c r="I809" s="5">
        <v>444.85660000000001</v>
      </c>
      <c r="J809" s="2" t="s">
        <v>644</v>
      </c>
    </row>
    <row r="810" spans="1:10" ht="14.4">
      <c r="A810" s="3" t="s">
        <v>69</v>
      </c>
      <c r="B810" s="5">
        <v>2014</v>
      </c>
      <c r="C810" s="3" t="s">
        <v>647</v>
      </c>
      <c r="D810" s="3" t="s">
        <v>649</v>
      </c>
      <c r="E810" s="3" t="s">
        <v>35</v>
      </c>
      <c r="F810" s="3" t="s">
        <v>643</v>
      </c>
      <c r="G810" s="5">
        <v>386.4751</v>
      </c>
      <c r="H810" s="5">
        <v>327.12720000000002</v>
      </c>
      <c r="I810" s="5">
        <v>451.12099999999998</v>
      </c>
      <c r="J810" s="2" t="s">
        <v>644</v>
      </c>
    </row>
    <row r="811" spans="1:10" ht="14.4">
      <c r="A811" s="3" t="s">
        <v>69</v>
      </c>
      <c r="B811" s="5">
        <v>2015</v>
      </c>
      <c r="C811" s="3" t="s">
        <v>647</v>
      </c>
      <c r="D811" s="3" t="s">
        <v>649</v>
      </c>
      <c r="E811" s="3" t="s">
        <v>35</v>
      </c>
      <c r="F811" s="3" t="s">
        <v>643</v>
      </c>
      <c r="G811" s="5">
        <v>397.71429999999998</v>
      </c>
      <c r="H811" s="5">
        <v>339.31240000000003</v>
      </c>
      <c r="I811" s="5">
        <v>459.90679999999998</v>
      </c>
      <c r="J811" s="2" t="s">
        <v>644</v>
      </c>
    </row>
    <row r="812" spans="1:10" ht="14.4">
      <c r="A812" s="3" t="s">
        <v>69</v>
      </c>
      <c r="B812" s="5">
        <v>2016</v>
      </c>
      <c r="C812" s="3" t="s">
        <v>647</v>
      </c>
      <c r="D812" s="3" t="s">
        <v>649</v>
      </c>
      <c r="E812" s="3" t="s">
        <v>35</v>
      </c>
      <c r="F812" s="3" t="s">
        <v>643</v>
      </c>
      <c r="G812" s="5">
        <v>409.51159999999999</v>
      </c>
      <c r="H812" s="5">
        <v>347.11239999999998</v>
      </c>
      <c r="I812" s="5">
        <v>478.22680000000003</v>
      </c>
      <c r="J812" s="2" t="s">
        <v>644</v>
      </c>
    </row>
    <row r="813" spans="1:10" ht="14.4">
      <c r="A813" s="3" t="s">
        <v>69</v>
      </c>
      <c r="B813" s="5">
        <v>2017</v>
      </c>
      <c r="C813" s="3" t="s">
        <v>647</v>
      </c>
      <c r="D813" s="3" t="s">
        <v>649</v>
      </c>
      <c r="E813" s="3" t="s">
        <v>35</v>
      </c>
      <c r="F813" s="3" t="s">
        <v>643</v>
      </c>
      <c r="G813" s="5">
        <v>419.61660000000001</v>
      </c>
      <c r="H813" s="5">
        <v>356.88499999999999</v>
      </c>
      <c r="I813" s="5">
        <v>488.99939999999998</v>
      </c>
      <c r="J813" s="2" t="s">
        <v>644</v>
      </c>
    </row>
    <row r="814" spans="1:10" ht="14.4" hidden="1">
      <c r="A814" s="3" t="s">
        <v>69</v>
      </c>
      <c r="B814" s="5">
        <v>1990</v>
      </c>
      <c r="C814" s="3" t="s">
        <v>647</v>
      </c>
      <c r="D814" s="3" t="s">
        <v>649</v>
      </c>
      <c r="E814" s="3" t="s">
        <v>35</v>
      </c>
      <c r="F814" s="3" t="s">
        <v>646</v>
      </c>
      <c r="G814" s="5">
        <v>6.9950549999999998</v>
      </c>
      <c r="H814" s="5">
        <v>5.6745380000000001</v>
      </c>
      <c r="I814" s="5">
        <v>8.5798039999999993</v>
      </c>
      <c r="J814" s="2" t="s">
        <v>644</v>
      </c>
    </row>
    <row r="815" spans="1:10" ht="14.4" hidden="1">
      <c r="A815" s="3" t="s">
        <v>69</v>
      </c>
      <c r="B815" s="5">
        <v>1991</v>
      </c>
      <c r="C815" s="3" t="s">
        <v>647</v>
      </c>
      <c r="D815" s="3" t="s">
        <v>649</v>
      </c>
      <c r="E815" s="3" t="s">
        <v>35</v>
      </c>
      <c r="F815" s="3" t="s">
        <v>646</v>
      </c>
      <c r="G815" s="5">
        <v>7.1837359999999997</v>
      </c>
      <c r="H815" s="5">
        <v>5.8152569999999999</v>
      </c>
      <c r="I815" s="5">
        <v>8.7094380000000005</v>
      </c>
      <c r="J815" s="2" t="s">
        <v>644</v>
      </c>
    </row>
    <row r="816" spans="1:10" ht="14.4" hidden="1">
      <c r="A816" s="3" t="s">
        <v>69</v>
      </c>
      <c r="B816" s="5">
        <v>1992</v>
      </c>
      <c r="C816" s="3" t="s">
        <v>647</v>
      </c>
      <c r="D816" s="3" t="s">
        <v>649</v>
      </c>
      <c r="E816" s="3" t="s">
        <v>35</v>
      </c>
      <c r="F816" s="3" t="s">
        <v>646</v>
      </c>
      <c r="G816" s="5">
        <v>7.4031419999999999</v>
      </c>
      <c r="H816" s="5">
        <v>6.0429940000000002</v>
      </c>
      <c r="I816" s="5">
        <v>8.9783880000000007</v>
      </c>
      <c r="J816" s="2" t="s">
        <v>644</v>
      </c>
    </row>
    <row r="817" spans="1:10" ht="14.4" hidden="1">
      <c r="A817" s="3" t="s">
        <v>69</v>
      </c>
      <c r="B817" s="5">
        <v>1993</v>
      </c>
      <c r="C817" s="3" t="s">
        <v>647</v>
      </c>
      <c r="D817" s="3" t="s">
        <v>649</v>
      </c>
      <c r="E817" s="3" t="s">
        <v>35</v>
      </c>
      <c r="F817" s="3" t="s">
        <v>646</v>
      </c>
      <c r="G817" s="5">
        <v>7.446866</v>
      </c>
      <c r="H817" s="5">
        <v>6.1076550000000003</v>
      </c>
      <c r="I817" s="5">
        <v>8.9535309999999999</v>
      </c>
      <c r="J817" s="2" t="s">
        <v>644</v>
      </c>
    </row>
    <row r="818" spans="1:10" ht="14.4" hidden="1">
      <c r="A818" s="3" t="s">
        <v>69</v>
      </c>
      <c r="B818" s="5">
        <v>1994</v>
      </c>
      <c r="C818" s="3" t="s">
        <v>647</v>
      </c>
      <c r="D818" s="3" t="s">
        <v>649</v>
      </c>
      <c r="E818" s="3" t="s">
        <v>35</v>
      </c>
      <c r="F818" s="3" t="s">
        <v>646</v>
      </c>
      <c r="G818" s="5">
        <v>7.5556289999999997</v>
      </c>
      <c r="H818" s="5">
        <v>6.1651990000000003</v>
      </c>
      <c r="I818" s="5">
        <v>9.1122829999999997</v>
      </c>
      <c r="J818" s="2" t="s">
        <v>644</v>
      </c>
    </row>
    <row r="819" spans="1:10" ht="14.4" hidden="1">
      <c r="A819" s="3" t="s">
        <v>69</v>
      </c>
      <c r="B819" s="5">
        <v>1995</v>
      </c>
      <c r="C819" s="3" t="s">
        <v>647</v>
      </c>
      <c r="D819" s="3" t="s">
        <v>649</v>
      </c>
      <c r="E819" s="3" t="s">
        <v>35</v>
      </c>
      <c r="F819" s="3" t="s">
        <v>646</v>
      </c>
      <c r="G819" s="5">
        <v>7.6022069999999999</v>
      </c>
      <c r="H819" s="5">
        <v>6.1938060000000004</v>
      </c>
      <c r="I819" s="5">
        <v>9.0470109999999995</v>
      </c>
      <c r="J819" s="2" t="s">
        <v>644</v>
      </c>
    </row>
    <row r="820" spans="1:10" ht="14.4" hidden="1">
      <c r="A820" s="3" t="s">
        <v>69</v>
      </c>
      <c r="B820" s="5">
        <v>1996</v>
      </c>
      <c r="C820" s="3" t="s">
        <v>647</v>
      </c>
      <c r="D820" s="3" t="s">
        <v>649</v>
      </c>
      <c r="E820" s="3" t="s">
        <v>35</v>
      </c>
      <c r="F820" s="3" t="s">
        <v>646</v>
      </c>
      <c r="G820" s="5">
        <v>7.8592129999999996</v>
      </c>
      <c r="H820" s="5">
        <v>6.5028639999999998</v>
      </c>
      <c r="I820" s="5">
        <v>9.3363019999999999</v>
      </c>
      <c r="J820" s="2" t="s">
        <v>644</v>
      </c>
    </row>
    <row r="821" spans="1:10" ht="14.4" hidden="1">
      <c r="A821" s="3" t="s">
        <v>69</v>
      </c>
      <c r="B821" s="5">
        <v>1997</v>
      </c>
      <c r="C821" s="3" t="s">
        <v>647</v>
      </c>
      <c r="D821" s="3" t="s">
        <v>649</v>
      </c>
      <c r="E821" s="3" t="s">
        <v>35</v>
      </c>
      <c r="F821" s="3" t="s">
        <v>646</v>
      </c>
      <c r="G821" s="5">
        <v>8.3481799999999993</v>
      </c>
      <c r="H821" s="5">
        <v>6.9357769999999999</v>
      </c>
      <c r="I821" s="5">
        <v>9.8291599999999999</v>
      </c>
      <c r="J821" s="2" t="s">
        <v>644</v>
      </c>
    </row>
    <row r="822" spans="1:10" ht="14.4" hidden="1">
      <c r="A822" s="3" t="s">
        <v>69</v>
      </c>
      <c r="B822" s="5">
        <v>1998</v>
      </c>
      <c r="C822" s="3" t="s">
        <v>647</v>
      </c>
      <c r="D822" s="3" t="s">
        <v>649</v>
      </c>
      <c r="E822" s="3" t="s">
        <v>35</v>
      </c>
      <c r="F822" s="3" t="s">
        <v>646</v>
      </c>
      <c r="G822" s="5">
        <v>8.4437160000000002</v>
      </c>
      <c r="H822" s="5">
        <v>6.9847999999999999</v>
      </c>
      <c r="I822" s="5">
        <v>10.012869999999999</v>
      </c>
      <c r="J822" s="2" t="s">
        <v>644</v>
      </c>
    </row>
    <row r="823" spans="1:10" ht="14.4" hidden="1">
      <c r="A823" s="3" t="s">
        <v>69</v>
      </c>
      <c r="B823" s="5">
        <v>1999</v>
      </c>
      <c r="C823" s="3" t="s">
        <v>647</v>
      </c>
      <c r="D823" s="3" t="s">
        <v>649</v>
      </c>
      <c r="E823" s="3" t="s">
        <v>35</v>
      </c>
      <c r="F823" s="3" t="s">
        <v>646</v>
      </c>
      <c r="G823" s="5">
        <v>8.3710319999999996</v>
      </c>
      <c r="H823" s="5">
        <v>6.8883530000000004</v>
      </c>
      <c r="I823" s="5">
        <v>9.8455530000000007</v>
      </c>
      <c r="J823" s="2" t="s">
        <v>644</v>
      </c>
    </row>
    <row r="824" spans="1:10" ht="14.4" hidden="1">
      <c r="A824" s="3" t="s">
        <v>69</v>
      </c>
      <c r="B824" s="5">
        <v>2000</v>
      </c>
      <c r="C824" s="3" t="s">
        <v>647</v>
      </c>
      <c r="D824" s="3" t="s">
        <v>649</v>
      </c>
      <c r="E824" s="3" t="s">
        <v>35</v>
      </c>
      <c r="F824" s="3" t="s">
        <v>646</v>
      </c>
      <c r="G824" s="5">
        <v>8.542211</v>
      </c>
      <c r="H824" s="5">
        <v>7.0364120000000003</v>
      </c>
      <c r="I824" s="5">
        <v>10.154529999999999</v>
      </c>
      <c r="J824" s="2" t="s">
        <v>644</v>
      </c>
    </row>
    <row r="825" spans="1:10" ht="14.4" hidden="1">
      <c r="A825" s="3" t="s">
        <v>69</v>
      </c>
      <c r="B825" s="5">
        <v>2001</v>
      </c>
      <c r="C825" s="3" t="s">
        <v>647</v>
      </c>
      <c r="D825" s="3" t="s">
        <v>649</v>
      </c>
      <c r="E825" s="3" t="s">
        <v>35</v>
      </c>
      <c r="F825" s="3" t="s">
        <v>646</v>
      </c>
      <c r="G825" s="5">
        <v>8.7655209999999997</v>
      </c>
      <c r="H825" s="5">
        <v>7.3050360000000003</v>
      </c>
      <c r="I825" s="5">
        <v>10.37091</v>
      </c>
      <c r="J825" s="2" t="s">
        <v>644</v>
      </c>
    </row>
    <row r="826" spans="1:10" ht="14.4" hidden="1">
      <c r="A826" s="3" t="s">
        <v>69</v>
      </c>
      <c r="B826" s="5">
        <v>2002</v>
      </c>
      <c r="C826" s="3" t="s">
        <v>647</v>
      </c>
      <c r="D826" s="3" t="s">
        <v>649</v>
      </c>
      <c r="E826" s="3" t="s">
        <v>35</v>
      </c>
      <c r="F826" s="3" t="s">
        <v>646</v>
      </c>
      <c r="G826" s="5">
        <v>8.9265109999999996</v>
      </c>
      <c r="H826" s="5">
        <v>7.3996820000000003</v>
      </c>
      <c r="I826" s="5">
        <v>10.61407</v>
      </c>
      <c r="J826" s="2" t="s">
        <v>644</v>
      </c>
    </row>
    <row r="827" spans="1:10" ht="14.4" hidden="1">
      <c r="A827" s="3" t="s">
        <v>69</v>
      </c>
      <c r="B827" s="5">
        <v>2003</v>
      </c>
      <c r="C827" s="3" t="s">
        <v>647</v>
      </c>
      <c r="D827" s="3" t="s">
        <v>649</v>
      </c>
      <c r="E827" s="3" t="s">
        <v>35</v>
      </c>
      <c r="F827" s="3" t="s">
        <v>646</v>
      </c>
      <c r="G827" s="5">
        <v>9.0365640000000003</v>
      </c>
      <c r="H827" s="5">
        <v>7.5297729999999996</v>
      </c>
      <c r="I827" s="5">
        <v>10.717879999999999</v>
      </c>
      <c r="J827" s="2" t="s">
        <v>644</v>
      </c>
    </row>
    <row r="828" spans="1:10" ht="14.4" hidden="1">
      <c r="A828" s="3" t="s">
        <v>69</v>
      </c>
      <c r="B828" s="5">
        <v>2004</v>
      </c>
      <c r="C828" s="3" t="s">
        <v>647</v>
      </c>
      <c r="D828" s="3" t="s">
        <v>649</v>
      </c>
      <c r="E828" s="3" t="s">
        <v>35</v>
      </c>
      <c r="F828" s="3" t="s">
        <v>646</v>
      </c>
      <c r="G828" s="5">
        <v>8.904541</v>
      </c>
      <c r="H828" s="5">
        <v>7.4147809999999996</v>
      </c>
      <c r="I828" s="5">
        <v>10.523709999999999</v>
      </c>
      <c r="J828" s="2" t="s">
        <v>644</v>
      </c>
    </row>
    <row r="829" spans="1:10" ht="14.4" hidden="1">
      <c r="A829" s="3" t="s">
        <v>69</v>
      </c>
      <c r="B829" s="5">
        <v>2005</v>
      </c>
      <c r="C829" s="3" t="s">
        <v>647</v>
      </c>
      <c r="D829" s="3" t="s">
        <v>649</v>
      </c>
      <c r="E829" s="3" t="s">
        <v>35</v>
      </c>
      <c r="F829" s="3" t="s">
        <v>646</v>
      </c>
      <c r="G829" s="5">
        <v>9.2402650000000008</v>
      </c>
      <c r="H829" s="5">
        <v>7.684037</v>
      </c>
      <c r="I829" s="5">
        <v>10.924620000000001</v>
      </c>
      <c r="J829" s="2" t="s">
        <v>644</v>
      </c>
    </row>
    <row r="830" spans="1:10" ht="14.4" hidden="1">
      <c r="A830" s="3" t="s">
        <v>69</v>
      </c>
      <c r="B830" s="5">
        <v>2006</v>
      </c>
      <c r="C830" s="3" t="s">
        <v>647</v>
      </c>
      <c r="D830" s="3" t="s">
        <v>649</v>
      </c>
      <c r="E830" s="3" t="s">
        <v>35</v>
      </c>
      <c r="F830" s="3" t="s">
        <v>646</v>
      </c>
      <c r="G830" s="5">
        <v>9.8362780000000001</v>
      </c>
      <c r="H830" s="5">
        <v>8.1939890000000002</v>
      </c>
      <c r="I830" s="5">
        <v>11.53603</v>
      </c>
      <c r="J830" s="2" t="s">
        <v>644</v>
      </c>
    </row>
    <row r="831" spans="1:10" ht="14.4" hidden="1">
      <c r="A831" s="3" t="s">
        <v>69</v>
      </c>
      <c r="B831" s="5">
        <v>2007</v>
      </c>
      <c r="C831" s="3" t="s">
        <v>647</v>
      </c>
      <c r="D831" s="3" t="s">
        <v>649</v>
      </c>
      <c r="E831" s="3" t="s">
        <v>35</v>
      </c>
      <c r="F831" s="3" t="s">
        <v>646</v>
      </c>
      <c r="G831" s="5">
        <v>10.47265</v>
      </c>
      <c r="H831" s="5">
        <v>8.8015419999999995</v>
      </c>
      <c r="I831" s="5">
        <v>12.31263</v>
      </c>
      <c r="J831" s="2" t="s">
        <v>644</v>
      </c>
    </row>
    <row r="832" spans="1:10" ht="14.4" hidden="1">
      <c r="A832" s="3" t="s">
        <v>69</v>
      </c>
      <c r="B832" s="5">
        <v>2008</v>
      </c>
      <c r="C832" s="3" t="s">
        <v>647</v>
      </c>
      <c r="D832" s="3" t="s">
        <v>649</v>
      </c>
      <c r="E832" s="3" t="s">
        <v>35</v>
      </c>
      <c r="F832" s="3" t="s">
        <v>646</v>
      </c>
      <c r="G832" s="5">
        <v>11.090920000000001</v>
      </c>
      <c r="H832" s="5">
        <v>9.2585219999999993</v>
      </c>
      <c r="I832" s="5">
        <v>12.972709999999999</v>
      </c>
      <c r="J832" s="2" t="s">
        <v>644</v>
      </c>
    </row>
    <row r="833" spans="1:10" ht="14.4" hidden="1">
      <c r="A833" s="3" t="s">
        <v>69</v>
      </c>
      <c r="B833" s="5">
        <v>2009</v>
      </c>
      <c r="C833" s="3" t="s">
        <v>647</v>
      </c>
      <c r="D833" s="3" t="s">
        <v>649</v>
      </c>
      <c r="E833" s="3" t="s">
        <v>35</v>
      </c>
      <c r="F833" s="3" t="s">
        <v>646</v>
      </c>
      <c r="G833" s="5">
        <v>11.70537</v>
      </c>
      <c r="H833" s="5">
        <v>9.8772749999999991</v>
      </c>
      <c r="I833" s="5">
        <v>13.71475</v>
      </c>
      <c r="J833" s="2" t="s">
        <v>644</v>
      </c>
    </row>
    <row r="834" spans="1:10" ht="14.4" hidden="1">
      <c r="A834" s="3" t="s">
        <v>69</v>
      </c>
      <c r="B834" s="5">
        <v>2010</v>
      </c>
      <c r="C834" s="3" t="s">
        <v>647</v>
      </c>
      <c r="D834" s="3" t="s">
        <v>649</v>
      </c>
      <c r="E834" s="3" t="s">
        <v>35</v>
      </c>
      <c r="F834" s="3" t="s">
        <v>646</v>
      </c>
      <c r="G834" s="5">
        <v>12.37946</v>
      </c>
      <c r="H834" s="5">
        <v>10.403829999999999</v>
      </c>
      <c r="I834" s="5">
        <v>14.498419999999999</v>
      </c>
      <c r="J834" s="2" t="s">
        <v>644</v>
      </c>
    </row>
    <row r="835" spans="1:10" ht="14.4" hidden="1">
      <c r="A835" s="3" t="s">
        <v>69</v>
      </c>
      <c r="B835" s="5">
        <v>2011</v>
      </c>
      <c r="C835" s="3" t="s">
        <v>647</v>
      </c>
      <c r="D835" s="3" t="s">
        <v>649</v>
      </c>
      <c r="E835" s="3" t="s">
        <v>35</v>
      </c>
      <c r="F835" s="3" t="s">
        <v>646</v>
      </c>
      <c r="G835" s="5">
        <v>13.134029999999999</v>
      </c>
      <c r="H835" s="5">
        <v>11.15851</v>
      </c>
      <c r="I835" s="5">
        <v>15.4091</v>
      </c>
      <c r="J835" s="2" t="s">
        <v>644</v>
      </c>
    </row>
    <row r="836" spans="1:10" ht="14.4" hidden="1">
      <c r="A836" s="3" t="s">
        <v>69</v>
      </c>
      <c r="B836" s="5">
        <v>2012</v>
      </c>
      <c r="C836" s="3" t="s">
        <v>647</v>
      </c>
      <c r="D836" s="3" t="s">
        <v>649</v>
      </c>
      <c r="E836" s="3" t="s">
        <v>35</v>
      </c>
      <c r="F836" s="3" t="s">
        <v>646</v>
      </c>
      <c r="G836" s="5">
        <v>13.129049999999999</v>
      </c>
      <c r="H836" s="5">
        <v>11.12031</v>
      </c>
      <c r="I836" s="5">
        <v>15.299340000000001</v>
      </c>
      <c r="J836" s="2" t="s">
        <v>644</v>
      </c>
    </row>
    <row r="837" spans="1:10" ht="14.4" hidden="1">
      <c r="A837" s="3" t="s">
        <v>69</v>
      </c>
      <c r="B837" s="5">
        <v>2013</v>
      </c>
      <c r="C837" s="3" t="s">
        <v>647</v>
      </c>
      <c r="D837" s="3" t="s">
        <v>649</v>
      </c>
      <c r="E837" s="3" t="s">
        <v>35</v>
      </c>
      <c r="F837" s="3" t="s">
        <v>646</v>
      </c>
      <c r="G837" s="5">
        <v>13.796469999999999</v>
      </c>
      <c r="H837" s="5">
        <v>11.712870000000001</v>
      </c>
      <c r="I837" s="5">
        <v>16.087820000000001</v>
      </c>
      <c r="J837" s="2" t="s">
        <v>644</v>
      </c>
    </row>
    <row r="838" spans="1:10" ht="14.4" hidden="1">
      <c r="A838" s="3" t="s">
        <v>69</v>
      </c>
      <c r="B838" s="5">
        <v>2014</v>
      </c>
      <c r="C838" s="3" t="s">
        <v>647</v>
      </c>
      <c r="D838" s="3" t="s">
        <v>649</v>
      </c>
      <c r="E838" s="3" t="s">
        <v>35</v>
      </c>
      <c r="F838" s="3" t="s">
        <v>646</v>
      </c>
      <c r="G838" s="5">
        <v>14.11232</v>
      </c>
      <c r="H838" s="5">
        <v>11.96871</v>
      </c>
      <c r="I838" s="5">
        <v>16.448730000000001</v>
      </c>
      <c r="J838" s="2" t="s">
        <v>644</v>
      </c>
    </row>
    <row r="839" spans="1:10" ht="14.4" hidden="1">
      <c r="A839" s="3" t="s">
        <v>69</v>
      </c>
      <c r="B839" s="5">
        <v>2015</v>
      </c>
      <c r="C839" s="3" t="s">
        <v>647</v>
      </c>
      <c r="D839" s="3" t="s">
        <v>649</v>
      </c>
      <c r="E839" s="3" t="s">
        <v>35</v>
      </c>
      <c r="F839" s="3" t="s">
        <v>646</v>
      </c>
      <c r="G839" s="5">
        <v>14.57953</v>
      </c>
      <c r="H839" s="5">
        <v>12.398770000000001</v>
      </c>
      <c r="I839" s="5">
        <v>16.856760000000001</v>
      </c>
      <c r="J839" s="2" t="s">
        <v>644</v>
      </c>
    </row>
    <row r="840" spans="1:10" ht="14.4" hidden="1">
      <c r="A840" s="3" t="s">
        <v>69</v>
      </c>
      <c r="B840" s="5">
        <v>2016</v>
      </c>
      <c r="C840" s="3" t="s">
        <v>647</v>
      </c>
      <c r="D840" s="3" t="s">
        <v>649</v>
      </c>
      <c r="E840" s="3" t="s">
        <v>35</v>
      </c>
      <c r="F840" s="3" t="s">
        <v>646</v>
      </c>
      <c r="G840" s="5">
        <v>15.049110000000001</v>
      </c>
      <c r="H840" s="5">
        <v>12.72875</v>
      </c>
      <c r="I840" s="5">
        <v>17.553629999999998</v>
      </c>
      <c r="J840" s="2" t="s">
        <v>644</v>
      </c>
    </row>
    <row r="841" spans="1:10" ht="14.4" hidden="1">
      <c r="A841" s="3" t="s">
        <v>69</v>
      </c>
      <c r="B841" s="5">
        <v>2017</v>
      </c>
      <c r="C841" s="3" t="s">
        <v>647</v>
      </c>
      <c r="D841" s="3" t="s">
        <v>649</v>
      </c>
      <c r="E841" s="3" t="s">
        <v>35</v>
      </c>
      <c r="F841" s="3" t="s">
        <v>646</v>
      </c>
      <c r="G841" s="5">
        <v>15.486739999999999</v>
      </c>
      <c r="H841" s="5">
        <v>13.140459999999999</v>
      </c>
      <c r="I841" s="5">
        <v>17.998740000000002</v>
      </c>
      <c r="J841" s="2" t="s">
        <v>644</v>
      </c>
    </row>
    <row r="842" spans="1:10" ht="14.4">
      <c r="A842" s="3" t="s">
        <v>69</v>
      </c>
      <c r="B842" s="5">
        <v>1990</v>
      </c>
      <c r="C842" s="3" t="s">
        <v>647</v>
      </c>
      <c r="D842" s="3" t="s">
        <v>650</v>
      </c>
      <c r="E842" s="3" t="s">
        <v>35</v>
      </c>
      <c r="F842" s="3" t="s">
        <v>643</v>
      </c>
      <c r="G842" s="5">
        <v>20.039929999999998</v>
      </c>
      <c r="H842" s="5">
        <v>14.3506</v>
      </c>
      <c r="I842" s="5">
        <v>26.90119</v>
      </c>
      <c r="J842" s="2" t="s">
        <v>644</v>
      </c>
    </row>
    <row r="843" spans="1:10" ht="14.4">
      <c r="A843" s="3" t="s">
        <v>69</v>
      </c>
      <c r="B843" s="5">
        <v>1991</v>
      </c>
      <c r="C843" s="3" t="s">
        <v>647</v>
      </c>
      <c r="D843" s="3" t="s">
        <v>650</v>
      </c>
      <c r="E843" s="3" t="s">
        <v>35</v>
      </c>
      <c r="F843" s="3" t="s">
        <v>643</v>
      </c>
      <c r="G843" s="5">
        <v>20.457229999999999</v>
      </c>
      <c r="H843" s="5">
        <v>14.830299999999999</v>
      </c>
      <c r="I843" s="5">
        <v>27.644590000000001</v>
      </c>
      <c r="J843" s="2" t="s">
        <v>644</v>
      </c>
    </row>
    <row r="844" spans="1:10" ht="14.4">
      <c r="A844" s="3" t="s">
        <v>69</v>
      </c>
      <c r="B844" s="5">
        <v>1992</v>
      </c>
      <c r="C844" s="3" t="s">
        <v>647</v>
      </c>
      <c r="D844" s="3" t="s">
        <v>650</v>
      </c>
      <c r="E844" s="3" t="s">
        <v>35</v>
      </c>
      <c r="F844" s="3" t="s">
        <v>643</v>
      </c>
      <c r="G844" s="5">
        <v>21.04289</v>
      </c>
      <c r="H844" s="5">
        <v>15.337260000000001</v>
      </c>
      <c r="I844" s="5">
        <v>28.070170000000001</v>
      </c>
      <c r="J844" s="2" t="s">
        <v>644</v>
      </c>
    </row>
    <row r="845" spans="1:10" ht="14.4">
      <c r="A845" s="3" t="s">
        <v>69</v>
      </c>
      <c r="B845" s="5">
        <v>1993</v>
      </c>
      <c r="C845" s="3" t="s">
        <v>647</v>
      </c>
      <c r="D845" s="3" t="s">
        <v>650</v>
      </c>
      <c r="E845" s="3" t="s">
        <v>35</v>
      </c>
      <c r="F845" s="3" t="s">
        <v>643</v>
      </c>
      <c r="G845" s="5">
        <v>21.042079999999999</v>
      </c>
      <c r="H845" s="5">
        <v>15.351509999999999</v>
      </c>
      <c r="I845" s="5">
        <v>28.098389999999998</v>
      </c>
      <c r="J845" s="2" t="s">
        <v>644</v>
      </c>
    </row>
    <row r="846" spans="1:10" ht="14.4">
      <c r="A846" s="3" t="s">
        <v>69</v>
      </c>
      <c r="B846" s="5">
        <v>1994</v>
      </c>
      <c r="C846" s="3" t="s">
        <v>647</v>
      </c>
      <c r="D846" s="3" t="s">
        <v>650</v>
      </c>
      <c r="E846" s="3" t="s">
        <v>35</v>
      </c>
      <c r="F846" s="3" t="s">
        <v>643</v>
      </c>
      <c r="G846" s="5">
        <v>21.24596</v>
      </c>
      <c r="H846" s="5">
        <v>15.580310000000001</v>
      </c>
      <c r="I846" s="5">
        <v>28.396570000000001</v>
      </c>
      <c r="J846" s="2" t="s">
        <v>644</v>
      </c>
    </row>
    <row r="847" spans="1:10" ht="14.4">
      <c r="A847" s="3" t="s">
        <v>69</v>
      </c>
      <c r="B847" s="5">
        <v>1995</v>
      </c>
      <c r="C847" s="3" t="s">
        <v>647</v>
      </c>
      <c r="D847" s="3" t="s">
        <v>650</v>
      </c>
      <c r="E847" s="3" t="s">
        <v>35</v>
      </c>
      <c r="F847" s="3" t="s">
        <v>643</v>
      </c>
      <c r="G847" s="5">
        <v>21.24267</v>
      </c>
      <c r="H847" s="5">
        <v>15.4046</v>
      </c>
      <c r="I847" s="5">
        <v>28.054359999999999</v>
      </c>
      <c r="J847" s="2" t="s">
        <v>644</v>
      </c>
    </row>
    <row r="848" spans="1:10" ht="14.4">
      <c r="A848" s="3" t="s">
        <v>69</v>
      </c>
      <c r="B848" s="5">
        <v>1996</v>
      </c>
      <c r="C848" s="3" t="s">
        <v>647</v>
      </c>
      <c r="D848" s="3" t="s">
        <v>650</v>
      </c>
      <c r="E848" s="3" t="s">
        <v>35</v>
      </c>
      <c r="F848" s="3" t="s">
        <v>643</v>
      </c>
      <c r="G848" s="5">
        <v>21.697859999999999</v>
      </c>
      <c r="H848" s="5">
        <v>15.956770000000001</v>
      </c>
      <c r="I848" s="5">
        <v>28.432559999999999</v>
      </c>
      <c r="J848" s="2" t="s">
        <v>644</v>
      </c>
    </row>
    <row r="849" spans="1:10" ht="14.4">
      <c r="A849" s="3" t="s">
        <v>69</v>
      </c>
      <c r="B849" s="5">
        <v>1997</v>
      </c>
      <c r="C849" s="3" t="s">
        <v>647</v>
      </c>
      <c r="D849" s="3" t="s">
        <v>650</v>
      </c>
      <c r="E849" s="3" t="s">
        <v>35</v>
      </c>
      <c r="F849" s="3" t="s">
        <v>643</v>
      </c>
      <c r="G849" s="5">
        <v>22.816690000000001</v>
      </c>
      <c r="H849" s="5">
        <v>16.883590000000002</v>
      </c>
      <c r="I849" s="5">
        <v>29.963069999999998</v>
      </c>
      <c r="J849" s="2" t="s">
        <v>644</v>
      </c>
    </row>
    <row r="850" spans="1:10" ht="14.4">
      <c r="A850" s="3" t="s">
        <v>69</v>
      </c>
      <c r="B850" s="5">
        <v>1998</v>
      </c>
      <c r="C850" s="3" t="s">
        <v>647</v>
      </c>
      <c r="D850" s="3" t="s">
        <v>650</v>
      </c>
      <c r="E850" s="3" t="s">
        <v>35</v>
      </c>
      <c r="F850" s="3" t="s">
        <v>643</v>
      </c>
      <c r="G850" s="5">
        <v>22.924440000000001</v>
      </c>
      <c r="H850" s="5">
        <v>16.970120000000001</v>
      </c>
      <c r="I850" s="5">
        <v>29.968050000000002</v>
      </c>
      <c r="J850" s="2" t="s">
        <v>644</v>
      </c>
    </row>
    <row r="851" spans="1:10" ht="14.4">
      <c r="A851" s="3" t="s">
        <v>69</v>
      </c>
      <c r="B851" s="5">
        <v>1999</v>
      </c>
      <c r="C851" s="3" t="s">
        <v>647</v>
      </c>
      <c r="D851" s="3" t="s">
        <v>650</v>
      </c>
      <c r="E851" s="3" t="s">
        <v>35</v>
      </c>
      <c r="F851" s="3" t="s">
        <v>643</v>
      </c>
      <c r="G851" s="5">
        <v>22.48423</v>
      </c>
      <c r="H851" s="5">
        <v>16.558979999999998</v>
      </c>
      <c r="I851" s="5">
        <v>29.791399999999999</v>
      </c>
      <c r="J851" s="2" t="s">
        <v>644</v>
      </c>
    </row>
    <row r="852" spans="1:10" ht="14.4">
      <c r="A852" s="3" t="s">
        <v>69</v>
      </c>
      <c r="B852" s="5">
        <v>2000</v>
      </c>
      <c r="C852" s="3" t="s">
        <v>647</v>
      </c>
      <c r="D852" s="3" t="s">
        <v>650</v>
      </c>
      <c r="E852" s="3" t="s">
        <v>35</v>
      </c>
      <c r="F852" s="3" t="s">
        <v>643</v>
      </c>
      <c r="G852" s="5">
        <v>22.74333</v>
      </c>
      <c r="H852" s="5">
        <v>16.682230000000001</v>
      </c>
      <c r="I852" s="5">
        <v>30.09901</v>
      </c>
      <c r="J852" s="2" t="s">
        <v>644</v>
      </c>
    </row>
    <row r="853" spans="1:10" ht="14.4">
      <c r="A853" s="3" t="s">
        <v>69</v>
      </c>
      <c r="B853" s="5">
        <v>2001</v>
      </c>
      <c r="C853" s="3" t="s">
        <v>647</v>
      </c>
      <c r="D853" s="3" t="s">
        <v>650</v>
      </c>
      <c r="E853" s="3" t="s">
        <v>35</v>
      </c>
      <c r="F853" s="3" t="s">
        <v>643</v>
      </c>
      <c r="G853" s="5">
        <v>23.309719999999999</v>
      </c>
      <c r="H853" s="5">
        <v>17.298829999999999</v>
      </c>
      <c r="I853" s="5">
        <v>30.807269999999999</v>
      </c>
      <c r="J853" s="2" t="s">
        <v>644</v>
      </c>
    </row>
    <row r="854" spans="1:10" ht="14.4">
      <c r="A854" s="3" t="s">
        <v>69</v>
      </c>
      <c r="B854" s="5">
        <v>2002</v>
      </c>
      <c r="C854" s="3" t="s">
        <v>647</v>
      </c>
      <c r="D854" s="3" t="s">
        <v>650</v>
      </c>
      <c r="E854" s="3" t="s">
        <v>35</v>
      </c>
      <c r="F854" s="3" t="s">
        <v>643</v>
      </c>
      <c r="G854" s="5">
        <v>23.75217</v>
      </c>
      <c r="H854" s="5">
        <v>17.677479999999999</v>
      </c>
      <c r="I854" s="5">
        <v>31.552810000000001</v>
      </c>
      <c r="J854" s="2" t="s">
        <v>644</v>
      </c>
    </row>
    <row r="855" spans="1:10" ht="14.4">
      <c r="A855" s="3" t="s">
        <v>69</v>
      </c>
      <c r="B855" s="5">
        <v>2003</v>
      </c>
      <c r="C855" s="3" t="s">
        <v>647</v>
      </c>
      <c r="D855" s="3" t="s">
        <v>650</v>
      </c>
      <c r="E855" s="3" t="s">
        <v>35</v>
      </c>
      <c r="F855" s="3" t="s">
        <v>643</v>
      </c>
      <c r="G855" s="5">
        <v>24.084109999999999</v>
      </c>
      <c r="H855" s="5">
        <v>17.6493</v>
      </c>
      <c r="I855" s="5">
        <v>31.952110000000001</v>
      </c>
      <c r="J855" s="2" t="s">
        <v>644</v>
      </c>
    </row>
    <row r="856" spans="1:10" ht="14.4">
      <c r="A856" s="3" t="s">
        <v>69</v>
      </c>
      <c r="B856" s="5">
        <v>2004</v>
      </c>
      <c r="C856" s="3" t="s">
        <v>647</v>
      </c>
      <c r="D856" s="3" t="s">
        <v>650</v>
      </c>
      <c r="E856" s="3" t="s">
        <v>35</v>
      </c>
      <c r="F856" s="3" t="s">
        <v>643</v>
      </c>
      <c r="G856" s="5">
        <v>23.726299999999998</v>
      </c>
      <c r="H856" s="5">
        <v>17.415769999999998</v>
      </c>
      <c r="I856" s="5">
        <v>31.512530000000002</v>
      </c>
      <c r="J856" s="2" t="s">
        <v>644</v>
      </c>
    </row>
    <row r="857" spans="1:10" ht="14.4">
      <c r="A857" s="3" t="s">
        <v>69</v>
      </c>
      <c r="B857" s="5">
        <v>2005</v>
      </c>
      <c r="C857" s="3" t="s">
        <v>647</v>
      </c>
      <c r="D857" s="3" t="s">
        <v>650</v>
      </c>
      <c r="E857" s="3" t="s">
        <v>35</v>
      </c>
      <c r="F857" s="3" t="s">
        <v>643</v>
      </c>
      <c r="G857" s="5">
        <v>24.49408</v>
      </c>
      <c r="H857" s="5">
        <v>18.036919999999999</v>
      </c>
      <c r="I857" s="5">
        <v>32.655909999999999</v>
      </c>
      <c r="J857" s="2" t="s">
        <v>644</v>
      </c>
    </row>
    <row r="858" spans="1:10" ht="14.4">
      <c r="A858" s="3" t="s">
        <v>69</v>
      </c>
      <c r="B858" s="5">
        <v>2006</v>
      </c>
      <c r="C858" s="3" t="s">
        <v>647</v>
      </c>
      <c r="D858" s="3" t="s">
        <v>650</v>
      </c>
      <c r="E858" s="3" t="s">
        <v>35</v>
      </c>
      <c r="F858" s="3" t="s">
        <v>643</v>
      </c>
      <c r="G858" s="5">
        <v>25.537710000000001</v>
      </c>
      <c r="H858" s="5">
        <v>18.779599999999999</v>
      </c>
      <c r="I858" s="5">
        <v>33.883540000000004</v>
      </c>
      <c r="J858" s="2" t="s">
        <v>644</v>
      </c>
    </row>
    <row r="859" spans="1:10" ht="14.4">
      <c r="A859" s="3" t="s">
        <v>69</v>
      </c>
      <c r="B859" s="5">
        <v>2007</v>
      </c>
      <c r="C859" s="3" t="s">
        <v>647</v>
      </c>
      <c r="D859" s="3" t="s">
        <v>650</v>
      </c>
      <c r="E859" s="3" t="s">
        <v>35</v>
      </c>
      <c r="F859" s="3" t="s">
        <v>643</v>
      </c>
      <c r="G859" s="5">
        <v>26.726279999999999</v>
      </c>
      <c r="H859" s="5">
        <v>19.750119999999999</v>
      </c>
      <c r="I859" s="5">
        <v>35.238909999999997</v>
      </c>
      <c r="J859" s="2" t="s">
        <v>644</v>
      </c>
    </row>
    <row r="860" spans="1:10" ht="14.4">
      <c r="A860" s="3" t="s">
        <v>69</v>
      </c>
      <c r="B860" s="5">
        <v>2008</v>
      </c>
      <c r="C860" s="3" t="s">
        <v>647</v>
      </c>
      <c r="D860" s="3" t="s">
        <v>650</v>
      </c>
      <c r="E860" s="3" t="s">
        <v>35</v>
      </c>
      <c r="F860" s="3" t="s">
        <v>643</v>
      </c>
      <c r="G860" s="5">
        <v>28.05894</v>
      </c>
      <c r="H860" s="5">
        <v>20.82123</v>
      </c>
      <c r="I860" s="5">
        <v>36.857599999999998</v>
      </c>
      <c r="J860" s="2" t="s">
        <v>644</v>
      </c>
    </row>
    <row r="861" spans="1:10" ht="14.4">
      <c r="A861" s="3" t="s">
        <v>69</v>
      </c>
      <c r="B861" s="5">
        <v>2009</v>
      </c>
      <c r="C861" s="3" t="s">
        <v>647</v>
      </c>
      <c r="D861" s="3" t="s">
        <v>650</v>
      </c>
      <c r="E861" s="3" t="s">
        <v>35</v>
      </c>
      <c r="F861" s="3" t="s">
        <v>643</v>
      </c>
      <c r="G861" s="5">
        <v>29.060790000000001</v>
      </c>
      <c r="H861" s="5">
        <v>21.56399</v>
      </c>
      <c r="I861" s="5">
        <v>38.246189999999999</v>
      </c>
      <c r="J861" s="2" t="s">
        <v>644</v>
      </c>
    </row>
    <row r="862" spans="1:10" ht="14.4">
      <c r="A862" s="3" t="s">
        <v>69</v>
      </c>
      <c r="B862" s="5">
        <v>2010</v>
      </c>
      <c r="C862" s="3" t="s">
        <v>647</v>
      </c>
      <c r="D862" s="3" t="s">
        <v>650</v>
      </c>
      <c r="E862" s="3" t="s">
        <v>35</v>
      </c>
      <c r="F862" s="3" t="s">
        <v>643</v>
      </c>
      <c r="G862" s="5">
        <v>30.144210000000001</v>
      </c>
      <c r="H862" s="5">
        <v>22.332730000000002</v>
      </c>
      <c r="I862" s="5">
        <v>39.812370000000001</v>
      </c>
      <c r="J862" s="2" t="s">
        <v>644</v>
      </c>
    </row>
    <row r="863" spans="1:10" ht="14.4">
      <c r="A863" s="3" t="s">
        <v>69</v>
      </c>
      <c r="B863" s="5">
        <v>2011</v>
      </c>
      <c r="C863" s="3" t="s">
        <v>647</v>
      </c>
      <c r="D863" s="3" t="s">
        <v>650</v>
      </c>
      <c r="E863" s="3" t="s">
        <v>35</v>
      </c>
      <c r="F863" s="3" t="s">
        <v>643</v>
      </c>
      <c r="G863" s="5">
        <v>31.307300000000001</v>
      </c>
      <c r="H863" s="5">
        <v>23.361730000000001</v>
      </c>
      <c r="I863" s="5">
        <v>41.353839999999998</v>
      </c>
      <c r="J863" s="2" t="s">
        <v>644</v>
      </c>
    </row>
    <row r="864" spans="1:10" ht="14.4">
      <c r="A864" s="3" t="s">
        <v>69</v>
      </c>
      <c r="B864" s="5">
        <v>2012</v>
      </c>
      <c r="C864" s="3" t="s">
        <v>647</v>
      </c>
      <c r="D864" s="3" t="s">
        <v>650</v>
      </c>
      <c r="E864" s="3" t="s">
        <v>35</v>
      </c>
      <c r="F864" s="3" t="s">
        <v>643</v>
      </c>
      <c r="G864" s="5">
        <v>30.964300000000001</v>
      </c>
      <c r="H864" s="5">
        <v>23.057929999999999</v>
      </c>
      <c r="I864" s="5">
        <v>40.88288</v>
      </c>
      <c r="J864" s="2" t="s">
        <v>644</v>
      </c>
    </row>
    <row r="865" spans="1:10" ht="14.4">
      <c r="A865" s="3" t="s">
        <v>69</v>
      </c>
      <c r="B865" s="5">
        <v>2013</v>
      </c>
      <c r="C865" s="3" t="s">
        <v>647</v>
      </c>
      <c r="D865" s="3" t="s">
        <v>650</v>
      </c>
      <c r="E865" s="3" t="s">
        <v>35</v>
      </c>
      <c r="F865" s="3" t="s">
        <v>643</v>
      </c>
      <c r="G865" s="5">
        <v>32.825879999999998</v>
      </c>
      <c r="H865" s="5">
        <v>24.048110000000001</v>
      </c>
      <c r="I865" s="5">
        <v>43.488799999999998</v>
      </c>
      <c r="J865" s="2" t="s">
        <v>644</v>
      </c>
    </row>
    <row r="866" spans="1:10" ht="14.4">
      <c r="A866" s="3" t="s">
        <v>69</v>
      </c>
      <c r="B866" s="5">
        <v>2014</v>
      </c>
      <c r="C866" s="3" t="s">
        <v>647</v>
      </c>
      <c r="D866" s="3" t="s">
        <v>650</v>
      </c>
      <c r="E866" s="3" t="s">
        <v>35</v>
      </c>
      <c r="F866" s="3" t="s">
        <v>643</v>
      </c>
      <c r="G866" s="5">
        <v>33.866250000000001</v>
      </c>
      <c r="H866" s="5">
        <v>25.160789999999999</v>
      </c>
      <c r="I866" s="5">
        <v>44.971049999999998</v>
      </c>
      <c r="J866" s="2" t="s">
        <v>644</v>
      </c>
    </row>
    <row r="867" spans="1:10" ht="14.4">
      <c r="A867" s="3" t="s">
        <v>69</v>
      </c>
      <c r="B867" s="5">
        <v>2015</v>
      </c>
      <c r="C867" s="3" t="s">
        <v>647</v>
      </c>
      <c r="D867" s="3" t="s">
        <v>650</v>
      </c>
      <c r="E867" s="3" t="s">
        <v>35</v>
      </c>
      <c r="F867" s="3" t="s">
        <v>643</v>
      </c>
      <c r="G867" s="5">
        <v>35.12229</v>
      </c>
      <c r="H867" s="5">
        <v>26.326260000000001</v>
      </c>
      <c r="I867" s="5">
        <v>45.973199999999999</v>
      </c>
      <c r="J867" s="2" t="s">
        <v>644</v>
      </c>
    </row>
    <row r="868" spans="1:10" ht="14.4">
      <c r="A868" s="3" t="s">
        <v>69</v>
      </c>
      <c r="B868" s="5">
        <v>2016</v>
      </c>
      <c r="C868" s="3" t="s">
        <v>647</v>
      </c>
      <c r="D868" s="3" t="s">
        <v>650</v>
      </c>
      <c r="E868" s="3" t="s">
        <v>35</v>
      </c>
      <c r="F868" s="3" t="s">
        <v>643</v>
      </c>
      <c r="G868" s="5">
        <v>36.120669999999997</v>
      </c>
      <c r="H868" s="5">
        <v>26.55649</v>
      </c>
      <c r="I868" s="5">
        <v>47.835079999999998</v>
      </c>
      <c r="J868" s="2" t="s">
        <v>644</v>
      </c>
    </row>
    <row r="869" spans="1:10" ht="14.4">
      <c r="A869" s="3" t="s">
        <v>69</v>
      </c>
      <c r="B869" s="5">
        <v>2017</v>
      </c>
      <c r="C869" s="3" t="s">
        <v>647</v>
      </c>
      <c r="D869" s="3" t="s">
        <v>650</v>
      </c>
      <c r="E869" s="3" t="s">
        <v>35</v>
      </c>
      <c r="F869" s="3" t="s">
        <v>643</v>
      </c>
      <c r="G869" s="5">
        <v>37.401870000000002</v>
      </c>
      <c r="H869" s="5">
        <v>27.8276</v>
      </c>
      <c r="I869" s="5">
        <v>49.820360000000001</v>
      </c>
      <c r="J869" s="2" t="s">
        <v>644</v>
      </c>
    </row>
    <row r="870" spans="1:10" ht="14.4" hidden="1">
      <c r="A870" s="3" t="s">
        <v>69</v>
      </c>
      <c r="B870" s="5">
        <v>1990</v>
      </c>
      <c r="C870" s="3" t="s">
        <v>647</v>
      </c>
      <c r="D870" s="3" t="s">
        <v>650</v>
      </c>
      <c r="E870" s="3" t="s">
        <v>35</v>
      </c>
      <c r="F870" s="3" t="s">
        <v>646</v>
      </c>
      <c r="G870" s="5">
        <v>0.80628599999999995</v>
      </c>
      <c r="H870" s="5">
        <v>0.58506800000000003</v>
      </c>
      <c r="I870" s="5">
        <v>1.0903780000000001</v>
      </c>
      <c r="J870" s="2" t="s">
        <v>644</v>
      </c>
    </row>
    <row r="871" spans="1:10" ht="14.4" hidden="1">
      <c r="A871" s="3" t="s">
        <v>69</v>
      </c>
      <c r="B871" s="5">
        <v>1991</v>
      </c>
      <c r="C871" s="3" t="s">
        <v>647</v>
      </c>
      <c r="D871" s="3" t="s">
        <v>650</v>
      </c>
      <c r="E871" s="3" t="s">
        <v>35</v>
      </c>
      <c r="F871" s="3" t="s">
        <v>646</v>
      </c>
      <c r="G871" s="5">
        <v>0.826963</v>
      </c>
      <c r="H871" s="5">
        <v>0.606325</v>
      </c>
      <c r="I871" s="5">
        <v>1.1132120000000001</v>
      </c>
      <c r="J871" s="2" t="s">
        <v>644</v>
      </c>
    </row>
    <row r="872" spans="1:10" ht="14.4" hidden="1">
      <c r="A872" s="3" t="s">
        <v>69</v>
      </c>
      <c r="B872" s="5">
        <v>1992</v>
      </c>
      <c r="C872" s="3" t="s">
        <v>647</v>
      </c>
      <c r="D872" s="3" t="s">
        <v>650</v>
      </c>
      <c r="E872" s="3" t="s">
        <v>35</v>
      </c>
      <c r="F872" s="3" t="s">
        <v>646</v>
      </c>
      <c r="G872" s="5">
        <v>0.85327799999999998</v>
      </c>
      <c r="H872" s="5">
        <v>0.62285299999999999</v>
      </c>
      <c r="I872" s="5">
        <v>1.136401</v>
      </c>
      <c r="J872" s="2" t="s">
        <v>644</v>
      </c>
    </row>
    <row r="873" spans="1:10" ht="14.4" hidden="1">
      <c r="A873" s="3" t="s">
        <v>69</v>
      </c>
      <c r="B873" s="5">
        <v>1993</v>
      </c>
      <c r="C873" s="3" t="s">
        <v>647</v>
      </c>
      <c r="D873" s="3" t="s">
        <v>650</v>
      </c>
      <c r="E873" s="3" t="s">
        <v>35</v>
      </c>
      <c r="F873" s="3" t="s">
        <v>646</v>
      </c>
      <c r="G873" s="5">
        <v>0.85442600000000002</v>
      </c>
      <c r="H873" s="5">
        <v>0.62609000000000004</v>
      </c>
      <c r="I873" s="5">
        <v>1.141785</v>
      </c>
      <c r="J873" s="2" t="s">
        <v>644</v>
      </c>
    </row>
    <row r="874" spans="1:10" ht="14.4" hidden="1">
      <c r="A874" s="3" t="s">
        <v>69</v>
      </c>
      <c r="B874" s="5">
        <v>1994</v>
      </c>
      <c r="C874" s="3" t="s">
        <v>647</v>
      </c>
      <c r="D874" s="3" t="s">
        <v>650</v>
      </c>
      <c r="E874" s="3" t="s">
        <v>35</v>
      </c>
      <c r="F874" s="3" t="s">
        <v>646</v>
      </c>
      <c r="G874" s="5">
        <v>0.86350700000000002</v>
      </c>
      <c r="H874" s="5">
        <v>0.62913300000000005</v>
      </c>
      <c r="I874" s="5">
        <v>1.1465449999999999</v>
      </c>
      <c r="J874" s="2" t="s">
        <v>644</v>
      </c>
    </row>
    <row r="875" spans="1:10" ht="14.4" hidden="1">
      <c r="A875" s="3" t="s">
        <v>69</v>
      </c>
      <c r="B875" s="5">
        <v>1995</v>
      </c>
      <c r="C875" s="3" t="s">
        <v>647</v>
      </c>
      <c r="D875" s="3" t="s">
        <v>650</v>
      </c>
      <c r="E875" s="3" t="s">
        <v>35</v>
      </c>
      <c r="F875" s="3" t="s">
        <v>646</v>
      </c>
      <c r="G875" s="5">
        <v>0.86444200000000004</v>
      </c>
      <c r="H875" s="5">
        <v>0.63329899999999995</v>
      </c>
      <c r="I875" s="5">
        <v>1.155392</v>
      </c>
      <c r="J875" s="2" t="s">
        <v>644</v>
      </c>
    </row>
    <row r="876" spans="1:10" ht="14.4" hidden="1">
      <c r="A876" s="3" t="s">
        <v>69</v>
      </c>
      <c r="B876" s="5">
        <v>1996</v>
      </c>
      <c r="C876" s="3" t="s">
        <v>647</v>
      </c>
      <c r="D876" s="3" t="s">
        <v>650</v>
      </c>
      <c r="E876" s="3" t="s">
        <v>35</v>
      </c>
      <c r="F876" s="3" t="s">
        <v>646</v>
      </c>
      <c r="G876" s="5">
        <v>0.883189</v>
      </c>
      <c r="H876" s="5">
        <v>0.65078899999999995</v>
      </c>
      <c r="I876" s="5">
        <v>1.1706639999999999</v>
      </c>
      <c r="J876" s="2" t="s">
        <v>644</v>
      </c>
    </row>
    <row r="877" spans="1:10" ht="14.4" hidden="1">
      <c r="A877" s="3" t="s">
        <v>69</v>
      </c>
      <c r="B877" s="5">
        <v>1997</v>
      </c>
      <c r="C877" s="3" t="s">
        <v>647</v>
      </c>
      <c r="D877" s="3" t="s">
        <v>650</v>
      </c>
      <c r="E877" s="3" t="s">
        <v>35</v>
      </c>
      <c r="F877" s="3" t="s">
        <v>646</v>
      </c>
      <c r="G877" s="5">
        <v>0.93595499999999998</v>
      </c>
      <c r="H877" s="5">
        <v>0.69414900000000002</v>
      </c>
      <c r="I877" s="5">
        <v>1.2408239999999999</v>
      </c>
      <c r="J877" s="2" t="s">
        <v>644</v>
      </c>
    </row>
    <row r="878" spans="1:10" ht="14.4" hidden="1">
      <c r="A878" s="3" t="s">
        <v>69</v>
      </c>
      <c r="B878" s="5">
        <v>1998</v>
      </c>
      <c r="C878" s="3" t="s">
        <v>647</v>
      </c>
      <c r="D878" s="3" t="s">
        <v>650</v>
      </c>
      <c r="E878" s="3" t="s">
        <v>35</v>
      </c>
      <c r="F878" s="3" t="s">
        <v>646</v>
      </c>
      <c r="G878" s="5">
        <v>0.94808199999999998</v>
      </c>
      <c r="H878" s="5">
        <v>0.70351600000000003</v>
      </c>
      <c r="I878" s="5">
        <v>1.2539419999999999</v>
      </c>
      <c r="J878" s="2" t="s">
        <v>644</v>
      </c>
    </row>
    <row r="879" spans="1:10" ht="14.4" hidden="1">
      <c r="A879" s="3" t="s">
        <v>69</v>
      </c>
      <c r="B879" s="5">
        <v>1999</v>
      </c>
      <c r="C879" s="3" t="s">
        <v>647</v>
      </c>
      <c r="D879" s="3" t="s">
        <v>650</v>
      </c>
      <c r="E879" s="3" t="s">
        <v>35</v>
      </c>
      <c r="F879" s="3" t="s">
        <v>646</v>
      </c>
      <c r="G879" s="5">
        <v>0.92964999999999998</v>
      </c>
      <c r="H879" s="5">
        <v>0.68807200000000002</v>
      </c>
      <c r="I879" s="5">
        <v>1.2350449999999999</v>
      </c>
      <c r="J879" s="2" t="s">
        <v>644</v>
      </c>
    </row>
    <row r="880" spans="1:10" ht="14.4" hidden="1">
      <c r="A880" s="3" t="s">
        <v>69</v>
      </c>
      <c r="B880" s="5">
        <v>2000</v>
      </c>
      <c r="C880" s="3" t="s">
        <v>647</v>
      </c>
      <c r="D880" s="3" t="s">
        <v>650</v>
      </c>
      <c r="E880" s="3" t="s">
        <v>35</v>
      </c>
      <c r="F880" s="3" t="s">
        <v>646</v>
      </c>
      <c r="G880" s="5">
        <v>0.946662</v>
      </c>
      <c r="H880" s="5">
        <v>0.70055199999999995</v>
      </c>
      <c r="I880" s="5">
        <v>1.255787</v>
      </c>
      <c r="J880" s="2" t="s">
        <v>644</v>
      </c>
    </row>
    <row r="881" spans="1:10" ht="14.4" hidden="1">
      <c r="A881" s="3" t="s">
        <v>69</v>
      </c>
      <c r="B881" s="5">
        <v>2001</v>
      </c>
      <c r="C881" s="3" t="s">
        <v>647</v>
      </c>
      <c r="D881" s="3" t="s">
        <v>650</v>
      </c>
      <c r="E881" s="3" t="s">
        <v>35</v>
      </c>
      <c r="F881" s="3" t="s">
        <v>646</v>
      </c>
      <c r="G881" s="5">
        <v>0.97767999999999999</v>
      </c>
      <c r="H881" s="5">
        <v>0.72419500000000003</v>
      </c>
      <c r="I881" s="5">
        <v>1.2903819999999999</v>
      </c>
      <c r="J881" s="2" t="s">
        <v>644</v>
      </c>
    </row>
    <row r="882" spans="1:10" ht="14.4" hidden="1">
      <c r="A882" s="3" t="s">
        <v>69</v>
      </c>
      <c r="B882" s="5">
        <v>2002</v>
      </c>
      <c r="C882" s="3" t="s">
        <v>647</v>
      </c>
      <c r="D882" s="3" t="s">
        <v>650</v>
      </c>
      <c r="E882" s="3" t="s">
        <v>35</v>
      </c>
      <c r="F882" s="3" t="s">
        <v>646</v>
      </c>
      <c r="G882" s="5">
        <v>0.99959900000000002</v>
      </c>
      <c r="H882" s="5">
        <v>0.73844600000000005</v>
      </c>
      <c r="I882" s="5">
        <v>1.328967</v>
      </c>
      <c r="J882" s="2" t="s">
        <v>644</v>
      </c>
    </row>
    <row r="883" spans="1:10" ht="14.4" hidden="1">
      <c r="A883" s="3" t="s">
        <v>69</v>
      </c>
      <c r="B883" s="5">
        <v>2003</v>
      </c>
      <c r="C883" s="3" t="s">
        <v>647</v>
      </c>
      <c r="D883" s="3" t="s">
        <v>650</v>
      </c>
      <c r="E883" s="3" t="s">
        <v>35</v>
      </c>
      <c r="F883" s="3" t="s">
        <v>646</v>
      </c>
      <c r="G883" s="5">
        <v>1.016303</v>
      </c>
      <c r="H883" s="5">
        <v>0.75312999999999997</v>
      </c>
      <c r="I883" s="5">
        <v>1.3495060000000001</v>
      </c>
      <c r="J883" s="2" t="s">
        <v>644</v>
      </c>
    </row>
    <row r="884" spans="1:10" ht="14.4" hidden="1">
      <c r="A884" s="3" t="s">
        <v>69</v>
      </c>
      <c r="B884" s="5">
        <v>2004</v>
      </c>
      <c r="C884" s="3" t="s">
        <v>647</v>
      </c>
      <c r="D884" s="3" t="s">
        <v>650</v>
      </c>
      <c r="E884" s="3" t="s">
        <v>35</v>
      </c>
      <c r="F884" s="3" t="s">
        <v>646</v>
      </c>
      <c r="G884" s="5">
        <v>1.0007710000000001</v>
      </c>
      <c r="H884" s="5">
        <v>0.72872899999999996</v>
      </c>
      <c r="I884" s="5">
        <v>1.328929</v>
      </c>
      <c r="J884" s="2" t="s">
        <v>644</v>
      </c>
    </row>
    <row r="885" spans="1:10" ht="14.4" hidden="1">
      <c r="A885" s="3" t="s">
        <v>69</v>
      </c>
      <c r="B885" s="5">
        <v>2005</v>
      </c>
      <c r="C885" s="3" t="s">
        <v>647</v>
      </c>
      <c r="D885" s="3" t="s">
        <v>650</v>
      </c>
      <c r="E885" s="3" t="s">
        <v>35</v>
      </c>
      <c r="F885" s="3" t="s">
        <v>646</v>
      </c>
      <c r="G885" s="5">
        <v>1.039709</v>
      </c>
      <c r="H885" s="5">
        <v>0.75610599999999994</v>
      </c>
      <c r="I885" s="5">
        <v>1.3836440000000001</v>
      </c>
      <c r="J885" s="2" t="s">
        <v>644</v>
      </c>
    </row>
    <row r="886" spans="1:10" ht="14.4" hidden="1">
      <c r="A886" s="3" t="s">
        <v>69</v>
      </c>
      <c r="B886" s="5">
        <v>2006</v>
      </c>
      <c r="C886" s="3" t="s">
        <v>647</v>
      </c>
      <c r="D886" s="3" t="s">
        <v>650</v>
      </c>
      <c r="E886" s="3" t="s">
        <v>35</v>
      </c>
      <c r="F886" s="3" t="s">
        <v>646</v>
      </c>
      <c r="G886" s="5">
        <v>1.08494</v>
      </c>
      <c r="H886" s="5">
        <v>0.79466700000000001</v>
      </c>
      <c r="I886" s="5">
        <v>1.4409000000000001</v>
      </c>
      <c r="J886" s="2" t="s">
        <v>644</v>
      </c>
    </row>
    <row r="887" spans="1:10" ht="14.4" hidden="1">
      <c r="A887" s="3" t="s">
        <v>69</v>
      </c>
      <c r="B887" s="5">
        <v>2007</v>
      </c>
      <c r="C887" s="3" t="s">
        <v>647</v>
      </c>
      <c r="D887" s="3" t="s">
        <v>650</v>
      </c>
      <c r="E887" s="3" t="s">
        <v>35</v>
      </c>
      <c r="F887" s="3" t="s">
        <v>646</v>
      </c>
      <c r="G887" s="5">
        <v>1.1327689999999999</v>
      </c>
      <c r="H887" s="5">
        <v>0.83674800000000005</v>
      </c>
      <c r="I887" s="5">
        <v>1.4988239999999999</v>
      </c>
      <c r="J887" s="2" t="s">
        <v>644</v>
      </c>
    </row>
    <row r="888" spans="1:10" ht="14.4" hidden="1">
      <c r="A888" s="3" t="s">
        <v>69</v>
      </c>
      <c r="B888" s="5">
        <v>2008</v>
      </c>
      <c r="C888" s="3" t="s">
        <v>647</v>
      </c>
      <c r="D888" s="3" t="s">
        <v>650</v>
      </c>
      <c r="E888" s="3" t="s">
        <v>35</v>
      </c>
      <c r="F888" s="3" t="s">
        <v>646</v>
      </c>
      <c r="G888" s="5">
        <v>1.1905619999999999</v>
      </c>
      <c r="H888" s="5">
        <v>0.87873000000000001</v>
      </c>
      <c r="I888" s="5">
        <v>1.5759380000000001</v>
      </c>
      <c r="J888" s="2" t="s">
        <v>644</v>
      </c>
    </row>
    <row r="889" spans="1:10" ht="14.4" hidden="1">
      <c r="A889" s="3" t="s">
        <v>69</v>
      </c>
      <c r="B889" s="5">
        <v>2009</v>
      </c>
      <c r="C889" s="3" t="s">
        <v>647</v>
      </c>
      <c r="D889" s="3" t="s">
        <v>650</v>
      </c>
      <c r="E889" s="3" t="s">
        <v>35</v>
      </c>
      <c r="F889" s="3" t="s">
        <v>646</v>
      </c>
      <c r="G889" s="5">
        <v>1.2342059999999999</v>
      </c>
      <c r="H889" s="5">
        <v>0.91355799999999998</v>
      </c>
      <c r="I889" s="5">
        <v>1.617888</v>
      </c>
      <c r="J889" s="2" t="s">
        <v>644</v>
      </c>
    </row>
    <row r="890" spans="1:10" ht="14.4" hidden="1">
      <c r="A890" s="3" t="s">
        <v>69</v>
      </c>
      <c r="B890" s="5">
        <v>2010</v>
      </c>
      <c r="C890" s="3" t="s">
        <v>647</v>
      </c>
      <c r="D890" s="3" t="s">
        <v>650</v>
      </c>
      <c r="E890" s="3" t="s">
        <v>35</v>
      </c>
      <c r="F890" s="3" t="s">
        <v>646</v>
      </c>
      <c r="G890" s="5">
        <v>1.280057</v>
      </c>
      <c r="H890" s="5">
        <v>0.94370299999999996</v>
      </c>
      <c r="I890" s="5">
        <v>1.688418</v>
      </c>
      <c r="J890" s="2" t="s">
        <v>644</v>
      </c>
    </row>
    <row r="891" spans="1:10" ht="14.4" hidden="1">
      <c r="A891" s="3" t="s">
        <v>69</v>
      </c>
      <c r="B891" s="5">
        <v>2011</v>
      </c>
      <c r="C891" s="3" t="s">
        <v>647</v>
      </c>
      <c r="D891" s="3" t="s">
        <v>650</v>
      </c>
      <c r="E891" s="3" t="s">
        <v>35</v>
      </c>
      <c r="F891" s="3" t="s">
        <v>646</v>
      </c>
      <c r="G891" s="5">
        <v>1.329124</v>
      </c>
      <c r="H891" s="5">
        <v>0.98627500000000001</v>
      </c>
      <c r="I891" s="5">
        <v>1.771738</v>
      </c>
      <c r="J891" s="2" t="s">
        <v>644</v>
      </c>
    </row>
    <row r="892" spans="1:10" ht="14.4" hidden="1">
      <c r="A892" s="3" t="s">
        <v>69</v>
      </c>
      <c r="B892" s="5">
        <v>2012</v>
      </c>
      <c r="C892" s="3" t="s">
        <v>647</v>
      </c>
      <c r="D892" s="3" t="s">
        <v>650</v>
      </c>
      <c r="E892" s="3" t="s">
        <v>35</v>
      </c>
      <c r="F892" s="3" t="s">
        <v>646</v>
      </c>
      <c r="G892" s="5">
        <v>1.3141529999999999</v>
      </c>
      <c r="H892" s="5">
        <v>0.97693700000000006</v>
      </c>
      <c r="I892" s="5">
        <v>1.7417320000000001</v>
      </c>
      <c r="J892" s="2" t="s">
        <v>644</v>
      </c>
    </row>
    <row r="893" spans="1:10" ht="14.4" hidden="1">
      <c r="A893" s="3" t="s">
        <v>69</v>
      </c>
      <c r="B893" s="5">
        <v>2013</v>
      </c>
      <c r="C893" s="3" t="s">
        <v>647</v>
      </c>
      <c r="D893" s="3" t="s">
        <v>650</v>
      </c>
      <c r="E893" s="3" t="s">
        <v>35</v>
      </c>
      <c r="F893" s="3" t="s">
        <v>646</v>
      </c>
      <c r="G893" s="5">
        <v>1.39638</v>
      </c>
      <c r="H893" s="5">
        <v>1.040462</v>
      </c>
      <c r="I893" s="5">
        <v>1.8536379999999999</v>
      </c>
      <c r="J893" s="2" t="s">
        <v>644</v>
      </c>
    </row>
    <row r="894" spans="1:10" ht="14.4" hidden="1">
      <c r="A894" s="3" t="s">
        <v>69</v>
      </c>
      <c r="B894" s="5">
        <v>2014</v>
      </c>
      <c r="C894" s="3" t="s">
        <v>647</v>
      </c>
      <c r="D894" s="3" t="s">
        <v>650</v>
      </c>
      <c r="E894" s="3" t="s">
        <v>35</v>
      </c>
      <c r="F894" s="3" t="s">
        <v>646</v>
      </c>
      <c r="G894" s="5">
        <v>1.441743</v>
      </c>
      <c r="H894" s="5">
        <v>1.0643359999999999</v>
      </c>
      <c r="I894" s="5">
        <v>1.9216260000000001</v>
      </c>
      <c r="J894" s="2" t="s">
        <v>644</v>
      </c>
    </row>
    <row r="895" spans="1:10" ht="14.4" hidden="1">
      <c r="A895" s="3" t="s">
        <v>69</v>
      </c>
      <c r="B895" s="5">
        <v>2015</v>
      </c>
      <c r="C895" s="3" t="s">
        <v>647</v>
      </c>
      <c r="D895" s="3" t="s">
        <v>650</v>
      </c>
      <c r="E895" s="3" t="s">
        <v>35</v>
      </c>
      <c r="F895" s="3" t="s">
        <v>646</v>
      </c>
      <c r="G895" s="5">
        <v>1.4925079999999999</v>
      </c>
      <c r="H895" s="5">
        <v>1.1164879999999999</v>
      </c>
      <c r="I895" s="5">
        <v>1.954993</v>
      </c>
      <c r="J895" s="2" t="s">
        <v>644</v>
      </c>
    </row>
    <row r="896" spans="1:10" ht="14.4" hidden="1">
      <c r="A896" s="3" t="s">
        <v>69</v>
      </c>
      <c r="B896" s="5">
        <v>2016</v>
      </c>
      <c r="C896" s="3" t="s">
        <v>647</v>
      </c>
      <c r="D896" s="3" t="s">
        <v>650</v>
      </c>
      <c r="E896" s="3" t="s">
        <v>35</v>
      </c>
      <c r="F896" s="3" t="s">
        <v>646</v>
      </c>
      <c r="G896" s="5">
        <v>1.5345359999999999</v>
      </c>
      <c r="H896" s="5">
        <v>1.138074</v>
      </c>
      <c r="I896" s="5">
        <v>2.0385559999999998</v>
      </c>
      <c r="J896" s="2" t="s">
        <v>644</v>
      </c>
    </row>
    <row r="897" spans="1:10" ht="14.4" hidden="1">
      <c r="A897" s="3" t="s">
        <v>69</v>
      </c>
      <c r="B897" s="5">
        <v>2017</v>
      </c>
      <c r="C897" s="3" t="s">
        <v>647</v>
      </c>
      <c r="D897" s="3" t="s">
        <v>650</v>
      </c>
      <c r="E897" s="3" t="s">
        <v>35</v>
      </c>
      <c r="F897" s="3" t="s">
        <v>646</v>
      </c>
      <c r="G897" s="5">
        <v>1.5878019999999999</v>
      </c>
      <c r="H897" s="5">
        <v>1.186577</v>
      </c>
      <c r="I897" s="5">
        <v>2.0925919999999998</v>
      </c>
      <c r="J897" s="2" t="s">
        <v>644</v>
      </c>
    </row>
    <row r="898" spans="1:10" ht="14.4">
      <c r="A898" s="3" t="s">
        <v>69</v>
      </c>
      <c r="B898" s="5">
        <v>1990</v>
      </c>
      <c r="C898" s="3" t="s">
        <v>647</v>
      </c>
      <c r="D898" s="3" t="s">
        <v>651</v>
      </c>
      <c r="E898" s="3" t="s">
        <v>35</v>
      </c>
      <c r="F898" s="3" t="s">
        <v>643</v>
      </c>
      <c r="G898" s="5">
        <v>15.114240000000001</v>
      </c>
      <c r="H898" s="5">
        <v>11.56706</v>
      </c>
      <c r="I898" s="5">
        <v>19.04851</v>
      </c>
      <c r="J898" s="2" t="s">
        <v>644</v>
      </c>
    </row>
    <row r="899" spans="1:10" ht="14.4">
      <c r="A899" s="3" t="s">
        <v>69</v>
      </c>
      <c r="B899" s="5">
        <v>1991</v>
      </c>
      <c r="C899" s="3" t="s">
        <v>647</v>
      </c>
      <c r="D899" s="3" t="s">
        <v>651</v>
      </c>
      <c r="E899" s="3" t="s">
        <v>35</v>
      </c>
      <c r="F899" s="3" t="s">
        <v>643</v>
      </c>
      <c r="G899" s="5">
        <v>15.493830000000001</v>
      </c>
      <c r="H899" s="5">
        <v>11.853009999999999</v>
      </c>
      <c r="I899" s="5">
        <v>19.421230000000001</v>
      </c>
      <c r="J899" s="2" t="s">
        <v>644</v>
      </c>
    </row>
    <row r="900" spans="1:10" ht="14.4">
      <c r="A900" s="3" t="s">
        <v>69</v>
      </c>
      <c r="B900" s="5">
        <v>1992</v>
      </c>
      <c r="C900" s="3" t="s">
        <v>647</v>
      </c>
      <c r="D900" s="3" t="s">
        <v>651</v>
      </c>
      <c r="E900" s="3" t="s">
        <v>35</v>
      </c>
      <c r="F900" s="3" t="s">
        <v>643</v>
      </c>
      <c r="G900" s="5">
        <v>15.77524</v>
      </c>
      <c r="H900" s="5">
        <v>12.30687</v>
      </c>
      <c r="I900" s="5">
        <v>19.863050000000001</v>
      </c>
      <c r="J900" s="2" t="s">
        <v>644</v>
      </c>
    </row>
    <row r="901" spans="1:10" ht="14.4">
      <c r="A901" s="3" t="s">
        <v>69</v>
      </c>
      <c r="B901" s="5">
        <v>1993</v>
      </c>
      <c r="C901" s="3" t="s">
        <v>647</v>
      </c>
      <c r="D901" s="3" t="s">
        <v>651</v>
      </c>
      <c r="E901" s="3" t="s">
        <v>35</v>
      </c>
      <c r="F901" s="3" t="s">
        <v>643</v>
      </c>
      <c r="G901" s="5">
        <v>15.88508</v>
      </c>
      <c r="H901" s="5">
        <v>12.25217</v>
      </c>
      <c r="I901" s="5">
        <v>19.880569999999999</v>
      </c>
      <c r="J901" s="2" t="s">
        <v>644</v>
      </c>
    </row>
    <row r="902" spans="1:10" ht="14.4">
      <c r="A902" s="3" t="s">
        <v>69</v>
      </c>
      <c r="B902" s="5">
        <v>1994</v>
      </c>
      <c r="C902" s="3" t="s">
        <v>647</v>
      </c>
      <c r="D902" s="3" t="s">
        <v>651</v>
      </c>
      <c r="E902" s="3" t="s">
        <v>35</v>
      </c>
      <c r="F902" s="3" t="s">
        <v>643</v>
      </c>
      <c r="G902" s="5">
        <v>16.011060000000001</v>
      </c>
      <c r="H902" s="5">
        <v>12.45036</v>
      </c>
      <c r="I902" s="5">
        <v>20.128219999999999</v>
      </c>
      <c r="J902" s="2" t="s">
        <v>644</v>
      </c>
    </row>
    <row r="903" spans="1:10" ht="14.4">
      <c r="A903" s="3" t="s">
        <v>69</v>
      </c>
      <c r="B903" s="5">
        <v>1995</v>
      </c>
      <c r="C903" s="3" t="s">
        <v>647</v>
      </c>
      <c r="D903" s="3" t="s">
        <v>651</v>
      </c>
      <c r="E903" s="3" t="s">
        <v>35</v>
      </c>
      <c r="F903" s="3" t="s">
        <v>643</v>
      </c>
      <c r="G903" s="5">
        <v>16.03725</v>
      </c>
      <c r="H903" s="5">
        <v>12.359500000000001</v>
      </c>
      <c r="I903" s="5">
        <v>20.081569999999999</v>
      </c>
      <c r="J903" s="2" t="s">
        <v>644</v>
      </c>
    </row>
    <row r="904" spans="1:10" ht="14.4">
      <c r="A904" s="3" t="s">
        <v>69</v>
      </c>
      <c r="B904" s="5">
        <v>1996</v>
      </c>
      <c r="C904" s="3" t="s">
        <v>647</v>
      </c>
      <c r="D904" s="3" t="s">
        <v>651</v>
      </c>
      <c r="E904" s="3" t="s">
        <v>35</v>
      </c>
      <c r="F904" s="3" t="s">
        <v>643</v>
      </c>
      <c r="G904" s="5">
        <v>16.58428</v>
      </c>
      <c r="H904" s="5">
        <v>12.82891</v>
      </c>
      <c r="I904" s="5">
        <v>20.5441</v>
      </c>
      <c r="J904" s="2" t="s">
        <v>644</v>
      </c>
    </row>
    <row r="905" spans="1:10" ht="14.4">
      <c r="A905" s="3" t="s">
        <v>69</v>
      </c>
      <c r="B905" s="5">
        <v>1997</v>
      </c>
      <c r="C905" s="3" t="s">
        <v>647</v>
      </c>
      <c r="D905" s="3" t="s">
        <v>651</v>
      </c>
      <c r="E905" s="3" t="s">
        <v>35</v>
      </c>
      <c r="F905" s="3" t="s">
        <v>643</v>
      </c>
      <c r="G905" s="5">
        <v>17.45149</v>
      </c>
      <c r="H905" s="5">
        <v>13.44689</v>
      </c>
      <c r="I905" s="5">
        <v>21.580770000000001</v>
      </c>
      <c r="J905" s="2" t="s">
        <v>644</v>
      </c>
    </row>
    <row r="906" spans="1:10" ht="14.4">
      <c r="A906" s="3" t="s">
        <v>69</v>
      </c>
      <c r="B906" s="5">
        <v>1998</v>
      </c>
      <c r="C906" s="3" t="s">
        <v>647</v>
      </c>
      <c r="D906" s="3" t="s">
        <v>651</v>
      </c>
      <c r="E906" s="3" t="s">
        <v>35</v>
      </c>
      <c r="F906" s="3" t="s">
        <v>643</v>
      </c>
      <c r="G906" s="5">
        <v>17.450389999999999</v>
      </c>
      <c r="H906" s="5">
        <v>13.380610000000001</v>
      </c>
      <c r="I906" s="5">
        <v>21.509350000000001</v>
      </c>
      <c r="J906" s="2" t="s">
        <v>644</v>
      </c>
    </row>
    <row r="907" spans="1:10" ht="14.4">
      <c r="A907" s="3" t="s">
        <v>69</v>
      </c>
      <c r="B907" s="5">
        <v>1999</v>
      </c>
      <c r="C907" s="3" t="s">
        <v>647</v>
      </c>
      <c r="D907" s="3" t="s">
        <v>651</v>
      </c>
      <c r="E907" s="3" t="s">
        <v>35</v>
      </c>
      <c r="F907" s="3" t="s">
        <v>643</v>
      </c>
      <c r="G907" s="5">
        <v>17.32461</v>
      </c>
      <c r="H907" s="5">
        <v>13.33427</v>
      </c>
      <c r="I907" s="5">
        <v>21.29514</v>
      </c>
      <c r="J907" s="2" t="s">
        <v>644</v>
      </c>
    </row>
    <row r="908" spans="1:10" ht="14.4">
      <c r="A908" s="3" t="s">
        <v>69</v>
      </c>
      <c r="B908" s="5">
        <v>2000</v>
      </c>
      <c r="C908" s="3" t="s">
        <v>647</v>
      </c>
      <c r="D908" s="3" t="s">
        <v>651</v>
      </c>
      <c r="E908" s="3" t="s">
        <v>35</v>
      </c>
      <c r="F908" s="3" t="s">
        <v>643</v>
      </c>
      <c r="G908" s="5">
        <v>17.656020000000002</v>
      </c>
      <c r="H908" s="5">
        <v>13.572509999999999</v>
      </c>
      <c r="I908" s="5">
        <v>21.803979999999999</v>
      </c>
      <c r="J908" s="2" t="s">
        <v>644</v>
      </c>
    </row>
    <row r="909" spans="1:10" ht="14.4">
      <c r="A909" s="3" t="s">
        <v>69</v>
      </c>
      <c r="B909" s="5">
        <v>2001</v>
      </c>
      <c r="C909" s="3" t="s">
        <v>647</v>
      </c>
      <c r="D909" s="3" t="s">
        <v>651</v>
      </c>
      <c r="E909" s="3" t="s">
        <v>35</v>
      </c>
      <c r="F909" s="3" t="s">
        <v>643</v>
      </c>
      <c r="G909" s="5">
        <v>18.07348</v>
      </c>
      <c r="H909" s="5">
        <v>13.844760000000001</v>
      </c>
      <c r="I909" s="5">
        <v>22.21191</v>
      </c>
      <c r="J909" s="2" t="s">
        <v>644</v>
      </c>
    </row>
    <row r="910" spans="1:10" ht="14.4">
      <c r="A910" s="3" t="s">
        <v>69</v>
      </c>
      <c r="B910" s="5">
        <v>2002</v>
      </c>
      <c r="C910" s="3" t="s">
        <v>647</v>
      </c>
      <c r="D910" s="3" t="s">
        <v>651</v>
      </c>
      <c r="E910" s="3" t="s">
        <v>35</v>
      </c>
      <c r="F910" s="3" t="s">
        <v>643</v>
      </c>
      <c r="G910" s="5">
        <v>18.375019999999999</v>
      </c>
      <c r="H910" s="5">
        <v>14.20505</v>
      </c>
      <c r="I910" s="5">
        <v>22.61439</v>
      </c>
      <c r="J910" s="2" t="s">
        <v>644</v>
      </c>
    </row>
    <row r="911" spans="1:10" ht="14.4">
      <c r="A911" s="3" t="s">
        <v>69</v>
      </c>
      <c r="B911" s="5">
        <v>2003</v>
      </c>
      <c r="C911" s="3" t="s">
        <v>647</v>
      </c>
      <c r="D911" s="3" t="s">
        <v>651</v>
      </c>
      <c r="E911" s="3" t="s">
        <v>35</v>
      </c>
      <c r="F911" s="3" t="s">
        <v>643</v>
      </c>
      <c r="G911" s="5">
        <v>18.680309999999999</v>
      </c>
      <c r="H911" s="5">
        <v>14.520630000000001</v>
      </c>
      <c r="I911" s="5">
        <v>23.15062</v>
      </c>
      <c r="J911" s="2" t="s">
        <v>644</v>
      </c>
    </row>
    <row r="912" spans="1:10" ht="14.4">
      <c r="A912" s="3" t="s">
        <v>69</v>
      </c>
      <c r="B912" s="5">
        <v>2004</v>
      </c>
      <c r="C912" s="3" t="s">
        <v>647</v>
      </c>
      <c r="D912" s="3" t="s">
        <v>651</v>
      </c>
      <c r="E912" s="3" t="s">
        <v>35</v>
      </c>
      <c r="F912" s="3" t="s">
        <v>643</v>
      </c>
      <c r="G912" s="5">
        <v>18.593900000000001</v>
      </c>
      <c r="H912" s="5">
        <v>14.439730000000001</v>
      </c>
      <c r="I912" s="5">
        <v>23.00759</v>
      </c>
      <c r="J912" s="2" t="s">
        <v>644</v>
      </c>
    </row>
    <row r="913" spans="1:10" ht="14.4">
      <c r="A913" s="3" t="s">
        <v>69</v>
      </c>
      <c r="B913" s="5">
        <v>2005</v>
      </c>
      <c r="C913" s="3" t="s">
        <v>647</v>
      </c>
      <c r="D913" s="3" t="s">
        <v>651</v>
      </c>
      <c r="E913" s="3" t="s">
        <v>35</v>
      </c>
      <c r="F913" s="3" t="s">
        <v>643</v>
      </c>
      <c r="G913" s="5">
        <v>19.36346</v>
      </c>
      <c r="H913" s="5">
        <v>14.980689999999999</v>
      </c>
      <c r="I913" s="5">
        <v>23.974329999999998</v>
      </c>
      <c r="J913" s="2" t="s">
        <v>644</v>
      </c>
    </row>
    <row r="914" spans="1:10" ht="14.4">
      <c r="A914" s="3" t="s">
        <v>69</v>
      </c>
      <c r="B914" s="5">
        <v>2006</v>
      </c>
      <c r="C914" s="3" t="s">
        <v>647</v>
      </c>
      <c r="D914" s="3" t="s">
        <v>651</v>
      </c>
      <c r="E914" s="3" t="s">
        <v>35</v>
      </c>
      <c r="F914" s="3" t="s">
        <v>643</v>
      </c>
      <c r="G914" s="5">
        <v>20.278320000000001</v>
      </c>
      <c r="H914" s="5">
        <v>15.713190000000001</v>
      </c>
      <c r="I914" s="5">
        <v>24.995840000000001</v>
      </c>
      <c r="J914" s="2" t="s">
        <v>644</v>
      </c>
    </row>
    <row r="915" spans="1:10" ht="14.4">
      <c r="A915" s="3" t="s">
        <v>69</v>
      </c>
      <c r="B915" s="5">
        <v>2007</v>
      </c>
      <c r="C915" s="3" t="s">
        <v>647</v>
      </c>
      <c r="D915" s="3" t="s">
        <v>651</v>
      </c>
      <c r="E915" s="3" t="s">
        <v>35</v>
      </c>
      <c r="F915" s="3" t="s">
        <v>643</v>
      </c>
      <c r="G915" s="5">
        <v>21.448530000000002</v>
      </c>
      <c r="H915" s="5">
        <v>16.68478</v>
      </c>
      <c r="I915" s="5">
        <v>26.460450000000002</v>
      </c>
      <c r="J915" s="2" t="s">
        <v>644</v>
      </c>
    </row>
    <row r="916" spans="1:10" ht="14.4">
      <c r="A916" s="3" t="s">
        <v>69</v>
      </c>
      <c r="B916" s="5">
        <v>2008</v>
      </c>
      <c r="C916" s="3" t="s">
        <v>647</v>
      </c>
      <c r="D916" s="3" t="s">
        <v>651</v>
      </c>
      <c r="E916" s="3" t="s">
        <v>35</v>
      </c>
      <c r="F916" s="3" t="s">
        <v>643</v>
      </c>
      <c r="G916" s="5">
        <v>22.511379999999999</v>
      </c>
      <c r="H916" s="5">
        <v>17.479600000000001</v>
      </c>
      <c r="I916" s="5">
        <v>27.640090000000001</v>
      </c>
      <c r="J916" s="2" t="s">
        <v>644</v>
      </c>
    </row>
    <row r="917" spans="1:10" ht="14.4">
      <c r="A917" s="3" t="s">
        <v>69</v>
      </c>
      <c r="B917" s="5">
        <v>2009</v>
      </c>
      <c r="C917" s="3" t="s">
        <v>647</v>
      </c>
      <c r="D917" s="3" t="s">
        <v>651</v>
      </c>
      <c r="E917" s="3" t="s">
        <v>35</v>
      </c>
      <c r="F917" s="3" t="s">
        <v>643</v>
      </c>
      <c r="G917" s="5">
        <v>23.729150000000001</v>
      </c>
      <c r="H917" s="5">
        <v>18.374739999999999</v>
      </c>
      <c r="I917" s="5">
        <v>29.42727</v>
      </c>
      <c r="J917" s="2" t="s">
        <v>644</v>
      </c>
    </row>
    <row r="918" spans="1:10" ht="14.4">
      <c r="A918" s="3" t="s">
        <v>69</v>
      </c>
      <c r="B918" s="5">
        <v>2010</v>
      </c>
      <c r="C918" s="3" t="s">
        <v>647</v>
      </c>
      <c r="D918" s="3" t="s">
        <v>651</v>
      </c>
      <c r="E918" s="3" t="s">
        <v>35</v>
      </c>
      <c r="F918" s="3" t="s">
        <v>643</v>
      </c>
      <c r="G918" s="5">
        <v>24.916460000000001</v>
      </c>
      <c r="H918" s="5">
        <v>19.191549999999999</v>
      </c>
      <c r="I918" s="5">
        <v>30.679089999999999</v>
      </c>
      <c r="J918" s="2" t="s">
        <v>644</v>
      </c>
    </row>
    <row r="919" spans="1:10" ht="14.4">
      <c r="A919" s="3" t="s">
        <v>69</v>
      </c>
      <c r="B919" s="5">
        <v>2011</v>
      </c>
      <c r="C919" s="3" t="s">
        <v>647</v>
      </c>
      <c r="D919" s="3" t="s">
        <v>651</v>
      </c>
      <c r="E919" s="3" t="s">
        <v>35</v>
      </c>
      <c r="F919" s="3" t="s">
        <v>643</v>
      </c>
      <c r="G919" s="5">
        <v>26.153929999999999</v>
      </c>
      <c r="H919" s="5">
        <v>20.12105</v>
      </c>
      <c r="I919" s="5">
        <v>32.407589999999999</v>
      </c>
      <c r="J919" s="2" t="s">
        <v>644</v>
      </c>
    </row>
    <row r="920" spans="1:10" ht="14.4">
      <c r="A920" s="3" t="s">
        <v>69</v>
      </c>
      <c r="B920" s="5">
        <v>2012</v>
      </c>
      <c r="C920" s="3" t="s">
        <v>647</v>
      </c>
      <c r="D920" s="3" t="s">
        <v>651</v>
      </c>
      <c r="E920" s="3" t="s">
        <v>35</v>
      </c>
      <c r="F920" s="3" t="s">
        <v>643</v>
      </c>
      <c r="G920" s="5">
        <v>25.64059</v>
      </c>
      <c r="H920" s="5">
        <v>19.88627</v>
      </c>
      <c r="I920" s="5">
        <v>31.599900000000002</v>
      </c>
      <c r="J920" s="2" t="s">
        <v>644</v>
      </c>
    </row>
    <row r="921" spans="1:10" ht="14.4">
      <c r="A921" s="3" t="s">
        <v>69</v>
      </c>
      <c r="B921" s="5">
        <v>2013</v>
      </c>
      <c r="C921" s="3" t="s">
        <v>647</v>
      </c>
      <c r="D921" s="3" t="s">
        <v>651</v>
      </c>
      <c r="E921" s="3" t="s">
        <v>35</v>
      </c>
      <c r="F921" s="3" t="s">
        <v>643</v>
      </c>
      <c r="G921" s="5">
        <v>27.212219999999999</v>
      </c>
      <c r="H921" s="5">
        <v>20.88598</v>
      </c>
      <c r="I921" s="5">
        <v>33.738320000000002</v>
      </c>
      <c r="J921" s="2" t="s">
        <v>644</v>
      </c>
    </row>
    <row r="922" spans="1:10" ht="14.4">
      <c r="A922" s="3" t="s">
        <v>69</v>
      </c>
      <c r="B922" s="5">
        <v>2014</v>
      </c>
      <c r="C922" s="3" t="s">
        <v>647</v>
      </c>
      <c r="D922" s="3" t="s">
        <v>651</v>
      </c>
      <c r="E922" s="3" t="s">
        <v>35</v>
      </c>
      <c r="F922" s="3" t="s">
        <v>643</v>
      </c>
      <c r="G922" s="5">
        <v>27.923069999999999</v>
      </c>
      <c r="H922" s="5">
        <v>21.34862</v>
      </c>
      <c r="I922" s="5">
        <v>35.067740000000001</v>
      </c>
      <c r="J922" s="2" t="s">
        <v>644</v>
      </c>
    </row>
    <row r="923" spans="1:10" ht="14.4">
      <c r="A923" s="3" t="s">
        <v>69</v>
      </c>
      <c r="B923" s="5">
        <v>2015</v>
      </c>
      <c r="C923" s="3" t="s">
        <v>647</v>
      </c>
      <c r="D923" s="3" t="s">
        <v>651</v>
      </c>
      <c r="E923" s="3" t="s">
        <v>35</v>
      </c>
      <c r="F923" s="3" t="s">
        <v>643</v>
      </c>
      <c r="G923" s="5">
        <v>29.029820000000001</v>
      </c>
      <c r="H923" s="5">
        <v>22.072759999999999</v>
      </c>
      <c r="I923" s="5">
        <v>36.368980000000001</v>
      </c>
      <c r="J923" s="2" t="s">
        <v>644</v>
      </c>
    </row>
    <row r="924" spans="1:10" ht="14.4">
      <c r="A924" s="3" t="s">
        <v>69</v>
      </c>
      <c r="B924" s="5">
        <v>2016</v>
      </c>
      <c r="C924" s="3" t="s">
        <v>647</v>
      </c>
      <c r="D924" s="3" t="s">
        <v>651</v>
      </c>
      <c r="E924" s="3" t="s">
        <v>35</v>
      </c>
      <c r="F924" s="3" t="s">
        <v>643</v>
      </c>
      <c r="G924" s="5">
        <v>30.08372</v>
      </c>
      <c r="H924" s="5">
        <v>23.01642</v>
      </c>
      <c r="I924" s="5">
        <v>37.481229999999996</v>
      </c>
      <c r="J924" s="2" t="s">
        <v>644</v>
      </c>
    </row>
    <row r="925" spans="1:10" ht="14.4">
      <c r="A925" s="3" t="s">
        <v>69</v>
      </c>
      <c r="B925" s="5">
        <v>2017</v>
      </c>
      <c r="C925" s="3" t="s">
        <v>647</v>
      </c>
      <c r="D925" s="3" t="s">
        <v>651</v>
      </c>
      <c r="E925" s="3" t="s">
        <v>35</v>
      </c>
      <c r="F925" s="3" t="s">
        <v>643</v>
      </c>
      <c r="G925" s="5">
        <v>31.264399999999998</v>
      </c>
      <c r="H925" s="5">
        <v>23.460190000000001</v>
      </c>
      <c r="I925" s="5">
        <v>39.167090000000002</v>
      </c>
      <c r="J925" s="2" t="s">
        <v>644</v>
      </c>
    </row>
    <row r="926" spans="1:10" ht="14.4" hidden="1">
      <c r="A926" s="3" t="s">
        <v>69</v>
      </c>
      <c r="B926" s="5">
        <v>1990</v>
      </c>
      <c r="C926" s="3" t="s">
        <v>647</v>
      </c>
      <c r="D926" s="3" t="s">
        <v>651</v>
      </c>
      <c r="E926" s="3" t="s">
        <v>35</v>
      </c>
      <c r="F926" s="3" t="s">
        <v>646</v>
      </c>
      <c r="G926" s="5">
        <v>0.56424300000000005</v>
      </c>
      <c r="H926" s="5">
        <v>0.43087799999999998</v>
      </c>
      <c r="I926" s="5">
        <v>0.71280600000000005</v>
      </c>
      <c r="J926" s="2" t="s">
        <v>644</v>
      </c>
    </row>
    <row r="927" spans="1:10" ht="14.4" hidden="1">
      <c r="A927" s="3" t="s">
        <v>69</v>
      </c>
      <c r="B927" s="5">
        <v>1991</v>
      </c>
      <c r="C927" s="3" t="s">
        <v>647</v>
      </c>
      <c r="D927" s="3" t="s">
        <v>651</v>
      </c>
      <c r="E927" s="3" t="s">
        <v>35</v>
      </c>
      <c r="F927" s="3" t="s">
        <v>646</v>
      </c>
      <c r="G927" s="5">
        <v>0.58066899999999999</v>
      </c>
      <c r="H927" s="5">
        <v>0.445685</v>
      </c>
      <c r="I927" s="5">
        <v>0.72364700000000004</v>
      </c>
      <c r="J927" s="2" t="s">
        <v>644</v>
      </c>
    </row>
    <row r="928" spans="1:10" ht="14.4" hidden="1">
      <c r="A928" s="3" t="s">
        <v>69</v>
      </c>
      <c r="B928" s="5">
        <v>1992</v>
      </c>
      <c r="C928" s="3" t="s">
        <v>647</v>
      </c>
      <c r="D928" s="3" t="s">
        <v>651</v>
      </c>
      <c r="E928" s="3" t="s">
        <v>35</v>
      </c>
      <c r="F928" s="3" t="s">
        <v>646</v>
      </c>
      <c r="G928" s="5">
        <v>0.59338100000000005</v>
      </c>
      <c r="H928" s="5">
        <v>0.46184900000000001</v>
      </c>
      <c r="I928" s="5">
        <v>0.74577499999999997</v>
      </c>
      <c r="J928" s="2" t="s">
        <v>644</v>
      </c>
    </row>
    <row r="929" spans="1:10" ht="14.4" hidden="1">
      <c r="A929" s="3" t="s">
        <v>69</v>
      </c>
      <c r="B929" s="5">
        <v>1993</v>
      </c>
      <c r="C929" s="3" t="s">
        <v>647</v>
      </c>
      <c r="D929" s="3" t="s">
        <v>651</v>
      </c>
      <c r="E929" s="3" t="s">
        <v>35</v>
      </c>
      <c r="F929" s="3" t="s">
        <v>646</v>
      </c>
      <c r="G929" s="5">
        <v>0.59968299999999997</v>
      </c>
      <c r="H929" s="5">
        <v>0.46314</v>
      </c>
      <c r="I929" s="5">
        <v>0.75079499999999999</v>
      </c>
      <c r="J929" s="2" t="s">
        <v>644</v>
      </c>
    </row>
    <row r="930" spans="1:10" ht="14.4" hidden="1">
      <c r="A930" s="3" t="s">
        <v>69</v>
      </c>
      <c r="B930" s="5">
        <v>1994</v>
      </c>
      <c r="C930" s="3" t="s">
        <v>647</v>
      </c>
      <c r="D930" s="3" t="s">
        <v>651</v>
      </c>
      <c r="E930" s="3" t="s">
        <v>35</v>
      </c>
      <c r="F930" s="3" t="s">
        <v>646</v>
      </c>
      <c r="G930" s="5">
        <v>0.60570599999999997</v>
      </c>
      <c r="H930" s="5">
        <v>0.46960400000000002</v>
      </c>
      <c r="I930" s="5">
        <v>0.75900699999999999</v>
      </c>
      <c r="J930" s="2" t="s">
        <v>644</v>
      </c>
    </row>
    <row r="931" spans="1:10" ht="14.4" hidden="1">
      <c r="A931" s="3" t="s">
        <v>69</v>
      </c>
      <c r="B931" s="5">
        <v>1995</v>
      </c>
      <c r="C931" s="3" t="s">
        <v>647</v>
      </c>
      <c r="D931" s="3" t="s">
        <v>651</v>
      </c>
      <c r="E931" s="3" t="s">
        <v>35</v>
      </c>
      <c r="F931" s="3" t="s">
        <v>646</v>
      </c>
      <c r="G931" s="5">
        <v>0.60835099999999998</v>
      </c>
      <c r="H931" s="5">
        <v>0.46750999999999998</v>
      </c>
      <c r="I931" s="5">
        <v>0.76389099999999999</v>
      </c>
      <c r="J931" s="2" t="s">
        <v>644</v>
      </c>
    </row>
    <row r="932" spans="1:10" ht="14.4" hidden="1">
      <c r="A932" s="3" t="s">
        <v>69</v>
      </c>
      <c r="B932" s="5">
        <v>1996</v>
      </c>
      <c r="C932" s="3" t="s">
        <v>647</v>
      </c>
      <c r="D932" s="3" t="s">
        <v>651</v>
      </c>
      <c r="E932" s="3" t="s">
        <v>35</v>
      </c>
      <c r="F932" s="3" t="s">
        <v>646</v>
      </c>
      <c r="G932" s="5">
        <v>0.62965199999999999</v>
      </c>
      <c r="H932" s="5">
        <v>0.48603000000000002</v>
      </c>
      <c r="I932" s="5">
        <v>0.78195099999999995</v>
      </c>
      <c r="J932" s="2" t="s">
        <v>644</v>
      </c>
    </row>
    <row r="933" spans="1:10" ht="14.4" hidden="1">
      <c r="A933" s="3" t="s">
        <v>69</v>
      </c>
      <c r="B933" s="5">
        <v>1997</v>
      </c>
      <c r="C933" s="3" t="s">
        <v>647</v>
      </c>
      <c r="D933" s="3" t="s">
        <v>651</v>
      </c>
      <c r="E933" s="3" t="s">
        <v>35</v>
      </c>
      <c r="F933" s="3" t="s">
        <v>646</v>
      </c>
      <c r="G933" s="5">
        <v>0.66508199999999995</v>
      </c>
      <c r="H933" s="5">
        <v>0.51207800000000003</v>
      </c>
      <c r="I933" s="5">
        <v>0.81983399999999995</v>
      </c>
      <c r="J933" s="2" t="s">
        <v>644</v>
      </c>
    </row>
    <row r="934" spans="1:10" ht="14.4" hidden="1">
      <c r="A934" s="3" t="s">
        <v>69</v>
      </c>
      <c r="B934" s="5">
        <v>1998</v>
      </c>
      <c r="C934" s="3" t="s">
        <v>647</v>
      </c>
      <c r="D934" s="3" t="s">
        <v>651</v>
      </c>
      <c r="E934" s="3" t="s">
        <v>35</v>
      </c>
      <c r="F934" s="3" t="s">
        <v>646</v>
      </c>
      <c r="G934" s="5">
        <v>0.66939800000000005</v>
      </c>
      <c r="H934" s="5">
        <v>0.51439999999999997</v>
      </c>
      <c r="I934" s="5">
        <v>0.82880699999999996</v>
      </c>
      <c r="J934" s="2" t="s">
        <v>644</v>
      </c>
    </row>
    <row r="935" spans="1:10" ht="14.4" hidden="1">
      <c r="A935" s="3" t="s">
        <v>69</v>
      </c>
      <c r="B935" s="5">
        <v>1999</v>
      </c>
      <c r="C935" s="3" t="s">
        <v>647</v>
      </c>
      <c r="D935" s="3" t="s">
        <v>651</v>
      </c>
      <c r="E935" s="3" t="s">
        <v>35</v>
      </c>
      <c r="F935" s="3" t="s">
        <v>646</v>
      </c>
      <c r="G935" s="5">
        <v>0.66335900000000003</v>
      </c>
      <c r="H935" s="5">
        <v>0.50948599999999999</v>
      </c>
      <c r="I935" s="5">
        <v>0.81869899999999995</v>
      </c>
      <c r="J935" s="2" t="s">
        <v>644</v>
      </c>
    </row>
    <row r="936" spans="1:10" ht="14.4" hidden="1">
      <c r="A936" s="3" t="s">
        <v>69</v>
      </c>
      <c r="B936" s="5">
        <v>2000</v>
      </c>
      <c r="C936" s="3" t="s">
        <v>647</v>
      </c>
      <c r="D936" s="3" t="s">
        <v>651</v>
      </c>
      <c r="E936" s="3" t="s">
        <v>35</v>
      </c>
      <c r="F936" s="3" t="s">
        <v>646</v>
      </c>
      <c r="G936" s="5">
        <v>0.68123699999999998</v>
      </c>
      <c r="H936" s="5">
        <v>0.52451800000000004</v>
      </c>
      <c r="I936" s="5">
        <v>0.84622299999999995</v>
      </c>
      <c r="J936" s="2" t="s">
        <v>644</v>
      </c>
    </row>
    <row r="937" spans="1:10" ht="14.4" hidden="1">
      <c r="A937" s="3" t="s">
        <v>69</v>
      </c>
      <c r="B937" s="5">
        <v>2001</v>
      </c>
      <c r="C937" s="3" t="s">
        <v>647</v>
      </c>
      <c r="D937" s="3" t="s">
        <v>651</v>
      </c>
      <c r="E937" s="3" t="s">
        <v>35</v>
      </c>
      <c r="F937" s="3" t="s">
        <v>646</v>
      </c>
      <c r="G937" s="5">
        <v>0.70311900000000005</v>
      </c>
      <c r="H937" s="5">
        <v>0.54049899999999995</v>
      </c>
      <c r="I937" s="5">
        <v>0.86708700000000005</v>
      </c>
      <c r="J937" s="2" t="s">
        <v>644</v>
      </c>
    </row>
    <row r="938" spans="1:10" ht="14.4" hidden="1">
      <c r="A938" s="3" t="s">
        <v>69</v>
      </c>
      <c r="B938" s="5">
        <v>2002</v>
      </c>
      <c r="C938" s="3" t="s">
        <v>647</v>
      </c>
      <c r="D938" s="3" t="s">
        <v>651</v>
      </c>
      <c r="E938" s="3" t="s">
        <v>35</v>
      </c>
      <c r="F938" s="3" t="s">
        <v>646</v>
      </c>
      <c r="G938" s="5">
        <v>0.71764799999999995</v>
      </c>
      <c r="H938" s="5">
        <v>0.55268799999999996</v>
      </c>
      <c r="I938" s="5">
        <v>0.88371</v>
      </c>
      <c r="J938" s="2" t="s">
        <v>644</v>
      </c>
    </row>
    <row r="939" spans="1:10" ht="14.4" hidden="1">
      <c r="A939" s="3" t="s">
        <v>69</v>
      </c>
      <c r="B939" s="5">
        <v>2003</v>
      </c>
      <c r="C939" s="3" t="s">
        <v>647</v>
      </c>
      <c r="D939" s="3" t="s">
        <v>651</v>
      </c>
      <c r="E939" s="3" t="s">
        <v>35</v>
      </c>
      <c r="F939" s="3" t="s">
        <v>646</v>
      </c>
      <c r="G939" s="5">
        <v>0.73345099999999996</v>
      </c>
      <c r="H939" s="5">
        <v>0.57076499999999997</v>
      </c>
      <c r="I939" s="5">
        <v>0.90942599999999996</v>
      </c>
      <c r="J939" s="2" t="s">
        <v>644</v>
      </c>
    </row>
    <row r="940" spans="1:10" ht="14.4" hidden="1">
      <c r="A940" s="3" t="s">
        <v>69</v>
      </c>
      <c r="B940" s="5">
        <v>2004</v>
      </c>
      <c r="C940" s="3" t="s">
        <v>647</v>
      </c>
      <c r="D940" s="3" t="s">
        <v>651</v>
      </c>
      <c r="E940" s="3" t="s">
        <v>35</v>
      </c>
      <c r="F940" s="3" t="s">
        <v>646</v>
      </c>
      <c r="G940" s="5">
        <v>0.73359300000000005</v>
      </c>
      <c r="H940" s="5">
        <v>0.56802399999999997</v>
      </c>
      <c r="I940" s="5">
        <v>0.907775</v>
      </c>
      <c r="J940" s="2" t="s">
        <v>644</v>
      </c>
    </row>
    <row r="941" spans="1:10" ht="14.4" hidden="1">
      <c r="A941" s="3" t="s">
        <v>69</v>
      </c>
      <c r="B941" s="5">
        <v>2005</v>
      </c>
      <c r="C941" s="3" t="s">
        <v>647</v>
      </c>
      <c r="D941" s="3" t="s">
        <v>651</v>
      </c>
      <c r="E941" s="3" t="s">
        <v>35</v>
      </c>
      <c r="F941" s="3" t="s">
        <v>646</v>
      </c>
      <c r="G941" s="5">
        <v>0.76733099999999999</v>
      </c>
      <c r="H941" s="5">
        <v>0.59115200000000001</v>
      </c>
      <c r="I941" s="5">
        <v>0.95035899999999995</v>
      </c>
      <c r="J941" s="2" t="s">
        <v>644</v>
      </c>
    </row>
    <row r="942" spans="1:10" ht="14.4" hidden="1">
      <c r="A942" s="3" t="s">
        <v>69</v>
      </c>
      <c r="B942" s="5">
        <v>2006</v>
      </c>
      <c r="C942" s="3" t="s">
        <v>647</v>
      </c>
      <c r="D942" s="3" t="s">
        <v>651</v>
      </c>
      <c r="E942" s="3" t="s">
        <v>35</v>
      </c>
      <c r="F942" s="3" t="s">
        <v>646</v>
      </c>
      <c r="G942" s="5">
        <v>0.80668300000000004</v>
      </c>
      <c r="H942" s="5">
        <v>0.626668</v>
      </c>
      <c r="I942" s="5">
        <v>0.99690299999999998</v>
      </c>
      <c r="J942" s="2" t="s">
        <v>644</v>
      </c>
    </row>
    <row r="943" spans="1:10" ht="14.4" hidden="1">
      <c r="A943" s="3" t="s">
        <v>69</v>
      </c>
      <c r="B943" s="5">
        <v>2007</v>
      </c>
      <c r="C943" s="3" t="s">
        <v>647</v>
      </c>
      <c r="D943" s="3" t="s">
        <v>651</v>
      </c>
      <c r="E943" s="3" t="s">
        <v>35</v>
      </c>
      <c r="F943" s="3" t="s">
        <v>646</v>
      </c>
      <c r="G943" s="5">
        <v>0.85299100000000005</v>
      </c>
      <c r="H943" s="5">
        <v>0.66532500000000006</v>
      </c>
      <c r="I943" s="5">
        <v>1.0520929999999999</v>
      </c>
      <c r="J943" s="2" t="s">
        <v>644</v>
      </c>
    </row>
    <row r="944" spans="1:10" ht="14.4" hidden="1">
      <c r="A944" s="3" t="s">
        <v>69</v>
      </c>
      <c r="B944" s="5">
        <v>2008</v>
      </c>
      <c r="C944" s="3" t="s">
        <v>647</v>
      </c>
      <c r="D944" s="3" t="s">
        <v>651</v>
      </c>
      <c r="E944" s="3" t="s">
        <v>35</v>
      </c>
      <c r="F944" s="3" t="s">
        <v>646</v>
      </c>
      <c r="G944" s="5">
        <v>0.89852799999999999</v>
      </c>
      <c r="H944" s="5">
        <v>0.69499599999999995</v>
      </c>
      <c r="I944" s="5">
        <v>1.105972</v>
      </c>
      <c r="J944" s="2" t="s">
        <v>644</v>
      </c>
    </row>
    <row r="945" spans="1:10" ht="14.4" hidden="1">
      <c r="A945" s="3" t="s">
        <v>69</v>
      </c>
      <c r="B945" s="5">
        <v>2009</v>
      </c>
      <c r="C945" s="3" t="s">
        <v>647</v>
      </c>
      <c r="D945" s="3" t="s">
        <v>651</v>
      </c>
      <c r="E945" s="3" t="s">
        <v>35</v>
      </c>
      <c r="F945" s="3" t="s">
        <v>646</v>
      </c>
      <c r="G945" s="5">
        <v>0.950206</v>
      </c>
      <c r="H945" s="5">
        <v>0.73433800000000005</v>
      </c>
      <c r="I945" s="5">
        <v>1.1745680000000001</v>
      </c>
      <c r="J945" s="2" t="s">
        <v>644</v>
      </c>
    </row>
    <row r="946" spans="1:10" ht="14.4" hidden="1">
      <c r="A946" s="3" t="s">
        <v>69</v>
      </c>
      <c r="B946" s="5">
        <v>2010</v>
      </c>
      <c r="C946" s="3" t="s">
        <v>647</v>
      </c>
      <c r="D946" s="3" t="s">
        <v>651</v>
      </c>
      <c r="E946" s="3" t="s">
        <v>35</v>
      </c>
      <c r="F946" s="3" t="s">
        <v>646</v>
      </c>
      <c r="G946" s="5">
        <v>1.000874</v>
      </c>
      <c r="H946" s="5">
        <v>0.76946700000000001</v>
      </c>
      <c r="I946" s="5">
        <v>1.2359690000000001</v>
      </c>
      <c r="J946" s="2" t="s">
        <v>644</v>
      </c>
    </row>
    <row r="947" spans="1:10" ht="14.4" hidden="1">
      <c r="A947" s="3" t="s">
        <v>69</v>
      </c>
      <c r="B947" s="5">
        <v>2011</v>
      </c>
      <c r="C947" s="3" t="s">
        <v>647</v>
      </c>
      <c r="D947" s="3" t="s">
        <v>651</v>
      </c>
      <c r="E947" s="3" t="s">
        <v>35</v>
      </c>
      <c r="F947" s="3" t="s">
        <v>646</v>
      </c>
      <c r="G947" s="5">
        <v>1.0527390000000001</v>
      </c>
      <c r="H947" s="5">
        <v>0.81037899999999996</v>
      </c>
      <c r="I947" s="5">
        <v>1.3053589999999999</v>
      </c>
      <c r="J947" s="2" t="s">
        <v>644</v>
      </c>
    </row>
    <row r="948" spans="1:10" ht="14.4" hidden="1">
      <c r="A948" s="3" t="s">
        <v>69</v>
      </c>
      <c r="B948" s="5">
        <v>2012</v>
      </c>
      <c r="C948" s="3" t="s">
        <v>647</v>
      </c>
      <c r="D948" s="3" t="s">
        <v>651</v>
      </c>
      <c r="E948" s="3" t="s">
        <v>35</v>
      </c>
      <c r="F948" s="3" t="s">
        <v>646</v>
      </c>
      <c r="G948" s="5">
        <v>1.0340100000000001</v>
      </c>
      <c r="H948" s="5">
        <v>0.80166300000000001</v>
      </c>
      <c r="I948" s="5">
        <v>1.275047</v>
      </c>
      <c r="J948" s="2" t="s">
        <v>644</v>
      </c>
    </row>
    <row r="949" spans="1:10" ht="14.4" hidden="1">
      <c r="A949" s="3" t="s">
        <v>69</v>
      </c>
      <c r="B949" s="5">
        <v>2013</v>
      </c>
      <c r="C949" s="3" t="s">
        <v>647</v>
      </c>
      <c r="D949" s="3" t="s">
        <v>651</v>
      </c>
      <c r="E949" s="3" t="s">
        <v>35</v>
      </c>
      <c r="F949" s="3" t="s">
        <v>646</v>
      </c>
      <c r="G949" s="5">
        <v>1.099145</v>
      </c>
      <c r="H949" s="5">
        <v>0.84221999999999997</v>
      </c>
      <c r="I949" s="5">
        <v>1.3675219999999999</v>
      </c>
      <c r="J949" s="2" t="s">
        <v>644</v>
      </c>
    </row>
    <row r="950" spans="1:10" ht="14.4" hidden="1">
      <c r="A950" s="3" t="s">
        <v>69</v>
      </c>
      <c r="B950" s="5">
        <v>2014</v>
      </c>
      <c r="C950" s="3" t="s">
        <v>647</v>
      </c>
      <c r="D950" s="3" t="s">
        <v>651</v>
      </c>
      <c r="E950" s="3" t="s">
        <v>35</v>
      </c>
      <c r="F950" s="3" t="s">
        <v>646</v>
      </c>
      <c r="G950" s="5">
        <v>1.1309709999999999</v>
      </c>
      <c r="H950" s="5">
        <v>0.86458699999999999</v>
      </c>
      <c r="I950" s="5">
        <v>1.4244490000000001</v>
      </c>
      <c r="J950" s="2" t="s">
        <v>644</v>
      </c>
    </row>
    <row r="951" spans="1:10" ht="14.4" hidden="1">
      <c r="A951" s="3" t="s">
        <v>69</v>
      </c>
      <c r="B951" s="5">
        <v>2015</v>
      </c>
      <c r="C951" s="3" t="s">
        <v>647</v>
      </c>
      <c r="D951" s="3" t="s">
        <v>651</v>
      </c>
      <c r="E951" s="3" t="s">
        <v>35</v>
      </c>
      <c r="F951" s="3" t="s">
        <v>646</v>
      </c>
      <c r="G951" s="5">
        <v>1.175899</v>
      </c>
      <c r="H951" s="5">
        <v>0.89102599999999998</v>
      </c>
      <c r="I951" s="5">
        <v>1.468146</v>
      </c>
      <c r="J951" s="2" t="s">
        <v>644</v>
      </c>
    </row>
    <row r="952" spans="1:10" ht="14.4" hidden="1">
      <c r="A952" s="3" t="s">
        <v>69</v>
      </c>
      <c r="B952" s="5">
        <v>2016</v>
      </c>
      <c r="C952" s="3" t="s">
        <v>647</v>
      </c>
      <c r="D952" s="3" t="s">
        <v>651</v>
      </c>
      <c r="E952" s="3" t="s">
        <v>35</v>
      </c>
      <c r="F952" s="3" t="s">
        <v>646</v>
      </c>
      <c r="G952" s="5">
        <v>1.220415</v>
      </c>
      <c r="H952" s="5">
        <v>0.93272600000000006</v>
      </c>
      <c r="I952" s="5">
        <v>1.5185390000000001</v>
      </c>
      <c r="J952" s="2" t="s">
        <v>644</v>
      </c>
    </row>
    <row r="953" spans="1:10" ht="14.4" hidden="1">
      <c r="A953" s="3" t="s">
        <v>69</v>
      </c>
      <c r="B953" s="5">
        <v>2017</v>
      </c>
      <c r="C953" s="3" t="s">
        <v>647</v>
      </c>
      <c r="D953" s="3" t="s">
        <v>651</v>
      </c>
      <c r="E953" s="3" t="s">
        <v>35</v>
      </c>
      <c r="F953" s="3" t="s">
        <v>646</v>
      </c>
      <c r="G953" s="5">
        <v>1.2720750000000001</v>
      </c>
      <c r="H953" s="5">
        <v>0.95819299999999996</v>
      </c>
      <c r="I953" s="5">
        <v>1.6048530000000001</v>
      </c>
      <c r="J953" s="2" t="s">
        <v>644</v>
      </c>
    </row>
    <row r="954" spans="1:10" ht="14.4">
      <c r="A954" s="3" t="s">
        <v>69</v>
      </c>
      <c r="B954" s="5">
        <v>1990</v>
      </c>
      <c r="C954" s="3" t="s">
        <v>647</v>
      </c>
      <c r="D954" s="3" t="s">
        <v>642</v>
      </c>
      <c r="E954" s="3" t="s">
        <v>35</v>
      </c>
      <c r="F954" s="3" t="s">
        <v>643</v>
      </c>
      <c r="G954" s="5">
        <v>990.23440000000005</v>
      </c>
      <c r="H954" s="5">
        <v>722.10670000000005</v>
      </c>
      <c r="I954" s="5">
        <v>1323.1289999999999</v>
      </c>
      <c r="J954" s="2" t="s">
        <v>644</v>
      </c>
    </row>
    <row r="955" spans="1:10" ht="14.4">
      <c r="A955" s="3" t="s">
        <v>69</v>
      </c>
      <c r="B955" s="5">
        <v>1991</v>
      </c>
      <c r="C955" s="3" t="s">
        <v>647</v>
      </c>
      <c r="D955" s="3" t="s">
        <v>642</v>
      </c>
      <c r="E955" s="3" t="s">
        <v>35</v>
      </c>
      <c r="F955" s="3" t="s">
        <v>643</v>
      </c>
      <c r="G955" s="5">
        <v>984.06209999999999</v>
      </c>
      <c r="H955" s="5">
        <v>726.67060000000004</v>
      </c>
      <c r="I955" s="5">
        <v>1293.5550000000001</v>
      </c>
      <c r="J955" s="2" t="s">
        <v>644</v>
      </c>
    </row>
    <row r="956" spans="1:10" ht="14.4">
      <c r="A956" s="3" t="s">
        <v>69</v>
      </c>
      <c r="B956" s="5">
        <v>1992</v>
      </c>
      <c r="C956" s="3" t="s">
        <v>647</v>
      </c>
      <c r="D956" s="3" t="s">
        <v>642</v>
      </c>
      <c r="E956" s="3" t="s">
        <v>35</v>
      </c>
      <c r="F956" s="3" t="s">
        <v>643</v>
      </c>
      <c r="G956" s="5">
        <v>981.91160000000002</v>
      </c>
      <c r="H956" s="5">
        <v>720.5403</v>
      </c>
      <c r="I956" s="5">
        <v>1263.3520000000001</v>
      </c>
      <c r="J956" s="2" t="s">
        <v>644</v>
      </c>
    </row>
    <row r="957" spans="1:10" ht="14.4">
      <c r="A957" s="3" t="s">
        <v>69</v>
      </c>
      <c r="B957" s="5">
        <v>1993</v>
      </c>
      <c r="C957" s="3" t="s">
        <v>647</v>
      </c>
      <c r="D957" s="3" t="s">
        <v>642</v>
      </c>
      <c r="E957" s="3" t="s">
        <v>35</v>
      </c>
      <c r="F957" s="3" t="s">
        <v>643</v>
      </c>
      <c r="G957" s="5">
        <v>955.30110000000002</v>
      </c>
      <c r="H957" s="5">
        <v>699.08780000000002</v>
      </c>
      <c r="I957" s="5">
        <v>1242.8389999999999</v>
      </c>
      <c r="J957" s="2" t="s">
        <v>644</v>
      </c>
    </row>
    <row r="958" spans="1:10" ht="14.4">
      <c r="A958" s="3" t="s">
        <v>69</v>
      </c>
      <c r="B958" s="5">
        <v>1994</v>
      </c>
      <c r="C958" s="3" t="s">
        <v>647</v>
      </c>
      <c r="D958" s="3" t="s">
        <v>642</v>
      </c>
      <c r="E958" s="3" t="s">
        <v>35</v>
      </c>
      <c r="F958" s="3" t="s">
        <v>643</v>
      </c>
      <c r="G958" s="5">
        <v>930.17939999999999</v>
      </c>
      <c r="H958" s="5">
        <v>693.87030000000004</v>
      </c>
      <c r="I958" s="5">
        <v>1205.8019999999999</v>
      </c>
      <c r="J958" s="2" t="s">
        <v>644</v>
      </c>
    </row>
    <row r="959" spans="1:10" ht="14.4">
      <c r="A959" s="3" t="s">
        <v>69</v>
      </c>
      <c r="B959" s="5">
        <v>1995</v>
      </c>
      <c r="C959" s="3" t="s">
        <v>647</v>
      </c>
      <c r="D959" s="3" t="s">
        <v>642</v>
      </c>
      <c r="E959" s="3" t="s">
        <v>35</v>
      </c>
      <c r="F959" s="3" t="s">
        <v>643</v>
      </c>
      <c r="G959" s="5">
        <v>908.99900000000002</v>
      </c>
      <c r="H959" s="5">
        <v>667.08389999999997</v>
      </c>
      <c r="I959" s="5">
        <v>1190.1400000000001</v>
      </c>
      <c r="J959" s="2" t="s">
        <v>644</v>
      </c>
    </row>
    <row r="960" spans="1:10" ht="14.4">
      <c r="A960" s="3" t="s">
        <v>69</v>
      </c>
      <c r="B960" s="5">
        <v>1996</v>
      </c>
      <c r="C960" s="3" t="s">
        <v>647</v>
      </c>
      <c r="D960" s="3" t="s">
        <v>642</v>
      </c>
      <c r="E960" s="3" t="s">
        <v>35</v>
      </c>
      <c r="F960" s="3" t="s">
        <v>643</v>
      </c>
      <c r="G960" s="5">
        <v>890.79380000000003</v>
      </c>
      <c r="H960" s="5">
        <v>657.57579999999996</v>
      </c>
      <c r="I960" s="5">
        <v>1146.7619999999999</v>
      </c>
      <c r="J960" s="2" t="s">
        <v>644</v>
      </c>
    </row>
    <row r="961" spans="1:10" ht="14.4">
      <c r="A961" s="3" t="s">
        <v>69</v>
      </c>
      <c r="B961" s="5">
        <v>1997</v>
      </c>
      <c r="C961" s="3" t="s">
        <v>647</v>
      </c>
      <c r="D961" s="3" t="s">
        <v>642</v>
      </c>
      <c r="E961" s="3" t="s">
        <v>35</v>
      </c>
      <c r="F961" s="3" t="s">
        <v>643</v>
      </c>
      <c r="G961" s="5">
        <v>871.23310000000004</v>
      </c>
      <c r="H961" s="5">
        <v>644.16899999999998</v>
      </c>
      <c r="I961" s="5">
        <v>1104.9259999999999</v>
      </c>
      <c r="J961" s="2" t="s">
        <v>644</v>
      </c>
    </row>
    <row r="962" spans="1:10" ht="14.4">
      <c r="A962" s="3" t="s">
        <v>69</v>
      </c>
      <c r="B962" s="5">
        <v>1998</v>
      </c>
      <c r="C962" s="3" t="s">
        <v>647</v>
      </c>
      <c r="D962" s="3" t="s">
        <v>642</v>
      </c>
      <c r="E962" s="3" t="s">
        <v>35</v>
      </c>
      <c r="F962" s="3" t="s">
        <v>643</v>
      </c>
      <c r="G962" s="5">
        <v>845.55730000000005</v>
      </c>
      <c r="H962" s="5">
        <v>619.54809999999998</v>
      </c>
      <c r="I962" s="5">
        <v>1077.54</v>
      </c>
      <c r="J962" s="2" t="s">
        <v>644</v>
      </c>
    </row>
    <row r="963" spans="1:10" ht="14.4">
      <c r="A963" s="3" t="s">
        <v>69</v>
      </c>
      <c r="B963" s="5">
        <v>1999</v>
      </c>
      <c r="C963" s="3" t="s">
        <v>647</v>
      </c>
      <c r="D963" s="3" t="s">
        <v>642</v>
      </c>
      <c r="E963" s="3" t="s">
        <v>35</v>
      </c>
      <c r="F963" s="3" t="s">
        <v>643</v>
      </c>
      <c r="G963" s="5">
        <v>815.40120000000002</v>
      </c>
      <c r="H963" s="5">
        <v>591.13409999999999</v>
      </c>
      <c r="I963" s="5">
        <v>1037.692</v>
      </c>
      <c r="J963" s="2" t="s">
        <v>644</v>
      </c>
    </row>
    <row r="964" spans="1:10" ht="14.4">
      <c r="A964" s="3" t="s">
        <v>69</v>
      </c>
      <c r="B964" s="5">
        <v>2000</v>
      </c>
      <c r="C964" s="3" t="s">
        <v>647</v>
      </c>
      <c r="D964" s="3" t="s">
        <v>642</v>
      </c>
      <c r="E964" s="3" t="s">
        <v>35</v>
      </c>
      <c r="F964" s="3" t="s">
        <v>643</v>
      </c>
      <c r="G964" s="5">
        <v>797.65030000000002</v>
      </c>
      <c r="H964" s="5">
        <v>581.60590000000002</v>
      </c>
      <c r="I964" s="5">
        <v>1013.958</v>
      </c>
      <c r="J964" s="2" t="s">
        <v>644</v>
      </c>
    </row>
    <row r="965" spans="1:10" ht="14.4">
      <c r="A965" s="3" t="s">
        <v>69</v>
      </c>
      <c r="B965" s="5">
        <v>2001</v>
      </c>
      <c r="C965" s="3" t="s">
        <v>647</v>
      </c>
      <c r="D965" s="3" t="s">
        <v>642</v>
      </c>
      <c r="E965" s="3" t="s">
        <v>35</v>
      </c>
      <c r="F965" s="3" t="s">
        <v>643</v>
      </c>
      <c r="G965" s="5">
        <v>781.31870000000004</v>
      </c>
      <c r="H965" s="5">
        <v>565.38800000000003</v>
      </c>
      <c r="I965" s="5">
        <v>986.95320000000004</v>
      </c>
      <c r="J965" s="2" t="s">
        <v>644</v>
      </c>
    </row>
    <row r="966" spans="1:10" ht="14.4">
      <c r="A966" s="3" t="s">
        <v>69</v>
      </c>
      <c r="B966" s="5">
        <v>2002</v>
      </c>
      <c r="C966" s="3" t="s">
        <v>647</v>
      </c>
      <c r="D966" s="3" t="s">
        <v>642</v>
      </c>
      <c r="E966" s="3" t="s">
        <v>35</v>
      </c>
      <c r="F966" s="3" t="s">
        <v>643</v>
      </c>
      <c r="G966" s="5">
        <v>752.95100000000002</v>
      </c>
      <c r="H966" s="5">
        <v>542.89049999999997</v>
      </c>
      <c r="I966" s="5">
        <v>947.50909999999999</v>
      </c>
      <c r="J966" s="2" t="s">
        <v>644</v>
      </c>
    </row>
    <row r="967" spans="1:10" ht="14.4">
      <c r="A967" s="3" t="s">
        <v>69</v>
      </c>
      <c r="B967" s="5">
        <v>2003</v>
      </c>
      <c r="C967" s="3" t="s">
        <v>647</v>
      </c>
      <c r="D967" s="3" t="s">
        <v>642</v>
      </c>
      <c r="E967" s="3" t="s">
        <v>35</v>
      </c>
      <c r="F967" s="3" t="s">
        <v>643</v>
      </c>
      <c r="G967" s="5">
        <v>729.19949999999994</v>
      </c>
      <c r="H967" s="5">
        <v>541.61170000000004</v>
      </c>
      <c r="I967" s="5">
        <v>907.40920000000006</v>
      </c>
      <c r="J967" s="2" t="s">
        <v>644</v>
      </c>
    </row>
    <row r="968" spans="1:10" ht="14.4">
      <c r="A968" s="3" t="s">
        <v>69</v>
      </c>
      <c r="B968" s="5">
        <v>2004</v>
      </c>
      <c r="C968" s="3" t="s">
        <v>647</v>
      </c>
      <c r="D968" s="3" t="s">
        <v>642</v>
      </c>
      <c r="E968" s="3" t="s">
        <v>35</v>
      </c>
      <c r="F968" s="3" t="s">
        <v>643</v>
      </c>
      <c r="G968" s="5">
        <v>712.36479999999995</v>
      </c>
      <c r="H968" s="5">
        <v>531.54190000000006</v>
      </c>
      <c r="I968" s="5">
        <v>903.40620000000001</v>
      </c>
      <c r="J968" s="2" t="s">
        <v>644</v>
      </c>
    </row>
    <row r="969" spans="1:10" ht="14.4">
      <c r="A969" s="3" t="s">
        <v>69</v>
      </c>
      <c r="B969" s="5">
        <v>2005</v>
      </c>
      <c r="C969" s="3" t="s">
        <v>647</v>
      </c>
      <c r="D969" s="3" t="s">
        <v>642</v>
      </c>
      <c r="E969" s="3" t="s">
        <v>35</v>
      </c>
      <c r="F969" s="3" t="s">
        <v>643</v>
      </c>
      <c r="G969" s="5">
        <v>696.02819999999997</v>
      </c>
      <c r="H969" s="5">
        <v>515.75070000000005</v>
      </c>
      <c r="I969" s="5">
        <v>879.81150000000002</v>
      </c>
      <c r="J969" s="2" t="s">
        <v>644</v>
      </c>
    </row>
    <row r="970" spans="1:10" ht="14.4">
      <c r="A970" s="3" t="s">
        <v>69</v>
      </c>
      <c r="B970" s="5">
        <v>2006</v>
      </c>
      <c r="C970" s="3" t="s">
        <v>647</v>
      </c>
      <c r="D970" s="3" t="s">
        <v>642</v>
      </c>
      <c r="E970" s="3" t="s">
        <v>35</v>
      </c>
      <c r="F970" s="3" t="s">
        <v>643</v>
      </c>
      <c r="G970" s="5">
        <v>677.49450000000002</v>
      </c>
      <c r="H970" s="5">
        <v>498.69659999999999</v>
      </c>
      <c r="I970" s="5">
        <v>849.76559999999995</v>
      </c>
      <c r="J970" s="2" t="s">
        <v>644</v>
      </c>
    </row>
    <row r="971" spans="1:10" ht="14.4">
      <c r="A971" s="3" t="s">
        <v>69</v>
      </c>
      <c r="B971" s="5">
        <v>2007</v>
      </c>
      <c r="C971" s="3" t="s">
        <v>647</v>
      </c>
      <c r="D971" s="3" t="s">
        <v>642</v>
      </c>
      <c r="E971" s="3" t="s">
        <v>35</v>
      </c>
      <c r="F971" s="3" t="s">
        <v>643</v>
      </c>
      <c r="G971" s="5">
        <v>660.78150000000005</v>
      </c>
      <c r="H971" s="5">
        <v>496.91809999999998</v>
      </c>
      <c r="I971" s="5">
        <v>825.01559999999995</v>
      </c>
      <c r="J971" s="2" t="s">
        <v>644</v>
      </c>
    </row>
    <row r="972" spans="1:10" ht="14.4">
      <c r="A972" s="3" t="s">
        <v>69</v>
      </c>
      <c r="B972" s="5">
        <v>2008</v>
      </c>
      <c r="C972" s="3" t="s">
        <v>647</v>
      </c>
      <c r="D972" s="3" t="s">
        <v>642</v>
      </c>
      <c r="E972" s="3" t="s">
        <v>35</v>
      </c>
      <c r="F972" s="3" t="s">
        <v>643</v>
      </c>
      <c r="G972" s="5">
        <v>646.96370000000002</v>
      </c>
      <c r="H972" s="5">
        <v>486.66480000000001</v>
      </c>
      <c r="I972" s="5">
        <v>801.19960000000003</v>
      </c>
      <c r="J972" s="2" t="s">
        <v>644</v>
      </c>
    </row>
    <row r="973" spans="1:10" ht="14.4">
      <c r="A973" s="3" t="s">
        <v>69</v>
      </c>
      <c r="B973" s="5">
        <v>2009</v>
      </c>
      <c r="C973" s="3" t="s">
        <v>647</v>
      </c>
      <c r="D973" s="3" t="s">
        <v>642</v>
      </c>
      <c r="E973" s="3" t="s">
        <v>35</v>
      </c>
      <c r="F973" s="3" t="s">
        <v>643</v>
      </c>
      <c r="G973" s="5">
        <v>627.70669999999996</v>
      </c>
      <c r="H973" s="5">
        <v>475.82100000000003</v>
      </c>
      <c r="I973" s="5">
        <v>773.24959999999999</v>
      </c>
      <c r="J973" s="2" t="s">
        <v>644</v>
      </c>
    </row>
    <row r="974" spans="1:10" ht="14.4">
      <c r="A974" s="3" t="s">
        <v>69</v>
      </c>
      <c r="B974" s="5">
        <v>2010</v>
      </c>
      <c r="C974" s="3" t="s">
        <v>647</v>
      </c>
      <c r="D974" s="3" t="s">
        <v>642</v>
      </c>
      <c r="E974" s="3" t="s">
        <v>35</v>
      </c>
      <c r="F974" s="3" t="s">
        <v>643</v>
      </c>
      <c r="G974" s="5">
        <v>613.86389999999994</v>
      </c>
      <c r="H974" s="5">
        <v>463.54039999999998</v>
      </c>
      <c r="I974" s="5">
        <v>760.71929999999998</v>
      </c>
      <c r="J974" s="2" t="s">
        <v>644</v>
      </c>
    </row>
    <row r="975" spans="1:10" ht="14.4">
      <c r="A975" s="3" t="s">
        <v>69</v>
      </c>
      <c r="B975" s="5">
        <v>2011</v>
      </c>
      <c r="C975" s="3" t="s">
        <v>647</v>
      </c>
      <c r="D975" s="3" t="s">
        <v>642</v>
      </c>
      <c r="E975" s="3" t="s">
        <v>35</v>
      </c>
      <c r="F975" s="3" t="s">
        <v>643</v>
      </c>
      <c r="G975" s="5">
        <v>612.55089999999996</v>
      </c>
      <c r="H975" s="5">
        <v>462.12060000000002</v>
      </c>
      <c r="I975" s="5">
        <v>750.56590000000006</v>
      </c>
      <c r="J975" s="2" t="s">
        <v>644</v>
      </c>
    </row>
    <row r="976" spans="1:10" ht="14.4">
      <c r="A976" s="3" t="s">
        <v>69</v>
      </c>
      <c r="B976" s="5">
        <v>2012</v>
      </c>
      <c r="C976" s="3" t="s">
        <v>647</v>
      </c>
      <c r="D976" s="3" t="s">
        <v>642</v>
      </c>
      <c r="E976" s="3" t="s">
        <v>35</v>
      </c>
      <c r="F976" s="3" t="s">
        <v>643</v>
      </c>
      <c r="G976" s="5">
        <v>566.97209999999995</v>
      </c>
      <c r="H976" s="5">
        <v>424.83179999999999</v>
      </c>
      <c r="I976" s="5">
        <v>707.83150000000001</v>
      </c>
      <c r="J976" s="2" t="s">
        <v>644</v>
      </c>
    </row>
    <row r="977" spans="1:10" ht="14.4">
      <c r="A977" s="3" t="s">
        <v>69</v>
      </c>
      <c r="B977" s="5">
        <v>2013</v>
      </c>
      <c r="C977" s="3" t="s">
        <v>647</v>
      </c>
      <c r="D977" s="3" t="s">
        <v>642</v>
      </c>
      <c r="E977" s="3" t="s">
        <v>35</v>
      </c>
      <c r="F977" s="3" t="s">
        <v>643</v>
      </c>
      <c r="G977" s="5">
        <v>565.67079999999999</v>
      </c>
      <c r="H977" s="5">
        <v>426.4753</v>
      </c>
      <c r="I977" s="5">
        <v>697.9606</v>
      </c>
      <c r="J977" s="2" t="s">
        <v>644</v>
      </c>
    </row>
    <row r="978" spans="1:10" ht="14.4">
      <c r="A978" s="3" t="s">
        <v>69</v>
      </c>
      <c r="B978" s="5">
        <v>2014</v>
      </c>
      <c r="C978" s="3" t="s">
        <v>647</v>
      </c>
      <c r="D978" s="3" t="s">
        <v>642</v>
      </c>
      <c r="E978" s="3" t="s">
        <v>35</v>
      </c>
      <c r="F978" s="3" t="s">
        <v>643</v>
      </c>
      <c r="G978" s="5">
        <v>530.35900000000004</v>
      </c>
      <c r="H978" s="5">
        <v>394.67959999999999</v>
      </c>
      <c r="I978" s="5">
        <v>658.87019999999995</v>
      </c>
      <c r="J978" s="2" t="s">
        <v>644</v>
      </c>
    </row>
    <row r="979" spans="1:10" ht="14.4">
      <c r="A979" s="3" t="s">
        <v>69</v>
      </c>
      <c r="B979" s="5">
        <v>2015</v>
      </c>
      <c r="C979" s="3" t="s">
        <v>647</v>
      </c>
      <c r="D979" s="3" t="s">
        <v>642</v>
      </c>
      <c r="E979" s="3" t="s">
        <v>35</v>
      </c>
      <c r="F979" s="3" t="s">
        <v>643</v>
      </c>
      <c r="G979" s="5">
        <v>513.45050000000003</v>
      </c>
      <c r="H979" s="5">
        <v>390.00330000000002</v>
      </c>
      <c r="I979" s="5">
        <v>639.48289999999997</v>
      </c>
      <c r="J979" s="2" t="s">
        <v>644</v>
      </c>
    </row>
    <row r="980" spans="1:10" ht="14.4">
      <c r="A980" s="3" t="s">
        <v>69</v>
      </c>
      <c r="B980" s="5">
        <v>2016</v>
      </c>
      <c r="C980" s="3" t="s">
        <v>647</v>
      </c>
      <c r="D980" s="3" t="s">
        <v>642</v>
      </c>
      <c r="E980" s="3" t="s">
        <v>35</v>
      </c>
      <c r="F980" s="3" t="s">
        <v>643</v>
      </c>
      <c r="G980" s="5">
        <v>479.1447</v>
      </c>
      <c r="H980" s="5">
        <v>363.4785</v>
      </c>
      <c r="I980" s="5">
        <v>593.82349999999997</v>
      </c>
      <c r="J980" s="2" t="s">
        <v>644</v>
      </c>
    </row>
    <row r="981" spans="1:10" ht="14.4">
      <c r="A981" s="3" t="s">
        <v>69</v>
      </c>
      <c r="B981" s="5">
        <v>2017</v>
      </c>
      <c r="C981" s="3" t="s">
        <v>647</v>
      </c>
      <c r="D981" s="3" t="s">
        <v>642</v>
      </c>
      <c r="E981" s="3" t="s">
        <v>35</v>
      </c>
      <c r="F981" s="3" t="s">
        <v>643</v>
      </c>
      <c r="G981" s="5">
        <v>450.86759999999998</v>
      </c>
      <c r="H981" s="5">
        <v>339.47309999999999</v>
      </c>
      <c r="I981" s="5">
        <v>559.5566</v>
      </c>
      <c r="J981" s="2" t="s">
        <v>644</v>
      </c>
    </row>
    <row r="982" spans="1:10" ht="14.4" hidden="1">
      <c r="A982" s="3" t="s">
        <v>69</v>
      </c>
      <c r="B982" s="5">
        <v>1990</v>
      </c>
      <c r="C982" s="3" t="s">
        <v>647</v>
      </c>
      <c r="D982" s="3" t="s">
        <v>642</v>
      </c>
      <c r="E982" s="3" t="s">
        <v>35</v>
      </c>
      <c r="F982" s="3" t="s">
        <v>646</v>
      </c>
      <c r="G982" s="5">
        <v>13.24409</v>
      </c>
      <c r="H982" s="5">
        <v>9.6248170000000002</v>
      </c>
      <c r="I982" s="5">
        <v>17.576409999999999</v>
      </c>
      <c r="J982" s="2" t="s">
        <v>644</v>
      </c>
    </row>
    <row r="983" spans="1:10" ht="14.4" hidden="1">
      <c r="A983" s="3" t="s">
        <v>69</v>
      </c>
      <c r="B983" s="5">
        <v>1991</v>
      </c>
      <c r="C983" s="3" t="s">
        <v>647</v>
      </c>
      <c r="D983" s="3" t="s">
        <v>642</v>
      </c>
      <c r="E983" s="3" t="s">
        <v>35</v>
      </c>
      <c r="F983" s="3" t="s">
        <v>646</v>
      </c>
      <c r="G983" s="5">
        <v>13.22823</v>
      </c>
      <c r="H983" s="5">
        <v>9.8514049999999997</v>
      </c>
      <c r="I983" s="5">
        <v>17.271999999999998</v>
      </c>
      <c r="J983" s="2" t="s">
        <v>644</v>
      </c>
    </row>
    <row r="984" spans="1:10" ht="14.4" hidden="1">
      <c r="A984" s="3" t="s">
        <v>69</v>
      </c>
      <c r="B984" s="5">
        <v>1992</v>
      </c>
      <c r="C984" s="3" t="s">
        <v>647</v>
      </c>
      <c r="D984" s="3" t="s">
        <v>642</v>
      </c>
      <c r="E984" s="3" t="s">
        <v>35</v>
      </c>
      <c r="F984" s="3" t="s">
        <v>646</v>
      </c>
      <c r="G984" s="5">
        <v>13.268330000000001</v>
      </c>
      <c r="H984" s="5">
        <v>9.7749269999999999</v>
      </c>
      <c r="I984" s="5">
        <v>17.05583</v>
      </c>
      <c r="J984" s="2" t="s">
        <v>644</v>
      </c>
    </row>
    <row r="985" spans="1:10" ht="14.4" hidden="1">
      <c r="A985" s="3" t="s">
        <v>69</v>
      </c>
      <c r="B985" s="5">
        <v>1993</v>
      </c>
      <c r="C985" s="3" t="s">
        <v>647</v>
      </c>
      <c r="D985" s="3" t="s">
        <v>642</v>
      </c>
      <c r="E985" s="3" t="s">
        <v>35</v>
      </c>
      <c r="F985" s="3" t="s">
        <v>646</v>
      </c>
      <c r="G985" s="5">
        <v>12.96453</v>
      </c>
      <c r="H985" s="5">
        <v>9.5725470000000001</v>
      </c>
      <c r="I985" s="5">
        <v>16.725709999999999</v>
      </c>
      <c r="J985" s="2" t="s">
        <v>644</v>
      </c>
    </row>
    <row r="986" spans="1:10" ht="14.4" hidden="1">
      <c r="A986" s="3" t="s">
        <v>69</v>
      </c>
      <c r="B986" s="5">
        <v>1994</v>
      </c>
      <c r="C986" s="3" t="s">
        <v>647</v>
      </c>
      <c r="D986" s="3" t="s">
        <v>642</v>
      </c>
      <c r="E986" s="3" t="s">
        <v>35</v>
      </c>
      <c r="F986" s="3" t="s">
        <v>646</v>
      </c>
      <c r="G986" s="5">
        <v>12.69171</v>
      </c>
      <c r="H986" s="5">
        <v>9.5450940000000006</v>
      </c>
      <c r="I986" s="5">
        <v>16.355869999999999</v>
      </c>
      <c r="J986" s="2" t="s">
        <v>644</v>
      </c>
    </row>
    <row r="987" spans="1:10" ht="14.4" hidden="1">
      <c r="A987" s="3" t="s">
        <v>69</v>
      </c>
      <c r="B987" s="5">
        <v>1995</v>
      </c>
      <c r="C987" s="3" t="s">
        <v>647</v>
      </c>
      <c r="D987" s="3" t="s">
        <v>642</v>
      </c>
      <c r="E987" s="3" t="s">
        <v>35</v>
      </c>
      <c r="F987" s="3" t="s">
        <v>646</v>
      </c>
      <c r="G987" s="5">
        <v>12.458449999999999</v>
      </c>
      <c r="H987" s="5">
        <v>9.2706429999999997</v>
      </c>
      <c r="I987" s="5">
        <v>16.101289999999999</v>
      </c>
      <c r="J987" s="2" t="s">
        <v>644</v>
      </c>
    </row>
    <row r="988" spans="1:10" ht="14.4" hidden="1">
      <c r="A988" s="3" t="s">
        <v>69</v>
      </c>
      <c r="B988" s="5">
        <v>1996</v>
      </c>
      <c r="C988" s="3" t="s">
        <v>647</v>
      </c>
      <c r="D988" s="3" t="s">
        <v>642</v>
      </c>
      <c r="E988" s="3" t="s">
        <v>35</v>
      </c>
      <c r="F988" s="3" t="s">
        <v>646</v>
      </c>
      <c r="G988" s="5">
        <v>12.29551</v>
      </c>
      <c r="H988" s="5">
        <v>9.1865469999999991</v>
      </c>
      <c r="I988" s="5">
        <v>15.659179999999999</v>
      </c>
      <c r="J988" s="2" t="s">
        <v>644</v>
      </c>
    </row>
    <row r="989" spans="1:10" ht="14.4" hidden="1">
      <c r="A989" s="3" t="s">
        <v>69</v>
      </c>
      <c r="B989" s="5">
        <v>1997</v>
      </c>
      <c r="C989" s="3" t="s">
        <v>647</v>
      </c>
      <c r="D989" s="3" t="s">
        <v>642</v>
      </c>
      <c r="E989" s="3" t="s">
        <v>35</v>
      </c>
      <c r="F989" s="3" t="s">
        <v>646</v>
      </c>
      <c r="G989" s="5">
        <v>12.19505</v>
      </c>
      <c r="H989" s="5">
        <v>9.1166640000000001</v>
      </c>
      <c r="I989" s="5">
        <v>15.41226</v>
      </c>
      <c r="J989" s="2" t="s">
        <v>644</v>
      </c>
    </row>
    <row r="990" spans="1:10" ht="14.4" hidden="1">
      <c r="A990" s="3" t="s">
        <v>69</v>
      </c>
      <c r="B990" s="5">
        <v>1998</v>
      </c>
      <c r="C990" s="3" t="s">
        <v>647</v>
      </c>
      <c r="D990" s="3" t="s">
        <v>642</v>
      </c>
      <c r="E990" s="3" t="s">
        <v>35</v>
      </c>
      <c r="F990" s="3" t="s">
        <v>646</v>
      </c>
      <c r="G990" s="5">
        <v>11.95152</v>
      </c>
      <c r="H990" s="5">
        <v>8.7836719999999993</v>
      </c>
      <c r="I990" s="5">
        <v>15.155480000000001</v>
      </c>
      <c r="J990" s="2" t="s">
        <v>644</v>
      </c>
    </row>
    <row r="991" spans="1:10" ht="14.4" hidden="1">
      <c r="A991" s="3" t="s">
        <v>69</v>
      </c>
      <c r="B991" s="5">
        <v>1999</v>
      </c>
      <c r="C991" s="3" t="s">
        <v>647</v>
      </c>
      <c r="D991" s="3" t="s">
        <v>642</v>
      </c>
      <c r="E991" s="3" t="s">
        <v>35</v>
      </c>
      <c r="F991" s="3" t="s">
        <v>646</v>
      </c>
      <c r="G991" s="5">
        <v>11.593669999999999</v>
      </c>
      <c r="H991" s="5">
        <v>8.4982679999999995</v>
      </c>
      <c r="I991" s="5">
        <v>14.59305</v>
      </c>
      <c r="J991" s="2" t="s">
        <v>644</v>
      </c>
    </row>
    <row r="992" spans="1:10" ht="14.4" hidden="1">
      <c r="A992" s="3" t="s">
        <v>69</v>
      </c>
      <c r="B992" s="5">
        <v>2000</v>
      </c>
      <c r="C992" s="3" t="s">
        <v>647</v>
      </c>
      <c r="D992" s="3" t="s">
        <v>642</v>
      </c>
      <c r="E992" s="3" t="s">
        <v>35</v>
      </c>
      <c r="F992" s="3" t="s">
        <v>646</v>
      </c>
      <c r="G992" s="5">
        <v>11.45534</v>
      </c>
      <c r="H992" s="5">
        <v>8.4166279999999993</v>
      </c>
      <c r="I992" s="5">
        <v>14.52735</v>
      </c>
      <c r="J992" s="2" t="s">
        <v>644</v>
      </c>
    </row>
    <row r="993" spans="1:10" ht="14.4" hidden="1">
      <c r="A993" s="3" t="s">
        <v>69</v>
      </c>
      <c r="B993" s="5">
        <v>2001</v>
      </c>
      <c r="C993" s="3" t="s">
        <v>647</v>
      </c>
      <c r="D993" s="3" t="s">
        <v>642</v>
      </c>
      <c r="E993" s="3" t="s">
        <v>35</v>
      </c>
      <c r="F993" s="3" t="s">
        <v>646</v>
      </c>
      <c r="G993" s="5">
        <v>11.36275</v>
      </c>
      <c r="H993" s="5">
        <v>8.3234250000000003</v>
      </c>
      <c r="I993" s="5">
        <v>14.31955</v>
      </c>
      <c r="J993" s="2" t="s">
        <v>644</v>
      </c>
    </row>
    <row r="994" spans="1:10" ht="14.4" hidden="1">
      <c r="A994" s="3" t="s">
        <v>69</v>
      </c>
      <c r="B994" s="5">
        <v>2002</v>
      </c>
      <c r="C994" s="3" t="s">
        <v>647</v>
      </c>
      <c r="D994" s="3" t="s">
        <v>642</v>
      </c>
      <c r="E994" s="3" t="s">
        <v>35</v>
      </c>
      <c r="F994" s="3" t="s">
        <v>646</v>
      </c>
      <c r="G994" s="5">
        <v>11.1088</v>
      </c>
      <c r="H994" s="5">
        <v>8.1412440000000004</v>
      </c>
      <c r="I994" s="5">
        <v>13.869059999999999</v>
      </c>
      <c r="J994" s="2" t="s">
        <v>644</v>
      </c>
    </row>
    <row r="995" spans="1:10" ht="14.4" hidden="1">
      <c r="A995" s="3" t="s">
        <v>69</v>
      </c>
      <c r="B995" s="5">
        <v>2003</v>
      </c>
      <c r="C995" s="3" t="s">
        <v>647</v>
      </c>
      <c r="D995" s="3" t="s">
        <v>642</v>
      </c>
      <c r="E995" s="3" t="s">
        <v>35</v>
      </c>
      <c r="F995" s="3" t="s">
        <v>646</v>
      </c>
      <c r="G995" s="5">
        <v>10.897270000000001</v>
      </c>
      <c r="H995" s="5">
        <v>8.1074830000000002</v>
      </c>
      <c r="I995" s="5">
        <v>13.48235</v>
      </c>
      <c r="J995" s="2" t="s">
        <v>644</v>
      </c>
    </row>
    <row r="996" spans="1:10" ht="14.4" hidden="1">
      <c r="A996" s="3" t="s">
        <v>69</v>
      </c>
      <c r="B996" s="5">
        <v>2004</v>
      </c>
      <c r="C996" s="3" t="s">
        <v>647</v>
      </c>
      <c r="D996" s="3" t="s">
        <v>642</v>
      </c>
      <c r="E996" s="3" t="s">
        <v>35</v>
      </c>
      <c r="F996" s="3" t="s">
        <v>646</v>
      </c>
      <c r="G996" s="5">
        <v>10.71529</v>
      </c>
      <c r="H996" s="5">
        <v>8.0331569999999992</v>
      </c>
      <c r="I996" s="5">
        <v>13.41534</v>
      </c>
      <c r="J996" s="2" t="s">
        <v>644</v>
      </c>
    </row>
    <row r="997" spans="1:10" ht="14.4" hidden="1">
      <c r="A997" s="3" t="s">
        <v>69</v>
      </c>
      <c r="B997" s="5">
        <v>2005</v>
      </c>
      <c r="C997" s="3" t="s">
        <v>647</v>
      </c>
      <c r="D997" s="3" t="s">
        <v>642</v>
      </c>
      <c r="E997" s="3" t="s">
        <v>35</v>
      </c>
      <c r="F997" s="3" t="s">
        <v>646</v>
      </c>
      <c r="G997" s="5">
        <v>10.6571</v>
      </c>
      <c r="H997" s="5">
        <v>7.9595840000000004</v>
      </c>
      <c r="I997" s="5">
        <v>13.29692</v>
      </c>
      <c r="J997" s="2" t="s">
        <v>644</v>
      </c>
    </row>
    <row r="998" spans="1:10" ht="14.4" hidden="1">
      <c r="A998" s="3" t="s">
        <v>69</v>
      </c>
      <c r="B998" s="5">
        <v>2006</v>
      </c>
      <c r="C998" s="3" t="s">
        <v>647</v>
      </c>
      <c r="D998" s="3" t="s">
        <v>642</v>
      </c>
      <c r="E998" s="3" t="s">
        <v>35</v>
      </c>
      <c r="F998" s="3" t="s">
        <v>646</v>
      </c>
      <c r="G998" s="5">
        <v>10.60289</v>
      </c>
      <c r="H998" s="5">
        <v>7.8621059999999998</v>
      </c>
      <c r="I998" s="5">
        <v>13.23221</v>
      </c>
      <c r="J998" s="2" t="s">
        <v>644</v>
      </c>
    </row>
    <row r="999" spans="1:10" ht="14.4" hidden="1">
      <c r="A999" s="3" t="s">
        <v>69</v>
      </c>
      <c r="B999" s="5">
        <v>2007</v>
      </c>
      <c r="C999" s="3" t="s">
        <v>647</v>
      </c>
      <c r="D999" s="3" t="s">
        <v>642</v>
      </c>
      <c r="E999" s="3" t="s">
        <v>35</v>
      </c>
      <c r="F999" s="3" t="s">
        <v>646</v>
      </c>
      <c r="G999" s="5">
        <v>10.565300000000001</v>
      </c>
      <c r="H999" s="5">
        <v>8.0003130000000002</v>
      </c>
      <c r="I999" s="5">
        <v>12.997400000000001</v>
      </c>
      <c r="J999" s="2" t="s">
        <v>644</v>
      </c>
    </row>
    <row r="1000" spans="1:10" ht="14.4" hidden="1">
      <c r="A1000" s="3" t="s">
        <v>69</v>
      </c>
      <c r="B1000" s="5">
        <v>2008</v>
      </c>
      <c r="C1000" s="3" t="s">
        <v>647</v>
      </c>
      <c r="D1000" s="3" t="s">
        <v>642</v>
      </c>
      <c r="E1000" s="3" t="s">
        <v>35</v>
      </c>
      <c r="F1000" s="3" t="s">
        <v>646</v>
      </c>
      <c r="G1000" s="5">
        <v>10.573549999999999</v>
      </c>
      <c r="H1000" s="5">
        <v>8.0669760000000004</v>
      </c>
      <c r="I1000" s="5">
        <v>13.01285</v>
      </c>
      <c r="J1000" s="2" t="s">
        <v>644</v>
      </c>
    </row>
    <row r="1001" spans="1:10" ht="14.4" hidden="1">
      <c r="A1001" s="3" t="s">
        <v>69</v>
      </c>
      <c r="B1001" s="5">
        <v>2009</v>
      </c>
      <c r="C1001" s="3" t="s">
        <v>647</v>
      </c>
      <c r="D1001" s="3" t="s">
        <v>642</v>
      </c>
      <c r="E1001" s="3" t="s">
        <v>35</v>
      </c>
      <c r="F1001" s="3" t="s">
        <v>646</v>
      </c>
      <c r="G1001" s="5">
        <v>10.45356</v>
      </c>
      <c r="H1001" s="5">
        <v>7.9491630000000004</v>
      </c>
      <c r="I1001" s="5">
        <v>12.85957</v>
      </c>
      <c r="J1001" s="2" t="s">
        <v>644</v>
      </c>
    </row>
    <row r="1002" spans="1:10" ht="14.4" hidden="1">
      <c r="A1002" s="3" t="s">
        <v>69</v>
      </c>
      <c r="B1002" s="5">
        <v>2010</v>
      </c>
      <c r="C1002" s="3" t="s">
        <v>647</v>
      </c>
      <c r="D1002" s="3" t="s">
        <v>642</v>
      </c>
      <c r="E1002" s="3" t="s">
        <v>35</v>
      </c>
      <c r="F1002" s="3" t="s">
        <v>646</v>
      </c>
      <c r="G1002" s="5">
        <v>10.41173</v>
      </c>
      <c r="H1002" s="5">
        <v>8.0073380000000007</v>
      </c>
      <c r="I1002" s="5">
        <v>12.817489999999999</v>
      </c>
      <c r="J1002" s="2" t="s">
        <v>644</v>
      </c>
    </row>
    <row r="1003" spans="1:10" ht="14.4" hidden="1">
      <c r="A1003" s="3" t="s">
        <v>69</v>
      </c>
      <c r="B1003" s="5">
        <v>2011</v>
      </c>
      <c r="C1003" s="3" t="s">
        <v>647</v>
      </c>
      <c r="D1003" s="3" t="s">
        <v>642</v>
      </c>
      <c r="E1003" s="3" t="s">
        <v>35</v>
      </c>
      <c r="F1003" s="3" t="s">
        <v>646</v>
      </c>
      <c r="G1003" s="5">
        <v>10.53557</v>
      </c>
      <c r="H1003" s="5">
        <v>8.0607360000000003</v>
      </c>
      <c r="I1003" s="5">
        <v>12.87374</v>
      </c>
      <c r="J1003" s="2" t="s">
        <v>644</v>
      </c>
    </row>
    <row r="1004" spans="1:10" ht="14.4" hidden="1">
      <c r="A1004" s="3" t="s">
        <v>69</v>
      </c>
      <c r="B1004" s="5">
        <v>2012</v>
      </c>
      <c r="C1004" s="3" t="s">
        <v>647</v>
      </c>
      <c r="D1004" s="3" t="s">
        <v>642</v>
      </c>
      <c r="E1004" s="3" t="s">
        <v>35</v>
      </c>
      <c r="F1004" s="3" t="s">
        <v>646</v>
      </c>
      <c r="G1004" s="5">
        <v>9.9224700000000006</v>
      </c>
      <c r="H1004" s="5">
        <v>7.4427029999999998</v>
      </c>
      <c r="I1004" s="5">
        <v>12.33853</v>
      </c>
      <c r="J1004" s="2" t="s">
        <v>644</v>
      </c>
    </row>
    <row r="1005" spans="1:10" ht="14.4" hidden="1">
      <c r="A1005" s="3" t="s">
        <v>69</v>
      </c>
      <c r="B1005" s="5">
        <v>2013</v>
      </c>
      <c r="C1005" s="3" t="s">
        <v>647</v>
      </c>
      <c r="D1005" s="3" t="s">
        <v>642</v>
      </c>
      <c r="E1005" s="3" t="s">
        <v>35</v>
      </c>
      <c r="F1005" s="3" t="s">
        <v>646</v>
      </c>
      <c r="G1005" s="5">
        <v>10.145239999999999</v>
      </c>
      <c r="H1005" s="5">
        <v>7.6640100000000002</v>
      </c>
      <c r="I1005" s="5">
        <v>12.43866</v>
      </c>
      <c r="J1005" s="2" t="s">
        <v>644</v>
      </c>
    </row>
    <row r="1006" spans="1:10" ht="14.4" hidden="1">
      <c r="A1006" s="3" t="s">
        <v>69</v>
      </c>
      <c r="B1006" s="5">
        <v>2014</v>
      </c>
      <c r="C1006" s="3" t="s">
        <v>647</v>
      </c>
      <c r="D1006" s="3" t="s">
        <v>642</v>
      </c>
      <c r="E1006" s="3" t="s">
        <v>35</v>
      </c>
      <c r="F1006" s="3" t="s">
        <v>646</v>
      </c>
      <c r="G1006" s="5">
        <v>9.8821309999999993</v>
      </c>
      <c r="H1006" s="5">
        <v>7.5045989999999998</v>
      </c>
      <c r="I1006" s="5">
        <v>12.16262</v>
      </c>
      <c r="J1006" s="2" t="s">
        <v>644</v>
      </c>
    </row>
    <row r="1007" spans="1:10" ht="14.4" hidden="1">
      <c r="A1007" s="3" t="s">
        <v>69</v>
      </c>
      <c r="B1007" s="5">
        <v>2015</v>
      </c>
      <c r="C1007" s="3" t="s">
        <v>647</v>
      </c>
      <c r="D1007" s="3" t="s">
        <v>642</v>
      </c>
      <c r="E1007" s="3" t="s">
        <v>35</v>
      </c>
      <c r="F1007" s="3" t="s">
        <v>646</v>
      </c>
      <c r="G1007" s="5">
        <v>9.8765959999999993</v>
      </c>
      <c r="H1007" s="5">
        <v>7.5366109999999997</v>
      </c>
      <c r="I1007" s="5">
        <v>12.247299999999999</v>
      </c>
      <c r="J1007" s="2" t="s">
        <v>644</v>
      </c>
    </row>
    <row r="1008" spans="1:10" ht="14.4" hidden="1">
      <c r="A1008" s="3" t="s">
        <v>69</v>
      </c>
      <c r="B1008" s="5">
        <v>2016</v>
      </c>
      <c r="C1008" s="3" t="s">
        <v>647</v>
      </c>
      <c r="D1008" s="3" t="s">
        <v>642</v>
      </c>
      <c r="E1008" s="3" t="s">
        <v>35</v>
      </c>
      <c r="F1008" s="3" t="s">
        <v>646</v>
      </c>
      <c r="G1008" s="5">
        <v>9.6273540000000004</v>
      </c>
      <c r="H1008" s="5">
        <v>7.4305139999999996</v>
      </c>
      <c r="I1008" s="5">
        <v>11.937340000000001</v>
      </c>
      <c r="J1008" s="2" t="s">
        <v>644</v>
      </c>
    </row>
    <row r="1009" spans="1:10" ht="14.4" hidden="1">
      <c r="A1009" s="3" t="s">
        <v>69</v>
      </c>
      <c r="B1009" s="5">
        <v>2017</v>
      </c>
      <c r="C1009" s="3" t="s">
        <v>647</v>
      </c>
      <c r="D1009" s="3" t="s">
        <v>642</v>
      </c>
      <c r="E1009" s="3" t="s">
        <v>35</v>
      </c>
      <c r="F1009" s="3" t="s">
        <v>646</v>
      </c>
      <c r="G1009" s="5">
        <v>9.4535669999999996</v>
      </c>
      <c r="H1009" s="5">
        <v>7.078227</v>
      </c>
      <c r="I1009" s="5">
        <v>11.685230000000001</v>
      </c>
      <c r="J1009" s="2" t="s">
        <v>644</v>
      </c>
    </row>
    <row r="1010" spans="1:10" ht="14.4">
      <c r="A1010" s="3" t="s">
        <v>273</v>
      </c>
      <c r="B1010" s="5">
        <v>1990</v>
      </c>
      <c r="C1010" s="3" t="s">
        <v>641</v>
      </c>
      <c r="D1010" s="3" t="s">
        <v>642</v>
      </c>
      <c r="E1010" s="3" t="s">
        <v>35</v>
      </c>
      <c r="F1010" s="3" t="s">
        <v>643</v>
      </c>
      <c r="G1010" s="5">
        <v>2187.5949999999998</v>
      </c>
      <c r="H1010" s="5">
        <v>1502.825</v>
      </c>
      <c r="I1010" s="5">
        <v>3099.982</v>
      </c>
      <c r="J1010" s="2" t="s">
        <v>644</v>
      </c>
    </row>
    <row r="1011" spans="1:10" ht="14.4">
      <c r="A1011" s="3" t="s">
        <v>273</v>
      </c>
      <c r="B1011" s="5">
        <v>1991</v>
      </c>
      <c r="C1011" s="3" t="s">
        <v>641</v>
      </c>
      <c r="D1011" s="3" t="s">
        <v>642</v>
      </c>
      <c r="E1011" s="3" t="s">
        <v>35</v>
      </c>
      <c r="F1011" s="3" t="s">
        <v>643</v>
      </c>
      <c r="G1011" s="5">
        <v>2125.3389999999999</v>
      </c>
      <c r="H1011" s="5">
        <v>1451.489</v>
      </c>
      <c r="I1011" s="5">
        <v>2960.5540000000001</v>
      </c>
      <c r="J1011" s="2" t="s">
        <v>644</v>
      </c>
    </row>
    <row r="1012" spans="1:10" ht="14.4">
      <c r="A1012" s="3" t="s">
        <v>273</v>
      </c>
      <c r="B1012" s="5">
        <v>1992</v>
      </c>
      <c r="C1012" s="3" t="s">
        <v>641</v>
      </c>
      <c r="D1012" s="3" t="s">
        <v>642</v>
      </c>
      <c r="E1012" s="3" t="s">
        <v>35</v>
      </c>
      <c r="F1012" s="3" t="s">
        <v>643</v>
      </c>
      <c r="G1012" s="5">
        <v>2044.25</v>
      </c>
      <c r="H1012" s="5">
        <v>1405.441</v>
      </c>
      <c r="I1012" s="5">
        <v>2837.5120000000002</v>
      </c>
      <c r="J1012" s="2" t="s">
        <v>644</v>
      </c>
    </row>
    <row r="1013" spans="1:10" ht="14.4">
      <c r="A1013" s="3" t="s">
        <v>273</v>
      </c>
      <c r="B1013" s="5">
        <v>1993</v>
      </c>
      <c r="C1013" s="3" t="s">
        <v>641</v>
      </c>
      <c r="D1013" s="3" t="s">
        <v>642</v>
      </c>
      <c r="E1013" s="3" t="s">
        <v>35</v>
      </c>
      <c r="F1013" s="3" t="s">
        <v>643</v>
      </c>
      <c r="G1013" s="5">
        <v>1978.7929999999999</v>
      </c>
      <c r="H1013" s="5">
        <v>1352.664</v>
      </c>
      <c r="I1013" s="5">
        <v>2722.8389999999999</v>
      </c>
      <c r="J1013" s="2" t="s">
        <v>644</v>
      </c>
    </row>
    <row r="1014" spans="1:10" ht="14.4">
      <c r="A1014" s="3" t="s">
        <v>273</v>
      </c>
      <c r="B1014" s="5">
        <v>1994</v>
      </c>
      <c r="C1014" s="3" t="s">
        <v>641</v>
      </c>
      <c r="D1014" s="3" t="s">
        <v>642</v>
      </c>
      <c r="E1014" s="3" t="s">
        <v>35</v>
      </c>
      <c r="F1014" s="3" t="s">
        <v>643</v>
      </c>
      <c r="G1014" s="5">
        <v>1919.385</v>
      </c>
      <c r="H1014" s="5">
        <v>1316.348</v>
      </c>
      <c r="I1014" s="5">
        <v>2656.451</v>
      </c>
      <c r="J1014" s="2" t="s">
        <v>644</v>
      </c>
    </row>
    <row r="1015" spans="1:10" ht="14.4">
      <c r="A1015" s="3" t="s">
        <v>273</v>
      </c>
      <c r="B1015" s="5">
        <v>1995</v>
      </c>
      <c r="C1015" s="3" t="s">
        <v>641</v>
      </c>
      <c r="D1015" s="3" t="s">
        <v>642</v>
      </c>
      <c r="E1015" s="3" t="s">
        <v>35</v>
      </c>
      <c r="F1015" s="3" t="s">
        <v>643</v>
      </c>
      <c r="G1015" s="5">
        <v>1837.992</v>
      </c>
      <c r="H1015" s="5">
        <v>1241.925</v>
      </c>
      <c r="I1015" s="5">
        <v>2576.04</v>
      </c>
      <c r="J1015" s="2" t="s">
        <v>644</v>
      </c>
    </row>
    <row r="1016" spans="1:10" ht="14.4">
      <c r="A1016" s="3" t="s">
        <v>273</v>
      </c>
      <c r="B1016" s="5">
        <v>1996</v>
      </c>
      <c r="C1016" s="3" t="s">
        <v>641</v>
      </c>
      <c r="D1016" s="3" t="s">
        <v>642</v>
      </c>
      <c r="E1016" s="3" t="s">
        <v>35</v>
      </c>
      <c r="F1016" s="3" t="s">
        <v>643</v>
      </c>
      <c r="G1016" s="5">
        <v>1773.05</v>
      </c>
      <c r="H1016" s="5">
        <v>1231.6759999999999</v>
      </c>
      <c r="I1016" s="5">
        <v>2457.8470000000002</v>
      </c>
      <c r="J1016" s="2" t="s">
        <v>644</v>
      </c>
    </row>
    <row r="1017" spans="1:10" ht="14.4">
      <c r="A1017" s="3" t="s">
        <v>273</v>
      </c>
      <c r="B1017" s="5">
        <v>1997</v>
      </c>
      <c r="C1017" s="3" t="s">
        <v>641</v>
      </c>
      <c r="D1017" s="3" t="s">
        <v>642</v>
      </c>
      <c r="E1017" s="3" t="s">
        <v>35</v>
      </c>
      <c r="F1017" s="3" t="s">
        <v>643</v>
      </c>
      <c r="G1017" s="5">
        <v>1734.3019999999999</v>
      </c>
      <c r="H1017" s="5">
        <v>1237.1559999999999</v>
      </c>
      <c r="I1017" s="5">
        <v>2397.9319999999998</v>
      </c>
      <c r="J1017" s="2" t="s">
        <v>644</v>
      </c>
    </row>
    <row r="1018" spans="1:10" ht="14.4">
      <c r="A1018" s="3" t="s">
        <v>273</v>
      </c>
      <c r="B1018" s="5">
        <v>1998</v>
      </c>
      <c r="C1018" s="3" t="s">
        <v>641</v>
      </c>
      <c r="D1018" s="3" t="s">
        <v>642</v>
      </c>
      <c r="E1018" s="3" t="s">
        <v>35</v>
      </c>
      <c r="F1018" s="3" t="s">
        <v>643</v>
      </c>
      <c r="G1018" s="5">
        <v>1730.009</v>
      </c>
      <c r="H1018" s="5">
        <v>1227.029</v>
      </c>
      <c r="I1018" s="5">
        <v>2380.384</v>
      </c>
      <c r="J1018" s="2" t="s">
        <v>644</v>
      </c>
    </row>
    <row r="1019" spans="1:10" ht="14.4">
      <c r="A1019" s="3" t="s">
        <v>273</v>
      </c>
      <c r="B1019" s="5">
        <v>1999</v>
      </c>
      <c r="C1019" s="3" t="s">
        <v>641</v>
      </c>
      <c r="D1019" s="3" t="s">
        <v>642</v>
      </c>
      <c r="E1019" s="3" t="s">
        <v>35</v>
      </c>
      <c r="F1019" s="3" t="s">
        <v>643</v>
      </c>
      <c r="G1019" s="5">
        <v>1632.29</v>
      </c>
      <c r="H1019" s="5">
        <v>1155.9570000000001</v>
      </c>
      <c r="I1019" s="5">
        <v>2269.8789999999999</v>
      </c>
      <c r="J1019" s="2" t="s">
        <v>644</v>
      </c>
    </row>
    <row r="1020" spans="1:10" ht="14.4">
      <c r="A1020" s="3" t="s">
        <v>273</v>
      </c>
      <c r="B1020" s="5">
        <v>2000</v>
      </c>
      <c r="C1020" s="3" t="s">
        <v>641</v>
      </c>
      <c r="D1020" s="3" t="s">
        <v>642</v>
      </c>
      <c r="E1020" s="3" t="s">
        <v>35</v>
      </c>
      <c r="F1020" s="3" t="s">
        <v>643</v>
      </c>
      <c r="G1020" s="5">
        <v>1480.144</v>
      </c>
      <c r="H1020" s="5">
        <v>1027.462</v>
      </c>
      <c r="I1020" s="5">
        <v>2052.4670000000001</v>
      </c>
      <c r="J1020" s="2" t="s">
        <v>644</v>
      </c>
    </row>
    <row r="1021" spans="1:10" ht="14.4">
      <c r="A1021" s="3" t="s">
        <v>273</v>
      </c>
      <c r="B1021" s="5">
        <v>2001</v>
      </c>
      <c r="C1021" s="3" t="s">
        <v>641</v>
      </c>
      <c r="D1021" s="3" t="s">
        <v>642</v>
      </c>
      <c r="E1021" s="3" t="s">
        <v>35</v>
      </c>
      <c r="F1021" s="3" t="s">
        <v>643</v>
      </c>
      <c r="G1021" s="5">
        <v>1399.7</v>
      </c>
      <c r="H1021" s="5">
        <v>979.40210000000002</v>
      </c>
      <c r="I1021" s="5">
        <v>1949.7570000000001</v>
      </c>
      <c r="J1021" s="2" t="s">
        <v>644</v>
      </c>
    </row>
    <row r="1022" spans="1:10" ht="14.4">
      <c r="A1022" s="3" t="s">
        <v>273</v>
      </c>
      <c r="B1022" s="5">
        <v>2002</v>
      </c>
      <c r="C1022" s="3" t="s">
        <v>641</v>
      </c>
      <c r="D1022" s="3" t="s">
        <v>642</v>
      </c>
      <c r="E1022" s="3" t="s">
        <v>35</v>
      </c>
      <c r="F1022" s="3" t="s">
        <v>643</v>
      </c>
      <c r="G1022" s="5">
        <v>1344.8030000000001</v>
      </c>
      <c r="H1022" s="5">
        <v>958.63469999999995</v>
      </c>
      <c r="I1022" s="5">
        <v>1866.2090000000001</v>
      </c>
      <c r="J1022" s="2" t="s">
        <v>644</v>
      </c>
    </row>
    <row r="1023" spans="1:10" ht="14.4">
      <c r="A1023" s="3" t="s">
        <v>273</v>
      </c>
      <c r="B1023" s="5">
        <v>2003</v>
      </c>
      <c r="C1023" s="3" t="s">
        <v>641</v>
      </c>
      <c r="D1023" s="3" t="s">
        <v>642</v>
      </c>
      <c r="E1023" s="3" t="s">
        <v>35</v>
      </c>
      <c r="F1023" s="3" t="s">
        <v>643</v>
      </c>
      <c r="G1023" s="5">
        <v>1288.578</v>
      </c>
      <c r="H1023" s="5">
        <v>928.09870000000001</v>
      </c>
      <c r="I1023" s="5">
        <v>1792.1859999999999</v>
      </c>
      <c r="J1023" s="2" t="s">
        <v>644</v>
      </c>
    </row>
    <row r="1024" spans="1:10" ht="14.4">
      <c r="A1024" s="3" t="s">
        <v>273</v>
      </c>
      <c r="B1024" s="5">
        <v>2004</v>
      </c>
      <c r="C1024" s="3" t="s">
        <v>641</v>
      </c>
      <c r="D1024" s="3" t="s">
        <v>642</v>
      </c>
      <c r="E1024" s="3" t="s">
        <v>35</v>
      </c>
      <c r="F1024" s="3" t="s">
        <v>643</v>
      </c>
      <c r="G1024" s="5">
        <v>1238.3389999999999</v>
      </c>
      <c r="H1024" s="5">
        <v>899.13019999999995</v>
      </c>
      <c r="I1024" s="5">
        <v>1704.518</v>
      </c>
      <c r="J1024" s="2" t="s">
        <v>644</v>
      </c>
    </row>
    <row r="1025" spans="1:10" ht="14.4">
      <c r="A1025" s="3" t="s">
        <v>273</v>
      </c>
      <c r="B1025" s="5">
        <v>2005</v>
      </c>
      <c r="C1025" s="3" t="s">
        <v>641</v>
      </c>
      <c r="D1025" s="3" t="s">
        <v>642</v>
      </c>
      <c r="E1025" s="3" t="s">
        <v>35</v>
      </c>
      <c r="F1025" s="3" t="s">
        <v>643</v>
      </c>
      <c r="G1025" s="5">
        <v>1160.556</v>
      </c>
      <c r="H1025" s="5">
        <v>844.02290000000005</v>
      </c>
      <c r="I1025" s="5">
        <v>1614.1489999999999</v>
      </c>
      <c r="J1025" s="2" t="s">
        <v>644</v>
      </c>
    </row>
    <row r="1026" spans="1:10" ht="14.4">
      <c r="A1026" s="3" t="s">
        <v>273</v>
      </c>
      <c r="B1026" s="5">
        <v>2006</v>
      </c>
      <c r="C1026" s="3" t="s">
        <v>641</v>
      </c>
      <c r="D1026" s="3" t="s">
        <v>642</v>
      </c>
      <c r="E1026" s="3" t="s">
        <v>35</v>
      </c>
      <c r="F1026" s="3" t="s">
        <v>643</v>
      </c>
      <c r="G1026" s="5">
        <v>1096.1679999999999</v>
      </c>
      <c r="H1026" s="5">
        <v>809.60739999999998</v>
      </c>
      <c r="I1026" s="5">
        <v>1501.2860000000001</v>
      </c>
      <c r="J1026" s="2" t="s">
        <v>644</v>
      </c>
    </row>
    <row r="1027" spans="1:10" ht="14.4">
      <c r="A1027" s="3" t="s">
        <v>273</v>
      </c>
      <c r="B1027" s="5">
        <v>2007</v>
      </c>
      <c r="C1027" s="3" t="s">
        <v>641</v>
      </c>
      <c r="D1027" s="3" t="s">
        <v>642</v>
      </c>
      <c r="E1027" s="3" t="s">
        <v>35</v>
      </c>
      <c r="F1027" s="3" t="s">
        <v>643</v>
      </c>
      <c r="G1027" s="5">
        <v>1035.3240000000001</v>
      </c>
      <c r="H1027" s="5">
        <v>761.19770000000005</v>
      </c>
      <c r="I1027" s="5">
        <v>1410.193</v>
      </c>
      <c r="J1027" s="2" t="s">
        <v>644</v>
      </c>
    </row>
    <row r="1028" spans="1:10" ht="14.4">
      <c r="A1028" s="3" t="s">
        <v>273</v>
      </c>
      <c r="B1028" s="5">
        <v>2008</v>
      </c>
      <c r="C1028" s="3" t="s">
        <v>641</v>
      </c>
      <c r="D1028" s="3" t="s">
        <v>642</v>
      </c>
      <c r="E1028" s="3" t="s">
        <v>35</v>
      </c>
      <c r="F1028" s="3" t="s">
        <v>643</v>
      </c>
      <c r="G1028" s="5">
        <v>988.79340000000002</v>
      </c>
      <c r="H1028" s="5">
        <v>725.90800000000002</v>
      </c>
      <c r="I1028" s="5">
        <v>1338.751</v>
      </c>
      <c r="J1028" s="2" t="s">
        <v>644</v>
      </c>
    </row>
    <row r="1029" spans="1:10" ht="14.4">
      <c r="A1029" s="3" t="s">
        <v>273</v>
      </c>
      <c r="B1029" s="5">
        <v>2009</v>
      </c>
      <c r="C1029" s="3" t="s">
        <v>641</v>
      </c>
      <c r="D1029" s="3" t="s">
        <v>642</v>
      </c>
      <c r="E1029" s="3" t="s">
        <v>35</v>
      </c>
      <c r="F1029" s="3" t="s">
        <v>643</v>
      </c>
      <c r="G1029" s="5">
        <v>913.34169999999995</v>
      </c>
      <c r="H1029" s="5">
        <v>661.36900000000003</v>
      </c>
      <c r="I1029" s="5">
        <v>1230.08</v>
      </c>
      <c r="J1029" s="2" t="s">
        <v>644</v>
      </c>
    </row>
    <row r="1030" spans="1:10" ht="14.4">
      <c r="A1030" s="3" t="s">
        <v>273</v>
      </c>
      <c r="B1030" s="5">
        <v>2010</v>
      </c>
      <c r="C1030" s="3" t="s">
        <v>641</v>
      </c>
      <c r="D1030" s="3" t="s">
        <v>642</v>
      </c>
      <c r="E1030" s="3" t="s">
        <v>35</v>
      </c>
      <c r="F1030" s="3" t="s">
        <v>643</v>
      </c>
      <c r="G1030" s="5">
        <v>822.79319999999996</v>
      </c>
      <c r="H1030" s="5">
        <v>584.35140000000001</v>
      </c>
      <c r="I1030" s="5">
        <v>1123.23</v>
      </c>
      <c r="J1030" s="2" t="s">
        <v>644</v>
      </c>
    </row>
    <row r="1031" spans="1:10" ht="14.4">
      <c r="A1031" s="3" t="s">
        <v>273</v>
      </c>
      <c r="B1031" s="5">
        <v>2011</v>
      </c>
      <c r="C1031" s="3" t="s">
        <v>641</v>
      </c>
      <c r="D1031" s="3" t="s">
        <v>642</v>
      </c>
      <c r="E1031" s="3" t="s">
        <v>35</v>
      </c>
      <c r="F1031" s="3" t="s">
        <v>643</v>
      </c>
      <c r="G1031" s="5">
        <v>758.4384</v>
      </c>
      <c r="H1031" s="5">
        <v>532.24779999999998</v>
      </c>
      <c r="I1031" s="5">
        <v>1035.982</v>
      </c>
      <c r="J1031" s="2" t="s">
        <v>644</v>
      </c>
    </row>
    <row r="1032" spans="1:10" ht="14.4">
      <c r="A1032" s="3" t="s">
        <v>273</v>
      </c>
      <c r="B1032" s="5">
        <v>2012</v>
      </c>
      <c r="C1032" s="3" t="s">
        <v>641</v>
      </c>
      <c r="D1032" s="3" t="s">
        <v>642</v>
      </c>
      <c r="E1032" s="3" t="s">
        <v>35</v>
      </c>
      <c r="F1032" s="3" t="s">
        <v>643</v>
      </c>
      <c r="G1032" s="5">
        <v>710.21879999999999</v>
      </c>
      <c r="H1032" s="5">
        <v>501.08069999999998</v>
      </c>
      <c r="I1032" s="5">
        <v>988.38430000000005</v>
      </c>
      <c r="J1032" s="2" t="s">
        <v>644</v>
      </c>
    </row>
    <row r="1033" spans="1:10" ht="14.4">
      <c r="A1033" s="3" t="s">
        <v>273</v>
      </c>
      <c r="B1033" s="5">
        <v>2013</v>
      </c>
      <c r="C1033" s="3" t="s">
        <v>641</v>
      </c>
      <c r="D1033" s="3" t="s">
        <v>642</v>
      </c>
      <c r="E1033" s="3" t="s">
        <v>35</v>
      </c>
      <c r="F1033" s="3" t="s">
        <v>643</v>
      </c>
      <c r="G1033" s="5">
        <v>621.899</v>
      </c>
      <c r="H1033" s="5">
        <v>435.62509999999997</v>
      </c>
      <c r="I1033" s="5">
        <v>867.68970000000002</v>
      </c>
      <c r="J1033" s="2" t="s">
        <v>644</v>
      </c>
    </row>
    <row r="1034" spans="1:10" ht="14.4">
      <c r="A1034" s="3" t="s">
        <v>273</v>
      </c>
      <c r="B1034" s="5">
        <v>2014</v>
      </c>
      <c r="C1034" s="3" t="s">
        <v>641</v>
      </c>
      <c r="D1034" s="3" t="s">
        <v>642</v>
      </c>
      <c r="E1034" s="3" t="s">
        <v>35</v>
      </c>
      <c r="F1034" s="3" t="s">
        <v>643</v>
      </c>
      <c r="G1034" s="5">
        <v>559.33510000000001</v>
      </c>
      <c r="H1034" s="5">
        <v>385.4778</v>
      </c>
      <c r="I1034" s="5">
        <v>776.57719999999995</v>
      </c>
      <c r="J1034" s="2" t="s">
        <v>644</v>
      </c>
    </row>
    <row r="1035" spans="1:10" ht="14.4">
      <c r="A1035" s="3" t="s">
        <v>273</v>
      </c>
      <c r="B1035" s="5">
        <v>2015</v>
      </c>
      <c r="C1035" s="3" t="s">
        <v>641</v>
      </c>
      <c r="D1035" s="3" t="s">
        <v>642</v>
      </c>
      <c r="E1035" s="3" t="s">
        <v>35</v>
      </c>
      <c r="F1035" s="3" t="s">
        <v>643</v>
      </c>
      <c r="G1035" s="5">
        <v>530.23659999999995</v>
      </c>
      <c r="H1035" s="5">
        <v>364.26839999999999</v>
      </c>
      <c r="I1035" s="5">
        <v>739.69420000000002</v>
      </c>
      <c r="J1035" s="2" t="s">
        <v>644</v>
      </c>
    </row>
    <row r="1036" spans="1:10" ht="14.4">
      <c r="A1036" s="3" t="s">
        <v>273</v>
      </c>
      <c r="B1036" s="5">
        <v>2016</v>
      </c>
      <c r="C1036" s="3" t="s">
        <v>641</v>
      </c>
      <c r="D1036" s="3" t="s">
        <v>642</v>
      </c>
      <c r="E1036" s="3" t="s">
        <v>35</v>
      </c>
      <c r="F1036" s="3" t="s">
        <v>643</v>
      </c>
      <c r="G1036" s="5">
        <v>489.35149999999999</v>
      </c>
      <c r="H1036" s="5">
        <v>337.00670000000002</v>
      </c>
      <c r="I1036" s="5">
        <v>692.9221</v>
      </c>
      <c r="J1036" s="2" t="s">
        <v>644</v>
      </c>
    </row>
    <row r="1037" spans="1:10" ht="14.4">
      <c r="A1037" s="3" t="s">
        <v>273</v>
      </c>
      <c r="B1037" s="5">
        <v>2017</v>
      </c>
      <c r="C1037" s="3" t="s">
        <v>641</v>
      </c>
      <c r="D1037" s="3" t="s">
        <v>642</v>
      </c>
      <c r="E1037" s="3" t="s">
        <v>35</v>
      </c>
      <c r="F1037" s="3" t="s">
        <v>643</v>
      </c>
      <c r="G1037" s="5">
        <v>469.24579999999997</v>
      </c>
      <c r="H1037" s="5">
        <v>319.11040000000003</v>
      </c>
      <c r="I1037" s="5">
        <v>649.34820000000002</v>
      </c>
      <c r="J1037" s="2" t="s">
        <v>644</v>
      </c>
    </row>
    <row r="1038" spans="1:10" ht="14.4" hidden="1">
      <c r="A1038" s="3" t="s">
        <v>273</v>
      </c>
      <c r="B1038" s="5">
        <v>1990</v>
      </c>
      <c r="C1038" s="3" t="s">
        <v>641</v>
      </c>
      <c r="D1038" s="3" t="s">
        <v>642</v>
      </c>
      <c r="E1038" s="3" t="s">
        <v>35</v>
      </c>
      <c r="F1038" s="3" t="s">
        <v>646</v>
      </c>
      <c r="G1038" s="5">
        <v>25.116579999999999</v>
      </c>
      <c r="H1038" s="5">
        <v>17.25347</v>
      </c>
      <c r="I1038" s="5">
        <v>35.560850000000002</v>
      </c>
      <c r="J1038" s="2" t="s">
        <v>644</v>
      </c>
    </row>
    <row r="1039" spans="1:10" ht="14.4" hidden="1">
      <c r="A1039" s="3" t="s">
        <v>273</v>
      </c>
      <c r="B1039" s="5">
        <v>1991</v>
      </c>
      <c r="C1039" s="3" t="s">
        <v>641</v>
      </c>
      <c r="D1039" s="3" t="s">
        <v>642</v>
      </c>
      <c r="E1039" s="3" t="s">
        <v>35</v>
      </c>
      <c r="F1039" s="3" t="s">
        <v>646</v>
      </c>
      <c r="G1039" s="5">
        <v>24.399139999999999</v>
      </c>
      <c r="H1039" s="5">
        <v>16.65033</v>
      </c>
      <c r="I1039" s="5">
        <v>33.975340000000003</v>
      </c>
      <c r="J1039" s="2" t="s">
        <v>644</v>
      </c>
    </row>
    <row r="1040" spans="1:10" ht="14.4" hidden="1">
      <c r="A1040" s="3" t="s">
        <v>273</v>
      </c>
      <c r="B1040" s="5">
        <v>1992</v>
      </c>
      <c r="C1040" s="3" t="s">
        <v>641</v>
      </c>
      <c r="D1040" s="3" t="s">
        <v>642</v>
      </c>
      <c r="E1040" s="3" t="s">
        <v>35</v>
      </c>
      <c r="F1040" s="3" t="s">
        <v>646</v>
      </c>
      <c r="G1040" s="5">
        <v>23.465350000000001</v>
      </c>
      <c r="H1040" s="5">
        <v>16.132200000000001</v>
      </c>
      <c r="I1040" s="5">
        <v>32.571959999999997</v>
      </c>
      <c r="J1040" s="2" t="s">
        <v>644</v>
      </c>
    </row>
    <row r="1041" spans="1:10" ht="14.4" hidden="1">
      <c r="A1041" s="3" t="s">
        <v>273</v>
      </c>
      <c r="B1041" s="5">
        <v>1993</v>
      </c>
      <c r="C1041" s="3" t="s">
        <v>641</v>
      </c>
      <c r="D1041" s="3" t="s">
        <v>642</v>
      </c>
      <c r="E1041" s="3" t="s">
        <v>35</v>
      </c>
      <c r="F1041" s="3" t="s">
        <v>646</v>
      </c>
      <c r="G1041" s="5">
        <v>22.707820000000002</v>
      </c>
      <c r="H1041" s="5">
        <v>15.513820000000001</v>
      </c>
      <c r="I1041" s="5">
        <v>31.247599999999998</v>
      </c>
      <c r="J1041" s="2" t="s">
        <v>644</v>
      </c>
    </row>
    <row r="1042" spans="1:10" ht="14.4" hidden="1">
      <c r="A1042" s="3" t="s">
        <v>273</v>
      </c>
      <c r="B1042" s="5">
        <v>1994</v>
      </c>
      <c r="C1042" s="3" t="s">
        <v>641</v>
      </c>
      <c r="D1042" s="3" t="s">
        <v>642</v>
      </c>
      <c r="E1042" s="3" t="s">
        <v>35</v>
      </c>
      <c r="F1042" s="3" t="s">
        <v>646</v>
      </c>
      <c r="G1042" s="5">
        <v>22.01763</v>
      </c>
      <c r="H1042" s="5">
        <v>15.098649999999999</v>
      </c>
      <c r="I1042" s="5">
        <v>30.458290000000002</v>
      </c>
      <c r="J1042" s="2" t="s">
        <v>644</v>
      </c>
    </row>
    <row r="1043" spans="1:10" ht="14.4" hidden="1">
      <c r="A1043" s="3" t="s">
        <v>273</v>
      </c>
      <c r="B1043" s="5">
        <v>1995</v>
      </c>
      <c r="C1043" s="3" t="s">
        <v>641</v>
      </c>
      <c r="D1043" s="3" t="s">
        <v>642</v>
      </c>
      <c r="E1043" s="3" t="s">
        <v>35</v>
      </c>
      <c r="F1043" s="3" t="s">
        <v>646</v>
      </c>
      <c r="G1043" s="5">
        <v>21.077290000000001</v>
      </c>
      <c r="H1043" s="5">
        <v>14.233180000000001</v>
      </c>
      <c r="I1043" s="5">
        <v>29.527419999999999</v>
      </c>
      <c r="J1043" s="2" t="s">
        <v>644</v>
      </c>
    </row>
    <row r="1044" spans="1:10" ht="14.4" hidden="1">
      <c r="A1044" s="3" t="s">
        <v>273</v>
      </c>
      <c r="B1044" s="5">
        <v>1996</v>
      </c>
      <c r="C1044" s="3" t="s">
        <v>641</v>
      </c>
      <c r="D1044" s="3" t="s">
        <v>642</v>
      </c>
      <c r="E1044" s="3" t="s">
        <v>35</v>
      </c>
      <c r="F1044" s="3" t="s">
        <v>646</v>
      </c>
      <c r="G1044" s="5">
        <v>20.330760000000001</v>
      </c>
      <c r="H1044" s="5">
        <v>14.123419999999999</v>
      </c>
      <c r="I1044" s="5">
        <v>28.17634</v>
      </c>
      <c r="J1044" s="2" t="s">
        <v>644</v>
      </c>
    </row>
    <row r="1045" spans="1:10" ht="14.4" hidden="1">
      <c r="A1045" s="3" t="s">
        <v>273</v>
      </c>
      <c r="B1045" s="5">
        <v>1997</v>
      </c>
      <c r="C1045" s="3" t="s">
        <v>641</v>
      </c>
      <c r="D1045" s="3" t="s">
        <v>642</v>
      </c>
      <c r="E1045" s="3" t="s">
        <v>35</v>
      </c>
      <c r="F1045" s="3" t="s">
        <v>646</v>
      </c>
      <c r="G1045" s="5">
        <v>19.887650000000001</v>
      </c>
      <c r="H1045" s="5">
        <v>14.18797</v>
      </c>
      <c r="I1045" s="5">
        <v>27.48366</v>
      </c>
      <c r="J1045" s="2" t="s">
        <v>644</v>
      </c>
    </row>
    <row r="1046" spans="1:10" ht="14.4" hidden="1">
      <c r="A1046" s="3" t="s">
        <v>273</v>
      </c>
      <c r="B1046" s="5">
        <v>1998</v>
      </c>
      <c r="C1046" s="3" t="s">
        <v>641</v>
      </c>
      <c r="D1046" s="3" t="s">
        <v>642</v>
      </c>
      <c r="E1046" s="3" t="s">
        <v>35</v>
      </c>
      <c r="F1046" s="3" t="s">
        <v>646</v>
      </c>
      <c r="G1046" s="5">
        <v>19.839130000000001</v>
      </c>
      <c r="H1046" s="5">
        <v>14.069000000000001</v>
      </c>
      <c r="I1046" s="5">
        <v>27.29476</v>
      </c>
      <c r="J1046" s="2" t="s">
        <v>644</v>
      </c>
    </row>
    <row r="1047" spans="1:10" ht="14.4" hidden="1">
      <c r="A1047" s="3" t="s">
        <v>273</v>
      </c>
      <c r="B1047" s="5">
        <v>1999</v>
      </c>
      <c r="C1047" s="3" t="s">
        <v>641</v>
      </c>
      <c r="D1047" s="3" t="s">
        <v>642</v>
      </c>
      <c r="E1047" s="3" t="s">
        <v>35</v>
      </c>
      <c r="F1047" s="3" t="s">
        <v>646</v>
      </c>
      <c r="G1047" s="5">
        <v>18.71547</v>
      </c>
      <c r="H1047" s="5">
        <v>13.256679999999999</v>
      </c>
      <c r="I1047" s="5">
        <v>26.03444</v>
      </c>
      <c r="J1047" s="2" t="s">
        <v>644</v>
      </c>
    </row>
    <row r="1048" spans="1:10" ht="14.4" hidden="1">
      <c r="A1048" s="3" t="s">
        <v>273</v>
      </c>
      <c r="B1048" s="5">
        <v>2000</v>
      </c>
      <c r="C1048" s="3" t="s">
        <v>641</v>
      </c>
      <c r="D1048" s="3" t="s">
        <v>642</v>
      </c>
      <c r="E1048" s="3" t="s">
        <v>35</v>
      </c>
      <c r="F1048" s="3" t="s">
        <v>646</v>
      </c>
      <c r="G1048" s="5">
        <v>16.96696</v>
      </c>
      <c r="H1048" s="5">
        <v>11.777850000000001</v>
      </c>
      <c r="I1048" s="5">
        <v>23.527889999999999</v>
      </c>
      <c r="J1048" s="2" t="s">
        <v>644</v>
      </c>
    </row>
    <row r="1049" spans="1:10" ht="14.4" hidden="1">
      <c r="A1049" s="3" t="s">
        <v>273</v>
      </c>
      <c r="B1049" s="5">
        <v>2001</v>
      </c>
      <c r="C1049" s="3" t="s">
        <v>641</v>
      </c>
      <c r="D1049" s="3" t="s">
        <v>642</v>
      </c>
      <c r="E1049" s="3" t="s">
        <v>35</v>
      </c>
      <c r="F1049" s="3" t="s">
        <v>646</v>
      </c>
      <c r="G1049" s="5">
        <v>16.042819999999999</v>
      </c>
      <c r="H1049" s="5">
        <v>11.21869</v>
      </c>
      <c r="I1049" s="5">
        <v>22.349830000000001</v>
      </c>
      <c r="J1049" s="2" t="s">
        <v>644</v>
      </c>
    </row>
    <row r="1050" spans="1:10" ht="14.4" hidden="1">
      <c r="A1050" s="3" t="s">
        <v>273</v>
      </c>
      <c r="B1050" s="5">
        <v>2002</v>
      </c>
      <c r="C1050" s="3" t="s">
        <v>641</v>
      </c>
      <c r="D1050" s="3" t="s">
        <v>642</v>
      </c>
      <c r="E1050" s="3" t="s">
        <v>35</v>
      </c>
      <c r="F1050" s="3" t="s">
        <v>646</v>
      </c>
      <c r="G1050" s="5">
        <v>15.41184</v>
      </c>
      <c r="H1050" s="5">
        <v>10.980370000000001</v>
      </c>
      <c r="I1050" s="5">
        <v>21.371659999999999</v>
      </c>
      <c r="J1050" s="2" t="s">
        <v>644</v>
      </c>
    </row>
    <row r="1051" spans="1:10" ht="14.4" hidden="1">
      <c r="A1051" s="3" t="s">
        <v>273</v>
      </c>
      <c r="B1051" s="5">
        <v>2003</v>
      </c>
      <c r="C1051" s="3" t="s">
        <v>641</v>
      </c>
      <c r="D1051" s="3" t="s">
        <v>642</v>
      </c>
      <c r="E1051" s="3" t="s">
        <v>35</v>
      </c>
      <c r="F1051" s="3" t="s">
        <v>646</v>
      </c>
      <c r="G1051" s="5">
        <v>14.76586</v>
      </c>
      <c r="H1051" s="5">
        <v>10.63912</v>
      </c>
      <c r="I1051" s="5">
        <v>20.529019999999999</v>
      </c>
      <c r="J1051" s="2" t="s">
        <v>644</v>
      </c>
    </row>
    <row r="1052" spans="1:10" ht="14.4" hidden="1">
      <c r="A1052" s="3" t="s">
        <v>273</v>
      </c>
      <c r="B1052" s="5">
        <v>2004</v>
      </c>
      <c r="C1052" s="3" t="s">
        <v>641</v>
      </c>
      <c r="D1052" s="3" t="s">
        <v>642</v>
      </c>
      <c r="E1052" s="3" t="s">
        <v>35</v>
      </c>
      <c r="F1052" s="3" t="s">
        <v>646</v>
      </c>
      <c r="G1052" s="5">
        <v>14.19041</v>
      </c>
      <c r="H1052" s="5">
        <v>10.299519999999999</v>
      </c>
      <c r="I1052" s="5">
        <v>19.52983</v>
      </c>
      <c r="J1052" s="2" t="s">
        <v>644</v>
      </c>
    </row>
    <row r="1053" spans="1:10" ht="14.4" hidden="1">
      <c r="A1053" s="3" t="s">
        <v>273</v>
      </c>
      <c r="B1053" s="5">
        <v>2005</v>
      </c>
      <c r="C1053" s="3" t="s">
        <v>641</v>
      </c>
      <c r="D1053" s="3" t="s">
        <v>642</v>
      </c>
      <c r="E1053" s="3" t="s">
        <v>35</v>
      </c>
      <c r="F1053" s="3" t="s">
        <v>646</v>
      </c>
      <c r="G1053" s="5">
        <v>13.29533</v>
      </c>
      <c r="H1053" s="5">
        <v>9.6686859999999992</v>
      </c>
      <c r="I1053" s="5">
        <v>18.481929999999998</v>
      </c>
      <c r="J1053" s="2" t="s">
        <v>644</v>
      </c>
    </row>
    <row r="1054" spans="1:10" ht="14.4" hidden="1">
      <c r="A1054" s="3" t="s">
        <v>273</v>
      </c>
      <c r="B1054" s="5">
        <v>2006</v>
      </c>
      <c r="C1054" s="3" t="s">
        <v>641</v>
      </c>
      <c r="D1054" s="3" t="s">
        <v>642</v>
      </c>
      <c r="E1054" s="3" t="s">
        <v>35</v>
      </c>
      <c r="F1054" s="3" t="s">
        <v>646</v>
      </c>
      <c r="G1054" s="5">
        <v>12.5533</v>
      </c>
      <c r="H1054" s="5">
        <v>9.2688299999999995</v>
      </c>
      <c r="I1054" s="5">
        <v>17.193349999999999</v>
      </c>
      <c r="J1054" s="2" t="s">
        <v>644</v>
      </c>
    </row>
    <row r="1055" spans="1:10" ht="14.4" hidden="1">
      <c r="A1055" s="3" t="s">
        <v>273</v>
      </c>
      <c r="B1055" s="5">
        <v>2007</v>
      </c>
      <c r="C1055" s="3" t="s">
        <v>641</v>
      </c>
      <c r="D1055" s="3" t="s">
        <v>642</v>
      </c>
      <c r="E1055" s="3" t="s">
        <v>35</v>
      </c>
      <c r="F1055" s="3" t="s">
        <v>646</v>
      </c>
      <c r="G1055" s="5">
        <v>11.85135</v>
      </c>
      <c r="H1055" s="5">
        <v>8.7151890000000005</v>
      </c>
      <c r="I1055" s="5">
        <v>16.12678</v>
      </c>
      <c r="J1055" s="2" t="s">
        <v>644</v>
      </c>
    </row>
    <row r="1056" spans="1:10" ht="14.4" hidden="1">
      <c r="A1056" s="3" t="s">
        <v>273</v>
      </c>
      <c r="B1056" s="5">
        <v>2008</v>
      </c>
      <c r="C1056" s="3" t="s">
        <v>641</v>
      </c>
      <c r="D1056" s="3" t="s">
        <v>642</v>
      </c>
      <c r="E1056" s="3" t="s">
        <v>35</v>
      </c>
      <c r="F1056" s="3" t="s">
        <v>646</v>
      </c>
      <c r="G1056" s="5">
        <v>11.31401</v>
      </c>
      <c r="H1056" s="5">
        <v>8.3039299999999994</v>
      </c>
      <c r="I1056" s="5">
        <v>15.310129999999999</v>
      </c>
      <c r="J1056" s="2" t="s">
        <v>644</v>
      </c>
    </row>
    <row r="1057" spans="1:10" ht="14.4" hidden="1">
      <c r="A1057" s="3" t="s">
        <v>273</v>
      </c>
      <c r="B1057" s="5">
        <v>2009</v>
      </c>
      <c r="C1057" s="3" t="s">
        <v>641</v>
      </c>
      <c r="D1057" s="3" t="s">
        <v>642</v>
      </c>
      <c r="E1057" s="3" t="s">
        <v>35</v>
      </c>
      <c r="F1057" s="3" t="s">
        <v>646</v>
      </c>
      <c r="G1057" s="5">
        <v>10.44467</v>
      </c>
      <c r="H1057" s="5">
        <v>7.5604959999999997</v>
      </c>
      <c r="I1057" s="5">
        <v>14.068659999999999</v>
      </c>
      <c r="J1057" s="2" t="s">
        <v>644</v>
      </c>
    </row>
    <row r="1058" spans="1:10" ht="14.4" hidden="1">
      <c r="A1058" s="3" t="s">
        <v>273</v>
      </c>
      <c r="B1058" s="5">
        <v>2010</v>
      </c>
      <c r="C1058" s="3" t="s">
        <v>641</v>
      </c>
      <c r="D1058" s="3" t="s">
        <v>642</v>
      </c>
      <c r="E1058" s="3" t="s">
        <v>35</v>
      </c>
      <c r="F1058" s="3" t="s">
        <v>646</v>
      </c>
      <c r="G1058" s="5">
        <v>9.4034739999999992</v>
      </c>
      <c r="H1058" s="5">
        <v>6.6800839999999999</v>
      </c>
      <c r="I1058" s="5">
        <v>12.83573</v>
      </c>
      <c r="J1058" s="2" t="s">
        <v>644</v>
      </c>
    </row>
    <row r="1059" spans="1:10" ht="14.4" hidden="1">
      <c r="A1059" s="3" t="s">
        <v>273</v>
      </c>
      <c r="B1059" s="5">
        <v>2011</v>
      </c>
      <c r="C1059" s="3" t="s">
        <v>641</v>
      </c>
      <c r="D1059" s="3" t="s">
        <v>642</v>
      </c>
      <c r="E1059" s="3" t="s">
        <v>35</v>
      </c>
      <c r="F1059" s="3" t="s">
        <v>646</v>
      </c>
      <c r="G1059" s="5">
        <v>8.6635650000000002</v>
      </c>
      <c r="H1059" s="5">
        <v>6.08223</v>
      </c>
      <c r="I1059" s="5">
        <v>11.852370000000001</v>
      </c>
      <c r="J1059" s="2" t="s">
        <v>644</v>
      </c>
    </row>
    <row r="1060" spans="1:10" ht="14.4" hidden="1">
      <c r="A1060" s="3" t="s">
        <v>273</v>
      </c>
      <c r="B1060" s="5">
        <v>2012</v>
      </c>
      <c r="C1060" s="3" t="s">
        <v>641</v>
      </c>
      <c r="D1060" s="3" t="s">
        <v>642</v>
      </c>
      <c r="E1060" s="3" t="s">
        <v>35</v>
      </c>
      <c r="F1060" s="3" t="s">
        <v>646</v>
      </c>
      <c r="G1060" s="5">
        <v>8.1082400000000003</v>
      </c>
      <c r="H1060" s="5">
        <v>5.724081</v>
      </c>
      <c r="I1060" s="5">
        <v>11.269579999999999</v>
      </c>
      <c r="J1060" s="2" t="s">
        <v>644</v>
      </c>
    </row>
    <row r="1061" spans="1:10" ht="14.4" hidden="1">
      <c r="A1061" s="3" t="s">
        <v>273</v>
      </c>
      <c r="B1061" s="5">
        <v>2013</v>
      </c>
      <c r="C1061" s="3" t="s">
        <v>641</v>
      </c>
      <c r="D1061" s="3" t="s">
        <v>642</v>
      </c>
      <c r="E1061" s="3" t="s">
        <v>35</v>
      </c>
      <c r="F1061" s="3" t="s">
        <v>646</v>
      </c>
      <c r="G1061" s="5">
        <v>7.0959459999999996</v>
      </c>
      <c r="H1061" s="5">
        <v>4.9796670000000001</v>
      </c>
      <c r="I1061" s="5">
        <v>9.9133689999999994</v>
      </c>
      <c r="J1061" s="2" t="s">
        <v>644</v>
      </c>
    </row>
    <row r="1062" spans="1:10" ht="14.4" hidden="1">
      <c r="A1062" s="3" t="s">
        <v>273</v>
      </c>
      <c r="B1062" s="5">
        <v>2014</v>
      </c>
      <c r="C1062" s="3" t="s">
        <v>641</v>
      </c>
      <c r="D1062" s="3" t="s">
        <v>642</v>
      </c>
      <c r="E1062" s="3" t="s">
        <v>35</v>
      </c>
      <c r="F1062" s="3" t="s">
        <v>646</v>
      </c>
      <c r="G1062" s="5">
        <v>6.3778050000000004</v>
      </c>
      <c r="H1062" s="5">
        <v>4.3962500000000002</v>
      </c>
      <c r="I1062" s="5">
        <v>8.8678139999999992</v>
      </c>
      <c r="J1062" s="2" t="s">
        <v>644</v>
      </c>
    </row>
    <row r="1063" spans="1:10" ht="14.4" hidden="1">
      <c r="A1063" s="3" t="s">
        <v>273</v>
      </c>
      <c r="B1063" s="5">
        <v>2015</v>
      </c>
      <c r="C1063" s="3" t="s">
        <v>641</v>
      </c>
      <c r="D1063" s="3" t="s">
        <v>642</v>
      </c>
      <c r="E1063" s="3" t="s">
        <v>35</v>
      </c>
      <c r="F1063" s="3" t="s">
        <v>646</v>
      </c>
      <c r="G1063" s="5">
        <v>6.0422960000000003</v>
      </c>
      <c r="H1063" s="5">
        <v>4.1501229999999998</v>
      </c>
      <c r="I1063" s="5">
        <v>8.4351789999999998</v>
      </c>
      <c r="J1063" s="2" t="s">
        <v>644</v>
      </c>
    </row>
    <row r="1064" spans="1:10" ht="14.4" hidden="1">
      <c r="A1064" s="3" t="s">
        <v>273</v>
      </c>
      <c r="B1064" s="5">
        <v>2016</v>
      </c>
      <c r="C1064" s="3" t="s">
        <v>641</v>
      </c>
      <c r="D1064" s="3" t="s">
        <v>642</v>
      </c>
      <c r="E1064" s="3" t="s">
        <v>35</v>
      </c>
      <c r="F1064" s="3" t="s">
        <v>646</v>
      </c>
      <c r="G1064" s="5">
        <v>5.5744040000000004</v>
      </c>
      <c r="H1064" s="5">
        <v>3.8394870000000001</v>
      </c>
      <c r="I1064" s="5">
        <v>7.8987350000000003</v>
      </c>
      <c r="J1064" s="2" t="s">
        <v>644</v>
      </c>
    </row>
    <row r="1065" spans="1:10" ht="14.4" hidden="1">
      <c r="A1065" s="3" t="s">
        <v>273</v>
      </c>
      <c r="B1065" s="5">
        <v>2017</v>
      </c>
      <c r="C1065" s="3" t="s">
        <v>641</v>
      </c>
      <c r="D1065" s="3" t="s">
        <v>642</v>
      </c>
      <c r="E1065" s="3" t="s">
        <v>35</v>
      </c>
      <c r="F1065" s="3" t="s">
        <v>646</v>
      </c>
      <c r="G1065" s="5">
        <v>5.3445970000000003</v>
      </c>
      <c r="H1065" s="5">
        <v>3.6301869999999998</v>
      </c>
      <c r="I1065" s="5">
        <v>7.3875799999999998</v>
      </c>
      <c r="J1065" s="2" t="s">
        <v>644</v>
      </c>
    </row>
    <row r="1066" spans="1:10" ht="14.4">
      <c r="A1066" s="3" t="s">
        <v>273</v>
      </c>
      <c r="B1066" s="5">
        <v>1990</v>
      </c>
      <c r="C1066" s="3" t="s">
        <v>647</v>
      </c>
      <c r="D1066" s="3" t="s">
        <v>648</v>
      </c>
      <c r="E1066" s="3" t="s">
        <v>35</v>
      </c>
      <c r="F1066" s="3" t="s">
        <v>643</v>
      </c>
      <c r="G1066" s="5">
        <v>38.951329999999999</v>
      </c>
      <c r="H1066" s="5">
        <v>22.982589999999998</v>
      </c>
      <c r="I1066" s="5">
        <v>58.584760000000003</v>
      </c>
      <c r="J1066" s="2" t="s">
        <v>644</v>
      </c>
    </row>
    <row r="1067" spans="1:10" ht="14.4">
      <c r="A1067" s="3" t="s">
        <v>273</v>
      </c>
      <c r="B1067" s="5">
        <v>1991</v>
      </c>
      <c r="C1067" s="3" t="s">
        <v>647</v>
      </c>
      <c r="D1067" s="3" t="s">
        <v>648</v>
      </c>
      <c r="E1067" s="3" t="s">
        <v>35</v>
      </c>
      <c r="F1067" s="3" t="s">
        <v>643</v>
      </c>
      <c r="G1067" s="5">
        <v>41.082549999999998</v>
      </c>
      <c r="H1067" s="5">
        <v>24.81907</v>
      </c>
      <c r="I1067" s="5">
        <v>61.022649999999999</v>
      </c>
      <c r="J1067" s="2" t="s">
        <v>644</v>
      </c>
    </row>
    <row r="1068" spans="1:10" ht="14.4">
      <c r="A1068" s="3" t="s">
        <v>273</v>
      </c>
      <c r="B1068" s="5">
        <v>1992</v>
      </c>
      <c r="C1068" s="3" t="s">
        <v>647</v>
      </c>
      <c r="D1068" s="3" t="s">
        <v>648</v>
      </c>
      <c r="E1068" s="3" t="s">
        <v>35</v>
      </c>
      <c r="F1068" s="3" t="s">
        <v>643</v>
      </c>
      <c r="G1068" s="5">
        <v>43.255330000000001</v>
      </c>
      <c r="H1068" s="5">
        <v>25.97354</v>
      </c>
      <c r="I1068" s="5">
        <v>64.193610000000007</v>
      </c>
      <c r="J1068" s="2" t="s">
        <v>644</v>
      </c>
    </row>
    <row r="1069" spans="1:10" ht="14.4">
      <c r="A1069" s="3" t="s">
        <v>273</v>
      </c>
      <c r="B1069" s="5">
        <v>1993</v>
      </c>
      <c r="C1069" s="3" t="s">
        <v>647</v>
      </c>
      <c r="D1069" s="3" t="s">
        <v>648</v>
      </c>
      <c r="E1069" s="3" t="s">
        <v>35</v>
      </c>
      <c r="F1069" s="3" t="s">
        <v>643</v>
      </c>
      <c r="G1069" s="5">
        <v>45.249470000000002</v>
      </c>
      <c r="H1069" s="5">
        <v>27.642990000000001</v>
      </c>
      <c r="I1069" s="5">
        <v>67.288070000000005</v>
      </c>
      <c r="J1069" s="2" t="s">
        <v>644</v>
      </c>
    </row>
    <row r="1070" spans="1:10" ht="14.4">
      <c r="A1070" s="3" t="s">
        <v>273</v>
      </c>
      <c r="B1070" s="5">
        <v>1994</v>
      </c>
      <c r="C1070" s="3" t="s">
        <v>647</v>
      </c>
      <c r="D1070" s="3" t="s">
        <v>648</v>
      </c>
      <c r="E1070" s="3" t="s">
        <v>35</v>
      </c>
      <c r="F1070" s="3" t="s">
        <v>643</v>
      </c>
      <c r="G1070" s="5">
        <v>47.373559999999998</v>
      </c>
      <c r="H1070" s="5">
        <v>29.407889999999998</v>
      </c>
      <c r="I1070" s="5">
        <v>70.604619999999997</v>
      </c>
      <c r="J1070" s="2" t="s">
        <v>644</v>
      </c>
    </row>
    <row r="1071" spans="1:10" ht="14.4">
      <c r="A1071" s="3" t="s">
        <v>273</v>
      </c>
      <c r="B1071" s="5">
        <v>1995</v>
      </c>
      <c r="C1071" s="3" t="s">
        <v>647</v>
      </c>
      <c r="D1071" s="3" t="s">
        <v>648</v>
      </c>
      <c r="E1071" s="3" t="s">
        <v>35</v>
      </c>
      <c r="F1071" s="3" t="s">
        <v>643</v>
      </c>
      <c r="G1071" s="5">
        <v>49.388350000000003</v>
      </c>
      <c r="H1071" s="5">
        <v>30.032219999999999</v>
      </c>
      <c r="I1071" s="5">
        <v>73.676500000000004</v>
      </c>
      <c r="J1071" s="2" t="s">
        <v>644</v>
      </c>
    </row>
    <row r="1072" spans="1:10" ht="14.4">
      <c r="A1072" s="3" t="s">
        <v>273</v>
      </c>
      <c r="B1072" s="5">
        <v>1996</v>
      </c>
      <c r="C1072" s="3" t="s">
        <v>647</v>
      </c>
      <c r="D1072" s="3" t="s">
        <v>648</v>
      </c>
      <c r="E1072" s="3" t="s">
        <v>35</v>
      </c>
      <c r="F1072" s="3" t="s">
        <v>643</v>
      </c>
      <c r="G1072" s="5">
        <v>51.798430000000003</v>
      </c>
      <c r="H1072" s="5">
        <v>31.696809999999999</v>
      </c>
      <c r="I1072" s="5">
        <v>76.384230000000002</v>
      </c>
      <c r="J1072" s="2" t="s">
        <v>644</v>
      </c>
    </row>
    <row r="1073" spans="1:10" ht="14.4">
      <c r="A1073" s="3" t="s">
        <v>273</v>
      </c>
      <c r="B1073" s="5">
        <v>1997</v>
      </c>
      <c r="C1073" s="3" t="s">
        <v>647</v>
      </c>
      <c r="D1073" s="3" t="s">
        <v>648</v>
      </c>
      <c r="E1073" s="3" t="s">
        <v>35</v>
      </c>
      <c r="F1073" s="3" t="s">
        <v>643</v>
      </c>
      <c r="G1073" s="5">
        <v>53.973669999999998</v>
      </c>
      <c r="H1073" s="5">
        <v>33.08455</v>
      </c>
      <c r="I1073" s="5">
        <v>79.078940000000003</v>
      </c>
      <c r="J1073" s="2" t="s">
        <v>644</v>
      </c>
    </row>
    <row r="1074" spans="1:10" ht="14.4">
      <c r="A1074" s="3" t="s">
        <v>273</v>
      </c>
      <c r="B1074" s="5">
        <v>1998</v>
      </c>
      <c r="C1074" s="3" t="s">
        <v>647</v>
      </c>
      <c r="D1074" s="3" t="s">
        <v>648</v>
      </c>
      <c r="E1074" s="3" t="s">
        <v>35</v>
      </c>
      <c r="F1074" s="3" t="s">
        <v>643</v>
      </c>
      <c r="G1074" s="5">
        <v>55.601990000000001</v>
      </c>
      <c r="H1074" s="5">
        <v>33.870649999999998</v>
      </c>
      <c r="I1074" s="5">
        <v>81.425489999999996</v>
      </c>
      <c r="J1074" s="2" t="s">
        <v>644</v>
      </c>
    </row>
    <row r="1075" spans="1:10" ht="14.4">
      <c r="A1075" s="3" t="s">
        <v>273</v>
      </c>
      <c r="B1075" s="5">
        <v>1999</v>
      </c>
      <c r="C1075" s="3" t="s">
        <v>647</v>
      </c>
      <c r="D1075" s="3" t="s">
        <v>648</v>
      </c>
      <c r="E1075" s="3" t="s">
        <v>35</v>
      </c>
      <c r="F1075" s="3" t="s">
        <v>643</v>
      </c>
      <c r="G1075" s="5">
        <v>56.947800000000001</v>
      </c>
      <c r="H1075" s="5">
        <v>34.550330000000002</v>
      </c>
      <c r="I1075" s="5">
        <v>83.421809999999994</v>
      </c>
      <c r="J1075" s="2" t="s">
        <v>644</v>
      </c>
    </row>
    <row r="1076" spans="1:10" ht="14.4">
      <c r="A1076" s="3" t="s">
        <v>273</v>
      </c>
      <c r="B1076" s="5">
        <v>2000</v>
      </c>
      <c r="C1076" s="3" t="s">
        <v>647</v>
      </c>
      <c r="D1076" s="3" t="s">
        <v>648</v>
      </c>
      <c r="E1076" s="3" t="s">
        <v>35</v>
      </c>
      <c r="F1076" s="3" t="s">
        <v>643</v>
      </c>
      <c r="G1076" s="5">
        <v>58.291780000000003</v>
      </c>
      <c r="H1076" s="5">
        <v>34.839619999999996</v>
      </c>
      <c r="I1076" s="5">
        <v>84.901719999999997</v>
      </c>
      <c r="J1076" s="2" t="s">
        <v>644</v>
      </c>
    </row>
    <row r="1077" spans="1:10" ht="14.4">
      <c r="A1077" s="3" t="s">
        <v>273</v>
      </c>
      <c r="B1077" s="5">
        <v>2001</v>
      </c>
      <c r="C1077" s="3" t="s">
        <v>647</v>
      </c>
      <c r="D1077" s="3" t="s">
        <v>648</v>
      </c>
      <c r="E1077" s="3" t="s">
        <v>35</v>
      </c>
      <c r="F1077" s="3" t="s">
        <v>643</v>
      </c>
      <c r="G1077" s="5">
        <v>60.338639999999998</v>
      </c>
      <c r="H1077" s="5">
        <v>36.252989999999997</v>
      </c>
      <c r="I1077" s="5">
        <v>87.348029999999994</v>
      </c>
      <c r="J1077" s="2" t="s">
        <v>644</v>
      </c>
    </row>
    <row r="1078" spans="1:10" ht="14.4">
      <c r="A1078" s="3" t="s">
        <v>273</v>
      </c>
      <c r="B1078" s="5">
        <v>2002</v>
      </c>
      <c r="C1078" s="3" t="s">
        <v>647</v>
      </c>
      <c r="D1078" s="3" t="s">
        <v>648</v>
      </c>
      <c r="E1078" s="3" t="s">
        <v>35</v>
      </c>
      <c r="F1078" s="3" t="s">
        <v>643</v>
      </c>
      <c r="G1078" s="5">
        <v>62.703539999999997</v>
      </c>
      <c r="H1078" s="5">
        <v>37.776690000000002</v>
      </c>
      <c r="I1078" s="5">
        <v>90.452500000000001</v>
      </c>
      <c r="J1078" s="2" t="s">
        <v>644</v>
      </c>
    </row>
    <row r="1079" spans="1:10" ht="14.4">
      <c r="A1079" s="3" t="s">
        <v>273</v>
      </c>
      <c r="B1079" s="5">
        <v>2003</v>
      </c>
      <c r="C1079" s="3" t="s">
        <v>647</v>
      </c>
      <c r="D1079" s="3" t="s">
        <v>648</v>
      </c>
      <c r="E1079" s="3" t="s">
        <v>35</v>
      </c>
      <c r="F1079" s="3" t="s">
        <v>643</v>
      </c>
      <c r="G1079" s="5">
        <v>64.924359999999993</v>
      </c>
      <c r="H1079" s="5">
        <v>39.25835</v>
      </c>
      <c r="I1079" s="5">
        <v>94.264970000000005</v>
      </c>
      <c r="J1079" s="2" t="s">
        <v>644</v>
      </c>
    </row>
    <row r="1080" spans="1:10" ht="14.4">
      <c r="A1080" s="3" t="s">
        <v>273</v>
      </c>
      <c r="B1080" s="5">
        <v>2004</v>
      </c>
      <c r="C1080" s="3" t="s">
        <v>647</v>
      </c>
      <c r="D1080" s="3" t="s">
        <v>648</v>
      </c>
      <c r="E1080" s="3" t="s">
        <v>35</v>
      </c>
      <c r="F1080" s="3" t="s">
        <v>643</v>
      </c>
      <c r="G1080" s="5">
        <v>66.979089999999999</v>
      </c>
      <c r="H1080" s="5">
        <v>40.936030000000002</v>
      </c>
      <c r="I1080" s="5">
        <v>97.581010000000006</v>
      </c>
      <c r="J1080" s="2" t="s">
        <v>644</v>
      </c>
    </row>
    <row r="1081" spans="1:10" ht="14.4">
      <c r="A1081" s="3" t="s">
        <v>273</v>
      </c>
      <c r="B1081" s="5">
        <v>2005</v>
      </c>
      <c r="C1081" s="3" t="s">
        <v>647</v>
      </c>
      <c r="D1081" s="3" t="s">
        <v>648</v>
      </c>
      <c r="E1081" s="3" t="s">
        <v>35</v>
      </c>
      <c r="F1081" s="3" t="s">
        <v>643</v>
      </c>
      <c r="G1081" s="5">
        <v>68.556169999999995</v>
      </c>
      <c r="H1081" s="5">
        <v>41.601190000000003</v>
      </c>
      <c r="I1081" s="5">
        <v>100.0761</v>
      </c>
      <c r="J1081" s="2" t="s">
        <v>644</v>
      </c>
    </row>
    <row r="1082" spans="1:10" ht="14.4">
      <c r="A1082" s="3" t="s">
        <v>273</v>
      </c>
      <c r="B1082" s="5">
        <v>2006</v>
      </c>
      <c r="C1082" s="3" t="s">
        <v>647</v>
      </c>
      <c r="D1082" s="3" t="s">
        <v>648</v>
      </c>
      <c r="E1082" s="3" t="s">
        <v>35</v>
      </c>
      <c r="F1082" s="3" t="s">
        <v>643</v>
      </c>
      <c r="G1082" s="5">
        <v>70.716359999999995</v>
      </c>
      <c r="H1082" s="5">
        <v>43.174160000000001</v>
      </c>
      <c r="I1082" s="5">
        <v>102.6211</v>
      </c>
      <c r="J1082" s="2" t="s">
        <v>644</v>
      </c>
    </row>
    <row r="1083" spans="1:10" ht="14.4">
      <c r="A1083" s="3" t="s">
        <v>273</v>
      </c>
      <c r="B1083" s="5">
        <v>2007</v>
      </c>
      <c r="C1083" s="3" t="s">
        <v>647</v>
      </c>
      <c r="D1083" s="3" t="s">
        <v>648</v>
      </c>
      <c r="E1083" s="3" t="s">
        <v>35</v>
      </c>
      <c r="F1083" s="3" t="s">
        <v>643</v>
      </c>
      <c r="G1083" s="5">
        <v>72.493070000000003</v>
      </c>
      <c r="H1083" s="5">
        <v>43.588279999999997</v>
      </c>
      <c r="I1083" s="5">
        <v>105.6212</v>
      </c>
      <c r="J1083" s="2" t="s">
        <v>644</v>
      </c>
    </row>
    <row r="1084" spans="1:10" ht="14.4">
      <c r="A1084" s="3" t="s">
        <v>273</v>
      </c>
      <c r="B1084" s="5">
        <v>2008</v>
      </c>
      <c r="C1084" s="3" t="s">
        <v>647</v>
      </c>
      <c r="D1084" s="3" t="s">
        <v>648</v>
      </c>
      <c r="E1084" s="3" t="s">
        <v>35</v>
      </c>
      <c r="F1084" s="3" t="s">
        <v>643</v>
      </c>
      <c r="G1084" s="5">
        <v>73.518159999999995</v>
      </c>
      <c r="H1084" s="5">
        <v>44.55603</v>
      </c>
      <c r="I1084" s="5">
        <v>105.93729999999999</v>
      </c>
      <c r="J1084" s="2" t="s">
        <v>644</v>
      </c>
    </row>
    <row r="1085" spans="1:10" ht="14.4">
      <c r="A1085" s="3" t="s">
        <v>273</v>
      </c>
      <c r="B1085" s="5">
        <v>2009</v>
      </c>
      <c r="C1085" s="3" t="s">
        <v>647</v>
      </c>
      <c r="D1085" s="3" t="s">
        <v>648</v>
      </c>
      <c r="E1085" s="3" t="s">
        <v>35</v>
      </c>
      <c r="F1085" s="3" t="s">
        <v>643</v>
      </c>
      <c r="G1085" s="5">
        <v>74.435519999999997</v>
      </c>
      <c r="H1085" s="5">
        <v>44.406750000000002</v>
      </c>
      <c r="I1085" s="5">
        <v>107.51739999999999</v>
      </c>
      <c r="J1085" s="2" t="s">
        <v>644</v>
      </c>
    </row>
    <row r="1086" spans="1:10" ht="14.4">
      <c r="A1086" s="3" t="s">
        <v>273</v>
      </c>
      <c r="B1086" s="5">
        <v>2010</v>
      </c>
      <c r="C1086" s="3" t="s">
        <v>647</v>
      </c>
      <c r="D1086" s="3" t="s">
        <v>648</v>
      </c>
      <c r="E1086" s="3" t="s">
        <v>35</v>
      </c>
      <c r="F1086" s="3" t="s">
        <v>643</v>
      </c>
      <c r="G1086" s="5">
        <v>75.219030000000004</v>
      </c>
      <c r="H1086" s="5">
        <v>44.761330000000001</v>
      </c>
      <c r="I1086" s="5">
        <v>110.75</v>
      </c>
      <c r="J1086" s="2" t="s">
        <v>644</v>
      </c>
    </row>
    <row r="1087" spans="1:10" ht="14.4">
      <c r="A1087" s="3" t="s">
        <v>273</v>
      </c>
      <c r="B1087" s="5">
        <v>2011</v>
      </c>
      <c r="C1087" s="3" t="s">
        <v>647</v>
      </c>
      <c r="D1087" s="3" t="s">
        <v>648</v>
      </c>
      <c r="E1087" s="3" t="s">
        <v>35</v>
      </c>
      <c r="F1087" s="3" t="s">
        <v>643</v>
      </c>
      <c r="G1087" s="5">
        <v>77.265990000000002</v>
      </c>
      <c r="H1087" s="5">
        <v>44.750709999999998</v>
      </c>
      <c r="I1087" s="5">
        <v>114.1641</v>
      </c>
      <c r="J1087" s="2" t="s">
        <v>644</v>
      </c>
    </row>
    <row r="1088" spans="1:10" ht="14.4">
      <c r="A1088" s="3" t="s">
        <v>273</v>
      </c>
      <c r="B1088" s="5">
        <v>2012</v>
      </c>
      <c r="C1088" s="3" t="s">
        <v>647</v>
      </c>
      <c r="D1088" s="3" t="s">
        <v>648</v>
      </c>
      <c r="E1088" s="3" t="s">
        <v>35</v>
      </c>
      <c r="F1088" s="3" t="s">
        <v>643</v>
      </c>
      <c r="G1088" s="5">
        <v>79.224559999999997</v>
      </c>
      <c r="H1088" s="5">
        <v>48.204880000000003</v>
      </c>
      <c r="I1088" s="5">
        <v>116.9247</v>
      </c>
      <c r="J1088" s="2" t="s">
        <v>644</v>
      </c>
    </row>
    <row r="1089" spans="1:10" ht="14.4">
      <c r="A1089" s="3" t="s">
        <v>273</v>
      </c>
      <c r="B1089" s="5">
        <v>2013</v>
      </c>
      <c r="C1089" s="3" t="s">
        <v>647</v>
      </c>
      <c r="D1089" s="3" t="s">
        <v>648</v>
      </c>
      <c r="E1089" s="3" t="s">
        <v>35</v>
      </c>
      <c r="F1089" s="3" t="s">
        <v>643</v>
      </c>
      <c r="G1089" s="5">
        <v>76.838329999999999</v>
      </c>
      <c r="H1089" s="5">
        <v>44.811369999999997</v>
      </c>
      <c r="I1089" s="5">
        <v>111.8485</v>
      </c>
      <c r="J1089" s="2" t="s">
        <v>644</v>
      </c>
    </row>
    <row r="1090" spans="1:10" ht="14.4">
      <c r="A1090" s="3" t="s">
        <v>273</v>
      </c>
      <c r="B1090" s="5">
        <v>2014</v>
      </c>
      <c r="C1090" s="3" t="s">
        <v>647</v>
      </c>
      <c r="D1090" s="3" t="s">
        <v>648</v>
      </c>
      <c r="E1090" s="3" t="s">
        <v>35</v>
      </c>
      <c r="F1090" s="3" t="s">
        <v>643</v>
      </c>
      <c r="G1090" s="5">
        <v>77.098849999999999</v>
      </c>
      <c r="H1090" s="5">
        <v>44.502409999999998</v>
      </c>
      <c r="I1090" s="5">
        <v>114.05459999999999</v>
      </c>
      <c r="J1090" s="2" t="s">
        <v>644</v>
      </c>
    </row>
    <row r="1091" spans="1:10" ht="14.4">
      <c r="A1091" s="3" t="s">
        <v>273</v>
      </c>
      <c r="B1091" s="5">
        <v>2015</v>
      </c>
      <c r="C1091" s="3" t="s">
        <v>647</v>
      </c>
      <c r="D1091" s="3" t="s">
        <v>648</v>
      </c>
      <c r="E1091" s="3" t="s">
        <v>35</v>
      </c>
      <c r="F1091" s="3" t="s">
        <v>643</v>
      </c>
      <c r="G1091" s="5">
        <v>81.139110000000002</v>
      </c>
      <c r="H1091" s="5">
        <v>46.466320000000003</v>
      </c>
      <c r="I1091" s="5">
        <v>121.3373</v>
      </c>
      <c r="J1091" s="2" t="s">
        <v>644</v>
      </c>
    </row>
    <row r="1092" spans="1:10" ht="14.4">
      <c r="A1092" s="3" t="s">
        <v>273</v>
      </c>
      <c r="B1092" s="5">
        <v>2016</v>
      </c>
      <c r="C1092" s="3" t="s">
        <v>647</v>
      </c>
      <c r="D1092" s="3" t="s">
        <v>648</v>
      </c>
      <c r="E1092" s="3" t="s">
        <v>35</v>
      </c>
      <c r="F1092" s="3" t="s">
        <v>643</v>
      </c>
      <c r="G1092" s="5">
        <v>82.848659999999995</v>
      </c>
      <c r="H1092" s="5">
        <v>47.105379999999997</v>
      </c>
      <c r="I1092" s="5">
        <v>124.0432</v>
      </c>
      <c r="J1092" s="2" t="s">
        <v>644</v>
      </c>
    </row>
    <row r="1093" spans="1:10" ht="14.4">
      <c r="A1093" s="3" t="s">
        <v>273</v>
      </c>
      <c r="B1093" s="5">
        <v>2017</v>
      </c>
      <c r="C1093" s="3" t="s">
        <v>647</v>
      </c>
      <c r="D1093" s="3" t="s">
        <v>648</v>
      </c>
      <c r="E1093" s="3" t="s">
        <v>35</v>
      </c>
      <c r="F1093" s="3" t="s">
        <v>643</v>
      </c>
      <c r="G1093" s="5">
        <v>86.213819999999998</v>
      </c>
      <c r="H1093" s="5">
        <v>49.401760000000003</v>
      </c>
      <c r="I1093" s="5">
        <v>129.12129999999999</v>
      </c>
      <c r="J1093" s="2" t="s">
        <v>644</v>
      </c>
    </row>
    <row r="1094" spans="1:10" ht="14.4" hidden="1">
      <c r="A1094" s="3" t="s">
        <v>273</v>
      </c>
      <c r="B1094" s="5">
        <v>1990</v>
      </c>
      <c r="C1094" s="3" t="s">
        <v>647</v>
      </c>
      <c r="D1094" s="3" t="s">
        <v>648</v>
      </c>
      <c r="E1094" s="3" t="s">
        <v>35</v>
      </c>
      <c r="F1094" s="3" t="s">
        <v>646</v>
      </c>
      <c r="G1094" s="5">
        <v>1.214259</v>
      </c>
      <c r="H1094" s="5">
        <v>0.67242400000000002</v>
      </c>
      <c r="I1094" s="5">
        <v>1.8449139999999999</v>
      </c>
      <c r="J1094" s="2" t="s">
        <v>644</v>
      </c>
    </row>
    <row r="1095" spans="1:10" ht="14.4" hidden="1">
      <c r="A1095" s="3" t="s">
        <v>273</v>
      </c>
      <c r="B1095" s="5">
        <v>1991</v>
      </c>
      <c r="C1095" s="3" t="s">
        <v>647</v>
      </c>
      <c r="D1095" s="3" t="s">
        <v>648</v>
      </c>
      <c r="E1095" s="3" t="s">
        <v>35</v>
      </c>
      <c r="F1095" s="3" t="s">
        <v>646</v>
      </c>
      <c r="G1095" s="5">
        <v>1.2813699999999999</v>
      </c>
      <c r="H1095" s="5">
        <v>0.72660999999999998</v>
      </c>
      <c r="I1095" s="5">
        <v>1.9565809999999999</v>
      </c>
      <c r="J1095" s="2" t="s">
        <v>644</v>
      </c>
    </row>
    <row r="1096" spans="1:10" ht="14.4" hidden="1">
      <c r="A1096" s="3" t="s">
        <v>273</v>
      </c>
      <c r="B1096" s="5">
        <v>1992</v>
      </c>
      <c r="C1096" s="3" t="s">
        <v>647</v>
      </c>
      <c r="D1096" s="3" t="s">
        <v>648</v>
      </c>
      <c r="E1096" s="3" t="s">
        <v>35</v>
      </c>
      <c r="F1096" s="3" t="s">
        <v>646</v>
      </c>
      <c r="G1096" s="5">
        <v>1.3547979999999999</v>
      </c>
      <c r="H1096" s="5">
        <v>0.77185199999999998</v>
      </c>
      <c r="I1096" s="5">
        <v>2.058128</v>
      </c>
      <c r="J1096" s="2" t="s">
        <v>644</v>
      </c>
    </row>
    <row r="1097" spans="1:10" ht="14.4" hidden="1">
      <c r="A1097" s="3" t="s">
        <v>273</v>
      </c>
      <c r="B1097" s="5">
        <v>1993</v>
      </c>
      <c r="C1097" s="3" t="s">
        <v>647</v>
      </c>
      <c r="D1097" s="3" t="s">
        <v>648</v>
      </c>
      <c r="E1097" s="3" t="s">
        <v>35</v>
      </c>
      <c r="F1097" s="3" t="s">
        <v>646</v>
      </c>
      <c r="G1097" s="5">
        <v>1.4229069999999999</v>
      </c>
      <c r="H1097" s="5">
        <v>0.82565699999999997</v>
      </c>
      <c r="I1097" s="5">
        <v>2.1475420000000001</v>
      </c>
      <c r="J1097" s="2" t="s">
        <v>644</v>
      </c>
    </row>
    <row r="1098" spans="1:10" ht="14.4" hidden="1">
      <c r="A1098" s="3" t="s">
        <v>273</v>
      </c>
      <c r="B1098" s="5">
        <v>1994</v>
      </c>
      <c r="C1098" s="3" t="s">
        <v>647</v>
      </c>
      <c r="D1098" s="3" t="s">
        <v>648</v>
      </c>
      <c r="E1098" s="3" t="s">
        <v>35</v>
      </c>
      <c r="F1098" s="3" t="s">
        <v>646</v>
      </c>
      <c r="G1098" s="5">
        <v>1.496745</v>
      </c>
      <c r="H1098" s="5">
        <v>0.87278699999999998</v>
      </c>
      <c r="I1098" s="5">
        <v>2.2497199999999999</v>
      </c>
      <c r="J1098" s="2" t="s">
        <v>644</v>
      </c>
    </row>
    <row r="1099" spans="1:10" ht="14.4" hidden="1">
      <c r="A1099" s="3" t="s">
        <v>273</v>
      </c>
      <c r="B1099" s="5">
        <v>1995</v>
      </c>
      <c r="C1099" s="3" t="s">
        <v>647</v>
      </c>
      <c r="D1099" s="3" t="s">
        <v>648</v>
      </c>
      <c r="E1099" s="3" t="s">
        <v>35</v>
      </c>
      <c r="F1099" s="3" t="s">
        <v>646</v>
      </c>
      <c r="G1099" s="5">
        <v>1.5708089999999999</v>
      </c>
      <c r="H1099" s="5">
        <v>0.90673999999999999</v>
      </c>
      <c r="I1099" s="5">
        <v>2.3774120000000001</v>
      </c>
      <c r="J1099" s="2" t="s">
        <v>644</v>
      </c>
    </row>
    <row r="1100" spans="1:10" ht="14.4" hidden="1">
      <c r="A1100" s="3" t="s">
        <v>273</v>
      </c>
      <c r="B1100" s="5">
        <v>1996</v>
      </c>
      <c r="C1100" s="3" t="s">
        <v>647</v>
      </c>
      <c r="D1100" s="3" t="s">
        <v>648</v>
      </c>
      <c r="E1100" s="3" t="s">
        <v>35</v>
      </c>
      <c r="F1100" s="3" t="s">
        <v>646</v>
      </c>
      <c r="G1100" s="5">
        <v>1.657511</v>
      </c>
      <c r="H1100" s="5">
        <v>0.95755199999999996</v>
      </c>
      <c r="I1100" s="5">
        <v>2.515279</v>
      </c>
      <c r="J1100" s="2" t="s">
        <v>644</v>
      </c>
    </row>
    <row r="1101" spans="1:10" ht="14.4" hidden="1">
      <c r="A1101" s="3" t="s">
        <v>273</v>
      </c>
      <c r="B1101" s="5">
        <v>1997</v>
      </c>
      <c r="C1101" s="3" t="s">
        <v>647</v>
      </c>
      <c r="D1101" s="3" t="s">
        <v>648</v>
      </c>
      <c r="E1101" s="3" t="s">
        <v>35</v>
      </c>
      <c r="F1101" s="3" t="s">
        <v>646</v>
      </c>
      <c r="G1101" s="5">
        <v>1.748219</v>
      </c>
      <c r="H1101" s="5">
        <v>1.022332</v>
      </c>
      <c r="I1101" s="5">
        <v>2.6014689999999998</v>
      </c>
      <c r="J1101" s="2" t="s">
        <v>644</v>
      </c>
    </row>
    <row r="1102" spans="1:10" ht="14.4" hidden="1">
      <c r="A1102" s="3" t="s">
        <v>273</v>
      </c>
      <c r="B1102" s="5">
        <v>1998</v>
      </c>
      <c r="C1102" s="3" t="s">
        <v>647</v>
      </c>
      <c r="D1102" s="3" t="s">
        <v>648</v>
      </c>
      <c r="E1102" s="3" t="s">
        <v>35</v>
      </c>
      <c r="F1102" s="3" t="s">
        <v>646</v>
      </c>
      <c r="G1102" s="5">
        <v>1.821197</v>
      </c>
      <c r="H1102" s="5">
        <v>1.0657220000000001</v>
      </c>
      <c r="I1102" s="5">
        <v>2.7395830000000001</v>
      </c>
      <c r="J1102" s="2" t="s">
        <v>644</v>
      </c>
    </row>
    <row r="1103" spans="1:10" ht="14.4" hidden="1">
      <c r="A1103" s="3" t="s">
        <v>273</v>
      </c>
      <c r="B1103" s="5">
        <v>1999</v>
      </c>
      <c r="C1103" s="3" t="s">
        <v>647</v>
      </c>
      <c r="D1103" s="3" t="s">
        <v>648</v>
      </c>
      <c r="E1103" s="3" t="s">
        <v>35</v>
      </c>
      <c r="F1103" s="3" t="s">
        <v>646</v>
      </c>
      <c r="G1103" s="5">
        <v>1.880304</v>
      </c>
      <c r="H1103" s="5">
        <v>1.083866</v>
      </c>
      <c r="I1103" s="5">
        <v>2.8174160000000001</v>
      </c>
      <c r="J1103" s="2" t="s">
        <v>644</v>
      </c>
    </row>
    <row r="1104" spans="1:10" ht="14.4" hidden="1">
      <c r="A1104" s="3" t="s">
        <v>273</v>
      </c>
      <c r="B1104" s="5">
        <v>2000</v>
      </c>
      <c r="C1104" s="3" t="s">
        <v>647</v>
      </c>
      <c r="D1104" s="3" t="s">
        <v>648</v>
      </c>
      <c r="E1104" s="3" t="s">
        <v>35</v>
      </c>
      <c r="F1104" s="3" t="s">
        <v>646</v>
      </c>
      <c r="G1104" s="5">
        <v>1.932733</v>
      </c>
      <c r="H1104" s="5">
        <v>1.1029819999999999</v>
      </c>
      <c r="I1104" s="5">
        <v>2.9187409999999998</v>
      </c>
      <c r="J1104" s="2" t="s">
        <v>644</v>
      </c>
    </row>
    <row r="1105" spans="1:10" ht="14.4" hidden="1">
      <c r="A1105" s="3" t="s">
        <v>273</v>
      </c>
      <c r="B1105" s="5">
        <v>2001</v>
      </c>
      <c r="C1105" s="3" t="s">
        <v>647</v>
      </c>
      <c r="D1105" s="3" t="s">
        <v>648</v>
      </c>
      <c r="E1105" s="3" t="s">
        <v>35</v>
      </c>
      <c r="F1105" s="3" t="s">
        <v>646</v>
      </c>
      <c r="G1105" s="5">
        <v>2.0028169999999998</v>
      </c>
      <c r="H1105" s="5">
        <v>1.151645</v>
      </c>
      <c r="I1105" s="5">
        <v>2.992162</v>
      </c>
      <c r="J1105" s="2" t="s">
        <v>644</v>
      </c>
    </row>
    <row r="1106" spans="1:10" ht="14.4" hidden="1">
      <c r="A1106" s="3" t="s">
        <v>273</v>
      </c>
      <c r="B1106" s="5">
        <v>2002</v>
      </c>
      <c r="C1106" s="3" t="s">
        <v>647</v>
      </c>
      <c r="D1106" s="3" t="s">
        <v>648</v>
      </c>
      <c r="E1106" s="3" t="s">
        <v>35</v>
      </c>
      <c r="F1106" s="3" t="s">
        <v>646</v>
      </c>
      <c r="G1106" s="5">
        <v>2.0918000000000001</v>
      </c>
      <c r="H1106" s="5">
        <v>1.203746</v>
      </c>
      <c r="I1106" s="5">
        <v>3.106573</v>
      </c>
      <c r="J1106" s="2" t="s">
        <v>644</v>
      </c>
    </row>
    <row r="1107" spans="1:10" ht="14.4" hidden="1">
      <c r="A1107" s="3" t="s">
        <v>273</v>
      </c>
      <c r="B1107" s="5">
        <v>2003</v>
      </c>
      <c r="C1107" s="3" t="s">
        <v>647</v>
      </c>
      <c r="D1107" s="3" t="s">
        <v>648</v>
      </c>
      <c r="E1107" s="3" t="s">
        <v>35</v>
      </c>
      <c r="F1107" s="3" t="s">
        <v>646</v>
      </c>
      <c r="G1107" s="5">
        <v>2.177597</v>
      </c>
      <c r="H1107" s="5">
        <v>1.2606919999999999</v>
      </c>
      <c r="I1107" s="5">
        <v>3.2178460000000002</v>
      </c>
      <c r="J1107" s="2" t="s">
        <v>644</v>
      </c>
    </row>
    <row r="1108" spans="1:10" ht="14.4" hidden="1">
      <c r="A1108" s="3" t="s">
        <v>273</v>
      </c>
      <c r="B1108" s="5">
        <v>2004</v>
      </c>
      <c r="C1108" s="3" t="s">
        <v>647</v>
      </c>
      <c r="D1108" s="3" t="s">
        <v>648</v>
      </c>
      <c r="E1108" s="3" t="s">
        <v>35</v>
      </c>
      <c r="F1108" s="3" t="s">
        <v>646</v>
      </c>
      <c r="G1108" s="5">
        <v>2.2569189999999999</v>
      </c>
      <c r="H1108" s="5">
        <v>1.3113619999999999</v>
      </c>
      <c r="I1108" s="5">
        <v>3.3431649999999999</v>
      </c>
      <c r="J1108" s="2" t="s">
        <v>644</v>
      </c>
    </row>
    <row r="1109" spans="1:10" ht="14.4" hidden="1">
      <c r="A1109" s="3" t="s">
        <v>273</v>
      </c>
      <c r="B1109" s="5">
        <v>2005</v>
      </c>
      <c r="C1109" s="3" t="s">
        <v>647</v>
      </c>
      <c r="D1109" s="3" t="s">
        <v>648</v>
      </c>
      <c r="E1109" s="3" t="s">
        <v>35</v>
      </c>
      <c r="F1109" s="3" t="s">
        <v>646</v>
      </c>
      <c r="G1109" s="5">
        <v>2.3204920000000002</v>
      </c>
      <c r="H1109" s="5">
        <v>1.3504400000000001</v>
      </c>
      <c r="I1109" s="5">
        <v>3.4498289999999998</v>
      </c>
      <c r="J1109" s="2" t="s">
        <v>644</v>
      </c>
    </row>
    <row r="1110" spans="1:10" ht="14.4" hidden="1">
      <c r="A1110" s="3" t="s">
        <v>273</v>
      </c>
      <c r="B1110" s="5">
        <v>2006</v>
      </c>
      <c r="C1110" s="3" t="s">
        <v>647</v>
      </c>
      <c r="D1110" s="3" t="s">
        <v>648</v>
      </c>
      <c r="E1110" s="3" t="s">
        <v>35</v>
      </c>
      <c r="F1110" s="3" t="s">
        <v>646</v>
      </c>
      <c r="G1110" s="5">
        <v>2.4039169999999999</v>
      </c>
      <c r="H1110" s="5">
        <v>1.4190039999999999</v>
      </c>
      <c r="I1110" s="5">
        <v>3.5273880000000002</v>
      </c>
      <c r="J1110" s="2" t="s">
        <v>644</v>
      </c>
    </row>
    <row r="1111" spans="1:10" ht="14.4" hidden="1">
      <c r="A1111" s="3" t="s">
        <v>273</v>
      </c>
      <c r="B1111" s="5">
        <v>2007</v>
      </c>
      <c r="C1111" s="3" t="s">
        <v>647</v>
      </c>
      <c r="D1111" s="3" t="s">
        <v>648</v>
      </c>
      <c r="E1111" s="3" t="s">
        <v>35</v>
      </c>
      <c r="F1111" s="3" t="s">
        <v>646</v>
      </c>
      <c r="G1111" s="5">
        <v>2.4808849999999998</v>
      </c>
      <c r="H1111" s="5">
        <v>1.4859579999999999</v>
      </c>
      <c r="I1111" s="5">
        <v>3.6385339999999999</v>
      </c>
      <c r="J1111" s="2" t="s">
        <v>644</v>
      </c>
    </row>
    <row r="1112" spans="1:10" ht="14.4" hidden="1">
      <c r="A1112" s="3" t="s">
        <v>273</v>
      </c>
      <c r="B1112" s="5">
        <v>2008</v>
      </c>
      <c r="C1112" s="3" t="s">
        <v>647</v>
      </c>
      <c r="D1112" s="3" t="s">
        <v>648</v>
      </c>
      <c r="E1112" s="3" t="s">
        <v>35</v>
      </c>
      <c r="F1112" s="3" t="s">
        <v>646</v>
      </c>
      <c r="G1112" s="5">
        <v>2.4823849999999998</v>
      </c>
      <c r="H1112" s="5">
        <v>1.4757150000000001</v>
      </c>
      <c r="I1112" s="5">
        <v>3.6445349999999999</v>
      </c>
      <c r="J1112" s="2" t="s">
        <v>644</v>
      </c>
    </row>
    <row r="1113" spans="1:10" ht="14.4" hidden="1">
      <c r="A1113" s="3" t="s">
        <v>273</v>
      </c>
      <c r="B1113" s="5">
        <v>2009</v>
      </c>
      <c r="C1113" s="3" t="s">
        <v>647</v>
      </c>
      <c r="D1113" s="3" t="s">
        <v>648</v>
      </c>
      <c r="E1113" s="3" t="s">
        <v>35</v>
      </c>
      <c r="F1113" s="3" t="s">
        <v>646</v>
      </c>
      <c r="G1113" s="5">
        <v>2.491053</v>
      </c>
      <c r="H1113" s="5">
        <v>1.484137</v>
      </c>
      <c r="I1113" s="5">
        <v>3.6589010000000002</v>
      </c>
      <c r="J1113" s="2" t="s">
        <v>644</v>
      </c>
    </row>
    <row r="1114" spans="1:10" ht="14.4" hidden="1">
      <c r="A1114" s="3" t="s">
        <v>273</v>
      </c>
      <c r="B1114" s="5">
        <v>2010</v>
      </c>
      <c r="C1114" s="3" t="s">
        <v>647</v>
      </c>
      <c r="D1114" s="3" t="s">
        <v>648</v>
      </c>
      <c r="E1114" s="3" t="s">
        <v>35</v>
      </c>
      <c r="F1114" s="3" t="s">
        <v>646</v>
      </c>
      <c r="G1114" s="5">
        <v>2.4998300000000002</v>
      </c>
      <c r="H1114" s="5">
        <v>1.491144</v>
      </c>
      <c r="I1114" s="5">
        <v>3.6939380000000002</v>
      </c>
      <c r="J1114" s="2" t="s">
        <v>644</v>
      </c>
    </row>
    <row r="1115" spans="1:10" ht="14.4" hidden="1">
      <c r="A1115" s="3" t="s">
        <v>273</v>
      </c>
      <c r="B1115" s="5">
        <v>2011</v>
      </c>
      <c r="C1115" s="3" t="s">
        <v>647</v>
      </c>
      <c r="D1115" s="3" t="s">
        <v>648</v>
      </c>
      <c r="E1115" s="3" t="s">
        <v>35</v>
      </c>
      <c r="F1115" s="3" t="s">
        <v>646</v>
      </c>
      <c r="G1115" s="5">
        <v>2.5534180000000002</v>
      </c>
      <c r="H1115" s="5">
        <v>1.5032989999999999</v>
      </c>
      <c r="I1115" s="5">
        <v>3.7631809999999999</v>
      </c>
      <c r="J1115" s="2" t="s">
        <v>644</v>
      </c>
    </row>
    <row r="1116" spans="1:10" ht="14.4" hidden="1">
      <c r="A1116" s="3" t="s">
        <v>273</v>
      </c>
      <c r="B1116" s="5">
        <v>2012</v>
      </c>
      <c r="C1116" s="3" t="s">
        <v>647</v>
      </c>
      <c r="D1116" s="3" t="s">
        <v>648</v>
      </c>
      <c r="E1116" s="3" t="s">
        <v>35</v>
      </c>
      <c r="F1116" s="3" t="s">
        <v>646</v>
      </c>
      <c r="G1116" s="5">
        <v>2.587866</v>
      </c>
      <c r="H1116" s="5">
        <v>1.560392</v>
      </c>
      <c r="I1116" s="5">
        <v>3.9002050000000001</v>
      </c>
      <c r="J1116" s="2" t="s">
        <v>644</v>
      </c>
    </row>
    <row r="1117" spans="1:10" ht="14.4" hidden="1">
      <c r="A1117" s="3" t="s">
        <v>273</v>
      </c>
      <c r="B1117" s="5">
        <v>2013</v>
      </c>
      <c r="C1117" s="3" t="s">
        <v>647</v>
      </c>
      <c r="D1117" s="3" t="s">
        <v>648</v>
      </c>
      <c r="E1117" s="3" t="s">
        <v>35</v>
      </c>
      <c r="F1117" s="3" t="s">
        <v>646</v>
      </c>
      <c r="G1117" s="5">
        <v>2.4922979999999999</v>
      </c>
      <c r="H1117" s="5">
        <v>1.4564950000000001</v>
      </c>
      <c r="I1117" s="5">
        <v>3.673543</v>
      </c>
      <c r="J1117" s="2" t="s">
        <v>644</v>
      </c>
    </row>
    <row r="1118" spans="1:10" ht="14.4" hidden="1">
      <c r="A1118" s="3" t="s">
        <v>273</v>
      </c>
      <c r="B1118" s="5">
        <v>2014</v>
      </c>
      <c r="C1118" s="3" t="s">
        <v>647</v>
      </c>
      <c r="D1118" s="3" t="s">
        <v>648</v>
      </c>
      <c r="E1118" s="3" t="s">
        <v>35</v>
      </c>
      <c r="F1118" s="3" t="s">
        <v>646</v>
      </c>
      <c r="G1118" s="5">
        <v>2.477058</v>
      </c>
      <c r="H1118" s="5">
        <v>1.436742</v>
      </c>
      <c r="I1118" s="5">
        <v>3.6793619999999998</v>
      </c>
      <c r="J1118" s="2" t="s">
        <v>644</v>
      </c>
    </row>
    <row r="1119" spans="1:10" ht="14.4" hidden="1">
      <c r="A1119" s="3" t="s">
        <v>273</v>
      </c>
      <c r="B1119" s="5">
        <v>2015</v>
      </c>
      <c r="C1119" s="3" t="s">
        <v>647</v>
      </c>
      <c r="D1119" s="3" t="s">
        <v>648</v>
      </c>
      <c r="E1119" s="3" t="s">
        <v>35</v>
      </c>
      <c r="F1119" s="3" t="s">
        <v>646</v>
      </c>
      <c r="G1119" s="5">
        <v>2.5990099999999998</v>
      </c>
      <c r="H1119" s="5">
        <v>1.4954609999999999</v>
      </c>
      <c r="I1119" s="5">
        <v>3.8899089999999998</v>
      </c>
      <c r="J1119" s="2" t="s">
        <v>644</v>
      </c>
    </row>
    <row r="1120" spans="1:10" ht="14.4" hidden="1">
      <c r="A1120" s="3" t="s">
        <v>273</v>
      </c>
      <c r="B1120" s="5">
        <v>2016</v>
      </c>
      <c r="C1120" s="3" t="s">
        <v>647</v>
      </c>
      <c r="D1120" s="3" t="s">
        <v>648</v>
      </c>
      <c r="E1120" s="3" t="s">
        <v>35</v>
      </c>
      <c r="F1120" s="3" t="s">
        <v>646</v>
      </c>
      <c r="G1120" s="5">
        <v>2.6574930000000001</v>
      </c>
      <c r="H1120" s="5">
        <v>1.517449</v>
      </c>
      <c r="I1120" s="5">
        <v>3.9885739999999998</v>
      </c>
      <c r="J1120" s="2" t="s">
        <v>644</v>
      </c>
    </row>
    <row r="1121" spans="1:10" ht="14.4" hidden="1">
      <c r="A1121" s="3" t="s">
        <v>273</v>
      </c>
      <c r="B1121" s="5">
        <v>2017</v>
      </c>
      <c r="C1121" s="3" t="s">
        <v>647</v>
      </c>
      <c r="D1121" s="3" t="s">
        <v>648</v>
      </c>
      <c r="E1121" s="3" t="s">
        <v>35</v>
      </c>
      <c r="F1121" s="3" t="s">
        <v>646</v>
      </c>
      <c r="G1121" s="5">
        <v>2.768033</v>
      </c>
      <c r="H1121" s="5">
        <v>1.5627120000000001</v>
      </c>
      <c r="I1121" s="5">
        <v>4.1476759999999997</v>
      </c>
      <c r="J1121" s="2" t="s">
        <v>644</v>
      </c>
    </row>
    <row r="1122" spans="1:10" ht="14.4">
      <c r="A1122" s="3" t="s">
        <v>273</v>
      </c>
      <c r="B1122" s="5">
        <v>1990</v>
      </c>
      <c r="C1122" s="3" t="s">
        <v>647</v>
      </c>
      <c r="D1122" s="3" t="s">
        <v>649</v>
      </c>
      <c r="E1122" s="3" t="s">
        <v>35</v>
      </c>
      <c r="F1122" s="3" t="s">
        <v>643</v>
      </c>
      <c r="G1122" s="5">
        <v>67.03349</v>
      </c>
      <c r="H1122" s="5">
        <v>50.398890000000002</v>
      </c>
      <c r="I1122" s="5">
        <v>88.486310000000003</v>
      </c>
      <c r="J1122" s="2" t="s">
        <v>644</v>
      </c>
    </row>
    <row r="1123" spans="1:10" ht="14.4">
      <c r="A1123" s="3" t="s">
        <v>273</v>
      </c>
      <c r="B1123" s="5">
        <v>1991</v>
      </c>
      <c r="C1123" s="3" t="s">
        <v>647</v>
      </c>
      <c r="D1123" s="3" t="s">
        <v>649</v>
      </c>
      <c r="E1123" s="3" t="s">
        <v>35</v>
      </c>
      <c r="F1123" s="3" t="s">
        <v>643</v>
      </c>
      <c r="G1123" s="5">
        <v>70.393810000000002</v>
      </c>
      <c r="H1123" s="5">
        <v>54.283569999999997</v>
      </c>
      <c r="I1123" s="5">
        <v>93.773169999999993</v>
      </c>
      <c r="J1123" s="2" t="s">
        <v>644</v>
      </c>
    </row>
    <row r="1124" spans="1:10" ht="14.4">
      <c r="A1124" s="3" t="s">
        <v>273</v>
      </c>
      <c r="B1124" s="5">
        <v>1992</v>
      </c>
      <c r="C1124" s="3" t="s">
        <v>647</v>
      </c>
      <c r="D1124" s="3" t="s">
        <v>649</v>
      </c>
      <c r="E1124" s="3" t="s">
        <v>35</v>
      </c>
      <c r="F1124" s="3" t="s">
        <v>643</v>
      </c>
      <c r="G1124" s="5">
        <v>73.795150000000007</v>
      </c>
      <c r="H1124" s="5">
        <v>57.50027</v>
      </c>
      <c r="I1124" s="5">
        <v>96.679079999999999</v>
      </c>
      <c r="J1124" s="2" t="s">
        <v>644</v>
      </c>
    </row>
    <row r="1125" spans="1:10" ht="14.4">
      <c r="A1125" s="3" t="s">
        <v>273</v>
      </c>
      <c r="B1125" s="5">
        <v>1993</v>
      </c>
      <c r="C1125" s="3" t="s">
        <v>647</v>
      </c>
      <c r="D1125" s="3" t="s">
        <v>649</v>
      </c>
      <c r="E1125" s="3" t="s">
        <v>35</v>
      </c>
      <c r="F1125" s="3" t="s">
        <v>643</v>
      </c>
      <c r="G1125" s="5">
        <v>76.997730000000004</v>
      </c>
      <c r="H1125" s="5">
        <v>59.759659999999997</v>
      </c>
      <c r="I1125" s="5">
        <v>101.9477</v>
      </c>
      <c r="J1125" s="2" t="s">
        <v>644</v>
      </c>
    </row>
    <row r="1126" spans="1:10" ht="14.4">
      <c r="A1126" s="3" t="s">
        <v>273</v>
      </c>
      <c r="B1126" s="5">
        <v>1994</v>
      </c>
      <c r="C1126" s="3" t="s">
        <v>647</v>
      </c>
      <c r="D1126" s="3" t="s">
        <v>649</v>
      </c>
      <c r="E1126" s="3" t="s">
        <v>35</v>
      </c>
      <c r="F1126" s="3" t="s">
        <v>643</v>
      </c>
      <c r="G1126" s="5">
        <v>80.413520000000005</v>
      </c>
      <c r="H1126" s="5">
        <v>61.964260000000003</v>
      </c>
      <c r="I1126" s="5">
        <v>105.5107</v>
      </c>
      <c r="J1126" s="2" t="s">
        <v>644</v>
      </c>
    </row>
    <row r="1127" spans="1:10" ht="14.4">
      <c r="A1127" s="3" t="s">
        <v>273</v>
      </c>
      <c r="B1127" s="5">
        <v>1995</v>
      </c>
      <c r="C1127" s="3" t="s">
        <v>647</v>
      </c>
      <c r="D1127" s="3" t="s">
        <v>649</v>
      </c>
      <c r="E1127" s="3" t="s">
        <v>35</v>
      </c>
      <c r="F1127" s="3" t="s">
        <v>643</v>
      </c>
      <c r="G1127" s="5">
        <v>83.814670000000007</v>
      </c>
      <c r="H1127" s="5">
        <v>63.84319</v>
      </c>
      <c r="I1127" s="5">
        <v>111.0502</v>
      </c>
      <c r="J1127" s="2" t="s">
        <v>644</v>
      </c>
    </row>
    <row r="1128" spans="1:10" ht="14.4">
      <c r="A1128" s="3" t="s">
        <v>273</v>
      </c>
      <c r="B1128" s="5">
        <v>1996</v>
      </c>
      <c r="C1128" s="3" t="s">
        <v>647</v>
      </c>
      <c r="D1128" s="3" t="s">
        <v>649</v>
      </c>
      <c r="E1128" s="3" t="s">
        <v>35</v>
      </c>
      <c r="F1128" s="3" t="s">
        <v>643</v>
      </c>
      <c r="G1128" s="5">
        <v>88.420410000000004</v>
      </c>
      <c r="H1128" s="5">
        <v>67.424880000000002</v>
      </c>
      <c r="I1128" s="5">
        <v>116.3085</v>
      </c>
      <c r="J1128" s="2" t="s">
        <v>644</v>
      </c>
    </row>
    <row r="1129" spans="1:10" ht="14.4">
      <c r="A1129" s="3" t="s">
        <v>273</v>
      </c>
      <c r="B1129" s="5">
        <v>1997</v>
      </c>
      <c r="C1129" s="3" t="s">
        <v>647</v>
      </c>
      <c r="D1129" s="3" t="s">
        <v>649</v>
      </c>
      <c r="E1129" s="3" t="s">
        <v>35</v>
      </c>
      <c r="F1129" s="3" t="s">
        <v>643</v>
      </c>
      <c r="G1129" s="5">
        <v>92.916409999999999</v>
      </c>
      <c r="H1129" s="5">
        <v>72.247519999999994</v>
      </c>
      <c r="I1129" s="5">
        <v>119.3155</v>
      </c>
      <c r="J1129" s="2" t="s">
        <v>644</v>
      </c>
    </row>
    <row r="1130" spans="1:10" ht="14.4">
      <c r="A1130" s="3" t="s">
        <v>273</v>
      </c>
      <c r="B1130" s="5">
        <v>1998</v>
      </c>
      <c r="C1130" s="3" t="s">
        <v>647</v>
      </c>
      <c r="D1130" s="3" t="s">
        <v>649</v>
      </c>
      <c r="E1130" s="3" t="s">
        <v>35</v>
      </c>
      <c r="F1130" s="3" t="s">
        <v>643</v>
      </c>
      <c r="G1130" s="5">
        <v>96.964659999999995</v>
      </c>
      <c r="H1130" s="5">
        <v>75.444029999999998</v>
      </c>
      <c r="I1130" s="5">
        <v>124.2255</v>
      </c>
      <c r="J1130" s="2" t="s">
        <v>644</v>
      </c>
    </row>
    <row r="1131" spans="1:10" ht="14.4">
      <c r="A1131" s="3" t="s">
        <v>273</v>
      </c>
      <c r="B1131" s="5">
        <v>1999</v>
      </c>
      <c r="C1131" s="3" t="s">
        <v>647</v>
      </c>
      <c r="D1131" s="3" t="s">
        <v>649</v>
      </c>
      <c r="E1131" s="3" t="s">
        <v>35</v>
      </c>
      <c r="F1131" s="3" t="s">
        <v>643</v>
      </c>
      <c r="G1131" s="5">
        <v>101.2598</v>
      </c>
      <c r="H1131" s="5">
        <v>78.111720000000005</v>
      </c>
      <c r="I1131" s="5">
        <v>129.66149999999999</v>
      </c>
      <c r="J1131" s="2" t="s">
        <v>644</v>
      </c>
    </row>
    <row r="1132" spans="1:10" ht="14.4">
      <c r="A1132" s="3" t="s">
        <v>273</v>
      </c>
      <c r="B1132" s="5">
        <v>2000</v>
      </c>
      <c r="C1132" s="3" t="s">
        <v>647</v>
      </c>
      <c r="D1132" s="3" t="s">
        <v>649</v>
      </c>
      <c r="E1132" s="3" t="s">
        <v>35</v>
      </c>
      <c r="F1132" s="3" t="s">
        <v>643</v>
      </c>
      <c r="G1132" s="5">
        <v>106.02330000000001</v>
      </c>
      <c r="H1132" s="5">
        <v>80.97</v>
      </c>
      <c r="I1132" s="5">
        <v>136.64259999999999</v>
      </c>
      <c r="J1132" s="2" t="s">
        <v>644</v>
      </c>
    </row>
    <row r="1133" spans="1:10" ht="14.4">
      <c r="A1133" s="3" t="s">
        <v>273</v>
      </c>
      <c r="B1133" s="5">
        <v>2001</v>
      </c>
      <c r="C1133" s="3" t="s">
        <v>647</v>
      </c>
      <c r="D1133" s="3" t="s">
        <v>649</v>
      </c>
      <c r="E1133" s="3" t="s">
        <v>35</v>
      </c>
      <c r="F1133" s="3" t="s">
        <v>643</v>
      </c>
      <c r="G1133" s="5">
        <v>111.56059999999999</v>
      </c>
      <c r="H1133" s="5">
        <v>86.036150000000006</v>
      </c>
      <c r="I1133" s="5">
        <v>143.00360000000001</v>
      </c>
      <c r="J1133" s="2" t="s">
        <v>644</v>
      </c>
    </row>
    <row r="1134" spans="1:10" ht="14.4">
      <c r="A1134" s="3" t="s">
        <v>273</v>
      </c>
      <c r="B1134" s="5">
        <v>2002</v>
      </c>
      <c r="C1134" s="3" t="s">
        <v>647</v>
      </c>
      <c r="D1134" s="3" t="s">
        <v>649</v>
      </c>
      <c r="E1134" s="3" t="s">
        <v>35</v>
      </c>
      <c r="F1134" s="3" t="s">
        <v>643</v>
      </c>
      <c r="G1134" s="5">
        <v>117.8963</v>
      </c>
      <c r="H1134" s="5">
        <v>92.626310000000004</v>
      </c>
      <c r="I1134" s="5">
        <v>151.30869999999999</v>
      </c>
      <c r="J1134" s="2" t="s">
        <v>644</v>
      </c>
    </row>
    <row r="1135" spans="1:10" ht="14.4">
      <c r="A1135" s="3" t="s">
        <v>273</v>
      </c>
      <c r="B1135" s="5">
        <v>2003</v>
      </c>
      <c r="C1135" s="3" t="s">
        <v>647</v>
      </c>
      <c r="D1135" s="3" t="s">
        <v>649</v>
      </c>
      <c r="E1135" s="3" t="s">
        <v>35</v>
      </c>
      <c r="F1135" s="3" t="s">
        <v>643</v>
      </c>
      <c r="G1135" s="5">
        <v>123.49290000000001</v>
      </c>
      <c r="H1135" s="5">
        <v>96.983050000000006</v>
      </c>
      <c r="I1135" s="5">
        <v>158.56989999999999</v>
      </c>
      <c r="J1135" s="2" t="s">
        <v>644</v>
      </c>
    </row>
    <row r="1136" spans="1:10" ht="14.4">
      <c r="A1136" s="3" t="s">
        <v>273</v>
      </c>
      <c r="B1136" s="5">
        <v>2004</v>
      </c>
      <c r="C1136" s="3" t="s">
        <v>647</v>
      </c>
      <c r="D1136" s="3" t="s">
        <v>649</v>
      </c>
      <c r="E1136" s="3" t="s">
        <v>35</v>
      </c>
      <c r="F1136" s="3" t="s">
        <v>643</v>
      </c>
      <c r="G1136" s="5">
        <v>128.83189999999999</v>
      </c>
      <c r="H1136" s="5">
        <v>99.871229999999997</v>
      </c>
      <c r="I1136" s="5">
        <v>164.59469999999999</v>
      </c>
      <c r="J1136" s="2" t="s">
        <v>644</v>
      </c>
    </row>
    <row r="1137" spans="1:10" ht="14.4">
      <c r="A1137" s="3" t="s">
        <v>273</v>
      </c>
      <c r="B1137" s="5">
        <v>2005</v>
      </c>
      <c r="C1137" s="3" t="s">
        <v>647</v>
      </c>
      <c r="D1137" s="3" t="s">
        <v>649</v>
      </c>
      <c r="E1137" s="3" t="s">
        <v>35</v>
      </c>
      <c r="F1137" s="3" t="s">
        <v>643</v>
      </c>
      <c r="G1137" s="5">
        <v>132.69210000000001</v>
      </c>
      <c r="H1137" s="5">
        <v>102.5313</v>
      </c>
      <c r="I1137" s="5">
        <v>171.1438</v>
      </c>
      <c r="J1137" s="2" t="s">
        <v>644</v>
      </c>
    </row>
    <row r="1138" spans="1:10" ht="14.4">
      <c r="A1138" s="3" t="s">
        <v>273</v>
      </c>
      <c r="B1138" s="5">
        <v>2006</v>
      </c>
      <c r="C1138" s="3" t="s">
        <v>647</v>
      </c>
      <c r="D1138" s="3" t="s">
        <v>649</v>
      </c>
      <c r="E1138" s="3" t="s">
        <v>35</v>
      </c>
      <c r="F1138" s="3" t="s">
        <v>643</v>
      </c>
      <c r="G1138" s="5">
        <v>136.8142</v>
      </c>
      <c r="H1138" s="5">
        <v>106.52200000000001</v>
      </c>
      <c r="I1138" s="5">
        <v>173.8955</v>
      </c>
      <c r="J1138" s="2" t="s">
        <v>644</v>
      </c>
    </row>
    <row r="1139" spans="1:10" ht="14.4">
      <c r="A1139" s="3" t="s">
        <v>273</v>
      </c>
      <c r="B1139" s="5">
        <v>2007</v>
      </c>
      <c r="C1139" s="3" t="s">
        <v>647</v>
      </c>
      <c r="D1139" s="3" t="s">
        <v>649</v>
      </c>
      <c r="E1139" s="3" t="s">
        <v>35</v>
      </c>
      <c r="F1139" s="3" t="s">
        <v>643</v>
      </c>
      <c r="G1139" s="5">
        <v>139.93510000000001</v>
      </c>
      <c r="H1139" s="5">
        <v>109.11150000000001</v>
      </c>
      <c r="I1139" s="5">
        <v>179.04740000000001</v>
      </c>
      <c r="J1139" s="2" t="s">
        <v>644</v>
      </c>
    </row>
    <row r="1140" spans="1:10" ht="14.4">
      <c r="A1140" s="3" t="s">
        <v>273</v>
      </c>
      <c r="B1140" s="5">
        <v>2008</v>
      </c>
      <c r="C1140" s="3" t="s">
        <v>647</v>
      </c>
      <c r="D1140" s="3" t="s">
        <v>649</v>
      </c>
      <c r="E1140" s="3" t="s">
        <v>35</v>
      </c>
      <c r="F1140" s="3" t="s">
        <v>643</v>
      </c>
      <c r="G1140" s="5">
        <v>144.4794</v>
      </c>
      <c r="H1140" s="5">
        <v>110.91289999999999</v>
      </c>
      <c r="I1140" s="5">
        <v>183.87029999999999</v>
      </c>
      <c r="J1140" s="2" t="s">
        <v>644</v>
      </c>
    </row>
    <row r="1141" spans="1:10" ht="14.4">
      <c r="A1141" s="3" t="s">
        <v>273</v>
      </c>
      <c r="B1141" s="5">
        <v>2009</v>
      </c>
      <c r="C1141" s="3" t="s">
        <v>647</v>
      </c>
      <c r="D1141" s="3" t="s">
        <v>649</v>
      </c>
      <c r="E1141" s="3" t="s">
        <v>35</v>
      </c>
      <c r="F1141" s="3" t="s">
        <v>643</v>
      </c>
      <c r="G1141" s="5">
        <v>147.89529999999999</v>
      </c>
      <c r="H1141" s="5">
        <v>113.7834</v>
      </c>
      <c r="I1141" s="5">
        <v>188.85570000000001</v>
      </c>
      <c r="J1141" s="2" t="s">
        <v>644</v>
      </c>
    </row>
    <row r="1142" spans="1:10" ht="14.4">
      <c r="A1142" s="3" t="s">
        <v>273</v>
      </c>
      <c r="B1142" s="5">
        <v>2010</v>
      </c>
      <c r="C1142" s="3" t="s">
        <v>647</v>
      </c>
      <c r="D1142" s="3" t="s">
        <v>649</v>
      </c>
      <c r="E1142" s="3" t="s">
        <v>35</v>
      </c>
      <c r="F1142" s="3" t="s">
        <v>643</v>
      </c>
      <c r="G1142" s="5">
        <v>150.40979999999999</v>
      </c>
      <c r="H1142" s="5">
        <v>115.5594</v>
      </c>
      <c r="I1142" s="5">
        <v>194.04140000000001</v>
      </c>
      <c r="J1142" s="2" t="s">
        <v>644</v>
      </c>
    </row>
    <row r="1143" spans="1:10" ht="14.4">
      <c r="A1143" s="3" t="s">
        <v>273</v>
      </c>
      <c r="B1143" s="5">
        <v>2011</v>
      </c>
      <c r="C1143" s="3" t="s">
        <v>647</v>
      </c>
      <c r="D1143" s="3" t="s">
        <v>649</v>
      </c>
      <c r="E1143" s="3" t="s">
        <v>35</v>
      </c>
      <c r="F1143" s="3" t="s">
        <v>643</v>
      </c>
      <c r="G1143" s="5">
        <v>154.98410000000001</v>
      </c>
      <c r="H1143" s="5">
        <v>117.7812</v>
      </c>
      <c r="I1143" s="5">
        <v>197.1455</v>
      </c>
      <c r="J1143" s="2" t="s">
        <v>644</v>
      </c>
    </row>
    <row r="1144" spans="1:10" ht="14.4">
      <c r="A1144" s="3" t="s">
        <v>273</v>
      </c>
      <c r="B1144" s="5">
        <v>2012</v>
      </c>
      <c r="C1144" s="3" t="s">
        <v>647</v>
      </c>
      <c r="D1144" s="3" t="s">
        <v>649</v>
      </c>
      <c r="E1144" s="3" t="s">
        <v>35</v>
      </c>
      <c r="F1144" s="3" t="s">
        <v>643</v>
      </c>
      <c r="G1144" s="5">
        <v>162.26509999999999</v>
      </c>
      <c r="H1144" s="5">
        <v>123.1324</v>
      </c>
      <c r="I1144" s="5">
        <v>209.7022</v>
      </c>
      <c r="J1144" s="2" t="s">
        <v>644</v>
      </c>
    </row>
    <row r="1145" spans="1:10" ht="14.4">
      <c r="A1145" s="3" t="s">
        <v>273</v>
      </c>
      <c r="B1145" s="5">
        <v>2013</v>
      </c>
      <c r="C1145" s="3" t="s">
        <v>647</v>
      </c>
      <c r="D1145" s="3" t="s">
        <v>649</v>
      </c>
      <c r="E1145" s="3" t="s">
        <v>35</v>
      </c>
      <c r="F1145" s="3" t="s">
        <v>643</v>
      </c>
      <c r="G1145" s="5">
        <v>159.642</v>
      </c>
      <c r="H1145" s="5">
        <v>121.7355</v>
      </c>
      <c r="I1145" s="5">
        <v>206.1388</v>
      </c>
      <c r="J1145" s="2" t="s">
        <v>644</v>
      </c>
    </row>
    <row r="1146" spans="1:10" ht="14.4">
      <c r="A1146" s="3" t="s">
        <v>273</v>
      </c>
      <c r="B1146" s="5">
        <v>2014</v>
      </c>
      <c r="C1146" s="3" t="s">
        <v>647</v>
      </c>
      <c r="D1146" s="3" t="s">
        <v>649</v>
      </c>
      <c r="E1146" s="3" t="s">
        <v>35</v>
      </c>
      <c r="F1146" s="3" t="s">
        <v>643</v>
      </c>
      <c r="G1146" s="5">
        <v>162.36160000000001</v>
      </c>
      <c r="H1146" s="5">
        <v>123.4425</v>
      </c>
      <c r="I1146" s="5">
        <v>209.4271</v>
      </c>
      <c r="J1146" s="2" t="s">
        <v>644</v>
      </c>
    </row>
    <row r="1147" spans="1:10" ht="14.4">
      <c r="A1147" s="3" t="s">
        <v>273</v>
      </c>
      <c r="B1147" s="5">
        <v>2015</v>
      </c>
      <c r="C1147" s="3" t="s">
        <v>647</v>
      </c>
      <c r="D1147" s="3" t="s">
        <v>649</v>
      </c>
      <c r="E1147" s="3" t="s">
        <v>35</v>
      </c>
      <c r="F1147" s="3" t="s">
        <v>643</v>
      </c>
      <c r="G1147" s="5">
        <v>170.9768</v>
      </c>
      <c r="H1147" s="5">
        <v>130.19649999999999</v>
      </c>
      <c r="I1147" s="5">
        <v>218.2208</v>
      </c>
      <c r="J1147" s="2" t="s">
        <v>644</v>
      </c>
    </row>
    <row r="1148" spans="1:10" ht="14.4">
      <c r="A1148" s="3" t="s">
        <v>273</v>
      </c>
      <c r="B1148" s="5">
        <v>2016</v>
      </c>
      <c r="C1148" s="3" t="s">
        <v>647</v>
      </c>
      <c r="D1148" s="3" t="s">
        <v>649</v>
      </c>
      <c r="E1148" s="3" t="s">
        <v>35</v>
      </c>
      <c r="F1148" s="3" t="s">
        <v>643</v>
      </c>
      <c r="G1148" s="5">
        <v>174.02959999999999</v>
      </c>
      <c r="H1148" s="5">
        <v>130.8211</v>
      </c>
      <c r="I1148" s="5">
        <v>225.46940000000001</v>
      </c>
      <c r="J1148" s="2" t="s">
        <v>644</v>
      </c>
    </row>
    <row r="1149" spans="1:10" ht="14.4">
      <c r="A1149" s="3" t="s">
        <v>273</v>
      </c>
      <c r="B1149" s="5">
        <v>2017</v>
      </c>
      <c r="C1149" s="3" t="s">
        <v>647</v>
      </c>
      <c r="D1149" s="3" t="s">
        <v>649</v>
      </c>
      <c r="E1149" s="3" t="s">
        <v>35</v>
      </c>
      <c r="F1149" s="3" t="s">
        <v>643</v>
      </c>
      <c r="G1149" s="5">
        <v>179.5977</v>
      </c>
      <c r="H1149" s="5">
        <v>137.56970000000001</v>
      </c>
      <c r="I1149" s="5">
        <v>229.45320000000001</v>
      </c>
      <c r="J1149" s="2" t="s">
        <v>644</v>
      </c>
    </row>
    <row r="1150" spans="1:10" ht="14.4" hidden="1">
      <c r="A1150" s="3" t="s">
        <v>273</v>
      </c>
      <c r="B1150" s="5">
        <v>1990</v>
      </c>
      <c r="C1150" s="3" t="s">
        <v>647</v>
      </c>
      <c r="D1150" s="3" t="s">
        <v>649</v>
      </c>
      <c r="E1150" s="3" t="s">
        <v>35</v>
      </c>
      <c r="F1150" s="3" t="s">
        <v>646</v>
      </c>
      <c r="G1150" s="5">
        <v>2.247439</v>
      </c>
      <c r="H1150" s="5">
        <v>1.6833499999999999</v>
      </c>
      <c r="I1150" s="5">
        <v>3.004105</v>
      </c>
      <c r="J1150" s="2" t="s">
        <v>644</v>
      </c>
    </row>
    <row r="1151" spans="1:10" ht="14.4" hidden="1">
      <c r="A1151" s="3" t="s">
        <v>273</v>
      </c>
      <c r="B1151" s="5">
        <v>1991</v>
      </c>
      <c r="C1151" s="3" t="s">
        <v>647</v>
      </c>
      <c r="D1151" s="3" t="s">
        <v>649</v>
      </c>
      <c r="E1151" s="3" t="s">
        <v>35</v>
      </c>
      <c r="F1151" s="3" t="s">
        <v>646</v>
      </c>
      <c r="G1151" s="5">
        <v>2.3659309999999998</v>
      </c>
      <c r="H1151" s="5">
        <v>1.812425</v>
      </c>
      <c r="I1151" s="5">
        <v>3.1545860000000001</v>
      </c>
      <c r="J1151" s="2" t="s">
        <v>644</v>
      </c>
    </row>
    <row r="1152" spans="1:10" ht="14.4" hidden="1">
      <c r="A1152" s="3" t="s">
        <v>273</v>
      </c>
      <c r="B1152" s="5">
        <v>1992</v>
      </c>
      <c r="C1152" s="3" t="s">
        <v>647</v>
      </c>
      <c r="D1152" s="3" t="s">
        <v>649</v>
      </c>
      <c r="E1152" s="3" t="s">
        <v>35</v>
      </c>
      <c r="F1152" s="3" t="s">
        <v>646</v>
      </c>
      <c r="G1152" s="5">
        <v>2.4888699999999999</v>
      </c>
      <c r="H1152" s="5">
        <v>1.924642</v>
      </c>
      <c r="I1152" s="5">
        <v>3.3058130000000001</v>
      </c>
      <c r="J1152" s="2" t="s">
        <v>644</v>
      </c>
    </row>
    <row r="1153" spans="1:10" ht="14.4" hidden="1">
      <c r="A1153" s="3" t="s">
        <v>273</v>
      </c>
      <c r="B1153" s="5">
        <v>1993</v>
      </c>
      <c r="C1153" s="3" t="s">
        <v>647</v>
      </c>
      <c r="D1153" s="3" t="s">
        <v>649</v>
      </c>
      <c r="E1153" s="3" t="s">
        <v>35</v>
      </c>
      <c r="F1153" s="3" t="s">
        <v>646</v>
      </c>
      <c r="G1153" s="5">
        <v>2.6071360000000001</v>
      </c>
      <c r="H1153" s="5">
        <v>2.010634</v>
      </c>
      <c r="I1153" s="5">
        <v>3.4949240000000001</v>
      </c>
      <c r="J1153" s="2" t="s">
        <v>644</v>
      </c>
    </row>
    <row r="1154" spans="1:10" ht="14.4" hidden="1">
      <c r="A1154" s="3" t="s">
        <v>273</v>
      </c>
      <c r="B1154" s="5">
        <v>1994</v>
      </c>
      <c r="C1154" s="3" t="s">
        <v>647</v>
      </c>
      <c r="D1154" s="3" t="s">
        <v>649</v>
      </c>
      <c r="E1154" s="3" t="s">
        <v>35</v>
      </c>
      <c r="F1154" s="3" t="s">
        <v>646</v>
      </c>
      <c r="G1154" s="5">
        <v>2.7357909999999999</v>
      </c>
      <c r="H1154" s="5">
        <v>2.114811</v>
      </c>
      <c r="I1154" s="5">
        <v>3.6353110000000002</v>
      </c>
      <c r="J1154" s="2" t="s">
        <v>644</v>
      </c>
    </row>
    <row r="1155" spans="1:10" ht="14.4" hidden="1">
      <c r="A1155" s="3" t="s">
        <v>273</v>
      </c>
      <c r="B1155" s="5">
        <v>1995</v>
      </c>
      <c r="C1155" s="3" t="s">
        <v>647</v>
      </c>
      <c r="D1155" s="3" t="s">
        <v>649</v>
      </c>
      <c r="E1155" s="3" t="s">
        <v>35</v>
      </c>
      <c r="F1155" s="3" t="s">
        <v>646</v>
      </c>
      <c r="G1155" s="5">
        <v>2.8656039999999998</v>
      </c>
      <c r="H1155" s="5">
        <v>2.161063</v>
      </c>
      <c r="I1155" s="5">
        <v>3.8369049999999998</v>
      </c>
      <c r="J1155" s="2" t="s">
        <v>644</v>
      </c>
    </row>
    <row r="1156" spans="1:10" ht="14.4" hidden="1">
      <c r="A1156" s="3" t="s">
        <v>273</v>
      </c>
      <c r="B1156" s="5">
        <v>1996</v>
      </c>
      <c r="C1156" s="3" t="s">
        <v>647</v>
      </c>
      <c r="D1156" s="3" t="s">
        <v>649</v>
      </c>
      <c r="E1156" s="3" t="s">
        <v>35</v>
      </c>
      <c r="F1156" s="3" t="s">
        <v>646</v>
      </c>
      <c r="G1156" s="5">
        <v>3.0381909999999999</v>
      </c>
      <c r="H1156" s="5">
        <v>2.330603</v>
      </c>
      <c r="I1156" s="5">
        <v>4.0350919999999997</v>
      </c>
      <c r="J1156" s="2" t="s">
        <v>644</v>
      </c>
    </row>
    <row r="1157" spans="1:10" ht="14.4" hidden="1">
      <c r="A1157" s="3" t="s">
        <v>273</v>
      </c>
      <c r="B1157" s="5">
        <v>1997</v>
      </c>
      <c r="C1157" s="3" t="s">
        <v>647</v>
      </c>
      <c r="D1157" s="3" t="s">
        <v>649</v>
      </c>
      <c r="E1157" s="3" t="s">
        <v>35</v>
      </c>
      <c r="F1157" s="3" t="s">
        <v>646</v>
      </c>
      <c r="G1157" s="5">
        <v>3.2093449999999999</v>
      </c>
      <c r="H1157" s="5">
        <v>2.492607</v>
      </c>
      <c r="I1157" s="5">
        <v>4.1990759999999998</v>
      </c>
      <c r="J1157" s="2" t="s">
        <v>644</v>
      </c>
    </row>
    <row r="1158" spans="1:10" ht="14.4" hidden="1">
      <c r="A1158" s="3" t="s">
        <v>273</v>
      </c>
      <c r="B1158" s="5">
        <v>1998</v>
      </c>
      <c r="C1158" s="3" t="s">
        <v>647</v>
      </c>
      <c r="D1158" s="3" t="s">
        <v>649</v>
      </c>
      <c r="E1158" s="3" t="s">
        <v>35</v>
      </c>
      <c r="F1158" s="3" t="s">
        <v>646</v>
      </c>
      <c r="G1158" s="5">
        <v>3.3587950000000002</v>
      </c>
      <c r="H1158" s="5">
        <v>2.5921959999999999</v>
      </c>
      <c r="I1158" s="5">
        <v>4.3606980000000002</v>
      </c>
      <c r="J1158" s="2" t="s">
        <v>644</v>
      </c>
    </row>
    <row r="1159" spans="1:10" ht="14.4" hidden="1">
      <c r="A1159" s="3" t="s">
        <v>273</v>
      </c>
      <c r="B1159" s="5">
        <v>1999</v>
      </c>
      <c r="C1159" s="3" t="s">
        <v>647</v>
      </c>
      <c r="D1159" s="3" t="s">
        <v>649</v>
      </c>
      <c r="E1159" s="3" t="s">
        <v>35</v>
      </c>
      <c r="F1159" s="3" t="s">
        <v>646</v>
      </c>
      <c r="G1159" s="5">
        <v>3.5158330000000002</v>
      </c>
      <c r="H1159" s="5">
        <v>2.6895790000000002</v>
      </c>
      <c r="I1159" s="5">
        <v>4.5540419999999999</v>
      </c>
      <c r="J1159" s="2" t="s">
        <v>644</v>
      </c>
    </row>
    <row r="1160" spans="1:10" ht="14.4" hidden="1">
      <c r="A1160" s="3" t="s">
        <v>273</v>
      </c>
      <c r="B1160" s="5">
        <v>2000</v>
      </c>
      <c r="C1160" s="3" t="s">
        <v>647</v>
      </c>
      <c r="D1160" s="3" t="s">
        <v>649</v>
      </c>
      <c r="E1160" s="3" t="s">
        <v>35</v>
      </c>
      <c r="F1160" s="3" t="s">
        <v>646</v>
      </c>
      <c r="G1160" s="5">
        <v>3.689988</v>
      </c>
      <c r="H1160" s="5">
        <v>2.7923719999999999</v>
      </c>
      <c r="I1160" s="5">
        <v>4.7882400000000001</v>
      </c>
      <c r="J1160" s="2" t="s">
        <v>644</v>
      </c>
    </row>
    <row r="1161" spans="1:10" ht="14.4" hidden="1">
      <c r="A1161" s="3" t="s">
        <v>273</v>
      </c>
      <c r="B1161" s="5">
        <v>2001</v>
      </c>
      <c r="C1161" s="3" t="s">
        <v>647</v>
      </c>
      <c r="D1161" s="3" t="s">
        <v>649</v>
      </c>
      <c r="E1161" s="3" t="s">
        <v>35</v>
      </c>
      <c r="F1161" s="3" t="s">
        <v>646</v>
      </c>
      <c r="G1161" s="5">
        <v>3.8877950000000001</v>
      </c>
      <c r="H1161" s="5">
        <v>2.961052</v>
      </c>
      <c r="I1161" s="5">
        <v>5.0149350000000004</v>
      </c>
      <c r="J1161" s="2" t="s">
        <v>644</v>
      </c>
    </row>
    <row r="1162" spans="1:10" ht="14.4" hidden="1">
      <c r="A1162" s="3" t="s">
        <v>273</v>
      </c>
      <c r="B1162" s="5">
        <v>2002</v>
      </c>
      <c r="C1162" s="3" t="s">
        <v>647</v>
      </c>
      <c r="D1162" s="3" t="s">
        <v>649</v>
      </c>
      <c r="E1162" s="3" t="s">
        <v>35</v>
      </c>
      <c r="F1162" s="3" t="s">
        <v>646</v>
      </c>
      <c r="G1162" s="5">
        <v>4.1083460000000001</v>
      </c>
      <c r="H1162" s="5">
        <v>3.220758</v>
      </c>
      <c r="I1162" s="5">
        <v>5.3020310000000004</v>
      </c>
      <c r="J1162" s="2" t="s">
        <v>644</v>
      </c>
    </row>
    <row r="1163" spans="1:10" ht="14.4" hidden="1">
      <c r="A1163" s="3" t="s">
        <v>273</v>
      </c>
      <c r="B1163" s="5">
        <v>2003</v>
      </c>
      <c r="C1163" s="3" t="s">
        <v>647</v>
      </c>
      <c r="D1163" s="3" t="s">
        <v>649</v>
      </c>
      <c r="E1163" s="3" t="s">
        <v>35</v>
      </c>
      <c r="F1163" s="3" t="s">
        <v>646</v>
      </c>
      <c r="G1163" s="5">
        <v>4.3052890000000001</v>
      </c>
      <c r="H1163" s="5">
        <v>3.390587</v>
      </c>
      <c r="I1163" s="5">
        <v>5.4770909999999997</v>
      </c>
      <c r="J1163" s="2" t="s">
        <v>644</v>
      </c>
    </row>
    <row r="1164" spans="1:10" ht="14.4" hidden="1">
      <c r="A1164" s="3" t="s">
        <v>273</v>
      </c>
      <c r="B1164" s="5">
        <v>2004</v>
      </c>
      <c r="C1164" s="3" t="s">
        <v>647</v>
      </c>
      <c r="D1164" s="3" t="s">
        <v>649</v>
      </c>
      <c r="E1164" s="3" t="s">
        <v>35</v>
      </c>
      <c r="F1164" s="3" t="s">
        <v>646</v>
      </c>
      <c r="G1164" s="5">
        <v>4.4905090000000003</v>
      </c>
      <c r="H1164" s="5">
        <v>3.505681</v>
      </c>
      <c r="I1164" s="5">
        <v>5.6803629999999998</v>
      </c>
      <c r="J1164" s="2" t="s">
        <v>644</v>
      </c>
    </row>
    <row r="1165" spans="1:10" ht="14.4" hidden="1">
      <c r="A1165" s="3" t="s">
        <v>273</v>
      </c>
      <c r="B1165" s="5">
        <v>2005</v>
      </c>
      <c r="C1165" s="3" t="s">
        <v>647</v>
      </c>
      <c r="D1165" s="3" t="s">
        <v>649</v>
      </c>
      <c r="E1165" s="3" t="s">
        <v>35</v>
      </c>
      <c r="F1165" s="3" t="s">
        <v>646</v>
      </c>
      <c r="G1165" s="5">
        <v>4.6307970000000003</v>
      </c>
      <c r="H1165" s="5">
        <v>3.5916570000000001</v>
      </c>
      <c r="I1165" s="5">
        <v>5.9983449999999996</v>
      </c>
      <c r="J1165" s="2" t="s">
        <v>644</v>
      </c>
    </row>
    <row r="1166" spans="1:10" ht="14.4" hidden="1">
      <c r="A1166" s="3" t="s">
        <v>273</v>
      </c>
      <c r="B1166" s="5">
        <v>2006</v>
      </c>
      <c r="C1166" s="3" t="s">
        <v>647</v>
      </c>
      <c r="D1166" s="3" t="s">
        <v>649</v>
      </c>
      <c r="E1166" s="3" t="s">
        <v>35</v>
      </c>
      <c r="F1166" s="3" t="s">
        <v>646</v>
      </c>
      <c r="G1166" s="5">
        <v>4.7905420000000003</v>
      </c>
      <c r="H1166" s="5">
        <v>3.7610969999999999</v>
      </c>
      <c r="I1166" s="5">
        <v>6.1163720000000001</v>
      </c>
      <c r="J1166" s="2" t="s">
        <v>644</v>
      </c>
    </row>
    <row r="1167" spans="1:10" ht="14.4" hidden="1">
      <c r="A1167" s="3" t="s">
        <v>273</v>
      </c>
      <c r="B1167" s="5">
        <v>2007</v>
      </c>
      <c r="C1167" s="3" t="s">
        <v>647</v>
      </c>
      <c r="D1167" s="3" t="s">
        <v>649</v>
      </c>
      <c r="E1167" s="3" t="s">
        <v>35</v>
      </c>
      <c r="F1167" s="3" t="s">
        <v>646</v>
      </c>
      <c r="G1167" s="5">
        <v>4.9123080000000003</v>
      </c>
      <c r="H1167" s="5">
        <v>3.8630309999999999</v>
      </c>
      <c r="I1167" s="5">
        <v>6.2754779999999997</v>
      </c>
      <c r="J1167" s="2" t="s">
        <v>644</v>
      </c>
    </row>
    <row r="1168" spans="1:10" ht="14.4" hidden="1">
      <c r="A1168" s="3" t="s">
        <v>273</v>
      </c>
      <c r="B1168" s="5">
        <v>2008</v>
      </c>
      <c r="C1168" s="3" t="s">
        <v>647</v>
      </c>
      <c r="D1168" s="3" t="s">
        <v>649</v>
      </c>
      <c r="E1168" s="3" t="s">
        <v>35</v>
      </c>
      <c r="F1168" s="3" t="s">
        <v>646</v>
      </c>
      <c r="G1168" s="5">
        <v>5.0786550000000004</v>
      </c>
      <c r="H1168" s="5">
        <v>3.9202360000000001</v>
      </c>
      <c r="I1168" s="5">
        <v>6.4560170000000001</v>
      </c>
      <c r="J1168" s="2" t="s">
        <v>644</v>
      </c>
    </row>
    <row r="1169" spans="1:10" ht="14.4" hidden="1">
      <c r="A1169" s="3" t="s">
        <v>273</v>
      </c>
      <c r="B1169" s="5">
        <v>2009</v>
      </c>
      <c r="C1169" s="3" t="s">
        <v>647</v>
      </c>
      <c r="D1169" s="3" t="s">
        <v>649</v>
      </c>
      <c r="E1169" s="3" t="s">
        <v>35</v>
      </c>
      <c r="F1169" s="3" t="s">
        <v>646</v>
      </c>
      <c r="G1169" s="5">
        <v>5.2097540000000002</v>
      </c>
      <c r="H1169" s="5">
        <v>4.0408489999999997</v>
      </c>
      <c r="I1169" s="5">
        <v>6.6566489999999998</v>
      </c>
      <c r="J1169" s="2" t="s">
        <v>644</v>
      </c>
    </row>
    <row r="1170" spans="1:10" ht="14.4" hidden="1">
      <c r="A1170" s="3" t="s">
        <v>273</v>
      </c>
      <c r="B1170" s="5">
        <v>2010</v>
      </c>
      <c r="C1170" s="3" t="s">
        <v>647</v>
      </c>
      <c r="D1170" s="3" t="s">
        <v>649</v>
      </c>
      <c r="E1170" s="3" t="s">
        <v>35</v>
      </c>
      <c r="F1170" s="3" t="s">
        <v>646</v>
      </c>
      <c r="G1170" s="5">
        <v>5.315645</v>
      </c>
      <c r="H1170" s="5">
        <v>4.083215</v>
      </c>
      <c r="I1170" s="5">
        <v>6.8895280000000003</v>
      </c>
      <c r="J1170" s="2" t="s">
        <v>644</v>
      </c>
    </row>
    <row r="1171" spans="1:10" ht="14.4" hidden="1">
      <c r="A1171" s="3" t="s">
        <v>273</v>
      </c>
      <c r="B1171" s="5">
        <v>2011</v>
      </c>
      <c r="C1171" s="3" t="s">
        <v>647</v>
      </c>
      <c r="D1171" s="3" t="s">
        <v>649</v>
      </c>
      <c r="E1171" s="3" t="s">
        <v>35</v>
      </c>
      <c r="F1171" s="3" t="s">
        <v>646</v>
      </c>
      <c r="G1171" s="5">
        <v>5.4993730000000003</v>
      </c>
      <c r="H1171" s="5">
        <v>4.2248570000000001</v>
      </c>
      <c r="I1171" s="5">
        <v>7.0983179999999999</v>
      </c>
      <c r="J1171" s="2" t="s">
        <v>644</v>
      </c>
    </row>
    <row r="1172" spans="1:10" ht="14.4" hidden="1">
      <c r="A1172" s="3" t="s">
        <v>273</v>
      </c>
      <c r="B1172" s="5">
        <v>2012</v>
      </c>
      <c r="C1172" s="3" t="s">
        <v>647</v>
      </c>
      <c r="D1172" s="3" t="s">
        <v>649</v>
      </c>
      <c r="E1172" s="3" t="s">
        <v>35</v>
      </c>
      <c r="F1172" s="3" t="s">
        <v>646</v>
      </c>
      <c r="G1172" s="5">
        <v>5.7520449999999999</v>
      </c>
      <c r="H1172" s="5">
        <v>4.3785800000000004</v>
      </c>
      <c r="I1172" s="5">
        <v>7.4534599999999998</v>
      </c>
      <c r="J1172" s="2" t="s">
        <v>644</v>
      </c>
    </row>
    <row r="1173" spans="1:10" ht="14.4" hidden="1">
      <c r="A1173" s="3" t="s">
        <v>273</v>
      </c>
      <c r="B1173" s="5">
        <v>2013</v>
      </c>
      <c r="C1173" s="3" t="s">
        <v>647</v>
      </c>
      <c r="D1173" s="3" t="s">
        <v>649</v>
      </c>
      <c r="E1173" s="3" t="s">
        <v>35</v>
      </c>
      <c r="F1173" s="3" t="s">
        <v>646</v>
      </c>
      <c r="G1173" s="5">
        <v>5.6858630000000003</v>
      </c>
      <c r="H1173" s="5">
        <v>4.3663590000000001</v>
      </c>
      <c r="I1173" s="5">
        <v>7.3398260000000004</v>
      </c>
      <c r="J1173" s="2" t="s">
        <v>644</v>
      </c>
    </row>
    <row r="1174" spans="1:10" ht="14.4" hidden="1">
      <c r="A1174" s="3" t="s">
        <v>273</v>
      </c>
      <c r="B1174" s="5">
        <v>2014</v>
      </c>
      <c r="C1174" s="3" t="s">
        <v>647</v>
      </c>
      <c r="D1174" s="3" t="s">
        <v>649</v>
      </c>
      <c r="E1174" s="3" t="s">
        <v>35</v>
      </c>
      <c r="F1174" s="3" t="s">
        <v>646</v>
      </c>
      <c r="G1174" s="5">
        <v>5.8001769999999997</v>
      </c>
      <c r="H1174" s="5">
        <v>4.4326140000000001</v>
      </c>
      <c r="I1174" s="5">
        <v>7.5378930000000004</v>
      </c>
      <c r="J1174" s="2" t="s">
        <v>644</v>
      </c>
    </row>
    <row r="1175" spans="1:10" ht="14.4" hidden="1">
      <c r="A1175" s="3" t="s">
        <v>273</v>
      </c>
      <c r="B1175" s="5">
        <v>2015</v>
      </c>
      <c r="C1175" s="3" t="s">
        <v>647</v>
      </c>
      <c r="D1175" s="3" t="s">
        <v>649</v>
      </c>
      <c r="E1175" s="3" t="s">
        <v>35</v>
      </c>
      <c r="F1175" s="3" t="s">
        <v>646</v>
      </c>
      <c r="G1175" s="5">
        <v>6.1129550000000004</v>
      </c>
      <c r="H1175" s="5">
        <v>4.7074389999999999</v>
      </c>
      <c r="I1175" s="5">
        <v>7.8511649999999999</v>
      </c>
      <c r="J1175" s="2" t="s">
        <v>644</v>
      </c>
    </row>
    <row r="1176" spans="1:10" ht="14.4" hidden="1">
      <c r="A1176" s="3" t="s">
        <v>273</v>
      </c>
      <c r="B1176" s="5">
        <v>2016</v>
      </c>
      <c r="C1176" s="3" t="s">
        <v>647</v>
      </c>
      <c r="D1176" s="3" t="s">
        <v>649</v>
      </c>
      <c r="E1176" s="3" t="s">
        <v>35</v>
      </c>
      <c r="F1176" s="3" t="s">
        <v>646</v>
      </c>
      <c r="G1176" s="5">
        <v>6.269768</v>
      </c>
      <c r="H1176" s="5">
        <v>4.7164279999999996</v>
      </c>
      <c r="I1176" s="5">
        <v>8.1632250000000006</v>
      </c>
      <c r="J1176" s="2" t="s">
        <v>644</v>
      </c>
    </row>
    <row r="1177" spans="1:10" ht="14.4" hidden="1">
      <c r="A1177" s="3" t="s">
        <v>273</v>
      </c>
      <c r="B1177" s="5">
        <v>2017</v>
      </c>
      <c r="C1177" s="3" t="s">
        <v>647</v>
      </c>
      <c r="D1177" s="3" t="s">
        <v>649</v>
      </c>
      <c r="E1177" s="3" t="s">
        <v>35</v>
      </c>
      <c r="F1177" s="3" t="s">
        <v>646</v>
      </c>
      <c r="G1177" s="5">
        <v>6.5101490000000002</v>
      </c>
      <c r="H1177" s="5">
        <v>5.012518</v>
      </c>
      <c r="I1177" s="5">
        <v>8.4006109999999996</v>
      </c>
      <c r="J1177" s="2" t="s">
        <v>644</v>
      </c>
    </row>
    <row r="1178" spans="1:10" ht="14.4">
      <c r="A1178" s="3" t="s">
        <v>273</v>
      </c>
      <c r="B1178" s="5">
        <v>1990</v>
      </c>
      <c r="C1178" s="3" t="s">
        <v>647</v>
      </c>
      <c r="D1178" s="3" t="s">
        <v>650</v>
      </c>
      <c r="E1178" s="3" t="s">
        <v>35</v>
      </c>
      <c r="F1178" s="3" t="s">
        <v>643</v>
      </c>
      <c r="G1178" s="5">
        <v>13.37247</v>
      </c>
      <c r="H1178" s="5">
        <v>9.3497450000000004</v>
      </c>
      <c r="I1178" s="5">
        <v>18.84835</v>
      </c>
      <c r="J1178" s="2" t="s">
        <v>644</v>
      </c>
    </row>
    <row r="1179" spans="1:10" ht="14.4">
      <c r="A1179" s="3" t="s">
        <v>273</v>
      </c>
      <c r="B1179" s="5">
        <v>1991</v>
      </c>
      <c r="C1179" s="3" t="s">
        <v>647</v>
      </c>
      <c r="D1179" s="3" t="s">
        <v>650</v>
      </c>
      <c r="E1179" s="3" t="s">
        <v>35</v>
      </c>
      <c r="F1179" s="3" t="s">
        <v>643</v>
      </c>
      <c r="G1179" s="5">
        <v>14.01341</v>
      </c>
      <c r="H1179" s="5">
        <v>9.7547669999999993</v>
      </c>
      <c r="I1179" s="5">
        <v>19.742370000000001</v>
      </c>
      <c r="J1179" s="2" t="s">
        <v>644</v>
      </c>
    </row>
    <row r="1180" spans="1:10" ht="14.4">
      <c r="A1180" s="3" t="s">
        <v>273</v>
      </c>
      <c r="B1180" s="5">
        <v>1992</v>
      </c>
      <c r="C1180" s="3" t="s">
        <v>647</v>
      </c>
      <c r="D1180" s="3" t="s">
        <v>650</v>
      </c>
      <c r="E1180" s="3" t="s">
        <v>35</v>
      </c>
      <c r="F1180" s="3" t="s">
        <v>643</v>
      </c>
      <c r="G1180" s="5">
        <v>14.674429999999999</v>
      </c>
      <c r="H1180" s="5">
        <v>10.30739</v>
      </c>
      <c r="I1180" s="5">
        <v>20.53687</v>
      </c>
      <c r="J1180" s="2" t="s">
        <v>644</v>
      </c>
    </row>
    <row r="1181" spans="1:10" ht="14.4">
      <c r="A1181" s="3" t="s">
        <v>273</v>
      </c>
      <c r="B1181" s="5">
        <v>1993</v>
      </c>
      <c r="C1181" s="3" t="s">
        <v>647</v>
      </c>
      <c r="D1181" s="3" t="s">
        <v>650</v>
      </c>
      <c r="E1181" s="3" t="s">
        <v>35</v>
      </c>
      <c r="F1181" s="3" t="s">
        <v>643</v>
      </c>
      <c r="G1181" s="5">
        <v>15.300750000000001</v>
      </c>
      <c r="H1181" s="5">
        <v>10.69797</v>
      </c>
      <c r="I1181" s="5">
        <v>21.176179999999999</v>
      </c>
      <c r="J1181" s="2" t="s">
        <v>644</v>
      </c>
    </row>
    <row r="1182" spans="1:10" ht="14.4">
      <c r="A1182" s="3" t="s">
        <v>273</v>
      </c>
      <c r="B1182" s="5">
        <v>1994</v>
      </c>
      <c r="C1182" s="3" t="s">
        <v>647</v>
      </c>
      <c r="D1182" s="3" t="s">
        <v>650</v>
      </c>
      <c r="E1182" s="3" t="s">
        <v>35</v>
      </c>
      <c r="F1182" s="3" t="s">
        <v>643</v>
      </c>
      <c r="G1182" s="5">
        <v>15.94473</v>
      </c>
      <c r="H1182" s="5">
        <v>11.091939999999999</v>
      </c>
      <c r="I1182" s="5">
        <v>22.253589999999999</v>
      </c>
      <c r="J1182" s="2" t="s">
        <v>644</v>
      </c>
    </row>
    <row r="1183" spans="1:10" ht="14.4">
      <c r="A1183" s="3" t="s">
        <v>273</v>
      </c>
      <c r="B1183" s="5">
        <v>1995</v>
      </c>
      <c r="C1183" s="3" t="s">
        <v>647</v>
      </c>
      <c r="D1183" s="3" t="s">
        <v>650</v>
      </c>
      <c r="E1183" s="3" t="s">
        <v>35</v>
      </c>
      <c r="F1183" s="3" t="s">
        <v>643</v>
      </c>
      <c r="G1183" s="5">
        <v>16.543669999999999</v>
      </c>
      <c r="H1183" s="5">
        <v>11.42759</v>
      </c>
      <c r="I1183" s="5">
        <v>23.173310000000001</v>
      </c>
      <c r="J1183" s="2" t="s">
        <v>644</v>
      </c>
    </row>
    <row r="1184" spans="1:10" ht="14.4">
      <c r="A1184" s="3" t="s">
        <v>273</v>
      </c>
      <c r="B1184" s="5">
        <v>1996</v>
      </c>
      <c r="C1184" s="3" t="s">
        <v>647</v>
      </c>
      <c r="D1184" s="3" t="s">
        <v>650</v>
      </c>
      <c r="E1184" s="3" t="s">
        <v>35</v>
      </c>
      <c r="F1184" s="3" t="s">
        <v>643</v>
      </c>
      <c r="G1184" s="5">
        <v>17.380700000000001</v>
      </c>
      <c r="H1184" s="5">
        <v>12.183450000000001</v>
      </c>
      <c r="I1184" s="5">
        <v>24.153410000000001</v>
      </c>
      <c r="J1184" s="2" t="s">
        <v>644</v>
      </c>
    </row>
    <row r="1185" spans="1:10" ht="14.4">
      <c r="A1185" s="3" t="s">
        <v>273</v>
      </c>
      <c r="B1185" s="5">
        <v>1997</v>
      </c>
      <c r="C1185" s="3" t="s">
        <v>647</v>
      </c>
      <c r="D1185" s="3" t="s">
        <v>650</v>
      </c>
      <c r="E1185" s="3" t="s">
        <v>35</v>
      </c>
      <c r="F1185" s="3" t="s">
        <v>643</v>
      </c>
      <c r="G1185" s="5">
        <v>18.180440000000001</v>
      </c>
      <c r="H1185" s="5">
        <v>12.975059999999999</v>
      </c>
      <c r="I1185" s="5">
        <v>24.831530000000001</v>
      </c>
      <c r="J1185" s="2" t="s">
        <v>644</v>
      </c>
    </row>
    <row r="1186" spans="1:10" ht="14.4">
      <c r="A1186" s="3" t="s">
        <v>273</v>
      </c>
      <c r="B1186" s="5">
        <v>1998</v>
      </c>
      <c r="C1186" s="3" t="s">
        <v>647</v>
      </c>
      <c r="D1186" s="3" t="s">
        <v>650</v>
      </c>
      <c r="E1186" s="3" t="s">
        <v>35</v>
      </c>
      <c r="F1186" s="3" t="s">
        <v>643</v>
      </c>
      <c r="G1186" s="5">
        <v>18.9024</v>
      </c>
      <c r="H1186" s="5">
        <v>13.40457</v>
      </c>
      <c r="I1186" s="5">
        <v>25.642440000000001</v>
      </c>
      <c r="J1186" s="2" t="s">
        <v>644</v>
      </c>
    </row>
    <row r="1187" spans="1:10" ht="14.4">
      <c r="A1187" s="3" t="s">
        <v>273</v>
      </c>
      <c r="B1187" s="5">
        <v>1999</v>
      </c>
      <c r="C1187" s="3" t="s">
        <v>647</v>
      </c>
      <c r="D1187" s="3" t="s">
        <v>650</v>
      </c>
      <c r="E1187" s="3" t="s">
        <v>35</v>
      </c>
      <c r="F1187" s="3" t="s">
        <v>643</v>
      </c>
      <c r="G1187" s="5">
        <v>19.81626</v>
      </c>
      <c r="H1187" s="5">
        <v>14.026579999999999</v>
      </c>
      <c r="I1187" s="5">
        <v>26.811579999999999</v>
      </c>
      <c r="J1187" s="2" t="s">
        <v>644</v>
      </c>
    </row>
    <row r="1188" spans="1:10" ht="14.4">
      <c r="A1188" s="3" t="s">
        <v>273</v>
      </c>
      <c r="B1188" s="5">
        <v>2000</v>
      </c>
      <c r="C1188" s="3" t="s">
        <v>647</v>
      </c>
      <c r="D1188" s="3" t="s">
        <v>650</v>
      </c>
      <c r="E1188" s="3" t="s">
        <v>35</v>
      </c>
      <c r="F1188" s="3" t="s">
        <v>643</v>
      </c>
      <c r="G1188" s="5">
        <v>20.89856</v>
      </c>
      <c r="H1188" s="5">
        <v>14.559329999999999</v>
      </c>
      <c r="I1188" s="5">
        <v>28.106339999999999</v>
      </c>
      <c r="J1188" s="2" t="s">
        <v>644</v>
      </c>
    </row>
    <row r="1189" spans="1:10" ht="14.4">
      <c r="A1189" s="3" t="s">
        <v>273</v>
      </c>
      <c r="B1189" s="5">
        <v>2001</v>
      </c>
      <c r="C1189" s="3" t="s">
        <v>647</v>
      </c>
      <c r="D1189" s="3" t="s">
        <v>650</v>
      </c>
      <c r="E1189" s="3" t="s">
        <v>35</v>
      </c>
      <c r="F1189" s="3" t="s">
        <v>643</v>
      </c>
      <c r="G1189" s="5">
        <v>22.103370000000002</v>
      </c>
      <c r="H1189" s="5">
        <v>15.57253</v>
      </c>
      <c r="I1189" s="5">
        <v>29.776029999999999</v>
      </c>
      <c r="J1189" s="2" t="s">
        <v>644</v>
      </c>
    </row>
    <row r="1190" spans="1:10" ht="14.4">
      <c r="A1190" s="3" t="s">
        <v>273</v>
      </c>
      <c r="B1190" s="5">
        <v>2002</v>
      </c>
      <c r="C1190" s="3" t="s">
        <v>647</v>
      </c>
      <c r="D1190" s="3" t="s">
        <v>650</v>
      </c>
      <c r="E1190" s="3" t="s">
        <v>35</v>
      </c>
      <c r="F1190" s="3" t="s">
        <v>643</v>
      </c>
      <c r="G1190" s="5">
        <v>23.334710000000001</v>
      </c>
      <c r="H1190" s="5">
        <v>16.625250000000001</v>
      </c>
      <c r="I1190" s="5">
        <v>31.422799999999999</v>
      </c>
      <c r="J1190" s="2" t="s">
        <v>644</v>
      </c>
    </row>
    <row r="1191" spans="1:10" ht="14.4">
      <c r="A1191" s="3" t="s">
        <v>273</v>
      </c>
      <c r="B1191" s="5">
        <v>2003</v>
      </c>
      <c r="C1191" s="3" t="s">
        <v>647</v>
      </c>
      <c r="D1191" s="3" t="s">
        <v>650</v>
      </c>
      <c r="E1191" s="3" t="s">
        <v>35</v>
      </c>
      <c r="F1191" s="3" t="s">
        <v>643</v>
      </c>
      <c r="G1191" s="5">
        <v>24.399380000000001</v>
      </c>
      <c r="H1191" s="5">
        <v>17.409569999999999</v>
      </c>
      <c r="I1191" s="5">
        <v>33.216329999999999</v>
      </c>
      <c r="J1191" s="2" t="s">
        <v>644</v>
      </c>
    </row>
    <row r="1192" spans="1:10" ht="14.4">
      <c r="A1192" s="3" t="s">
        <v>273</v>
      </c>
      <c r="B1192" s="5">
        <v>2004</v>
      </c>
      <c r="C1192" s="3" t="s">
        <v>647</v>
      </c>
      <c r="D1192" s="3" t="s">
        <v>650</v>
      </c>
      <c r="E1192" s="3" t="s">
        <v>35</v>
      </c>
      <c r="F1192" s="3" t="s">
        <v>643</v>
      </c>
      <c r="G1192" s="5">
        <v>25.34064</v>
      </c>
      <c r="H1192" s="5">
        <v>18.32124</v>
      </c>
      <c r="I1192" s="5">
        <v>34.322879999999998</v>
      </c>
      <c r="J1192" s="2" t="s">
        <v>644</v>
      </c>
    </row>
    <row r="1193" spans="1:10" ht="14.4">
      <c r="A1193" s="3" t="s">
        <v>273</v>
      </c>
      <c r="B1193" s="5">
        <v>2005</v>
      </c>
      <c r="C1193" s="3" t="s">
        <v>647</v>
      </c>
      <c r="D1193" s="3" t="s">
        <v>650</v>
      </c>
      <c r="E1193" s="3" t="s">
        <v>35</v>
      </c>
      <c r="F1193" s="3" t="s">
        <v>643</v>
      </c>
      <c r="G1193" s="5">
        <v>26.04054</v>
      </c>
      <c r="H1193" s="5">
        <v>18.473289999999999</v>
      </c>
      <c r="I1193" s="5">
        <v>35.49859</v>
      </c>
      <c r="J1193" s="2" t="s">
        <v>644</v>
      </c>
    </row>
    <row r="1194" spans="1:10" ht="14.4">
      <c r="A1194" s="3" t="s">
        <v>273</v>
      </c>
      <c r="B1194" s="5">
        <v>2006</v>
      </c>
      <c r="C1194" s="3" t="s">
        <v>647</v>
      </c>
      <c r="D1194" s="3" t="s">
        <v>650</v>
      </c>
      <c r="E1194" s="3" t="s">
        <v>35</v>
      </c>
      <c r="F1194" s="3" t="s">
        <v>643</v>
      </c>
      <c r="G1194" s="5">
        <v>26.865259999999999</v>
      </c>
      <c r="H1194" s="5">
        <v>19.23733</v>
      </c>
      <c r="I1194" s="5">
        <v>36.431339999999999</v>
      </c>
      <c r="J1194" s="2" t="s">
        <v>644</v>
      </c>
    </row>
    <row r="1195" spans="1:10" ht="14.4">
      <c r="A1195" s="3" t="s">
        <v>273</v>
      </c>
      <c r="B1195" s="5">
        <v>2007</v>
      </c>
      <c r="C1195" s="3" t="s">
        <v>647</v>
      </c>
      <c r="D1195" s="3" t="s">
        <v>650</v>
      </c>
      <c r="E1195" s="3" t="s">
        <v>35</v>
      </c>
      <c r="F1195" s="3" t="s">
        <v>643</v>
      </c>
      <c r="G1195" s="5">
        <v>27.620270000000001</v>
      </c>
      <c r="H1195" s="5">
        <v>19.59404</v>
      </c>
      <c r="I1195" s="5">
        <v>37.521210000000004</v>
      </c>
      <c r="J1195" s="2" t="s">
        <v>644</v>
      </c>
    </row>
    <row r="1196" spans="1:10" ht="14.4">
      <c r="A1196" s="3" t="s">
        <v>273</v>
      </c>
      <c r="B1196" s="5">
        <v>2008</v>
      </c>
      <c r="C1196" s="3" t="s">
        <v>647</v>
      </c>
      <c r="D1196" s="3" t="s">
        <v>650</v>
      </c>
      <c r="E1196" s="3" t="s">
        <v>35</v>
      </c>
      <c r="F1196" s="3" t="s">
        <v>643</v>
      </c>
      <c r="G1196" s="5">
        <v>28.53312</v>
      </c>
      <c r="H1196" s="5">
        <v>20.355070000000001</v>
      </c>
      <c r="I1196" s="5">
        <v>38.517530000000001</v>
      </c>
      <c r="J1196" s="2" t="s">
        <v>644</v>
      </c>
    </row>
    <row r="1197" spans="1:10" ht="14.4">
      <c r="A1197" s="3" t="s">
        <v>273</v>
      </c>
      <c r="B1197" s="5">
        <v>2009</v>
      </c>
      <c r="C1197" s="3" t="s">
        <v>647</v>
      </c>
      <c r="D1197" s="3" t="s">
        <v>650</v>
      </c>
      <c r="E1197" s="3" t="s">
        <v>35</v>
      </c>
      <c r="F1197" s="3" t="s">
        <v>643</v>
      </c>
      <c r="G1197" s="5">
        <v>29.273119999999999</v>
      </c>
      <c r="H1197" s="5">
        <v>20.644359999999999</v>
      </c>
      <c r="I1197" s="5">
        <v>39.616129999999998</v>
      </c>
      <c r="J1197" s="2" t="s">
        <v>644</v>
      </c>
    </row>
    <row r="1198" spans="1:10" ht="14.4">
      <c r="A1198" s="3" t="s">
        <v>273</v>
      </c>
      <c r="B1198" s="5">
        <v>2010</v>
      </c>
      <c r="C1198" s="3" t="s">
        <v>647</v>
      </c>
      <c r="D1198" s="3" t="s">
        <v>650</v>
      </c>
      <c r="E1198" s="3" t="s">
        <v>35</v>
      </c>
      <c r="F1198" s="3" t="s">
        <v>643</v>
      </c>
      <c r="G1198" s="5">
        <v>29.911149999999999</v>
      </c>
      <c r="H1198" s="5">
        <v>20.675730000000001</v>
      </c>
      <c r="I1198" s="5">
        <v>40.591540000000002</v>
      </c>
      <c r="J1198" s="2" t="s">
        <v>644</v>
      </c>
    </row>
    <row r="1199" spans="1:10" ht="14.4">
      <c r="A1199" s="3" t="s">
        <v>273</v>
      </c>
      <c r="B1199" s="5">
        <v>2011</v>
      </c>
      <c r="C1199" s="3" t="s">
        <v>647</v>
      </c>
      <c r="D1199" s="3" t="s">
        <v>650</v>
      </c>
      <c r="E1199" s="3" t="s">
        <v>35</v>
      </c>
      <c r="F1199" s="3" t="s">
        <v>643</v>
      </c>
      <c r="G1199" s="5">
        <v>30.861270000000001</v>
      </c>
      <c r="H1199" s="5">
        <v>21.881029999999999</v>
      </c>
      <c r="I1199" s="5">
        <v>42.709299999999999</v>
      </c>
      <c r="J1199" s="2" t="s">
        <v>644</v>
      </c>
    </row>
    <row r="1200" spans="1:10" ht="14.4">
      <c r="A1200" s="3" t="s">
        <v>273</v>
      </c>
      <c r="B1200" s="5">
        <v>2012</v>
      </c>
      <c r="C1200" s="3" t="s">
        <v>647</v>
      </c>
      <c r="D1200" s="3" t="s">
        <v>650</v>
      </c>
      <c r="E1200" s="3" t="s">
        <v>35</v>
      </c>
      <c r="F1200" s="3" t="s">
        <v>643</v>
      </c>
      <c r="G1200" s="5">
        <v>32.389189999999999</v>
      </c>
      <c r="H1200" s="5">
        <v>23.22682</v>
      </c>
      <c r="I1200" s="5">
        <v>43.33464</v>
      </c>
      <c r="J1200" s="2" t="s">
        <v>644</v>
      </c>
    </row>
    <row r="1201" spans="1:10" ht="14.4">
      <c r="A1201" s="3" t="s">
        <v>273</v>
      </c>
      <c r="B1201" s="5">
        <v>2013</v>
      </c>
      <c r="C1201" s="3" t="s">
        <v>647</v>
      </c>
      <c r="D1201" s="3" t="s">
        <v>650</v>
      </c>
      <c r="E1201" s="3" t="s">
        <v>35</v>
      </c>
      <c r="F1201" s="3" t="s">
        <v>643</v>
      </c>
      <c r="G1201" s="5">
        <v>32.182549999999999</v>
      </c>
      <c r="H1201" s="5">
        <v>22.31728</v>
      </c>
      <c r="I1201" s="5">
        <v>44.341859999999997</v>
      </c>
      <c r="J1201" s="2" t="s">
        <v>644</v>
      </c>
    </row>
    <row r="1202" spans="1:10" ht="14.4">
      <c r="A1202" s="3" t="s">
        <v>273</v>
      </c>
      <c r="B1202" s="5">
        <v>2014</v>
      </c>
      <c r="C1202" s="3" t="s">
        <v>647</v>
      </c>
      <c r="D1202" s="3" t="s">
        <v>650</v>
      </c>
      <c r="E1202" s="3" t="s">
        <v>35</v>
      </c>
      <c r="F1202" s="3" t="s">
        <v>643</v>
      </c>
      <c r="G1202" s="5">
        <v>33.010179999999998</v>
      </c>
      <c r="H1202" s="5">
        <v>23.103390000000001</v>
      </c>
      <c r="I1202" s="5">
        <v>45.617919999999998</v>
      </c>
      <c r="J1202" s="2" t="s">
        <v>644</v>
      </c>
    </row>
    <row r="1203" spans="1:10" ht="14.4">
      <c r="A1203" s="3" t="s">
        <v>273</v>
      </c>
      <c r="B1203" s="5">
        <v>2015</v>
      </c>
      <c r="C1203" s="3" t="s">
        <v>647</v>
      </c>
      <c r="D1203" s="3" t="s">
        <v>650</v>
      </c>
      <c r="E1203" s="3" t="s">
        <v>35</v>
      </c>
      <c r="F1203" s="3" t="s">
        <v>643</v>
      </c>
      <c r="G1203" s="5">
        <v>35.009439999999998</v>
      </c>
      <c r="H1203" s="5">
        <v>24.681799999999999</v>
      </c>
      <c r="I1203" s="5">
        <v>47.655149999999999</v>
      </c>
      <c r="J1203" s="2" t="s">
        <v>644</v>
      </c>
    </row>
    <row r="1204" spans="1:10" ht="14.4">
      <c r="A1204" s="3" t="s">
        <v>273</v>
      </c>
      <c r="B1204" s="5">
        <v>2016</v>
      </c>
      <c r="C1204" s="3" t="s">
        <v>647</v>
      </c>
      <c r="D1204" s="3" t="s">
        <v>650</v>
      </c>
      <c r="E1204" s="3" t="s">
        <v>35</v>
      </c>
      <c r="F1204" s="3" t="s">
        <v>643</v>
      </c>
      <c r="G1204" s="5">
        <v>35.870919999999998</v>
      </c>
      <c r="H1204" s="5">
        <v>25.107800000000001</v>
      </c>
      <c r="I1204" s="5">
        <v>49.473840000000003</v>
      </c>
      <c r="J1204" s="2" t="s">
        <v>644</v>
      </c>
    </row>
    <row r="1205" spans="1:10" ht="14.4">
      <c r="A1205" s="3" t="s">
        <v>273</v>
      </c>
      <c r="B1205" s="5">
        <v>2017</v>
      </c>
      <c r="C1205" s="3" t="s">
        <v>647</v>
      </c>
      <c r="D1205" s="3" t="s">
        <v>650</v>
      </c>
      <c r="E1205" s="3" t="s">
        <v>35</v>
      </c>
      <c r="F1205" s="3" t="s">
        <v>643</v>
      </c>
      <c r="G1205" s="5">
        <v>37.388660000000002</v>
      </c>
      <c r="H1205" s="5">
        <v>26.01624</v>
      </c>
      <c r="I1205" s="5">
        <v>51.897190000000002</v>
      </c>
      <c r="J1205" s="2" t="s">
        <v>644</v>
      </c>
    </row>
    <row r="1206" spans="1:10" ht="14.4" hidden="1">
      <c r="A1206" s="3" t="s">
        <v>273</v>
      </c>
      <c r="B1206" s="5">
        <v>1990</v>
      </c>
      <c r="C1206" s="3" t="s">
        <v>647</v>
      </c>
      <c r="D1206" s="3" t="s">
        <v>650</v>
      </c>
      <c r="E1206" s="3" t="s">
        <v>35</v>
      </c>
      <c r="F1206" s="3" t="s">
        <v>646</v>
      </c>
      <c r="G1206" s="5">
        <v>0.53348099999999998</v>
      </c>
      <c r="H1206" s="5">
        <v>0.37125900000000001</v>
      </c>
      <c r="I1206" s="5">
        <v>0.75911399999999996</v>
      </c>
      <c r="J1206" s="2" t="s">
        <v>644</v>
      </c>
    </row>
    <row r="1207" spans="1:10" ht="14.4" hidden="1">
      <c r="A1207" s="3" t="s">
        <v>273</v>
      </c>
      <c r="B1207" s="5">
        <v>1991</v>
      </c>
      <c r="C1207" s="3" t="s">
        <v>647</v>
      </c>
      <c r="D1207" s="3" t="s">
        <v>650</v>
      </c>
      <c r="E1207" s="3" t="s">
        <v>35</v>
      </c>
      <c r="F1207" s="3" t="s">
        <v>646</v>
      </c>
      <c r="G1207" s="5">
        <v>0.55956600000000001</v>
      </c>
      <c r="H1207" s="5">
        <v>0.391762</v>
      </c>
      <c r="I1207" s="5">
        <v>0.801172</v>
      </c>
      <c r="J1207" s="2" t="s">
        <v>644</v>
      </c>
    </row>
    <row r="1208" spans="1:10" ht="14.4" hidden="1">
      <c r="A1208" s="3" t="s">
        <v>273</v>
      </c>
      <c r="B1208" s="5">
        <v>1992</v>
      </c>
      <c r="C1208" s="3" t="s">
        <v>647</v>
      </c>
      <c r="D1208" s="3" t="s">
        <v>650</v>
      </c>
      <c r="E1208" s="3" t="s">
        <v>35</v>
      </c>
      <c r="F1208" s="3" t="s">
        <v>646</v>
      </c>
      <c r="G1208" s="5">
        <v>0.58821000000000001</v>
      </c>
      <c r="H1208" s="5">
        <v>0.41078500000000001</v>
      </c>
      <c r="I1208" s="5">
        <v>0.83074300000000001</v>
      </c>
      <c r="J1208" s="2" t="s">
        <v>644</v>
      </c>
    </row>
    <row r="1209" spans="1:10" ht="14.4" hidden="1">
      <c r="A1209" s="3" t="s">
        <v>273</v>
      </c>
      <c r="B1209" s="5">
        <v>1993</v>
      </c>
      <c r="C1209" s="3" t="s">
        <v>647</v>
      </c>
      <c r="D1209" s="3" t="s">
        <v>650</v>
      </c>
      <c r="E1209" s="3" t="s">
        <v>35</v>
      </c>
      <c r="F1209" s="3" t="s">
        <v>646</v>
      </c>
      <c r="G1209" s="5">
        <v>0.61593699999999996</v>
      </c>
      <c r="H1209" s="5">
        <v>0.42156500000000002</v>
      </c>
      <c r="I1209" s="5">
        <v>0.86154500000000001</v>
      </c>
      <c r="J1209" s="2" t="s">
        <v>644</v>
      </c>
    </row>
    <row r="1210" spans="1:10" ht="14.4" hidden="1">
      <c r="A1210" s="3" t="s">
        <v>273</v>
      </c>
      <c r="B1210" s="5">
        <v>1994</v>
      </c>
      <c r="C1210" s="3" t="s">
        <v>647</v>
      </c>
      <c r="D1210" s="3" t="s">
        <v>650</v>
      </c>
      <c r="E1210" s="3" t="s">
        <v>35</v>
      </c>
      <c r="F1210" s="3" t="s">
        <v>646</v>
      </c>
      <c r="G1210" s="5">
        <v>0.64484699999999995</v>
      </c>
      <c r="H1210" s="5">
        <v>0.44675199999999998</v>
      </c>
      <c r="I1210" s="5">
        <v>0.91344899999999996</v>
      </c>
      <c r="J1210" s="2" t="s">
        <v>644</v>
      </c>
    </row>
    <row r="1211" spans="1:10" ht="14.4" hidden="1">
      <c r="A1211" s="3" t="s">
        <v>273</v>
      </c>
      <c r="B1211" s="5">
        <v>1995</v>
      </c>
      <c r="C1211" s="3" t="s">
        <v>647</v>
      </c>
      <c r="D1211" s="3" t="s">
        <v>650</v>
      </c>
      <c r="E1211" s="3" t="s">
        <v>35</v>
      </c>
      <c r="F1211" s="3" t="s">
        <v>646</v>
      </c>
      <c r="G1211" s="5">
        <v>0.67255699999999996</v>
      </c>
      <c r="H1211" s="5">
        <v>0.46534300000000001</v>
      </c>
      <c r="I1211" s="5">
        <v>0.95504100000000003</v>
      </c>
      <c r="J1211" s="2" t="s">
        <v>644</v>
      </c>
    </row>
    <row r="1212" spans="1:10" ht="14.4" hidden="1">
      <c r="A1212" s="3" t="s">
        <v>273</v>
      </c>
      <c r="B1212" s="5">
        <v>1996</v>
      </c>
      <c r="C1212" s="3" t="s">
        <v>647</v>
      </c>
      <c r="D1212" s="3" t="s">
        <v>650</v>
      </c>
      <c r="E1212" s="3" t="s">
        <v>35</v>
      </c>
      <c r="F1212" s="3" t="s">
        <v>646</v>
      </c>
      <c r="G1212" s="5">
        <v>0.709117</v>
      </c>
      <c r="H1212" s="5">
        <v>0.49465500000000001</v>
      </c>
      <c r="I1212" s="5">
        <v>0.999135</v>
      </c>
      <c r="J1212" s="2" t="s">
        <v>644</v>
      </c>
    </row>
    <row r="1213" spans="1:10" ht="14.4" hidden="1">
      <c r="A1213" s="3" t="s">
        <v>273</v>
      </c>
      <c r="B1213" s="5">
        <v>1997</v>
      </c>
      <c r="C1213" s="3" t="s">
        <v>647</v>
      </c>
      <c r="D1213" s="3" t="s">
        <v>650</v>
      </c>
      <c r="E1213" s="3" t="s">
        <v>35</v>
      </c>
      <c r="F1213" s="3" t="s">
        <v>646</v>
      </c>
      <c r="G1213" s="5">
        <v>0.74636999999999998</v>
      </c>
      <c r="H1213" s="5">
        <v>0.52817199999999997</v>
      </c>
      <c r="I1213" s="5">
        <v>1.028205</v>
      </c>
      <c r="J1213" s="2" t="s">
        <v>644</v>
      </c>
    </row>
    <row r="1214" spans="1:10" ht="14.4" hidden="1">
      <c r="A1214" s="3" t="s">
        <v>273</v>
      </c>
      <c r="B1214" s="5">
        <v>1998</v>
      </c>
      <c r="C1214" s="3" t="s">
        <v>647</v>
      </c>
      <c r="D1214" s="3" t="s">
        <v>650</v>
      </c>
      <c r="E1214" s="3" t="s">
        <v>35</v>
      </c>
      <c r="F1214" s="3" t="s">
        <v>646</v>
      </c>
      <c r="G1214" s="5">
        <v>0.78003199999999995</v>
      </c>
      <c r="H1214" s="5">
        <v>0.54372299999999996</v>
      </c>
      <c r="I1214" s="5">
        <v>1.057661</v>
      </c>
      <c r="J1214" s="2" t="s">
        <v>644</v>
      </c>
    </row>
    <row r="1215" spans="1:10" ht="14.4" hidden="1">
      <c r="A1215" s="3" t="s">
        <v>273</v>
      </c>
      <c r="B1215" s="5">
        <v>1999</v>
      </c>
      <c r="C1215" s="3" t="s">
        <v>647</v>
      </c>
      <c r="D1215" s="3" t="s">
        <v>650</v>
      </c>
      <c r="E1215" s="3" t="s">
        <v>35</v>
      </c>
      <c r="F1215" s="3" t="s">
        <v>646</v>
      </c>
      <c r="G1215" s="5">
        <v>0.822905</v>
      </c>
      <c r="H1215" s="5">
        <v>0.57335000000000003</v>
      </c>
      <c r="I1215" s="5">
        <v>1.118269</v>
      </c>
      <c r="J1215" s="2" t="s">
        <v>644</v>
      </c>
    </row>
    <row r="1216" spans="1:10" ht="14.4" hidden="1">
      <c r="A1216" s="3" t="s">
        <v>273</v>
      </c>
      <c r="B1216" s="5">
        <v>2000</v>
      </c>
      <c r="C1216" s="3" t="s">
        <v>647</v>
      </c>
      <c r="D1216" s="3" t="s">
        <v>650</v>
      </c>
      <c r="E1216" s="3" t="s">
        <v>35</v>
      </c>
      <c r="F1216" s="3" t="s">
        <v>646</v>
      </c>
      <c r="G1216" s="5">
        <v>0.87416799999999995</v>
      </c>
      <c r="H1216" s="5">
        <v>0.60133499999999995</v>
      </c>
      <c r="I1216" s="5">
        <v>1.1899470000000001</v>
      </c>
      <c r="J1216" s="2" t="s">
        <v>644</v>
      </c>
    </row>
    <row r="1217" spans="1:10" ht="14.4" hidden="1">
      <c r="A1217" s="3" t="s">
        <v>273</v>
      </c>
      <c r="B1217" s="5">
        <v>2001</v>
      </c>
      <c r="C1217" s="3" t="s">
        <v>647</v>
      </c>
      <c r="D1217" s="3" t="s">
        <v>650</v>
      </c>
      <c r="E1217" s="3" t="s">
        <v>35</v>
      </c>
      <c r="F1217" s="3" t="s">
        <v>646</v>
      </c>
      <c r="G1217" s="5">
        <v>0.92798700000000001</v>
      </c>
      <c r="H1217" s="5">
        <v>0.64316200000000001</v>
      </c>
      <c r="I1217" s="5">
        <v>1.256999</v>
      </c>
      <c r="J1217" s="2" t="s">
        <v>644</v>
      </c>
    </row>
    <row r="1218" spans="1:10" ht="14.4" hidden="1">
      <c r="A1218" s="3" t="s">
        <v>273</v>
      </c>
      <c r="B1218" s="5">
        <v>2002</v>
      </c>
      <c r="C1218" s="3" t="s">
        <v>647</v>
      </c>
      <c r="D1218" s="3" t="s">
        <v>650</v>
      </c>
      <c r="E1218" s="3" t="s">
        <v>35</v>
      </c>
      <c r="F1218" s="3" t="s">
        <v>646</v>
      </c>
      <c r="G1218" s="5">
        <v>0.98341500000000004</v>
      </c>
      <c r="H1218" s="5">
        <v>0.70359799999999995</v>
      </c>
      <c r="I1218" s="5">
        <v>1.3215520000000001</v>
      </c>
      <c r="J1218" s="2" t="s">
        <v>644</v>
      </c>
    </row>
    <row r="1219" spans="1:10" ht="14.4" hidden="1">
      <c r="A1219" s="3" t="s">
        <v>273</v>
      </c>
      <c r="B1219" s="5">
        <v>2003</v>
      </c>
      <c r="C1219" s="3" t="s">
        <v>647</v>
      </c>
      <c r="D1219" s="3" t="s">
        <v>650</v>
      </c>
      <c r="E1219" s="3" t="s">
        <v>35</v>
      </c>
      <c r="F1219" s="3" t="s">
        <v>646</v>
      </c>
      <c r="G1219" s="5">
        <v>1.031558</v>
      </c>
      <c r="H1219" s="5">
        <v>0.72964799999999996</v>
      </c>
      <c r="I1219" s="5">
        <v>1.407197</v>
      </c>
      <c r="J1219" s="2" t="s">
        <v>644</v>
      </c>
    </row>
    <row r="1220" spans="1:10" ht="14.4" hidden="1">
      <c r="A1220" s="3" t="s">
        <v>273</v>
      </c>
      <c r="B1220" s="5">
        <v>2004</v>
      </c>
      <c r="C1220" s="3" t="s">
        <v>647</v>
      </c>
      <c r="D1220" s="3" t="s">
        <v>650</v>
      </c>
      <c r="E1220" s="3" t="s">
        <v>35</v>
      </c>
      <c r="F1220" s="3" t="s">
        <v>646</v>
      </c>
      <c r="G1220" s="5">
        <v>1.073026</v>
      </c>
      <c r="H1220" s="5">
        <v>0.76432800000000001</v>
      </c>
      <c r="I1220" s="5">
        <v>1.4496309999999999</v>
      </c>
      <c r="J1220" s="2" t="s">
        <v>644</v>
      </c>
    </row>
    <row r="1221" spans="1:10" ht="14.4" hidden="1">
      <c r="A1221" s="3" t="s">
        <v>273</v>
      </c>
      <c r="B1221" s="5">
        <v>2005</v>
      </c>
      <c r="C1221" s="3" t="s">
        <v>647</v>
      </c>
      <c r="D1221" s="3" t="s">
        <v>650</v>
      </c>
      <c r="E1221" s="3" t="s">
        <v>35</v>
      </c>
      <c r="F1221" s="3" t="s">
        <v>646</v>
      </c>
      <c r="G1221" s="5">
        <v>1.105467</v>
      </c>
      <c r="H1221" s="5">
        <v>0.77372099999999999</v>
      </c>
      <c r="I1221" s="5">
        <v>1.514858</v>
      </c>
      <c r="J1221" s="2" t="s">
        <v>644</v>
      </c>
    </row>
    <row r="1222" spans="1:10" ht="14.4" hidden="1">
      <c r="A1222" s="3" t="s">
        <v>273</v>
      </c>
      <c r="B1222" s="5">
        <v>2006</v>
      </c>
      <c r="C1222" s="3" t="s">
        <v>647</v>
      </c>
      <c r="D1222" s="3" t="s">
        <v>650</v>
      </c>
      <c r="E1222" s="3" t="s">
        <v>35</v>
      </c>
      <c r="F1222" s="3" t="s">
        <v>646</v>
      </c>
      <c r="G1222" s="5">
        <v>1.1427670000000001</v>
      </c>
      <c r="H1222" s="5">
        <v>0.81331500000000001</v>
      </c>
      <c r="I1222" s="5">
        <v>1.555984</v>
      </c>
      <c r="J1222" s="2" t="s">
        <v>644</v>
      </c>
    </row>
    <row r="1223" spans="1:10" ht="14.4" hidden="1">
      <c r="A1223" s="3" t="s">
        <v>273</v>
      </c>
      <c r="B1223" s="5">
        <v>2007</v>
      </c>
      <c r="C1223" s="3" t="s">
        <v>647</v>
      </c>
      <c r="D1223" s="3" t="s">
        <v>650</v>
      </c>
      <c r="E1223" s="3" t="s">
        <v>35</v>
      </c>
      <c r="F1223" s="3" t="s">
        <v>646</v>
      </c>
      <c r="G1223" s="5">
        <v>1.178885</v>
      </c>
      <c r="H1223" s="5">
        <v>0.83971200000000001</v>
      </c>
      <c r="I1223" s="5">
        <v>1.60673</v>
      </c>
      <c r="J1223" s="2" t="s">
        <v>644</v>
      </c>
    </row>
    <row r="1224" spans="1:10" ht="14.4" hidden="1">
      <c r="A1224" s="3" t="s">
        <v>273</v>
      </c>
      <c r="B1224" s="5">
        <v>2008</v>
      </c>
      <c r="C1224" s="3" t="s">
        <v>647</v>
      </c>
      <c r="D1224" s="3" t="s">
        <v>650</v>
      </c>
      <c r="E1224" s="3" t="s">
        <v>35</v>
      </c>
      <c r="F1224" s="3" t="s">
        <v>646</v>
      </c>
      <c r="G1224" s="5">
        <v>1.223589</v>
      </c>
      <c r="H1224" s="5">
        <v>0.86973400000000001</v>
      </c>
      <c r="I1224" s="5">
        <v>1.657254</v>
      </c>
      <c r="J1224" s="2" t="s">
        <v>644</v>
      </c>
    </row>
    <row r="1225" spans="1:10" ht="14.4" hidden="1">
      <c r="A1225" s="3" t="s">
        <v>273</v>
      </c>
      <c r="B1225" s="5">
        <v>2009</v>
      </c>
      <c r="C1225" s="3" t="s">
        <v>647</v>
      </c>
      <c r="D1225" s="3" t="s">
        <v>650</v>
      </c>
      <c r="E1225" s="3" t="s">
        <v>35</v>
      </c>
      <c r="F1225" s="3" t="s">
        <v>646</v>
      </c>
      <c r="G1225" s="5">
        <v>1.2601370000000001</v>
      </c>
      <c r="H1225" s="5">
        <v>0.88933200000000001</v>
      </c>
      <c r="I1225" s="5">
        <v>1.713192</v>
      </c>
      <c r="J1225" s="2" t="s">
        <v>644</v>
      </c>
    </row>
    <row r="1226" spans="1:10" ht="14.4" hidden="1">
      <c r="A1226" s="3" t="s">
        <v>273</v>
      </c>
      <c r="B1226" s="5">
        <v>2010</v>
      </c>
      <c r="C1226" s="3" t="s">
        <v>647</v>
      </c>
      <c r="D1226" s="3" t="s">
        <v>650</v>
      </c>
      <c r="E1226" s="3" t="s">
        <v>35</v>
      </c>
      <c r="F1226" s="3" t="s">
        <v>646</v>
      </c>
      <c r="G1226" s="5">
        <v>1.292535</v>
      </c>
      <c r="H1226" s="5">
        <v>0.89559100000000003</v>
      </c>
      <c r="I1226" s="5">
        <v>1.7704310000000001</v>
      </c>
      <c r="J1226" s="2" t="s">
        <v>644</v>
      </c>
    </row>
    <row r="1227" spans="1:10" ht="14.4" hidden="1">
      <c r="A1227" s="3" t="s">
        <v>273</v>
      </c>
      <c r="B1227" s="5">
        <v>2011</v>
      </c>
      <c r="C1227" s="3" t="s">
        <v>647</v>
      </c>
      <c r="D1227" s="3" t="s">
        <v>650</v>
      </c>
      <c r="E1227" s="3" t="s">
        <v>35</v>
      </c>
      <c r="F1227" s="3" t="s">
        <v>646</v>
      </c>
      <c r="G1227" s="5">
        <v>1.335763</v>
      </c>
      <c r="H1227" s="5">
        <v>0.92598899999999995</v>
      </c>
      <c r="I1227" s="5">
        <v>1.83186</v>
      </c>
      <c r="J1227" s="2" t="s">
        <v>644</v>
      </c>
    </row>
    <row r="1228" spans="1:10" ht="14.4" hidden="1">
      <c r="A1228" s="3" t="s">
        <v>273</v>
      </c>
      <c r="B1228" s="5">
        <v>2012</v>
      </c>
      <c r="C1228" s="3" t="s">
        <v>647</v>
      </c>
      <c r="D1228" s="3" t="s">
        <v>650</v>
      </c>
      <c r="E1228" s="3" t="s">
        <v>35</v>
      </c>
      <c r="F1228" s="3" t="s">
        <v>646</v>
      </c>
      <c r="G1228" s="5">
        <v>1.4046179999999999</v>
      </c>
      <c r="H1228" s="5">
        <v>0.98733899999999997</v>
      </c>
      <c r="I1228" s="5">
        <v>1.90482</v>
      </c>
      <c r="J1228" s="2" t="s">
        <v>644</v>
      </c>
    </row>
    <row r="1229" spans="1:10" ht="14.4" hidden="1">
      <c r="A1229" s="3" t="s">
        <v>273</v>
      </c>
      <c r="B1229" s="5">
        <v>2013</v>
      </c>
      <c r="C1229" s="3" t="s">
        <v>647</v>
      </c>
      <c r="D1229" s="3" t="s">
        <v>650</v>
      </c>
      <c r="E1229" s="3" t="s">
        <v>35</v>
      </c>
      <c r="F1229" s="3" t="s">
        <v>646</v>
      </c>
      <c r="G1229" s="5">
        <v>1.402352</v>
      </c>
      <c r="H1229" s="5">
        <v>0.95479199999999997</v>
      </c>
      <c r="I1229" s="5">
        <v>1.94821</v>
      </c>
      <c r="J1229" s="2" t="s">
        <v>644</v>
      </c>
    </row>
    <row r="1230" spans="1:10" ht="14.4" hidden="1">
      <c r="A1230" s="3" t="s">
        <v>273</v>
      </c>
      <c r="B1230" s="5">
        <v>2014</v>
      </c>
      <c r="C1230" s="3" t="s">
        <v>647</v>
      </c>
      <c r="D1230" s="3" t="s">
        <v>650</v>
      </c>
      <c r="E1230" s="3" t="s">
        <v>35</v>
      </c>
      <c r="F1230" s="3" t="s">
        <v>646</v>
      </c>
      <c r="G1230" s="5">
        <v>1.4416420000000001</v>
      </c>
      <c r="H1230" s="5">
        <v>0.99433199999999999</v>
      </c>
      <c r="I1230" s="5">
        <v>2.007336</v>
      </c>
      <c r="J1230" s="2" t="s">
        <v>644</v>
      </c>
    </row>
    <row r="1231" spans="1:10" ht="14.4" hidden="1">
      <c r="A1231" s="3" t="s">
        <v>273</v>
      </c>
      <c r="B1231" s="5">
        <v>2015</v>
      </c>
      <c r="C1231" s="3" t="s">
        <v>647</v>
      </c>
      <c r="D1231" s="3" t="s">
        <v>650</v>
      </c>
      <c r="E1231" s="3" t="s">
        <v>35</v>
      </c>
      <c r="F1231" s="3" t="s">
        <v>646</v>
      </c>
      <c r="G1231" s="5">
        <v>1.527857</v>
      </c>
      <c r="H1231" s="5">
        <v>1.056149</v>
      </c>
      <c r="I1231" s="5">
        <v>2.1216409999999999</v>
      </c>
      <c r="J1231" s="2" t="s">
        <v>644</v>
      </c>
    </row>
    <row r="1232" spans="1:10" ht="14.4" hidden="1">
      <c r="A1232" s="3" t="s">
        <v>273</v>
      </c>
      <c r="B1232" s="5">
        <v>2016</v>
      </c>
      <c r="C1232" s="3" t="s">
        <v>647</v>
      </c>
      <c r="D1232" s="3" t="s">
        <v>650</v>
      </c>
      <c r="E1232" s="3" t="s">
        <v>35</v>
      </c>
      <c r="F1232" s="3" t="s">
        <v>646</v>
      </c>
      <c r="G1232" s="5">
        <v>1.5690029999999999</v>
      </c>
      <c r="H1232" s="5">
        <v>1.0831470000000001</v>
      </c>
      <c r="I1232" s="5">
        <v>2.179084</v>
      </c>
      <c r="J1232" s="2" t="s">
        <v>644</v>
      </c>
    </row>
    <row r="1233" spans="1:10" ht="14.4" hidden="1">
      <c r="A1233" s="3" t="s">
        <v>273</v>
      </c>
      <c r="B1233" s="5">
        <v>2017</v>
      </c>
      <c r="C1233" s="3" t="s">
        <v>647</v>
      </c>
      <c r="D1233" s="3" t="s">
        <v>650</v>
      </c>
      <c r="E1233" s="3" t="s">
        <v>35</v>
      </c>
      <c r="F1233" s="3" t="s">
        <v>646</v>
      </c>
      <c r="G1233" s="5">
        <v>1.6353690000000001</v>
      </c>
      <c r="H1233" s="5">
        <v>1.1306909999999999</v>
      </c>
      <c r="I1233" s="5">
        <v>2.2859379999999998</v>
      </c>
      <c r="J1233" s="2" t="s">
        <v>644</v>
      </c>
    </row>
    <row r="1234" spans="1:10" ht="14.4">
      <c r="A1234" s="3" t="s">
        <v>273</v>
      </c>
      <c r="B1234" s="5">
        <v>1990</v>
      </c>
      <c r="C1234" s="3" t="s">
        <v>647</v>
      </c>
      <c r="D1234" s="3" t="s">
        <v>651</v>
      </c>
      <c r="E1234" s="3" t="s">
        <v>35</v>
      </c>
      <c r="F1234" s="3" t="s">
        <v>643</v>
      </c>
      <c r="G1234" s="5">
        <v>13.08914</v>
      </c>
      <c r="H1234" s="5">
        <v>8.7000740000000008</v>
      </c>
      <c r="I1234" s="5">
        <v>18.99972</v>
      </c>
      <c r="J1234" s="2" t="s">
        <v>644</v>
      </c>
    </row>
    <row r="1235" spans="1:10" ht="14.4">
      <c r="A1235" s="3" t="s">
        <v>273</v>
      </c>
      <c r="B1235" s="5">
        <v>1991</v>
      </c>
      <c r="C1235" s="3" t="s">
        <v>647</v>
      </c>
      <c r="D1235" s="3" t="s">
        <v>651</v>
      </c>
      <c r="E1235" s="3" t="s">
        <v>35</v>
      </c>
      <c r="F1235" s="3" t="s">
        <v>643</v>
      </c>
      <c r="G1235" s="5">
        <v>13.82968</v>
      </c>
      <c r="H1235" s="5">
        <v>9.3032269999999997</v>
      </c>
      <c r="I1235" s="5">
        <v>20.155069999999998</v>
      </c>
      <c r="J1235" s="2" t="s">
        <v>644</v>
      </c>
    </row>
    <row r="1236" spans="1:10" ht="14.4">
      <c r="A1236" s="3" t="s">
        <v>273</v>
      </c>
      <c r="B1236" s="5">
        <v>1992</v>
      </c>
      <c r="C1236" s="3" t="s">
        <v>647</v>
      </c>
      <c r="D1236" s="3" t="s">
        <v>651</v>
      </c>
      <c r="E1236" s="3" t="s">
        <v>35</v>
      </c>
      <c r="F1236" s="3" t="s">
        <v>643</v>
      </c>
      <c r="G1236" s="5">
        <v>14.56908</v>
      </c>
      <c r="H1236" s="5">
        <v>9.9076459999999997</v>
      </c>
      <c r="I1236" s="5">
        <v>21.143599999999999</v>
      </c>
      <c r="J1236" s="2" t="s">
        <v>644</v>
      </c>
    </row>
    <row r="1237" spans="1:10" ht="14.4">
      <c r="A1237" s="3" t="s">
        <v>273</v>
      </c>
      <c r="B1237" s="5">
        <v>1993</v>
      </c>
      <c r="C1237" s="3" t="s">
        <v>647</v>
      </c>
      <c r="D1237" s="3" t="s">
        <v>651</v>
      </c>
      <c r="E1237" s="3" t="s">
        <v>35</v>
      </c>
      <c r="F1237" s="3" t="s">
        <v>643</v>
      </c>
      <c r="G1237" s="5">
        <v>15.22766</v>
      </c>
      <c r="H1237" s="5">
        <v>10.19772</v>
      </c>
      <c r="I1237" s="5">
        <v>21.789760000000001</v>
      </c>
      <c r="J1237" s="2" t="s">
        <v>644</v>
      </c>
    </row>
    <row r="1238" spans="1:10" ht="14.4">
      <c r="A1238" s="3" t="s">
        <v>273</v>
      </c>
      <c r="B1238" s="5">
        <v>1994</v>
      </c>
      <c r="C1238" s="3" t="s">
        <v>647</v>
      </c>
      <c r="D1238" s="3" t="s">
        <v>651</v>
      </c>
      <c r="E1238" s="3" t="s">
        <v>35</v>
      </c>
      <c r="F1238" s="3" t="s">
        <v>643</v>
      </c>
      <c r="G1238" s="5">
        <v>15.89503</v>
      </c>
      <c r="H1238" s="5">
        <v>10.693580000000001</v>
      </c>
      <c r="I1238" s="5">
        <v>23.081379999999999</v>
      </c>
      <c r="J1238" s="2" t="s">
        <v>644</v>
      </c>
    </row>
    <row r="1239" spans="1:10" ht="14.4">
      <c r="A1239" s="3" t="s">
        <v>273</v>
      </c>
      <c r="B1239" s="5">
        <v>1995</v>
      </c>
      <c r="C1239" s="3" t="s">
        <v>647</v>
      </c>
      <c r="D1239" s="3" t="s">
        <v>651</v>
      </c>
      <c r="E1239" s="3" t="s">
        <v>35</v>
      </c>
      <c r="F1239" s="3" t="s">
        <v>643</v>
      </c>
      <c r="G1239" s="5">
        <v>16.526340000000001</v>
      </c>
      <c r="H1239" s="5">
        <v>11.057869999999999</v>
      </c>
      <c r="I1239" s="5">
        <v>23.917110000000001</v>
      </c>
      <c r="J1239" s="2" t="s">
        <v>644</v>
      </c>
    </row>
    <row r="1240" spans="1:10" ht="14.4">
      <c r="A1240" s="3" t="s">
        <v>273</v>
      </c>
      <c r="B1240" s="5">
        <v>1996</v>
      </c>
      <c r="C1240" s="3" t="s">
        <v>647</v>
      </c>
      <c r="D1240" s="3" t="s">
        <v>651</v>
      </c>
      <c r="E1240" s="3" t="s">
        <v>35</v>
      </c>
      <c r="F1240" s="3" t="s">
        <v>643</v>
      </c>
      <c r="G1240" s="5">
        <v>17.312989999999999</v>
      </c>
      <c r="H1240" s="5">
        <v>11.590249999999999</v>
      </c>
      <c r="I1240" s="5">
        <v>24.845300000000002</v>
      </c>
      <c r="J1240" s="2" t="s">
        <v>644</v>
      </c>
    </row>
    <row r="1241" spans="1:10" ht="14.4">
      <c r="A1241" s="3" t="s">
        <v>273</v>
      </c>
      <c r="B1241" s="5">
        <v>1997</v>
      </c>
      <c r="C1241" s="3" t="s">
        <v>647</v>
      </c>
      <c r="D1241" s="3" t="s">
        <v>651</v>
      </c>
      <c r="E1241" s="3" t="s">
        <v>35</v>
      </c>
      <c r="F1241" s="3" t="s">
        <v>643</v>
      </c>
      <c r="G1241" s="5">
        <v>17.980840000000001</v>
      </c>
      <c r="H1241" s="5">
        <v>12.0261</v>
      </c>
      <c r="I1241" s="5">
        <v>25.62407</v>
      </c>
      <c r="J1241" s="2" t="s">
        <v>644</v>
      </c>
    </row>
    <row r="1242" spans="1:10" ht="14.4">
      <c r="A1242" s="3" t="s">
        <v>273</v>
      </c>
      <c r="B1242" s="5">
        <v>1998</v>
      </c>
      <c r="C1242" s="3" t="s">
        <v>647</v>
      </c>
      <c r="D1242" s="3" t="s">
        <v>651</v>
      </c>
      <c r="E1242" s="3" t="s">
        <v>35</v>
      </c>
      <c r="F1242" s="3" t="s">
        <v>643</v>
      </c>
      <c r="G1242" s="5">
        <v>18.368980000000001</v>
      </c>
      <c r="H1242" s="5">
        <v>12.23945</v>
      </c>
      <c r="I1242" s="5">
        <v>26.1937</v>
      </c>
      <c r="J1242" s="2" t="s">
        <v>644</v>
      </c>
    </row>
    <row r="1243" spans="1:10" ht="14.4">
      <c r="A1243" s="3" t="s">
        <v>273</v>
      </c>
      <c r="B1243" s="5">
        <v>1999</v>
      </c>
      <c r="C1243" s="3" t="s">
        <v>647</v>
      </c>
      <c r="D1243" s="3" t="s">
        <v>651</v>
      </c>
      <c r="E1243" s="3" t="s">
        <v>35</v>
      </c>
      <c r="F1243" s="3" t="s">
        <v>643</v>
      </c>
      <c r="G1243" s="5">
        <v>18.75535</v>
      </c>
      <c r="H1243" s="5">
        <v>12.511670000000001</v>
      </c>
      <c r="I1243" s="5">
        <v>26.877890000000001</v>
      </c>
      <c r="J1243" s="2" t="s">
        <v>644</v>
      </c>
    </row>
    <row r="1244" spans="1:10" ht="14.4">
      <c r="A1244" s="3" t="s">
        <v>273</v>
      </c>
      <c r="B1244" s="5">
        <v>2000</v>
      </c>
      <c r="C1244" s="3" t="s">
        <v>647</v>
      </c>
      <c r="D1244" s="3" t="s">
        <v>651</v>
      </c>
      <c r="E1244" s="3" t="s">
        <v>35</v>
      </c>
      <c r="F1244" s="3" t="s">
        <v>643</v>
      </c>
      <c r="G1244" s="5">
        <v>19.20148</v>
      </c>
      <c r="H1244" s="5">
        <v>12.7669</v>
      </c>
      <c r="I1244" s="5">
        <v>27.482659999999999</v>
      </c>
      <c r="J1244" s="2" t="s">
        <v>644</v>
      </c>
    </row>
    <row r="1245" spans="1:10" ht="14.4">
      <c r="A1245" s="3" t="s">
        <v>273</v>
      </c>
      <c r="B1245" s="5">
        <v>2001</v>
      </c>
      <c r="C1245" s="3" t="s">
        <v>647</v>
      </c>
      <c r="D1245" s="3" t="s">
        <v>651</v>
      </c>
      <c r="E1245" s="3" t="s">
        <v>35</v>
      </c>
      <c r="F1245" s="3" t="s">
        <v>643</v>
      </c>
      <c r="G1245" s="5">
        <v>19.738679999999999</v>
      </c>
      <c r="H1245" s="5">
        <v>13.222720000000001</v>
      </c>
      <c r="I1245" s="5">
        <v>27.959389999999999</v>
      </c>
      <c r="J1245" s="2" t="s">
        <v>644</v>
      </c>
    </row>
    <row r="1246" spans="1:10" ht="14.4">
      <c r="A1246" s="3" t="s">
        <v>273</v>
      </c>
      <c r="B1246" s="5">
        <v>2002</v>
      </c>
      <c r="C1246" s="3" t="s">
        <v>647</v>
      </c>
      <c r="D1246" s="3" t="s">
        <v>651</v>
      </c>
      <c r="E1246" s="3" t="s">
        <v>35</v>
      </c>
      <c r="F1246" s="3" t="s">
        <v>643</v>
      </c>
      <c r="G1246" s="5">
        <v>20.404</v>
      </c>
      <c r="H1246" s="5">
        <v>13.84454</v>
      </c>
      <c r="I1246" s="5">
        <v>28.955749999999998</v>
      </c>
      <c r="J1246" s="2" t="s">
        <v>644</v>
      </c>
    </row>
    <row r="1247" spans="1:10" ht="14.4">
      <c r="A1247" s="3" t="s">
        <v>273</v>
      </c>
      <c r="B1247" s="5">
        <v>2003</v>
      </c>
      <c r="C1247" s="3" t="s">
        <v>647</v>
      </c>
      <c r="D1247" s="3" t="s">
        <v>651</v>
      </c>
      <c r="E1247" s="3" t="s">
        <v>35</v>
      </c>
      <c r="F1247" s="3" t="s">
        <v>643</v>
      </c>
      <c r="G1247" s="5">
        <v>21.017330000000001</v>
      </c>
      <c r="H1247" s="5">
        <v>14.22935</v>
      </c>
      <c r="I1247" s="5">
        <v>29.615500000000001</v>
      </c>
      <c r="J1247" s="2" t="s">
        <v>644</v>
      </c>
    </row>
    <row r="1248" spans="1:10" ht="14.4">
      <c r="A1248" s="3" t="s">
        <v>273</v>
      </c>
      <c r="B1248" s="5">
        <v>2004</v>
      </c>
      <c r="C1248" s="3" t="s">
        <v>647</v>
      </c>
      <c r="D1248" s="3" t="s">
        <v>651</v>
      </c>
      <c r="E1248" s="3" t="s">
        <v>35</v>
      </c>
      <c r="F1248" s="3" t="s">
        <v>643</v>
      </c>
      <c r="G1248" s="5">
        <v>21.580670000000001</v>
      </c>
      <c r="H1248" s="5">
        <v>14.588100000000001</v>
      </c>
      <c r="I1248" s="5">
        <v>30.507079999999998</v>
      </c>
      <c r="J1248" s="2" t="s">
        <v>644</v>
      </c>
    </row>
    <row r="1249" spans="1:10" ht="14.4">
      <c r="A1249" s="3" t="s">
        <v>273</v>
      </c>
      <c r="B1249" s="5">
        <v>2005</v>
      </c>
      <c r="C1249" s="3" t="s">
        <v>647</v>
      </c>
      <c r="D1249" s="3" t="s">
        <v>651</v>
      </c>
      <c r="E1249" s="3" t="s">
        <v>35</v>
      </c>
      <c r="F1249" s="3" t="s">
        <v>643</v>
      </c>
      <c r="G1249" s="5">
        <v>21.928889999999999</v>
      </c>
      <c r="H1249" s="5">
        <v>14.62285</v>
      </c>
      <c r="I1249" s="5">
        <v>31.39142</v>
      </c>
      <c r="J1249" s="2" t="s">
        <v>644</v>
      </c>
    </row>
    <row r="1250" spans="1:10" ht="14.4">
      <c r="A1250" s="3" t="s">
        <v>273</v>
      </c>
      <c r="B1250" s="5">
        <v>2006</v>
      </c>
      <c r="C1250" s="3" t="s">
        <v>647</v>
      </c>
      <c r="D1250" s="3" t="s">
        <v>651</v>
      </c>
      <c r="E1250" s="3" t="s">
        <v>35</v>
      </c>
      <c r="F1250" s="3" t="s">
        <v>643</v>
      </c>
      <c r="G1250" s="5">
        <v>22.39677</v>
      </c>
      <c r="H1250" s="5">
        <v>15.09178</v>
      </c>
      <c r="I1250" s="5">
        <v>31.89865</v>
      </c>
      <c r="J1250" s="2" t="s">
        <v>644</v>
      </c>
    </row>
    <row r="1251" spans="1:10" ht="14.4">
      <c r="A1251" s="3" t="s">
        <v>273</v>
      </c>
      <c r="B1251" s="5">
        <v>2007</v>
      </c>
      <c r="C1251" s="3" t="s">
        <v>647</v>
      </c>
      <c r="D1251" s="3" t="s">
        <v>651</v>
      </c>
      <c r="E1251" s="3" t="s">
        <v>35</v>
      </c>
      <c r="F1251" s="3" t="s">
        <v>643</v>
      </c>
      <c r="G1251" s="5">
        <v>22.90408</v>
      </c>
      <c r="H1251" s="5">
        <v>15.381309999999999</v>
      </c>
      <c r="I1251" s="5">
        <v>32.231560000000002</v>
      </c>
      <c r="J1251" s="2" t="s">
        <v>644</v>
      </c>
    </row>
    <row r="1252" spans="1:10" ht="14.4">
      <c r="A1252" s="3" t="s">
        <v>273</v>
      </c>
      <c r="B1252" s="5">
        <v>2008</v>
      </c>
      <c r="C1252" s="3" t="s">
        <v>647</v>
      </c>
      <c r="D1252" s="3" t="s">
        <v>651</v>
      </c>
      <c r="E1252" s="3" t="s">
        <v>35</v>
      </c>
      <c r="F1252" s="3" t="s">
        <v>643</v>
      </c>
      <c r="G1252" s="5">
        <v>23.383289999999999</v>
      </c>
      <c r="H1252" s="5">
        <v>15.48429</v>
      </c>
      <c r="I1252" s="5">
        <v>32.789819999999999</v>
      </c>
      <c r="J1252" s="2" t="s">
        <v>644</v>
      </c>
    </row>
    <row r="1253" spans="1:10" ht="14.4">
      <c r="A1253" s="3" t="s">
        <v>273</v>
      </c>
      <c r="B1253" s="5">
        <v>2009</v>
      </c>
      <c r="C1253" s="3" t="s">
        <v>647</v>
      </c>
      <c r="D1253" s="3" t="s">
        <v>651</v>
      </c>
      <c r="E1253" s="3" t="s">
        <v>35</v>
      </c>
      <c r="F1253" s="3" t="s">
        <v>643</v>
      </c>
      <c r="G1253" s="5">
        <v>23.804680000000001</v>
      </c>
      <c r="H1253" s="5">
        <v>15.69229</v>
      </c>
      <c r="I1253" s="5">
        <v>33.446899999999999</v>
      </c>
      <c r="J1253" s="2" t="s">
        <v>644</v>
      </c>
    </row>
    <row r="1254" spans="1:10" ht="14.4">
      <c r="A1254" s="3" t="s">
        <v>273</v>
      </c>
      <c r="B1254" s="5">
        <v>2010</v>
      </c>
      <c r="C1254" s="3" t="s">
        <v>647</v>
      </c>
      <c r="D1254" s="3" t="s">
        <v>651</v>
      </c>
      <c r="E1254" s="3" t="s">
        <v>35</v>
      </c>
      <c r="F1254" s="3" t="s">
        <v>643</v>
      </c>
      <c r="G1254" s="5">
        <v>24.150849999999998</v>
      </c>
      <c r="H1254" s="5">
        <v>15.719049999999999</v>
      </c>
      <c r="I1254" s="5">
        <v>34.227550000000001</v>
      </c>
      <c r="J1254" s="2" t="s">
        <v>644</v>
      </c>
    </row>
    <row r="1255" spans="1:10" ht="14.4">
      <c r="A1255" s="3" t="s">
        <v>273</v>
      </c>
      <c r="B1255" s="5">
        <v>2011</v>
      </c>
      <c r="C1255" s="3" t="s">
        <v>647</v>
      </c>
      <c r="D1255" s="3" t="s">
        <v>651</v>
      </c>
      <c r="E1255" s="3" t="s">
        <v>35</v>
      </c>
      <c r="F1255" s="3" t="s">
        <v>643</v>
      </c>
      <c r="G1255" s="5">
        <v>24.84751</v>
      </c>
      <c r="H1255" s="5">
        <v>16.315750000000001</v>
      </c>
      <c r="I1255" s="5">
        <v>35.386969999999998</v>
      </c>
      <c r="J1255" s="2" t="s">
        <v>644</v>
      </c>
    </row>
    <row r="1256" spans="1:10" ht="14.4">
      <c r="A1256" s="3" t="s">
        <v>273</v>
      </c>
      <c r="B1256" s="5">
        <v>2012</v>
      </c>
      <c r="C1256" s="3" t="s">
        <v>647</v>
      </c>
      <c r="D1256" s="3" t="s">
        <v>651</v>
      </c>
      <c r="E1256" s="3" t="s">
        <v>35</v>
      </c>
      <c r="F1256" s="3" t="s">
        <v>643</v>
      </c>
      <c r="G1256" s="5">
        <v>25.68609</v>
      </c>
      <c r="H1256" s="5">
        <v>16.780650000000001</v>
      </c>
      <c r="I1256" s="5">
        <v>36.498139999999999</v>
      </c>
      <c r="J1256" s="2" t="s">
        <v>644</v>
      </c>
    </row>
    <row r="1257" spans="1:10" ht="14.4">
      <c r="A1257" s="3" t="s">
        <v>273</v>
      </c>
      <c r="B1257" s="5">
        <v>2013</v>
      </c>
      <c r="C1257" s="3" t="s">
        <v>647</v>
      </c>
      <c r="D1257" s="3" t="s">
        <v>651</v>
      </c>
      <c r="E1257" s="3" t="s">
        <v>35</v>
      </c>
      <c r="F1257" s="3" t="s">
        <v>643</v>
      </c>
      <c r="G1257" s="5">
        <v>24.91432</v>
      </c>
      <c r="H1257" s="5">
        <v>15.64594</v>
      </c>
      <c r="I1257" s="5">
        <v>35.658830000000002</v>
      </c>
      <c r="J1257" s="2" t="s">
        <v>644</v>
      </c>
    </row>
    <row r="1258" spans="1:10" ht="14.4">
      <c r="A1258" s="3" t="s">
        <v>273</v>
      </c>
      <c r="B1258" s="5">
        <v>2014</v>
      </c>
      <c r="C1258" s="3" t="s">
        <v>647</v>
      </c>
      <c r="D1258" s="3" t="s">
        <v>651</v>
      </c>
      <c r="E1258" s="3" t="s">
        <v>35</v>
      </c>
      <c r="F1258" s="3" t="s">
        <v>643</v>
      </c>
      <c r="G1258" s="5">
        <v>25.207429999999999</v>
      </c>
      <c r="H1258" s="5">
        <v>15.98302</v>
      </c>
      <c r="I1258" s="5">
        <v>36.072009999999999</v>
      </c>
      <c r="J1258" s="2" t="s">
        <v>644</v>
      </c>
    </row>
    <row r="1259" spans="1:10" ht="14.4">
      <c r="A1259" s="3" t="s">
        <v>273</v>
      </c>
      <c r="B1259" s="5">
        <v>2015</v>
      </c>
      <c r="C1259" s="3" t="s">
        <v>647</v>
      </c>
      <c r="D1259" s="3" t="s">
        <v>651</v>
      </c>
      <c r="E1259" s="3" t="s">
        <v>35</v>
      </c>
      <c r="F1259" s="3" t="s">
        <v>643</v>
      </c>
      <c r="G1259" s="5">
        <v>26.363939999999999</v>
      </c>
      <c r="H1259" s="5">
        <v>16.644880000000001</v>
      </c>
      <c r="I1259" s="5">
        <v>37.701569999999997</v>
      </c>
      <c r="J1259" s="2" t="s">
        <v>644</v>
      </c>
    </row>
    <row r="1260" spans="1:10" ht="14.4">
      <c r="A1260" s="3" t="s">
        <v>273</v>
      </c>
      <c r="B1260" s="5">
        <v>2016</v>
      </c>
      <c r="C1260" s="3" t="s">
        <v>647</v>
      </c>
      <c r="D1260" s="3" t="s">
        <v>651</v>
      </c>
      <c r="E1260" s="3" t="s">
        <v>35</v>
      </c>
      <c r="F1260" s="3" t="s">
        <v>643</v>
      </c>
      <c r="G1260" s="5">
        <v>27.042629999999999</v>
      </c>
      <c r="H1260" s="5">
        <v>17.097079999999998</v>
      </c>
      <c r="I1260" s="5">
        <v>39.885219999999997</v>
      </c>
      <c r="J1260" s="2" t="s">
        <v>644</v>
      </c>
    </row>
    <row r="1261" spans="1:10" ht="14.4">
      <c r="A1261" s="3" t="s">
        <v>273</v>
      </c>
      <c r="B1261" s="5">
        <v>2017</v>
      </c>
      <c r="C1261" s="3" t="s">
        <v>647</v>
      </c>
      <c r="D1261" s="3" t="s">
        <v>651</v>
      </c>
      <c r="E1261" s="3" t="s">
        <v>35</v>
      </c>
      <c r="F1261" s="3" t="s">
        <v>643</v>
      </c>
      <c r="G1261" s="5">
        <v>28.17474</v>
      </c>
      <c r="H1261" s="5">
        <v>17.978829999999999</v>
      </c>
      <c r="I1261" s="5">
        <v>40.81718</v>
      </c>
      <c r="J1261" s="2" t="s">
        <v>644</v>
      </c>
    </row>
    <row r="1262" spans="1:10" ht="14.4" hidden="1">
      <c r="A1262" s="3" t="s">
        <v>273</v>
      </c>
      <c r="B1262" s="5">
        <v>1990</v>
      </c>
      <c r="C1262" s="3" t="s">
        <v>647</v>
      </c>
      <c r="D1262" s="3" t="s">
        <v>651</v>
      </c>
      <c r="E1262" s="3" t="s">
        <v>35</v>
      </c>
      <c r="F1262" s="3" t="s">
        <v>646</v>
      </c>
      <c r="G1262" s="5">
        <v>0.47873199999999999</v>
      </c>
      <c r="H1262" s="5">
        <v>0.319822</v>
      </c>
      <c r="I1262" s="5">
        <v>0.69437700000000002</v>
      </c>
      <c r="J1262" s="2" t="s">
        <v>644</v>
      </c>
    </row>
    <row r="1263" spans="1:10" ht="14.4" hidden="1">
      <c r="A1263" s="3" t="s">
        <v>273</v>
      </c>
      <c r="B1263" s="5">
        <v>1991</v>
      </c>
      <c r="C1263" s="3" t="s">
        <v>647</v>
      </c>
      <c r="D1263" s="3" t="s">
        <v>651</v>
      </c>
      <c r="E1263" s="3" t="s">
        <v>35</v>
      </c>
      <c r="F1263" s="3" t="s">
        <v>646</v>
      </c>
      <c r="G1263" s="5">
        <v>0.506992</v>
      </c>
      <c r="H1263" s="5">
        <v>0.34193000000000001</v>
      </c>
      <c r="I1263" s="5">
        <v>0.73709999999999998</v>
      </c>
      <c r="J1263" s="2" t="s">
        <v>644</v>
      </c>
    </row>
    <row r="1264" spans="1:10" ht="14.4" hidden="1">
      <c r="A1264" s="3" t="s">
        <v>273</v>
      </c>
      <c r="B1264" s="5">
        <v>1992</v>
      </c>
      <c r="C1264" s="3" t="s">
        <v>647</v>
      </c>
      <c r="D1264" s="3" t="s">
        <v>651</v>
      </c>
      <c r="E1264" s="3" t="s">
        <v>35</v>
      </c>
      <c r="F1264" s="3" t="s">
        <v>646</v>
      </c>
      <c r="G1264" s="5">
        <v>0.53625100000000003</v>
      </c>
      <c r="H1264" s="5">
        <v>0.36555900000000002</v>
      </c>
      <c r="I1264" s="5">
        <v>0.77808999999999995</v>
      </c>
      <c r="J1264" s="2" t="s">
        <v>644</v>
      </c>
    </row>
    <row r="1265" spans="1:10" ht="14.4" hidden="1">
      <c r="A1265" s="3" t="s">
        <v>273</v>
      </c>
      <c r="B1265" s="5">
        <v>1993</v>
      </c>
      <c r="C1265" s="3" t="s">
        <v>647</v>
      </c>
      <c r="D1265" s="3" t="s">
        <v>651</v>
      </c>
      <c r="E1265" s="3" t="s">
        <v>35</v>
      </c>
      <c r="F1265" s="3" t="s">
        <v>646</v>
      </c>
      <c r="G1265" s="5">
        <v>0.56285099999999999</v>
      </c>
      <c r="H1265" s="5">
        <v>0.37809599999999999</v>
      </c>
      <c r="I1265" s="5">
        <v>0.80707700000000004</v>
      </c>
      <c r="J1265" s="2" t="s">
        <v>644</v>
      </c>
    </row>
    <row r="1266" spans="1:10" ht="14.4" hidden="1">
      <c r="A1266" s="3" t="s">
        <v>273</v>
      </c>
      <c r="B1266" s="5">
        <v>1994</v>
      </c>
      <c r="C1266" s="3" t="s">
        <v>647</v>
      </c>
      <c r="D1266" s="3" t="s">
        <v>651</v>
      </c>
      <c r="E1266" s="3" t="s">
        <v>35</v>
      </c>
      <c r="F1266" s="3" t="s">
        <v>646</v>
      </c>
      <c r="G1266" s="5">
        <v>0.59020399999999995</v>
      </c>
      <c r="H1266" s="5">
        <v>0.39826800000000001</v>
      </c>
      <c r="I1266" s="5">
        <v>0.854128</v>
      </c>
      <c r="J1266" s="2" t="s">
        <v>644</v>
      </c>
    </row>
    <row r="1267" spans="1:10" ht="14.4" hidden="1">
      <c r="A1267" s="3" t="s">
        <v>273</v>
      </c>
      <c r="B1267" s="5">
        <v>1995</v>
      </c>
      <c r="C1267" s="3" t="s">
        <v>647</v>
      </c>
      <c r="D1267" s="3" t="s">
        <v>651</v>
      </c>
      <c r="E1267" s="3" t="s">
        <v>35</v>
      </c>
      <c r="F1267" s="3" t="s">
        <v>646</v>
      </c>
      <c r="G1267" s="5">
        <v>0.61662499999999998</v>
      </c>
      <c r="H1267" s="5">
        <v>0.41245700000000002</v>
      </c>
      <c r="I1267" s="5">
        <v>0.88943499999999998</v>
      </c>
      <c r="J1267" s="2" t="s">
        <v>644</v>
      </c>
    </row>
    <row r="1268" spans="1:10" ht="14.4" hidden="1">
      <c r="A1268" s="3" t="s">
        <v>273</v>
      </c>
      <c r="B1268" s="5">
        <v>1996</v>
      </c>
      <c r="C1268" s="3" t="s">
        <v>647</v>
      </c>
      <c r="D1268" s="3" t="s">
        <v>651</v>
      </c>
      <c r="E1268" s="3" t="s">
        <v>35</v>
      </c>
      <c r="F1268" s="3" t="s">
        <v>646</v>
      </c>
      <c r="G1268" s="5">
        <v>0.64932199999999995</v>
      </c>
      <c r="H1268" s="5">
        <v>0.43244700000000003</v>
      </c>
      <c r="I1268" s="5">
        <v>0.93220899999999995</v>
      </c>
      <c r="J1268" s="2" t="s">
        <v>644</v>
      </c>
    </row>
    <row r="1269" spans="1:10" ht="14.4" hidden="1">
      <c r="A1269" s="3" t="s">
        <v>273</v>
      </c>
      <c r="B1269" s="5">
        <v>1997</v>
      </c>
      <c r="C1269" s="3" t="s">
        <v>647</v>
      </c>
      <c r="D1269" s="3" t="s">
        <v>651</v>
      </c>
      <c r="E1269" s="3" t="s">
        <v>35</v>
      </c>
      <c r="F1269" s="3" t="s">
        <v>646</v>
      </c>
      <c r="G1269" s="5">
        <v>0.67838799999999999</v>
      </c>
      <c r="H1269" s="5">
        <v>0.453513</v>
      </c>
      <c r="I1269" s="5">
        <v>0.97090799999999999</v>
      </c>
      <c r="J1269" s="2" t="s">
        <v>644</v>
      </c>
    </row>
    <row r="1270" spans="1:10" ht="14.4" hidden="1">
      <c r="A1270" s="3" t="s">
        <v>273</v>
      </c>
      <c r="B1270" s="5">
        <v>1998</v>
      </c>
      <c r="C1270" s="3" t="s">
        <v>647</v>
      </c>
      <c r="D1270" s="3" t="s">
        <v>651</v>
      </c>
      <c r="E1270" s="3" t="s">
        <v>35</v>
      </c>
      <c r="F1270" s="3" t="s">
        <v>646</v>
      </c>
      <c r="G1270" s="5">
        <v>0.69638999999999995</v>
      </c>
      <c r="H1270" s="5">
        <v>0.46506199999999998</v>
      </c>
      <c r="I1270" s="5">
        <v>0.99364300000000005</v>
      </c>
      <c r="J1270" s="2" t="s">
        <v>644</v>
      </c>
    </row>
    <row r="1271" spans="1:10" ht="14.4" hidden="1">
      <c r="A1271" s="3" t="s">
        <v>273</v>
      </c>
      <c r="B1271" s="5">
        <v>1999</v>
      </c>
      <c r="C1271" s="3" t="s">
        <v>647</v>
      </c>
      <c r="D1271" s="3" t="s">
        <v>651</v>
      </c>
      <c r="E1271" s="3" t="s">
        <v>35</v>
      </c>
      <c r="F1271" s="3" t="s">
        <v>646</v>
      </c>
      <c r="G1271" s="5">
        <v>0.71496800000000005</v>
      </c>
      <c r="H1271" s="5">
        <v>0.47531699999999999</v>
      </c>
      <c r="I1271" s="5">
        <v>1.0204569999999999</v>
      </c>
      <c r="J1271" s="2" t="s">
        <v>644</v>
      </c>
    </row>
    <row r="1272" spans="1:10" ht="14.4" hidden="1">
      <c r="A1272" s="3" t="s">
        <v>273</v>
      </c>
      <c r="B1272" s="5">
        <v>2000</v>
      </c>
      <c r="C1272" s="3" t="s">
        <v>647</v>
      </c>
      <c r="D1272" s="3" t="s">
        <v>651</v>
      </c>
      <c r="E1272" s="3" t="s">
        <v>35</v>
      </c>
      <c r="F1272" s="3" t="s">
        <v>646</v>
      </c>
      <c r="G1272" s="5">
        <v>0.73658000000000001</v>
      </c>
      <c r="H1272" s="5">
        <v>0.48902899999999999</v>
      </c>
      <c r="I1272" s="5">
        <v>1.0531379999999999</v>
      </c>
      <c r="J1272" s="2" t="s">
        <v>644</v>
      </c>
    </row>
    <row r="1273" spans="1:10" ht="14.4" hidden="1">
      <c r="A1273" s="3" t="s">
        <v>273</v>
      </c>
      <c r="B1273" s="5">
        <v>2001</v>
      </c>
      <c r="C1273" s="3" t="s">
        <v>647</v>
      </c>
      <c r="D1273" s="3" t="s">
        <v>651</v>
      </c>
      <c r="E1273" s="3" t="s">
        <v>35</v>
      </c>
      <c r="F1273" s="3" t="s">
        <v>646</v>
      </c>
      <c r="G1273" s="5">
        <v>0.76092499999999996</v>
      </c>
      <c r="H1273" s="5">
        <v>0.50903299999999996</v>
      </c>
      <c r="I1273" s="5">
        <v>1.0783640000000001</v>
      </c>
      <c r="J1273" s="2" t="s">
        <v>644</v>
      </c>
    </row>
    <row r="1274" spans="1:10" ht="14.4" hidden="1">
      <c r="A1274" s="3" t="s">
        <v>273</v>
      </c>
      <c r="B1274" s="5">
        <v>2002</v>
      </c>
      <c r="C1274" s="3" t="s">
        <v>647</v>
      </c>
      <c r="D1274" s="3" t="s">
        <v>651</v>
      </c>
      <c r="E1274" s="3" t="s">
        <v>35</v>
      </c>
      <c r="F1274" s="3" t="s">
        <v>646</v>
      </c>
      <c r="G1274" s="5">
        <v>0.78908400000000001</v>
      </c>
      <c r="H1274" s="5">
        <v>0.53244400000000003</v>
      </c>
      <c r="I1274" s="5">
        <v>1.1169230000000001</v>
      </c>
      <c r="J1274" s="2" t="s">
        <v>644</v>
      </c>
    </row>
    <row r="1275" spans="1:10" ht="14.4" hidden="1">
      <c r="A1275" s="3" t="s">
        <v>273</v>
      </c>
      <c r="B1275" s="5">
        <v>2003</v>
      </c>
      <c r="C1275" s="3" t="s">
        <v>647</v>
      </c>
      <c r="D1275" s="3" t="s">
        <v>651</v>
      </c>
      <c r="E1275" s="3" t="s">
        <v>35</v>
      </c>
      <c r="F1275" s="3" t="s">
        <v>646</v>
      </c>
      <c r="G1275" s="5">
        <v>0.81500799999999995</v>
      </c>
      <c r="H1275" s="5">
        <v>0.55148299999999995</v>
      </c>
      <c r="I1275" s="5">
        <v>1.1546209999999999</v>
      </c>
      <c r="J1275" s="2" t="s">
        <v>644</v>
      </c>
    </row>
    <row r="1276" spans="1:10" ht="14.4" hidden="1">
      <c r="A1276" s="3" t="s">
        <v>273</v>
      </c>
      <c r="B1276" s="5">
        <v>2004</v>
      </c>
      <c r="C1276" s="3" t="s">
        <v>647</v>
      </c>
      <c r="D1276" s="3" t="s">
        <v>651</v>
      </c>
      <c r="E1276" s="3" t="s">
        <v>35</v>
      </c>
      <c r="F1276" s="3" t="s">
        <v>646</v>
      </c>
      <c r="G1276" s="5">
        <v>0.83839699999999995</v>
      </c>
      <c r="H1276" s="5">
        <v>0.56539600000000001</v>
      </c>
      <c r="I1276" s="5">
        <v>1.1842550000000001</v>
      </c>
      <c r="J1276" s="2" t="s">
        <v>644</v>
      </c>
    </row>
    <row r="1277" spans="1:10" ht="14.4" hidden="1">
      <c r="A1277" s="3" t="s">
        <v>273</v>
      </c>
      <c r="B1277" s="5">
        <v>2005</v>
      </c>
      <c r="C1277" s="3" t="s">
        <v>647</v>
      </c>
      <c r="D1277" s="3" t="s">
        <v>651</v>
      </c>
      <c r="E1277" s="3" t="s">
        <v>35</v>
      </c>
      <c r="F1277" s="3" t="s">
        <v>646</v>
      </c>
      <c r="G1277" s="5">
        <v>0.85430499999999998</v>
      </c>
      <c r="H1277" s="5">
        <v>0.57036600000000004</v>
      </c>
      <c r="I1277" s="5">
        <v>1.223187</v>
      </c>
      <c r="J1277" s="2" t="s">
        <v>644</v>
      </c>
    </row>
    <row r="1278" spans="1:10" ht="14.4" hidden="1">
      <c r="A1278" s="3" t="s">
        <v>273</v>
      </c>
      <c r="B1278" s="5">
        <v>2006</v>
      </c>
      <c r="C1278" s="3" t="s">
        <v>647</v>
      </c>
      <c r="D1278" s="3" t="s">
        <v>651</v>
      </c>
      <c r="E1278" s="3" t="s">
        <v>35</v>
      </c>
      <c r="F1278" s="3" t="s">
        <v>646</v>
      </c>
      <c r="G1278" s="5">
        <v>0.87580599999999997</v>
      </c>
      <c r="H1278" s="5">
        <v>0.58854200000000001</v>
      </c>
      <c r="I1278" s="5">
        <v>1.252739</v>
      </c>
      <c r="J1278" s="2" t="s">
        <v>644</v>
      </c>
    </row>
    <row r="1279" spans="1:10" ht="14.4" hidden="1">
      <c r="A1279" s="3" t="s">
        <v>273</v>
      </c>
      <c r="B1279" s="5">
        <v>2007</v>
      </c>
      <c r="C1279" s="3" t="s">
        <v>647</v>
      </c>
      <c r="D1279" s="3" t="s">
        <v>651</v>
      </c>
      <c r="E1279" s="3" t="s">
        <v>35</v>
      </c>
      <c r="F1279" s="3" t="s">
        <v>646</v>
      </c>
      <c r="G1279" s="5">
        <v>0.89784699999999995</v>
      </c>
      <c r="H1279" s="5">
        <v>0.60517900000000002</v>
      </c>
      <c r="I1279" s="5">
        <v>1.2576700000000001</v>
      </c>
      <c r="J1279" s="2" t="s">
        <v>644</v>
      </c>
    </row>
    <row r="1280" spans="1:10" ht="14.4" hidden="1">
      <c r="A1280" s="3" t="s">
        <v>273</v>
      </c>
      <c r="B1280" s="5">
        <v>2008</v>
      </c>
      <c r="C1280" s="3" t="s">
        <v>647</v>
      </c>
      <c r="D1280" s="3" t="s">
        <v>651</v>
      </c>
      <c r="E1280" s="3" t="s">
        <v>35</v>
      </c>
      <c r="F1280" s="3" t="s">
        <v>646</v>
      </c>
      <c r="G1280" s="5">
        <v>0.91903400000000002</v>
      </c>
      <c r="H1280" s="5">
        <v>0.60689599999999999</v>
      </c>
      <c r="I1280" s="5">
        <v>1.2797670000000001</v>
      </c>
      <c r="J1280" s="2" t="s">
        <v>644</v>
      </c>
    </row>
    <row r="1281" spans="1:10" ht="14.4" hidden="1">
      <c r="A1281" s="3" t="s">
        <v>273</v>
      </c>
      <c r="B1281" s="5">
        <v>2009</v>
      </c>
      <c r="C1281" s="3" t="s">
        <v>647</v>
      </c>
      <c r="D1281" s="3" t="s">
        <v>651</v>
      </c>
      <c r="E1281" s="3" t="s">
        <v>35</v>
      </c>
      <c r="F1281" s="3" t="s">
        <v>646</v>
      </c>
      <c r="G1281" s="5">
        <v>0.93803999999999998</v>
      </c>
      <c r="H1281" s="5">
        <v>0.62013399999999996</v>
      </c>
      <c r="I1281" s="5">
        <v>1.319572</v>
      </c>
      <c r="J1281" s="2" t="s">
        <v>644</v>
      </c>
    </row>
    <row r="1282" spans="1:10" ht="14.4" hidden="1">
      <c r="A1282" s="3" t="s">
        <v>273</v>
      </c>
      <c r="B1282" s="5">
        <v>2010</v>
      </c>
      <c r="C1282" s="3" t="s">
        <v>647</v>
      </c>
      <c r="D1282" s="3" t="s">
        <v>651</v>
      </c>
      <c r="E1282" s="3" t="s">
        <v>35</v>
      </c>
      <c r="F1282" s="3" t="s">
        <v>646</v>
      </c>
      <c r="G1282" s="5">
        <v>0.95443999999999996</v>
      </c>
      <c r="H1282" s="5">
        <v>0.62316499999999997</v>
      </c>
      <c r="I1282" s="5">
        <v>1.3576509999999999</v>
      </c>
      <c r="J1282" s="2" t="s">
        <v>644</v>
      </c>
    </row>
    <row r="1283" spans="1:10" ht="14.4" hidden="1">
      <c r="A1283" s="3" t="s">
        <v>273</v>
      </c>
      <c r="B1283" s="5">
        <v>2011</v>
      </c>
      <c r="C1283" s="3" t="s">
        <v>647</v>
      </c>
      <c r="D1283" s="3" t="s">
        <v>651</v>
      </c>
      <c r="E1283" s="3" t="s">
        <v>35</v>
      </c>
      <c r="F1283" s="3" t="s">
        <v>646</v>
      </c>
      <c r="G1283" s="5">
        <v>0.98552499999999998</v>
      </c>
      <c r="H1283" s="5">
        <v>0.645366</v>
      </c>
      <c r="I1283" s="5">
        <v>1.421017</v>
      </c>
      <c r="J1283" s="2" t="s">
        <v>644</v>
      </c>
    </row>
    <row r="1284" spans="1:10" ht="14.4" hidden="1">
      <c r="A1284" s="3" t="s">
        <v>273</v>
      </c>
      <c r="B1284" s="5">
        <v>2012</v>
      </c>
      <c r="C1284" s="3" t="s">
        <v>647</v>
      </c>
      <c r="D1284" s="3" t="s">
        <v>651</v>
      </c>
      <c r="E1284" s="3" t="s">
        <v>35</v>
      </c>
      <c r="F1284" s="3" t="s">
        <v>646</v>
      </c>
      <c r="G1284" s="5">
        <v>1.0208660000000001</v>
      </c>
      <c r="H1284" s="5">
        <v>0.66692300000000004</v>
      </c>
      <c r="I1284" s="5">
        <v>1.4476279999999999</v>
      </c>
      <c r="J1284" s="2" t="s">
        <v>644</v>
      </c>
    </row>
    <row r="1285" spans="1:10" ht="14.4" hidden="1">
      <c r="A1285" s="3" t="s">
        <v>273</v>
      </c>
      <c r="B1285" s="5">
        <v>2013</v>
      </c>
      <c r="C1285" s="3" t="s">
        <v>647</v>
      </c>
      <c r="D1285" s="3" t="s">
        <v>651</v>
      </c>
      <c r="E1285" s="3" t="s">
        <v>35</v>
      </c>
      <c r="F1285" s="3" t="s">
        <v>646</v>
      </c>
      <c r="G1285" s="5">
        <v>0.99491700000000005</v>
      </c>
      <c r="H1285" s="5">
        <v>0.624919</v>
      </c>
      <c r="I1285" s="5">
        <v>1.4313670000000001</v>
      </c>
      <c r="J1285" s="2" t="s">
        <v>644</v>
      </c>
    </row>
    <row r="1286" spans="1:10" ht="14.4" hidden="1">
      <c r="A1286" s="3" t="s">
        <v>273</v>
      </c>
      <c r="B1286" s="5">
        <v>2014</v>
      </c>
      <c r="C1286" s="3" t="s">
        <v>647</v>
      </c>
      <c r="D1286" s="3" t="s">
        <v>651</v>
      </c>
      <c r="E1286" s="3" t="s">
        <v>35</v>
      </c>
      <c r="F1286" s="3" t="s">
        <v>646</v>
      </c>
      <c r="G1286" s="5">
        <v>1.009714</v>
      </c>
      <c r="H1286" s="5">
        <v>0.63893200000000006</v>
      </c>
      <c r="I1286" s="5">
        <v>1.440239</v>
      </c>
      <c r="J1286" s="2" t="s">
        <v>644</v>
      </c>
    </row>
    <row r="1287" spans="1:10" ht="14.4" hidden="1">
      <c r="A1287" s="3" t="s">
        <v>273</v>
      </c>
      <c r="B1287" s="5">
        <v>2015</v>
      </c>
      <c r="C1287" s="3" t="s">
        <v>647</v>
      </c>
      <c r="D1287" s="3" t="s">
        <v>651</v>
      </c>
      <c r="E1287" s="3" t="s">
        <v>35</v>
      </c>
      <c r="F1287" s="3" t="s">
        <v>646</v>
      </c>
      <c r="G1287" s="5">
        <v>1.057768</v>
      </c>
      <c r="H1287" s="5">
        <v>0.66628500000000002</v>
      </c>
      <c r="I1287" s="5">
        <v>1.5251790000000001</v>
      </c>
      <c r="J1287" s="2" t="s">
        <v>644</v>
      </c>
    </row>
    <row r="1288" spans="1:10" ht="14.4" hidden="1">
      <c r="A1288" s="3" t="s">
        <v>273</v>
      </c>
      <c r="B1288" s="5">
        <v>2016</v>
      </c>
      <c r="C1288" s="3" t="s">
        <v>647</v>
      </c>
      <c r="D1288" s="3" t="s">
        <v>651</v>
      </c>
      <c r="E1288" s="3" t="s">
        <v>35</v>
      </c>
      <c r="F1288" s="3" t="s">
        <v>646</v>
      </c>
      <c r="G1288" s="5">
        <v>1.0892170000000001</v>
      </c>
      <c r="H1288" s="5">
        <v>0.69012099999999998</v>
      </c>
      <c r="I1288" s="5">
        <v>1.6098330000000001</v>
      </c>
      <c r="J1288" s="2" t="s">
        <v>644</v>
      </c>
    </row>
    <row r="1289" spans="1:10" ht="14.4" hidden="1">
      <c r="A1289" s="3" t="s">
        <v>273</v>
      </c>
      <c r="B1289" s="5">
        <v>2017</v>
      </c>
      <c r="C1289" s="3" t="s">
        <v>647</v>
      </c>
      <c r="D1289" s="3" t="s">
        <v>651</v>
      </c>
      <c r="E1289" s="3" t="s">
        <v>35</v>
      </c>
      <c r="F1289" s="3" t="s">
        <v>646</v>
      </c>
      <c r="G1289" s="5">
        <v>1.137332</v>
      </c>
      <c r="H1289" s="5">
        <v>0.72636599999999996</v>
      </c>
      <c r="I1289" s="5">
        <v>1.6557869999999999</v>
      </c>
      <c r="J1289" s="2" t="s">
        <v>644</v>
      </c>
    </row>
    <row r="1290" spans="1:10" ht="14.4">
      <c r="A1290" s="3" t="s">
        <v>273</v>
      </c>
      <c r="B1290" s="5">
        <v>1990</v>
      </c>
      <c r="C1290" s="3" t="s">
        <v>647</v>
      </c>
      <c r="D1290" s="3" t="s">
        <v>642</v>
      </c>
      <c r="E1290" s="3" t="s">
        <v>35</v>
      </c>
      <c r="F1290" s="3" t="s">
        <v>643</v>
      </c>
      <c r="G1290" s="5">
        <v>299.67039999999997</v>
      </c>
      <c r="H1290" s="5">
        <v>207.4813</v>
      </c>
      <c r="I1290" s="5">
        <v>419.45519999999999</v>
      </c>
      <c r="J1290" s="2" t="s">
        <v>644</v>
      </c>
    </row>
    <row r="1291" spans="1:10" ht="14.4">
      <c r="A1291" s="3" t="s">
        <v>273</v>
      </c>
      <c r="B1291" s="5">
        <v>1991</v>
      </c>
      <c r="C1291" s="3" t="s">
        <v>647</v>
      </c>
      <c r="D1291" s="3" t="s">
        <v>642</v>
      </c>
      <c r="E1291" s="3" t="s">
        <v>35</v>
      </c>
      <c r="F1291" s="3" t="s">
        <v>643</v>
      </c>
      <c r="G1291" s="5">
        <v>286.61160000000001</v>
      </c>
      <c r="H1291" s="5">
        <v>198.34460000000001</v>
      </c>
      <c r="I1291" s="5">
        <v>397.02499999999998</v>
      </c>
      <c r="J1291" s="2" t="s">
        <v>644</v>
      </c>
    </row>
    <row r="1292" spans="1:10" ht="14.4">
      <c r="A1292" s="3" t="s">
        <v>273</v>
      </c>
      <c r="B1292" s="5">
        <v>1992</v>
      </c>
      <c r="C1292" s="3" t="s">
        <v>647</v>
      </c>
      <c r="D1292" s="3" t="s">
        <v>642</v>
      </c>
      <c r="E1292" s="3" t="s">
        <v>35</v>
      </c>
      <c r="F1292" s="3" t="s">
        <v>643</v>
      </c>
      <c r="G1292" s="5">
        <v>271.7971</v>
      </c>
      <c r="H1292" s="5">
        <v>185.72829999999999</v>
      </c>
      <c r="I1292" s="5">
        <v>376.60969999999998</v>
      </c>
      <c r="J1292" s="2" t="s">
        <v>644</v>
      </c>
    </row>
    <row r="1293" spans="1:10" ht="14.4">
      <c r="A1293" s="3" t="s">
        <v>273</v>
      </c>
      <c r="B1293" s="5">
        <v>1993</v>
      </c>
      <c r="C1293" s="3" t="s">
        <v>647</v>
      </c>
      <c r="D1293" s="3" t="s">
        <v>642</v>
      </c>
      <c r="E1293" s="3" t="s">
        <v>35</v>
      </c>
      <c r="F1293" s="3" t="s">
        <v>643</v>
      </c>
      <c r="G1293" s="5">
        <v>259.07130000000001</v>
      </c>
      <c r="H1293" s="5">
        <v>179.11519999999999</v>
      </c>
      <c r="I1293" s="5">
        <v>356.5831</v>
      </c>
      <c r="J1293" s="2" t="s">
        <v>644</v>
      </c>
    </row>
    <row r="1294" spans="1:10" ht="14.4">
      <c r="A1294" s="3" t="s">
        <v>273</v>
      </c>
      <c r="B1294" s="5">
        <v>1994</v>
      </c>
      <c r="C1294" s="3" t="s">
        <v>647</v>
      </c>
      <c r="D1294" s="3" t="s">
        <v>642</v>
      </c>
      <c r="E1294" s="3" t="s">
        <v>35</v>
      </c>
      <c r="F1294" s="3" t="s">
        <v>643</v>
      </c>
      <c r="G1294" s="5">
        <v>247.40309999999999</v>
      </c>
      <c r="H1294" s="5">
        <v>171.4256</v>
      </c>
      <c r="I1294" s="5">
        <v>340.41739999999999</v>
      </c>
      <c r="J1294" s="2" t="s">
        <v>644</v>
      </c>
    </row>
    <row r="1295" spans="1:10" ht="14.4">
      <c r="A1295" s="3" t="s">
        <v>273</v>
      </c>
      <c r="B1295" s="5">
        <v>1995</v>
      </c>
      <c r="C1295" s="3" t="s">
        <v>647</v>
      </c>
      <c r="D1295" s="3" t="s">
        <v>642</v>
      </c>
      <c r="E1295" s="3" t="s">
        <v>35</v>
      </c>
      <c r="F1295" s="3" t="s">
        <v>643</v>
      </c>
      <c r="G1295" s="5">
        <v>233.68819999999999</v>
      </c>
      <c r="H1295" s="5">
        <v>161.2063</v>
      </c>
      <c r="I1295" s="5">
        <v>324.5009</v>
      </c>
      <c r="J1295" s="2" t="s">
        <v>644</v>
      </c>
    </row>
    <row r="1296" spans="1:10" ht="14.4">
      <c r="A1296" s="3" t="s">
        <v>273</v>
      </c>
      <c r="B1296" s="5">
        <v>1996</v>
      </c>
      <c r="C1296" s="3" t="s">
        <v>647</v>
      </c>
      <c r="D1296" s="3" t="s">
        <v>642</v>
      </c>
      <c r="E1296" s="3" t="s">
        <v>35</v>
      </c>
      <c r="F1296" s="3" t="s">
        <v>643</v>
      </c>
      <c r="G1296" s="5">
        <v>222.73330000000001</v>
      </c>
      <c r="H1296" s="5">
        <v>155.0078</v>
      </c>
      <c r="I1296" s="5">
        <v>310.41899999999998</v>
      </c>
      <c r="J1296" s="2" t="s">
        <v>644</v>
      </c>
    </row>
    <row r="1297" spans="1:10" ht="14.4">
      <c r="A1297" s="3" t="s">
        <v>273</v>
      </c>
      <c r="B1297" s="5">
        <v>1997</v>
      </c>
      <c r="C1297" s="3" t="s">
        <v>647</v>
      </c>
      <c r="D1297" s="3" t="s">
        <v>642</v>
      </c>
      <c r="E1297" s="3" t="s">
        <v>35</v>
      </c>
      <c r="F1297" s="3" t="s">
        <v>643</v>
      </c>
      <c r="G1297" s="5">
        <v>215.4622</v>
      </c>
      <c r="H1297" s="5">
        <v>155.04929999999999</v>
      </c>
      <c r="I1297" s="5">
        <v>296.53399999999999</v>
      </c>
      <c r="J1297" s="2" t="s">
        <v>644</v>
      </c>
    </row>
    <row r="1298" spans="1:10" ht="14.4">
      <c r="A1298" s="3" t="s">
        <v>273</v>
      </c>
      <c r="B1298" s="5">
        <v>1998</v>
      </c>
      <c r="C1298" s="3" t="s">
        <v>647</v>
      </c>
      <c r="D1298" s="3" t="s">
        <v>642</v>
      </c>
      <c r="E1298" s="3" t="s">
        <v>35</v>
      </c>
      <c r="F1298" s="3" t="s">
        <v>643</v>
      </c>
      <c r="G1298" s="5">
        <v>212.88419999999999</v>
      </c>
      <c r="H1298" s="5">
        <v>152.3295</v>
      </c>
      <c r="I1298" s="5">
        <v>288.11250000000001</v>
      </c>
      <c r="J1298" s="2" t="s">
        <v>644</v>
      </c>
    </row>
    <row r="1299" spans="1:10" ht="14.4">
      <c r="A1299" s="3" t="s">
        <v>273</v>
      </c>
      <c r="B1299" s="5">
        <v>1999</v>
      </c>
      <c r="C1299" s="3" t="s">
        <v>647</v>
      </c>
      <c r="D1299" s="3" t="s">
        <v>642</v>
      </c>
      <c r="E1299" s="3" t="s">
        <v>35</v>
      </c>
      <c r="F1299" s="3" t="s">
        <v>643</v>
      </c>
      <c r="G1299" s="5">
        <v>200.88159999999999</v>
      </c>
      <c r="H1299" s="5">
        <v>144.17019999999999</v>
      </c>
      <c r="I1299" s="5">
        <v>277.59350000000001</v>
      </c>
      <c r="J1299" s="2" t="s">
        <v>644</v>
      </c>
    </row>
    <row r="1300" spans="1:10" ht="14.4">
      <c r="A1300" s="3" t="s">
        <v>273</v>
      </c>
      <c r="B1300" s="5">
        <v>2000</v>
      </c>
      <c r="C1300" s="3" t="s">
        <v>647</v>
      </c>
      <c r="D1300" s="3" t="s">
        <v>642</v>
      </c>
      <c r="E1300" s="3" t="s">
        <v>35</v>
      </c>
      <c r="F1300" s="3" t="s">
        <v>643</v>
      </c>
      <c r="G1300" s="5">
        <v>183.7114</v>
      </c>
      <c r="H1300" s="5">
        <v>129.50659999999999</v>
      </c>
      <c r="I1300" s="5">
        <v>253.3373</v>
      </c>
      <c r="J1300" s="2" t="s">
        <v>644</v>
      </c>
    </row>
    <row r="1301" spans="1:10" ht="14.4">
      <c r="A1301" s="3" t="s">
        <v>273</v>
      </c>
      <c r="B1301" s="5">
        <v>2001</v>
      </c>
      <c r="C1301" s="3" t="s">
        <v>647</v>
      </c>
      <c r="D1301" s="3" t="s">
        <v>642</v>
      </c>
      <c r="E1301" s="3" t="s">
        <v>35</v>
      </c>
      <c r="F1301" s="3" t="s">
        <v>643</v>
      </c>
      <c r="G1301" s="5">
        <v>175.18260000000001</v>
      </c>
      <c r="H1301" s="5">
        <v>123.68770000000001</v>
      </c>
      <c r="I1301" s="5">
        <v>242.6559</v>
      </c>
      <c r="J1301" s="2" t="s">
        <v>644</v>
      </c>
    </row>
    <row r="1302" spans="1:10" ht="14.4">
      <c r="A1302" s="3" t="s">
        <v>273</v>
      </c>
      <c r="B1302" s="5">
        <v>2002</v>
      </c>
      <c r="C1302" s="3" t="s">
        <v>647</v>
      </c>
      <c r="D1302" s="3" t="s">
        <v>642</v>
      </c>
      <c r="E1302" s="3" t="s">
        <v>35</v>
      </c>
      <c r="F1302" s="3" t="s">
        <v>643</v>
      </c>
      <c r="G1302" s="5">
        <v>169.96440000000001</v>
      </c>
      <c r="H1302" s="5">
        <v>121.60380000000001</v>
      </c>
      <c r="I1302" s="5">
        <v>233.92080000000001</v>
      </c>
      <c r="J1302" s="2" t="s">
        <v>644</v>
      </c>
    </row>
    <row r="1303" spans="1:10" ht="14.4">
      <c r="A1303" s="3" t="s">
        <v>273</v>
      </c>
      <c r="B1303" s="5">
        <v>2003</v>
      </c>
      <c r="C1303" s="3" t="s">
        <v>647</v>
      </c>
      <c r="D1303" s="3" t="s">
        <v>642</v>
      </c>
      <c r="E1303" s="3" t="s">
        <v>35</v>
      </c>
      <c r="F1303" s="3" t="s">
        <v>643</v>
      </c>
      <c r="G1303" s="5">
        <v>164.5076</v>
      </c>
      <c r="H1303" s="5">
        <v>118.12609999999999</v>
      </c>
      <c r="I1303" s="5">
        <v>227.7311</v>
      </c>
      <c r="J1303" s="2" t="s">
        <v>644</v>
      </c>
    </row>
    <row r="1304" spans="1:10" ht="14.4">
      <c r="A1304" s="3" t="s">
        <v>273</v>
      </c>
      <c r="B1304" s="5">
        <v>2004</v>
      </c>
      <c r="C1304" s="3" t="s">
        <v>647</v>
      </c>
      <c r="D1304" s="3" t="s">
        <v>642</v>
      </c>
      <c r="E1304" s="3" t="s">
        <v>35</v>
      </c>
      <c r="F1304" s="3" t="s">
        <v>643</v>
      </c>
      <c r="G1304" s="5">
        <v>159.36410000000001</v>
      </c>
      <c r="H1304" s="5">
        <v>115.6776</v>
      </c>
      <c r="I1304" s="5">
        <v>218.2296</v>
      </c>
      <c r="J1304" s="2" t="s">
        <v>644</v>
      </c>
    </row>
    <row r="1305" spans="1:10" ht="14.4">
      <c r="A1305" s="3" t="s">
        <v>273</v>
      </c>
      <c r="B1305" s="5">
        <v>2005</v>
      </c>
      <c r="C1305" s="3" t="s">
        <v>647</v>
      </c>
      <c r="D1305" s="3" t="s">
        <v>642</v>
      </c>
      <c r="E1305" s="3" t="s">
        <v>35</v>
      </c>
      <c r="F1305" s="3" t="s">
        <v>643</v>
      </c>
      <c r="G1305" s="5">
        <v>150.7867</v>
      </c>
      <c r="H1305" s="5">
        <v>110.92870000000001</v>
      </c>
      <c r="I1305" s="5">
        <v>206.53</v>
      </c>
      <c r="J1305" s="2" t="s">
        <v>644</v>
      </c>
    </row>
    <row r="1306" spans="1:10" ht="14.4">
      <c r="A1306" s="3" t="s">
        <v>273</v>
      </c>
      <c r="B1306" s="5">
        <v>2006</v>
      </c>
      <c r="C1306" s="3" t="s">
        <v>647</v>
      </c>
      <c r="D1306" s="3" t="s">
        <v>642</v>
      </c>
      <c r="E1306" s="3" t="s">
        <v>35</v>
      </c>
      <c r="F1306" s="3" t="s">
        <v>643</v>
      </c>
      <c r="G1306" s="5">
        <v>143.6011</v>
      </c>
      <c r="H1306" s="5">
        <v>106.3644</v>
      </c>
      <c r="I1306" s="5">
        <v>195.17439999999999</v>
      </c>
      <c r="J1306" s="2" t="s">
        <v>644</v>
      </c>
    </row>
    <row r="1307" spans="1:10" ht="14.4">
      <c r="A1307" s="3" t="s">
        <v>273</v>
      </c>
      <c r="B1307" s="5">
        <v>2007</v>
      </c>
      <c r="C1307" s="3" t="s">
        <v>647</v>
      </c>
      <c r="D1307" s="3" t="s">
        <v>642</v>
      </c>
      <c r="E1307" s="3" t="s">
        <v>35</v>
      </c>
      <c r="F1307" s="3" t="s">
        <v>643</v>
      </c>
      <c r="G1307" s="5">
        <v>136.41739999999999</v>
      </c>
      <c r="H1307" s="5">
        <v>101.4404</v>
      </c>
      <c r="I1307" s="5">
        <v>184.5889</v>
      </c>
      <c r="J1307" s="2" t="s">
        <v>644</v>
      </c>
    </row>
    <row r="1308" spans="1:10" ht="14.4">
      <c r="A1308" s="3" t="s">
        <v>273</v>
      </c>
      <c r="B1308" s="5">
        <v>2008</v>
      </c>
      <c r="C1308" s="3" t="s">
        <v>647</v>
      </c>
      <c r="D1308" s="3" t="s">
        <v>642</v>
      </c>
      <c r="E1308" s="3" t="s">
        <v>35</v>
      </c>
      <c r="F1308" s="3" t="s">
        <v>643</v>
      </c>
      <c r="G1308" s="5">
        <v>130.13239999999999</v>
      </c>
      <c r="H1308" s="5">
        <v>95.578010000000006</v>
      </c>
      <c r="I1308" s="5">
        <v>174.52099999999999</v>
      </c>
      <c r="J1308" s="2" t="s">
        <v>644</v>
      </c>
    </row>
    <row r="1309" spans="1:10" ht="14.4">
      <c r="A1309" s="3" t="s">
        <v>273</v>
      </c>
      <c r="B1309" s="5">
        <v>2009</v>
      </c>
      <c r="C1309" s="3" t="s">
        <v>647</v>
      </c>
      <c r="D1309" s="3" t="s">
        <v>642</v>
      </c>
      <c r="E1309" s="3" t="s">
        <v>35</v>
      </c>
      <c r="F1309" s="3" t="s">
        <v>643</v>
      </c>
      <c r="G1309" s="5">
        <v>120.77330000000001</v>
      </c>
      <c r="H1309" s="5">
        <v>88.044820000000001</v>
      </c>
      <c r="I1309" s="5">
        <v>161.5256</v>
      </c>
      <c r="J1309" s="2" t="s">
        <v>644</v>
      </c>
    </row>
    <row r="1310" spans="1:10" ht="14.4">
      <c r="A1310" s="3" t="s">
        <v>273</v>
      </c>
      <c r="B1310" s="5">
        <v>2010</v>
      </c>
      <c r="C1310" s="3" t="s">
        <v>647</v>
      </c>
      <c r="D1310" s="3" t="s">
        <v>642</v>
      </c>
      <c r="E1310" s="3" t="s">
        <v>35</v>
      </c>
      <c r="F1310" s="3" t="s">
        <v>643</v>
      </c>
      <c r="G1310" s="5">
        <v>109.8764</v>
      </c>
      <c r="H1310" s="5">
        <v>78.864350000000002</v>
      </c>
      <c r="I1310" s="5">
        <v>148.8058</v>
      </c>
      <c r="J1310" s="2" t="s">
        <v>644</v>
      </c>
    </row>
    <row r="1311" spans="1:10" ht="14.4">
      <c r="A1311" s="3" t="s">
        <v>273</v>
      </c>
      <c r="B1311" s="5">
        <v>2011</v>
      </c>
      <c r="C1311" s="3" t="s">
        <v>647</v>
      </c>
      <c r="D1311" s="3" t="s">
        <v>642</v>
      </c>
      <c r="E1311" s="3" t="s">
        <v>35</v>
      </c>
      <c r="F1311" s="3" t="s">
        <v>643</v>
      </c>
      <c r="G1311" s="5">
        <v>102.2334</v>
      </c>
      <c r="H1311" s="5">
        <v>72.979659999999996</v>
      </c>
      <c r="I1311" s="5">
        <v>137.69730000000001</v>
      </c>
      <c r="J1311" s="2" t="s">
        <v>644</v>
      </c>
    </row>
    <row r="1312" spans="1:10" ht="14.4">
      <c r="A1312" s="3" t="s">
        <v>273</v>
      </c>
      <c r="B1312" s="5">
        <v>2012</v>
      </c>
      <c r="C1312" s="3" t="s">
        <v>647</v>
      </c>
      <c r="D1312" s="3" t="s">
        <v>642</v>
      </c>
      <c r="E1312" s="3" t="s">
        <v>35</v>
      </c>
      <c r="F1312" s="3" t="s">
        <v>643</v>
      </c>
      <c r="G1312" s="5">
        <v>96.376990000000006</v>
      </c>
      <c r="H1312" s="5">
        <v>69.073610000000002</v>
      </c>
      <c r="I1312" s="5">
        <v>129.93690000000001</v>
      </c>
      <c r="J1312" s="2" t="s">
        <v>644</v>
      </c>
    </row>
    <row r="1313" spans="1:10" ht="14.4">
      <c r="A1313" s="3" t="s">
        <v>273</v>
      </c>
      <c r="B1313" s="5">
        <v>2013</v>
      </c>
      <c r="C1313" s="3" t="s">
        <v>647</v>
      </c>
      <c r="D1313" s="3" t="s">
        <v>642</v>
      </c>
      <c r="E1313" s="3" t="s">
        <v>35</v>
      </c>
      <c r="F1313" s="3" t="s">
        <v>643</v>
      </c>
      <c r="G1313" s="5">
        <v>85.014300000000006</v>
      </c>
      <c r="H1313" s="5">
        <v>61.34093</v>
      </c>
      <c r="I1313" s="5">
        <v>117.22880000000001</v>
      </c>
      <c r="J1313" s="2" t="s">
        <v>644</v>
      </c>
    </row>
    <row r="1314" spans="1:10" ht="14.4">
      <c r="A1314" s="3" t="s">
        <v>273</v>
      </c>
      <c r="B1314" s="5">
        <v>2014</v>
      </c>
      <c r="C1314" s="3" t="s">
        <v>647</v>
      </c>
      <c r="D1314" s="3" t="s">
        <v>642</v>
      </c>
      <c r="E1314" s="3" t="s">
        <v>35</v>
      </c>
      <c r="F1314" s="3" t="s">
        <v>643</v>
      </c>
      <c r="G1314" s="5">
        <v>77.452979999999997</v>
      </c>
      <c r="H1314" s="5">
        <v>55.112099999999998</v>
      </c>
      <c r="I1314" s="5">
        <v>105.65260000000001</v>
      </c>
      <c r="J1314" s="2" t="s">
        <v>644</v>
      </c>
    </row>
    <row r="1315" spans="1:10" ht="14.4">
      <c r="A1315" s="3" t="s">
        <v>273</v>
      </c>
      <c r="B1315" s="5">
        <v>2015</v>
      </c>
      <c r="C1315" s="3" t="s">
        <v>647</v>
      </c>
      <c r="D1315" s="3" t="s">
        <v>642</v>
      </c>
      <c r="E1315" s="3" t="s">
        <v>35</v>
      </c>
      <c r="F1315" s="3" t="s">
        <v>643</v>
      </c>
      <c r="G1315" s="5">
        <v>74.321809999999999</v>
      </c>
      <c r="H1315" s="5">
        <v>52.613100000000003</v>
      </c>
      <c r="I1315" s="5">
        <v>101.3775</v>
      </c>
      <c r="J1315" s="2" t="s">
        <v>644</v>
      </c>
    </row>
    <row r="1316" spans="1:10" ht="14.4">
      <c r="A1316" s="3" t="s">
        <v>273</v>
      </c>
      <c r="B1316" s="5">
        <v>2016</v>
      </c>
      <c r="C1316" s="3" t="s">
        <v>647</v>
      </c>
      <c r="D1316" s="3" t="s">
        <v>642</v>
      </c>
      <c r="E1316" s="3" t="s">
        <v>35</v>
      </c>
      <c r="F1316" s="3" t="s">
        <v>643</v>
      </c>
      <c r="G1316" s="5">
        <v>69.728549999999998</v>
      </c>
      <c r="H1316" s="5">
        <v>49.11448</v>
      </c>
      <c r="I1316" s="5">
        <v>95.064400000000006</v>
      </c>
      <c r="J1316" s="2" t="s">
        <v>644</v>
      </c>
    </row>
    <row r="1317" spans="1:10" ht="14.4">
      <c r="A1317" s="3" t="s">
        <v>273</v>
      </c>
      <c r="B1317" s="5">
        <v>2017</v>
      </c>
      <c r="C1317" s="3" t="s">
        <v>647</v>
      </c>
      <c r="D1317" s="3" t="s">
        <v>642</v>
      </c>
      <c r="E1317" s="3" t="s">
        <v>35</v>
      </c>
      <c r="F1317" s="3" t="s">
        <v>643</v>
      </c>
      <c r="G1317" s="5">
        <v>67.630560000000003</v>
      </c>
      <c r="H1317" s="5">
        <v>47.681289999999997</v>
      </c>
      <c r="I1317" s="5">
        <v>91.926050000000004</v>
      </c>
      <c r="J1317" s="2" t="s">
        <v>644</v>
      </c>
    </row>
    <row r="1318" spans="1:10" ht="14.4" hidden="1">
      <c r="A1318" s="3" t="s">
        <v>273</v>
      </c>
      <c r="B1318" s="5">
        <v>1990</v>
      </c>
      <c r="C1318" s="3" t="s">
        <v>647</v>
      </c>
      <c r="D1318" s="3" t="s">
        <v>642</v>
      </c>
      <c r="E1318" s="3" t="s">
        <v>35</v>
      </c>
      <c r="F1318" s="3" t="s">
        <v>646</v>
      </c>
      <c r="G1318" s="5">
        <v>4.0296190000000003</v>
      </c>
      <c r="H1318" s="5">
        <v>2.8253910000000002</v>
      </c>
      <c r="I1318" s="5">
        <v>5.6958399999999996</v>
      </c>
      <c r="J1318" s="2" t="s">
        <v>644</v>
      </c>
    </row>
    <row r="1319" spans="1:10" ht="14.4" hidden="1">
      <c r="A1319" s="3" t="s">
        <v>273</v>
      </c>
      <c r="B1319" s="5">
        <v>1991</v>
      </c>
      <c r="C1319" s="3" t="s">
        <v>647</v>
      </c>
      <c r="D1319" s="3" t="s">
        <v>642</v>
      </c>
      <c r="E1319" s="3" t="s">
        <v>35</v>
      </c>
      <c r="F1319" s="3" t="s">
        <v>646</v>
      </c>
      <c r="G1319" s="5">
        <v>3.9078460000000002</v>
      </c>
      <c r="H1319" s="5">
        <v>2.7273909999999999</v>
      </c>
      <c r="I1319" s="5">
        <v>5.4545940000000002</v>
      </c>
      <c r="J1319" s="2" t="s">
        <v>644</v>
      </c>
    </row>
    <row r="1320" spans="1:10" ht="14.4" hidden="1">
      <c r="A1320" s="3" t="s">
        <v>273</v>
      </c>
      <c r="B1320" s="5">
        <v>1992</v>
      </c>
      <c r="C1320" s="3" t="s">
        <v>647</v>
      </c>
      <c r="D1320" s="3" t="s">
        <v>642</v>
      </c>
      <c r="E1320" s="3" t="s">
        <v>35</v>
      </c>
      <c r="F1320" s="3" t="s">
        <v>646</v>
      </c>
      <c r="G1320" s="5">
        <v>3.7678379999999998</v>
      </c>
      <c r="H1320" s="5">
        <v>2.5950540000000002</v>
      </c>
      <c r="I1320" s="5">
        <v>5.2388719999999998</v>
      </c>
      <c r="J1320" s="2" t="s">
        <v>644</v>
      </c>
    </row>
    <row r="1321" spans="1:10" ht="14.4" hidden="1">
      <c r="A1321" s="3" t="s">
        <v>273</v>
      </c>
      <c r="B1321" s="5">
        <v>1993</v>
      </c>
      <c r="C1321" s="3" t="s">
        <v>647</v>
      </c>
      <c r="D1321" s="3" t="s">
        <v>642</v>
      </c>
      <c r="E1321" s="3" t="s">
        <v>35</v>
      </c>
      <c r="F1321" s="3" t="s">
        <v>646</v>
      </c>
      <c r="G1321" s="5">
        <v>3.6476380000000002</v>
      </c>
      <c r="H1321" s="5">
        <v>2.5216859999999999</v>
      </c>
      <c r="I1321" s="5">
        <v>5.0446869999999997</v>
      </c>
      <c r="J1321" s="2" t="s">
        <v>644</v>
      </c>
    </row>
    <row r="1322" spans="1:10" ht="14.4" hidden="1">
      <c r="A1322" s="3" t="s">
        <v>273</v>
      </c>
      <c r="B1322" s="5">
        <v>1994</v>
      </c>
      <c r="C1322" s="3" t="s">
        <v>647</v>
      </c>
      <c r="D1322" s="3" t="s">
        <v>642</v>
      </c>
      <c r="E1322" s="3" t="s">
        <v>35</v>
      </c>
      <c r="F1322" s="3" t="s">
        <v>646</v>
      </c>
      <c r="G1322" s="5">
        <v>3.541239</v>
      </c>
      <c r="H1322" s="5">
        <v>2.4644189999999999</v>
      </c>
      <c r="I1322" s="5">
        <v>4.8759079999999999</v>
      </c>
      <c r="J1322" s="2" t="s">
        <v>644</v>
      </c>
    </row>
    <row r="1323" spans="1:10" ht="14.4" hidden="1">
      <c r="A1323" s="3" t="s">
        <v>273</v>
      </c>
      <c r="B1323" s="5">
        <v>1995</v>
      </c>
      <c r="C1323" s="3" t="s">
        <v>647</v>
      </c>
      <c r="D1323" s="3" t="s">
        <v>642</v>
      </c>
      <c r="E1323" s="3" t="s">
        <v>35</v>
      </c>
      <c r="F1323" s="3" t="s">
        <v>646</v>
      </c>
      <c r="G1323" s="5">
        <v>3.409262</v>
      </c>
      <c r="H1323" s="5">
        <v>2.3643329999999998</v>
      </c>
      <c r="I1323" s="5">
        <v>4.7665350000000002</v>
      </c>
      <c r="J1323" s="2" t="s">
        <v>644</v>
      </c>
    </row>
    <row r="1324" spans="1:10" ht="14.4" hidden="1">
      <c r="A1324" s="3" t="s">
        <v>273</v>
      </c>
      <c r="B1324" s="5">
        <v>1996</v>
      </c>
      <c r="C1324" s="3" t="s">
        <v>647</v>
      </c>
      <c r="D1324" s="3" t="s">
        <v>642</v>
      </c>
      <c r="E1324" s="3" t="s">
        <v>35</v>
      </c>
      <c r="F1324" s="3" t="s">
        <v>646</v>
      </c>
      <c r="G1324" s="5">
        <v>3.314988</v>
      </c>
      <c r="H1324" s="5">
        <v>2.3485870000000002</v>
      </c>
      <c r="I1324" s="5">
        <v>4.5726190000000004</v>
      </c>
      <c r="J1324" s="2" t="s">
        <v>644</v>
      </c>
    </row>
    <row r="1325" spans="1:10" ht="14.4" hidden="1">
      <c r="A1325" s="3" t="s">
        <v>273</v>
      </c>
      <c r="B1325" s="5">
        <v>1997</v>
      </c>
      <c r="C1325" s="3" t="s">
        <v>647</v>
      </c>
      <c r="D1325" s="3" t="s">
        <v>642</v>
      </c>
      <c r="E1325" s="3" t="s">
        <v>35</v>
      </c>
      <c r="F1325" s="3" t="s">
        <v>646</v>
      </c>
      <c r="G1325" s="5">
        <v>3.2644549999999999</v>
      </c>
      <c r="H1325" s="5">
        <v>2.3478979999999998</v>
      </c>
      <c r="I1325" s="5">
        <v>4.4461409999999999</v>
      </c>
      <c r="J1325" s="2" t="s">
        <v>644</v>
      </c>
    </row>
    <row r="1326" spans="1:10" ht="14.4" hidden="1">
      <c r="A1326" s="3" t="s">
        <v>273</v>
      </c>
      <c r="B1326" s="5">
        <v>1998</v>
      </c>
      <c r="C1326" s="3" t="s">
        <v>647</v>
      </c>
      <c r="D1326" s="3" t="s">
        <v>642</v>
      </c>
      <c r="E1326" s="3" t="s">
        <v>35</v>
      </c>
      <c r="F1326" s="3" t="s">
        <v>646</v>
      </c>
      <c r="G1326" s="5">
        <v>3.261015</v>
      </c>
      <c r="H1326" s="5">
        <v>2.3528180000000001</v>
      </c>
      <c r="I1326" s="5">
        <v>4.4454419999999999</v>
      </c>
      <c r="J1326" s="2" t="s">
        <v>644</v>
      </c>
    </row>
    <row r="1327" spans="1:10" ht="14.4" hidden="1">
      <c r="A1327" s="3" t="s">
        <v>273</v>
      </c>
      <c r="B1327" s="5">
        <v>1999</v>
      </c>
      <c r="C1327" s="3" t="s">
        <v>647</v>
      </c>
      <c r="D1327" s="3" t="s">
        <v>642</v>
      </c>
      <c r="E1327" s="3" t="s">
        <v>35</v>
      </c>
      <c r="F1327" s="3" t="s">
        <v>646</v>
      </c>
      <c r="G1327" s="5">
        <v>3.132924</v>
      </c>
      <c r="H1327" s="5">
        <v>2.215551</v>
      </c>
      <c r="I1327" s="5">
        <v>4.3332670000000002</v>
      </c>
      <c r="J1327" s="2" t="s">
        <v>644</v>
      </c>
    </row>
    <row r="1328" spans="1:10" ht="14.4" hidden="1">
      <c r="A1328" s="3" t="s">
        <v>273</v>
      </c>
      <c r="B1328" s="5">
        <v>2000</v>
      </c>
      <c r="C1328" s="3" t="s">
        <v>647</v>
      </c>
      <c r="D1328" s="3" t="s">
        <v>642</v>
      </c>
      <c r="E1328" s="3" t="s">
        <v>35</v>
      </c>
      <c r="F1328" s="3" t="s">
        <v>646</v>
      </c>
      <c r="G1328" s="5">
        <v>2.9370319999999999</v>
      </c>
      <c r="H1328" s="5">
        <v>2.0419679999999998</v>
      </c>
      <c r="I1328" s="5">
        <v>4.0516180000000004</v>
      </c>
      <c r="J1328" s="2" t="s">
        <v>644</v>
      </c>
    </row>
    <row r="1329" spans="1:10" ht="14.4" hidden="1">
      <c r="A1329" s="3" t="s">
        <v>273</v>
      </c>
      <c r="B1329" s="5">
        <v>2001</v>
      </c>
      <c r="C1329" s="3" t="s">
        <v>647</v>
      </c>
      <c r="D1329" s="3" t="s">
        <v>642</v>
      </c>
      <c r="E1329" s="3" t="s">
        <v>35</v>
      </c>
      <c r="F1329" s="3" t="s">
        <v>646</v>
      </c>
      <c r="G1329" s="5">
        <v>2.8474499999999998</v>
      </c>
      <c r="H1329" s="5">
        <v>1.9723010000000001</v>
      </c>
      <c r="I1329" s="5">
        <v>3.9303349999999999</v>
      </c>
      <c r="J1329" s="2" t="s">
        <v>644</v>
      </c>
    </row>
    <row r="1330" spans="1:10" ht="14.4" hidden="1">
      <c r="A1330" s="3" t="s">
        <v>273</v>
      </c>
      <c r="B1330" s="5">
        <v>2002</v>
      </c>
      <c r="C1330" s="3" t="s">
        <v>647</v>
      </c>
      <c r="D1330" s="3" t="s">
        <v>642</v>
      </c>
      <c r="E1330" s="3" t="s">
        <v>35</v>
      </c>
      <c r="F1330" s="3" t="s">
        <v>646</v>
      </c>
      <c r="G1330" s="5">
        <v>2.8057259999999999</v>
      </c>
      <c r="H1330" s="5">
        <v>2.0035989999999999</v>
      </c>
      <c r="I1330" s="5">
        <v>3.83121</v>
      </c>
      <c r="J1330" s="2" t="s">
        <v>644</v>
      </c>
    </row>
    <row r="1331" spans="1:10" ht="14.4" hidden="1">
      <c r="A1331" s="3" t="s">
        <v>273</v>
      </c>
      <c r="B1331" s="5">
        <v>2003</v>
      </c>
      <c r="C1331" s="3" t="s">
        <v>647</v>
      </c>
      <c r="D1331" s="3" t="s">
        <v>642</v>
      </c>
      <c r="E1331" s="3" t="s">
        <v>35</v>
      </c>
      <c r="F1331" s="3" t="s">
        <v>646</v>
      </c>
      <c r="G1331" s="5">
        <v>2.7629299999999999</v>
      </c>
      <c r="H1331" s="5">
        <v>1.988685</v>
      </c>
      <c r="I1331" s="5">
        <v>3.7748629999999999</v>
      </c>
      <c r="J1331" s="2" t="s">
        <v>644</v>
      </c>
    </row>
    <row r="1332" spans="1:10" ht="14.4" hidden="1">
      <c r="A1332" s="3" t="s">
        <v>273</v>
      </c>
      <c r="B1332" s="5">
        <v>2004</v>
      </c>
      <c r="C1332" s="3" t="s">
        <v>647</v>
      </c>
      <c r="D1332" s="3" t="s">
        <v>642</v>
      </c>
      <c r="E1332" s="3" t="s">
        <v>35</v>
      </c>
      <c r="F1332" s="3" t="s">
        <v>646</v>
      </c>
      <c r="G1332" s="5">
        <v>2.720183</v>
      </c>
      <c r="H1332" s="5">
        <v>1.980979</v>
      </c>
      <c r="I1332" s="5">
        <v>3.709711</v>
      </c>
      <c r="J1332" s="2" t="s">
        <v>644</v>
      </c>
    </row>
    <row r="1333" spans="1:10" ht="14.4" hidden="1">
      <c r="A1333" s="3" t="s">
        <v>273</v>
      </c>
      <c r="B1333" s="5">
        <v>2005</v>
      </c>
      <c r="C1333" s="3" t="s">
        <v>647</v>
      </c>
      <c r="D1333" s="3" t="s">
        <v>642</v>
      </c>
      <c r="E1333" s="3" t="s">
        <v>35</v>
      </c>
      <c r="F1333" s="3" t="s">
        <v>646</v>
      </c>
      <c r="G1333" s="5">
        <v>2.6318549999999998</v>
      </c>
      <c r="H1333" s="5">
        <v>1.9306049999999999</v>
      </c>
      <c r="I1333" s="5">
        <v>3.586176</v>
      </c>
      <c r="J1333" s="2" t="s">
        <v>644</v>
      </c>
    </row>
    <row r="1334" spans="1:10" ht="14.4" hidden="1">
      <c r="A1334" s="3" t="s">
        <v>273</v>
      </c>
      <c r="B1334" s="5">
        <v>2006</v>
      </c>
      <c r="C1334" s="3" t="s">
        <v>647</v>
      </c>
      <c r="D1334" s="3" t="s">
        <v>642</v>
      </c>
      <c r="E1334" s="3" t="s">
        <v>35</v>
      </c>
      <c r="F1334" s="3" t="s">
        <v>646</v>
      </c>
      <c r="G1334" s="5">
        <v>2.5637910000000002</v>
      </c>
      <c r="H1334" s="5">
        <v>1.8876839999999999</v>
      </c>
      <c r="I1334" s="5">
        <v>3.4609070000000002</v>
      </c>
      <c r="J1334" s="2" t="s">
        <v>644</v>
      </c>
    </row>
    <row r="1335" spans="1:10" ht="14.4" hidden="1">
      <c r="A1335" s="3" t="s">
        <v>273</v>
      </c>
      <c r="B1335" s="5">
        <v>2007</v>
      </c>
      <c r="C1335" s="3" t="s">
        <v>647</v>
      </c>
      <c r="D1335" s="3" t="s">
        <v>642</v>
      </c>
      <c r="E1335" s="3" t="s">
        <v>35</v>
      </c>
      <c r="F1335" s="3" t="s">
        <v>646</v>
      </c>
      <c r="G1335" s="5">
        <v>2.4924179999999998</v>
      </c>
      <c r="H1335" s="5">
        <v>1.844047</v>
      </c>
      <c r="I1335" s="5">
        <v>3.3568530000000001</v>
      </c>
      <c r="J1335" s="2" t="s">
        <v>644</v>
      </c>
    </row>
    <row r="1336" spans="1:10" ht="14.4" hidden="1">
      <c r="A1336" s="3" t="s">
        <v>273</v>
      </c>
      <c r="B1336" s="5">
        <v>2008</v>
      </c>
      <c r="C1336" s="3" t="s">
        <v>647</v>
      </c>
      <c r="D1336" s="3" t="s">
        <v>642</v>
      </c>
      <c r="E1336" s="3" t="s">
        <v>35</v>
      </c>
      <c r="F1336" s="3" t="s">
        <v>646</v>
      </c>
      <c r="G1336" s="5">
        <v>2.4163640000000002</v>
      </c>
      <c r="H1336" s="5">
        <v>1.769333</v>
      </c>
      <c r="I1336" s="5">
        <v>3.1936450000000001</v>
      </c>
      <c r="J1336" s="2" t="s">
        <v>644</v>
      </c>
    </row>
    <row r="1337" spans="1:10" ht="14.4" hidden="1">
      <c r="A1337" s="3" t="s">
        <v>273</v>
      </c>
      <c r="B1337" s="5">
        <v>2009</v>
      </c>
      <c r="C1337" s="3" t="s">
        <v>647</v>
      </c>
      <c r="D1337" s="3" t="s">
        <v>642</v>
      </c>
      <c r="E1337" s="3" t="s">
        <v>35</v>
      </c>
      <c r="F1337" s="3" t="s">
        <v>646</v>
      </c>
      <c r="G1337" s="5">
        <v>2.3023389999999999</v>
      </c>
      <c r="H1337" s="5">
        <v>1.684847</v>
      </c>
      <c r="I1337" s="5">
        <v>3.0932780000000002</v>
      </c>
      <c r="J1337" s="2" t="s">
        <v>644</v>
      </c>
    </row>
    <row r="1338" spans="1:10" ht="14.4" hidden="1">
      <c r="A1338" s="3" t="s">
        <v>273</v>
      </c>
      <c r="B1338" s="5">
        <v>2010</v>
      </c>
      <c r="C1338" s="3" t="s">
        <v>647</v>
      </c>
      <c r="D1338" s="3" t="s">
        <v>642</v>
      </c>
      <c r="E1338" s="3" t="s">
        <v>35</v>
      </c>
      <c r="F1338" s="3" t="s">
        <v>646</v>
      </c>
      <c r="G1338" s="5">
        <v>2.1697129999999998</v>
      </c>
      <c r="H1338" s="5">
        <v>1.5834600000000001</v>
      </c>
      <c r="I1338" s="5">
        <v>2.937805</v>
      </c>
      <c r="J1338" s="2" t="s">
        <v>644</v>
      </c>
    </row>
    <row r="1339" spans="1:10" ht="14.4" hidden="1">
      <c r="A1339" s="3" t="s">
        <v>273</v>
      </c>
      <c r="B1339" s="5">
        <v>2011</v>
      </c>
      <c r="C1339" s="3" t="s">
        <v>647</v>
      </c>
      <c r="D1339" s="3" t="s">
        <v>642</v>
      </c>
      <c r="E1339" s="3" t="s">
        <v>35</v>
      </c>
      <c r="F1339" s="3" t="s">
        <v>646</v>
      </c>
      <c r="G1339" s="5">
        <v>2.091164</v>
      </c>
      <c r="H1339" s="5">
        <v>1.486343</v>
      </c>
      <c r="I1339" s="5">
        <v>2.7996080000000001</v>
      </c>
      <c r="J1339" s="2" t="s">
        <v>644</v>
      </c>
    </row>
    <row r="1340" spans="1:10" ht="14.4" hidden="1">
      <c r="A1340" s="3" t="s">
        <v>273</v>
      </c>
      <c r="B1340" s="5">
        <v>2012</v>
      </c>
      <c r="C1340" s="3" t="s">
        <v>647</v>
      </c>
      <c r="D1340" s="3" t="s">
        <v>642</v>
      </c>
      <c r="E1340" s="3" t="s">
        <v>35</v>
      </c>
      <c r="F1340" s="3" t="s">
        <v>646</v>
      </c>
      <c r="G1340" s="5">
        <v>2.0436570000000001</v>
      </c>
      <c r="H1340" s="5">
        <v>1.467651</v>
      </c>
      <c r="I1340" s="5">
        <v>2.7655189999999998</v>
      </c>
      <c r="J1340" s="2" t="s">
        <v>644</v>
      </c>
    </row>
    <row r="1341" spans="1:10" ht="14.4" hidden="1">
      <c r="A1341" s="3" t="s">
        <v>273</v>
      </c>
      <c r="B1341" s="5">
        <v>2013</v>
      </c>
      <c r="C1341" s="3" t="s">
        <v>647</v>
      </c>
      <c r="D1341" s="3" t="s">
        <v>642</v>
      </c>
      <c r="E1341" s="3" t="s">
        <v>35</v>
      </c>
      <c r="F1341" s="3" t="s">
        <v>646</v>
      </c>
      <c r="G1341" s="5">
        <v>1.879823</v>
      </c>
      <c r="H1341" s="5">
        <v>1.3390310000000001</v>
      </c>
      <c r="I1341" s="5">
        <v>2.5545749999999998</v>
      </c>
      <c r="J1341" s="2" t="s">
        <v>644</v>
      </c>
    </row>
    <row r="1342" spans="1:10" ht="14.4" hidden="1">
      <c r="A1342" s="3" t="s">
        <v>273</v>
      </c>
      <c r="B1342" s="5">
        <v>2014</v>
      </c>
      <c r="C1342" s="3" t="s">
        <v>647</v>
      </c>
      <c r="D1342" s="3" t="s">
        <v>642</v>
      </c>
      <c r="E1342" s="3" t="s">
        <v>35</v>
      </c>
      <c r="F1342" s="3" t="s">
        <v>646</v>
      </c>
      <c r="G1342" s="5">
        <v>1.792743</v>
      </c>
      <c r="H1342" s="5">
        <v>1.279477</v>
      </c>
      <c r="I1342" s="5">
        <v>2.4667759999999999</v>
      </c>
      <c r="J1342" s="2" t="s">
        <v>644</v>
      </c>
    </row>
    <row r="1343" spans="1:10" ht="14.4" hidden="1">
      <c r="A1343" s="3" t="s">
        <v>273</v>
      </c>
      <c r="B1343" s="5">
        <v>2015</v>
      </c>
      <c r="C1343" s="3" t="s">
        <v>647</v>
      </c>
      <c r="D1343" s="3" t="s">
        <v>642</v>
      </c>
      <c r="E1343" s="3" t="s">
        <v>35</v>
      </c>
      <c r="F1343" s="3" t="s">
        <v>646</v>
      </c>
      <c r="G1343" s="5">
        <v>1.796238</v>
      </c>
      <c r="H1343" s="5">
        <v>1.2754970000000001</v>
      </c>
      <c r="I1343" s="5">
        <v>2.4529130000000001</v>
      </c>
      <c r="J1343" s="2" t="s">
        <v>644</v>
      </c>
    </row>
    <row r="1344" spans="1:10" ht="14.4" hidden="1">
      <c r="A1344" s="3" t="s">
        <v>273</v>
      </c>
      <c r="B1344" s="5">
        <v>2016</v>
      </c>
      <c r="C1344" s="3" t="s">
        <v>647</v>
      </c>
      <c r="D1344" s="3" t="s">
        <v>642</v>
      </c>
      <c r="E1344" s="3" t="s">
        <v>35</v>
      </c>
      <c r="F1344" s="3" t="s">
        <v>646</v>
      </c>
      <c r="G1344" s="5">
        <v>1.763495</v>
      </c>
      <c r="H1344" s="5">
        <v>1.2467010000000001</v>
      </c>
      <c r="I1344" s="5">
        <v>2.4007100000000001</v>
      </c>
      <c r="J1344" s="2" t="s">
        <v>644</v>
      </c>
    </row>
    <row r="1345" spans="1:10" ht="14.4" hidden="1">
      <c r="A1345" s="3" t="s">
        <v>273</v>
      </c>
      <c r="B1345" s="5">
        <v>2017</v>
      </c>
      <c r="C1345" s="3" t="s">
        <v>647</v>
      </c>
      <c r="D1345" s="3" t="s">
        <v>642</v>
      </c>
      <c r="E1345" s="3" t="s">
        <v>35</v>
      </c>
      <c r="F1345" s="3" t="s">
        <v>646</v>
      </c>
      <c r="G1345" s="5">
        <v>1.776651</v>
      </c>
      <c r="H1345" s="5">
        <v>1.2494099999999999</v>
      </c>
      <c r="I1345" s="5">
        <v>2.4475509999999998</v>
      </c>
      <c r="J1345" s="2" t="s">
        <v>644</v>
      </c>
    </row>
    <row r="1346" spans="1:10" ht="14.4">
      <c r="A1346" s="3" t="s">
        <v>278</v>
      </c>
      <c r="B1346" s="5">
        <v>1990</v>
      </c>
      <c r="C1346" s="3" t="s">
        <v>641</v>
      </c>
      <c r="D1346" s="3" t="s">
        <v>642</v>
      </c>
      <c r="E1346" s="3" t="s">
        <v>35</v>
      </c>
      <c r="F1346" s="3" t="s">
        <v>643</v>
      </c>
      <c r="G1346" s="5">
        <v>427.60989999999998</v>
      </c>
      <c r="H1346" s="5">
        <v>164.9213</v>
      </c>
      <c r="I1346" s="5">
        <v>706.0598</v>
      </c>
      <c r="J1346" s="2" t="s">
        <v>644</v>
      </c>
    </row>
    <row r="1347" spans="1:10" ht="14.4">
      <c r="A1347" s="3" t="s">
        <v>278</v>
      </c>
      <c r="B1347" s="5">
        <v>1991</v>
      </c>
      <c r="C1347" s="3" t="s">
        <v>641</v>
      </c>
      <c r="D1347" s="3" t="s">
        <v>642</v>
      </c>
      <c r="E1347" s="3" t="s">
        <v>35</v>
      </c>
      <c r="F1347" s="3" t="s">
        <v>643</v>
      </c>
      <c r="G1347" s="5">
        <v>396.13130000000001</v>
      </c>
      <c r="H1347" s="5">
        <v>168.88159999999999</v>
      </c>
      <c r="I1347" s="5">
        <v>626.74239999999998</v>
      </c>
      <c r="J1347" s="2" t="s">
        <v>644</v>
      </c>
    </row>
    <row r="1348" spans="1:10" ht="14.4">
      <c r="A1348" s="3" t="s">
        <v>278</v>
      </c>
      <c r="B1348" s="5">
        <v>1992</v>
      </c>
      <c r="C1348" s="3" t="s">
        <v>641</v>
      </c>
      <c r="D1348" s="3" t="s">
        <v>642</v>
      </c>
      <c r="E1348" s="3" t="s">
        <v>35</v>
      </c>
      <c r="F1348" s="3" t="s">
        <v>643</v>
      </c>
      <c r="G1348" s="5">
        <v>386.96039999999999</v>
      </c>
      <c r="H1348" s="5">
        <v>176.309</v>
      </c>
      <c r="I1348" s="5">
        <v>615.899</v>
      </c>
      <c r="J1348" s="2" t="s">
        <v>644</v>
      </c>
    </row>
    <row r="1349" spans="1:10" ht="14.4">
      <c r="A1349" s="3" t="s">
        <v>278</v>
      </c>
      <c r="B1349" s="5">
        <v>1993</v>
      </c>
      <c r="C1349" s="3" t="s">
        <v>641</v>
      </c>
      <c r="D1349" s="3" t="s">
        <v>642</v>
      </c>
      <c r="E1349" s="3" t="s">
        <v>35</v>
      </c>
      <c r="F1349" s="3" t="s">
        <v>643</v>
      </c>
      <c r="G1349" s="5">
        <v>371.85579999999999</v>
      </c>
      <c r="H1349" s="5">
        <v>177.7312</v>
      </c>
      <c r="I1349" s="5">
        <v>591.96360000000004</v>
      </c>
      <c r="J1349" s="2" t="s">
        <v>644</v>
      </c>
    </row>
    <row r="1350" spans="1:10" ht="14.4">
      <c r="A1350" s="3" t="s">
        <v>278</v>
      </c>
      <c r="B1350" s="5">
        <v>1994</v>
      </c>
      <c r="C1350" s="3" t="s">
        <v>641</v>
      </c>
      <c r="D1350" s="3" t="s">
        <v>642</v>
      </c>
      <c r="E1350" s="3" t="s">
        <v>35</v>
      </c>
      <c r="F1350" s="3" t="s">
        <v>643</v>
      </c>
      <c r="G1350" s="5">
        <v>338.7996</v>
      </c>
      <c r="H1350" s="5">
        <v>147.8374</v>
      </c>
      <c r="I1350" s="5">
        <v>545.84249999999997</v>
      </c>
      <c r="J1350" s="2" t="s">
        <v>644</v>
      </c>
    </row>
    <row r="1351" spans="1:10" ht="14.4">
      <c r="A1351" s="3" t="s">
        <v>278</v>
      </c>
      <c r="B1351" s="5">
        <v>1995</v>
      </c>
      <c r="C1351" s="3" t="s">
        <v>641</v>
      </c>
      <c r="D1351" s="3" t="s">
        <v>642</v>
      </c>
      <c r="E1351" s="3" t="s">
        <v>35</v>
      </c>
      <c r="F1351" s="3" t="s">
        <v>643</v>
      </c>
      <c r="G1351" s="5">
        <v>311.09089999999998</v>
      </c>
      <c r="H1351" s="5">
        <v>119.9843</v>
      </c>
      <c r="I1351" s="5">
        <v>507.79640000000001</v>
      </c>
      <c r="J1351" s="2" t="s">
        <v>644</v>
      </c>
    </row>
    <row r="1352" spans="1:10" ht="14.4">
      <c r="A1352" s="3" t="s">
        <v>278</v>
      </c>
      <c r="B1352" s="5">
        <v>1996</v>
      </c>
      <c r="C1352" s="3" t="s">
        <v>641</v>
      </c>
      <c r="D1352" s="3" t="s">
        <v>642</v>
      </c>
      <c r="E1352" s="3" t="s">
        <v>35</v>
      </c>
      <c r="F1352" s="3" t="s">
        <v>643</v>
      </c>
      <c r="G1352" s="5">
        <v>262.55630000000002</v>
      </c>
      <c r="H1352" s="5">
        <v>118.6172</v>
      </c>
      <c r="I1352" s="5">
        <v>423.7294</v>
      </c>
      <c r="J1352" s="2" t="s">
        <v>644</v>
      </c>
    </row>
    <row r="1353" spans="1:10" ht="14.4">
      <c r="A1353" s="3" t="s">
        <v>278</v>
      </c>
      <c r="B1353" s="5">
        <v>1997</v>
      </c>
      <c r="C1353" s="3" t="s">
        <v>641</v>
      </c>
      <c r="D1353" s="3" t="s">
        <v>642</v>
      </c>
      <c r="E1353" s="3" t="s">
        <v>35</v>
      </c>
      <c r="F1353" s="3" t="s">
        <v>643</v>
      </c>
      <c r="G1353" s="5">
        <v>266.5924</v>
      </c>
      <c r="H1353" s="5">
        <v>126.8686</v>
      </c>
      <c r="I1353" s="5">
        <v>423.01659999999998</v>
      </c>
      <c r="J1353" s="2" t="s">
        <v>644</v>
      </c>
    </row>
    <row r="1354" spans="1:10" ht="14.4">
      <c r="A1354" s="3" t="s">
        <v>278</v>
      </c>
      <c r="B1354" s="5">
        <v>1998</v>
      </c>
      <c r="C1354" s="3" t="s">
        <v>641</v>
      </c>
      <c r="D1354" s="3" t="s">
        <v>642</v>
      </c>
      <c r="E1354" s="3" t="s">
        <v>35</v>
      </c>
      <c r="F1354" s="3" t="s">
        <v>643</v>
      </c>
      <c r="G1354" s="5">
        <v>240.34440000000001</v>
      </c>
      <c r="H1354" s="5">
        <v>105.72839999999999</v>
      </c>
      <c r="I1354" s="5">
        <v>379.66390000000001</v>
      </c>
      <c r="J1354" s="2" t="s">
        <v>644</v>
      </c>
    </row>
    <row r="1355" spans="1:10" ht="14.4">
      <c r="A1355" s="3" t="s">
        <v>278</v>
      </c>
      <c r="B1355" s="5">
        <v>1999</v>
      </c>
      <c r="C1355" s="3" t="s">
        <v>641</v>
      </c>
      <c r="D1355" s="3" t="s">
        <v>642</v>
      </c>
      <c r="E1355" s="3" t="s">
        <v>35</v>
      </c>
      <c r="F1355" s="3" t="s">
        <v>643</v>
      </c>
      <c r="G1355" s="5">
        <v>237.3432</v>
      </c>
      <c r="H1355" s="5">
        <v>92.776619999999994</v>
      </c>
      <c r="I1355" s="5">
        <v>383.08139999999997</v>
      </c>
      <c r="J1355" s="2" t="s">
        <v>644</v>
      </c>
    </row>
    <row r="1356" spans="1:10" ht="14.4">
      <c r="A1356" s="3" t="s">
        <v>278</v>
      </c>
      <c r="B1356" s="5">
        <v>2000</v>
      </c>
      <c r="C1356" s="3" t="s">
        <v>641</v>
      </c>
      <c r="D1356" s="3" t="s">
        <v>642</v>
      </c>
      <c r="E1356" s="3" t="s">
        <v>35</v>
      </c>
      <c r="F1356" s="3" t="s">
        <v>643</v>
      </c>
      <c r="G1356" s="5">
        <v>179.87370000000001</v>
      </c>
      <c r="H1356" s="5">
        <v>55.405619999999999</v>
      </c>
      <c r="I1356" s="5">
        <v>296.34500000000003</v>
      </c>
      <c r="J1356" s="2" t="s">
        <v>644</v>
      </c>
    </row>
    <row r="1357" spans="1:10" ht="14.4">
      <c r="A1357" s="3" t="s">
        <v>278</v>
      </c>
      <c r="B1357" s="5">
        <v>2001</v>
      </c>
      <c r="C1357" s="3" t="s">
        <v>641</v>
      </c>
      <c r="D1357" s="3" t="s">
        <v>642</v>
      </c>
      <c r="E1357" s="3" t="s">
        <v>35</v>
      </c>
      <c r="F1357" s="3" t="s">
        <v>643</v>
      </c>
      <c r="G1357" s="5">
        <v>162.1771</v>
      </c>
      <c r="H1357" s="5">
        <v>61.035400000000003</v>
      </c>
      <c r="I1357" s="5">
        <v>260.91019999999997</v>
      </c>
      <c r="J1357" s="2" t="s">
        <v>644</v>
      </c>
    </row>
    <row r="1358" spans="1:10" ht="14.4">
      <c r="A1358" s="3" t="s">
        <v>278</v>
      </c>
      <c r="B1358" s="5">
        <v>2002</v>
      </c>
      <c r="C1358" s="3" t="s">
        <v>641</v>
      </c>
      <c r="D1358" s="3" t="s">
        <v>642</v>
      </c>
      <c r="E1358" s="3" t="s">
        <v>35</v>
      </c>
      <c r="F1358" s="3" t="s">
        <v>643</v>
      </c>
      <c r="G1358" s="5">
        <v>159.06120000000001</v>
      </c>
      <c r="H1358" s="5">
        <v>67.459140000000005</v>
      </c>
      <c r="I1358" s="5">
        <v>254.61429999999999</v>
      </c>
      <c r="J1358" s="2" t="s">
        <v>644</v>
      </c>
    </row>
    <row r="1359" spans="1:10" ht="14.4">
      <c r="A1359" s="3" t="s">
        <v>278</v>
      </c>
      <c r="B1359" s="5">
        <v>2003</v>
      </c>
      <c r="C1359" s="3" t="s">
        <v>641</v>
      </c>
      <c r="D1359" s="3" t="s">
        <v>642</v>
      </c>
      <c r="E1359" s="3" t="s">
        <v>35</v>
      </c>
      <c r="F1359" s="3" t="s">
        <v>643</v>
      </c>
      <c r="G1359" s="5">
        <v>162.4366</v>
      </c>
      <c r="H1359" s="5">
        <v>71.41386</v>
      </c>
      <c r="I1359" s="5">
        <v>257.90809999999999</v>
      </c>
      <c r="J1359" s="2" t="s">
        <v>644</v>
      </c>
    </row>
    <row r="1360" spans="1:10" ht="14.4">
      <c r="A1360" s="3" t="s">
        <v>278</v>
      </c>
      <c r="B1360" s="5">
        <v>2004</v>
      </c>
      <c r="C1360" s="3" t="s">
        <v>641</v>
      </c>
      <c r="D1360" s="3" t="s">
        <v>642</v>
      </c>
      <c r="E1360" s="3" t="s">
        <v>35</v>
      </c>
      <c r="F1360" s="3" t="s">
        <v>643</v>
      </c>
      <c r="G1360" s="5">
        <v>166.65700000000001</v>
      </c>
      <c r="H1360" s="5">
        <v>70.830650000000006</v>
      </c>
      <c r="I1360" s="5">
        <v>273.15969999999999</v>
      </c>
      <c r="J1360" s="2" t="s">
        <v>644</v>
      </c>
    </row>
    <row r="1361" spans="1:10" ht="14.4">
      <c r="A1361" s="3" t="s">
        <v>278</v>
      </c>
      <c r="B1361" s="5">
        <v>2005</v>
      </c>
      <c r="C1361" s="3" t="s">
        <v>641</v>
      </c>
      <c r="D1361" s="3" t="s">
        <v>642</v>
      </c>
      <c r="E1361" s="3" t="s">
        <v>35</v>
      </c>
      <c r="F1361" s="3" t="s">
        <v>643</v>
      </c>
      <c r="G1361" s="5">
        <v>169.786</v>
      </c>
      <c r="H1361" s="5">
        <v>62.76784</v>
      </c>
      <c r="I1361" s="5">
        <v>279.0172</v>
      </c>
      <c r="J1361" s="2" t="s">
        <v>644</v>
      </c>
    </row>
    <row r="1362" spans="1:10" ht="14.4">
      <c r="A1362" s="3" t="s">
        <v>278</v>
      </c>
      <c r="B1362" s="5">
        <v>2006</v>
      </c>
      <c r="C1362" s="3" t="s">
        <v>641</v>
      </c>
      <c r="D1362" s="3" t="s">
        <v>642</v>
      </c>
      <c r="E1362" s="3" t="s">
        <v>35</v>
      </c>
      <c r="F1362" s="3" t="s">
        <v>643</v>
      </c>
      <c r="G1362" s="5">
        <v>153.2062</v>
      </c>
      <c r="H1362" s="5">
        <v>64.157550000000001</v>
      </c>
      <c r="I1362" s="5">
        <v>246.71889999999999</v>
      </c>
      <c r="J1362" s="2" t="s">
        <v>644</v>
      </c>
    </row>
    <row r="1363" spans="1:10" ht="14.4">
      <c r="A1363" s="3" t="s">
        <v>278</v>
      </c>
      <c r="B1363" s="5">
        <v>2007</v>
      </c>
      <c r="C1363" s="3" t="s">
        <v>641</v>
      </c>
      <c r="D1363" s="3" t="s">
        <v>642</v>
      </c>
      <c r="E1363" s="3" t="s">
        <v>35</v>
      </c>
      <c r="F1363" s="3" t="s">
        <v>643</v>
      </c>
      <c r="G1363" s="5">
        <v>165.11199999999999</v>
      </c>
      <c r="H1363" s="5">
        <v>75.692080000000004</v>
      </c>
      <c r="I1363" s="5">
        <v>255.18369999999999</v>
      </c>
      <c r="J1363" s="2" t="s">
        <v>644</v>
      </c>
    </row>
    <row r="1364" spans="1:10" ht="14.4">
      <c r="A1364" s="3" t="s">
        <v>278</v>
      </c>
      <c r="B1364" s="5">
        <v>2008</v>
      </c>
      <c r="C1364" s="3" t="s">
        <v>641</v>
      </c>
      <c r="D1364" s="3" t="s">
        <v>642</v>
      </c>
      <c r="E1364" s="3" t="s">
        <v>35</v>
      </c>
      <c r="F1364" s="3" t="s">
        <v>643</v>
      </c>
      <c r="G1364" s="5">
        <v>181.55439999999999</v>
      </c>
      <c r="H1364" s="5">
        <v>84.696979999999996</v>
      </c>
      <c r="I1364" s="5">
        <v>282.04849999999999</v>
      </c>
      <c r="J1364" s="2" t="s">
        <v>644</v>
      </c>
    </row>
    <row r="1365" spans="1:10" ht="14.4">
      <c r="A1365" s="3" t="s">
        <v>278</v>
      </c>
      <c r="B1365" s="5">
        <v>2009</v>
      </c>
      <c r="C1365" s="3" t="s">
        <v>641</v>
      </c>
      <c r="D1365" s="3" t="s">
        <v>642</v>
      </c>
      <c r="E1365" s="3" t="s">
        <v>35</v>
      </c>
      <c r="F1365" s="3" t="s">
        <v>643</v>
      </c>
      <c r="G1365" s="5">
        <v>188.49610000000001</v>
      </c>
      <c r="H1365" s="5">
        <v>86.665639999999996</v>
      </c>
      <c r="I1365" s="5">
        <v>293.25880000000001</v>
      </c>
      <c r="J1365" s="2" t="s">
        <v>644</v>
      </c>
    </row>
    <row r="1366" spans="1:10" ht="14.4">
      <c r="A1366" s="3" t="s">
        <v>278</v>
      </c>
      <c r="B1366" s="5">
        <v>2010</v>
      </c>
      <c r="C1366" s="3" t="s">
        <v>641</v>
      </c>
      <c r="D1366" s="3" t="s">
        <v>642</v>
      </c>
      <c r="E1366" s="3" t="s">
        <v>35</v>
      </c>
      <c r="F1366" s="3" t="s">
        <v>643</v>
      </c>
      <c r="G1366" s="5">
        <v>149.71440000000001</v>
      </c>
      <c r="H1366" s="5">
        <v>55.311100000000003</v>
      </c>
      <c r="I1366" s="5">
        <v>237.77940000000001</v>
      </c>
      <c r="J1366" s="2" t="s">
        <v>644</v>
      </c>
    </row>
    <row r="1367" spans="1:10" ht="14.4">
      <c r="A1367" s="3" t="s">
        <v>278</v>
      </c>
      <c r="B1367" s="5">
        <v>2011</v>
      </c>
      <c r="C1367" s="3" t="s">
        <v>641</v>
      </c>
      <c r="D1367" s="3" t="s">
        <v>642</v>
      </c>
      <c r="E1367" s="3" t="s">
        <v>35</v>
      </c>
      <c r="F1367" s="3" t="s">
        <v>643</v>
      </c>
      <c r="G1367" s="5">
        <v>152.91210000000001</v>
      </c>
      <c r="H1367" s="5">
        <v>52.798310000000001</v>
      </c>
      <c r="I1367" s="5">
        <v>252.92150000000001</v>
      </c>
      <c r="J1367" s="2" t="s">
        <v>644</v>
      </c>
    </row>
    <row r="1368" spans="1:10" ht="14.4">
      <c r="A1368" s="3" t="s">
        <v>278</v>
      </c>
      <c r="B1368" s="5">
        <v>2012</v>
      </c>
      <c r="C1368" s="3" t="s">
        <v>641</v>
      </c>
      <c r="D1368" s="3" t="s">
        <v>642</v>
      </c>
      <c r="E1368" s="3" t="s">
        <v>35</v>
      </c>
      <c r="F1368" s="3" t="s">
        <v>643</v>
      </c>
      <c r="G1368" s="5">
        <v>160.16200000000001</v>
      </c>
      <c r="H1368" s="5">
        <v>63.095779999999998</v>
      </c>
      <c r="I1368" s="5">
        <v>263.42829999999998</v>
      </c>
      <c r="J1368" s="2" t="s">
        <v>644</v>
      </c>
    </row>
    <row r="1369" spans="1:10" ht="14.4">
      <c r="A1369" s="3" t="s">
        <v>278</v>
      </c>
      <c r="B1369" s="5">
        <v>2013</v>
      </c>
      <c r="C1369" s="3" t="s">
        <v>641</v>
      </c>
      <c r="D1369" s="3" t="s">
        <v>642</v>
      </c>
      <c r="E1369" s="3" t="s">
        <v>35</v>
      </c>
      <c r="F1369" s="3" t="s">
        <v>643</v>
      </c>
      <c r="G1369" s="5">
        <v>130.6807</v>
      </c>
      <c r="H1369" s="5">
        <v>46.659309999999998</v>
      </c>
      <c r="I1369" s="5">
        <v>213.5772</v>
      </c>
      <c r="J1369" s="2" t="s">
        <v>644</v>
      </c>
    </row>
    <row r="1370" spans="1:10" ht="14.4">
      <c r="A1370" s="3" t="s">
        <v>278</v>
      </c>
      <c r="B1370" s="5">
        <v>2014</v>
      </c>
      <c r="C1370" s="3" t="s">
        <v>641</v>
      </c>
      <c r="D1370" s="3" t="s">
        <v>642</v>
      </c>
      <c r="E1370" s="3" t="s">
        <v>35</v>
      </c>
      <c r="F1370" s="3" t="s">
        <v>643</v>
      </c>
      <c r="G1370" s="5">
        <v>146.03319999999999</v>
      </c>
      <c r="H1370" s="5">
        <v>49.286029999999997</v>
      </c>
      <c r="I1370" s="5">
        <v>245.98310000000001</v>
      </c>
      <c r="J1370" s="2" t="s">
        <v>644</v>
      </c>
    </row>
    <row r="1371" spans="1:10" ht="14.4">
      <c r="A1371" s="3" t="s">
        <v>278</v>
      </c>
      <c r="B1371" s="5">
        <v>2015</v>
      </c>
      <c r="C1371" s="3" t="s">
        <v>641</v>
      </c>
      <c r="D1371" s="3" t="s">
        <v>642</v>
      </c>
      <c r="E1371" s="3" t="s">
        <v>35</v>
      </c>
      <c r="F1371" s="3" t="s">
        <v>643</v>
      </c>
      <c r="G1371" s="5">
        <v>168.0532</v>
      </c>
      <c r="H1371" s="5">
        <v>52.66216</v>
      </c>
      <c r="I1371" s="5">
        <v>282.55099999999999</v>
      </c>
      <c r="J1371" s="2" t="s">
        <v>644</v>
      </c>
    </row>
    <row r="1372" spans="1:10" ht="14.4">
      <c r="A1372" s="3" t="s">
        <v>278</v>
      </c>
      <c r="B1372" s="5">
        <v>2016</v>
      </c>
      <c r="C1372" s="3" t="s">
        <v>641</v>
      </c>
      <c r="D1372" s="3" t="s">
        <v>642</v>
      </c>
      <c r="E1372" s="3" t="s">
        <v>35</v>
      </c>
      <c r="F1372" s="3" t="s">
        <v>643</v>
      </c>
      <c r="G1372" s="5">
        <v>128.07060000000001</v>
      </c>
      <c r="H1372" s="5">
        <v>34.071010000000001</v>
      </c>
      <c r="I1372" s="5">
        <v>224.68090000000001</v>
      </c>
      <c r="J1372" s="2" t="s">
        <v>644</v>
      </c>
    </row>
    <row r="1373" spans="1:10" ht="14.4">
      <c r="A1373" s="3" t="s">
        <v>278</v>
      </c>
      <c r="B1373" s="5">
        <v>2017</v>
      </c>
      <c r="C1373" s="3" t="s">
        <v>641</v>
      </c>
      <c r="D1373" s="3" t="s">
        <v>642</v>
      </c>
      <c r="E1373" s="3" t="s">
        <v>35</v>
      </c>
      <c r="F1373" s="3" t="s">
        <v>643</v>
      </c>
      <c r="G1373" s="5">
        <v>118.11239999999999</v>
      </c>
      <c r="H1373" s="5">
        <v>34.372729999999997</v>
      </c>
      <c r="I1373" s="5">
        <v>216.81809999999999</v>
      </c>
      <c r="J1373" s="2" t="s">
        <v>644</v>
      </c>
    </row>
    <row r="1374" spans="1:10" ht="14.4" hidden="1">
      <c r="A1374" s="3" t="s">
        <v>278</v>
      </c>
      <c r="B1374" s="5">
        <v>1990</v>
      </c>
      <c r="C1374" s="3" t="s">
        <v>641</v>
      </c>
      <c r="D1374" s="3" t="s">
        <v>642</v>
      </c>
      <c r="E1374" s="3" t="s">
        <v>35</v>
      </c>
      <c r="F1374" s="3" t="s">
        <v>646</v>
      </c>
      <c r="G1374" s="5">
        <v>4.8830720000000003</v>
      </c>
      <c r="H1374" s="5">
        <v>1.880128</v>
      </c>
      <c r="I1374" s="5">
        <v>8.0392430000000008</v>
      </c>
      <c r="J1374" s="2" t="s">
        <v>644</v>
      </c>
    </row>
    <row r="1375" spans="1:10" ht="14.4" hidden="1">
      <c r="A1375" s="3" t="s">
        <v>278</v>
      </c>
      <c r="B1375" s="5">
        <v>1991</v>
      </c>
      <c r="C1375" s="3" t="s">
        <v>641</v>
      </c>
      <c r="D1375" s="3" t="s">
        <v>642</v>
      </c>
      <c r="E1375" s="3" t="s">
        <v>35</v>
      </c>
      <c r="F1375" s="3" t="s">
        <v>646</v>
      </c>
      <c r="G1375" s="5">
        <v>4.5205169999999999</v>
      </c>
      <c r="H1375" s="5">
        <v>1.9307030000000001</v>
      </c>
      <c r="I1375" s="5">
        <v>7.1707999999999998</v>
      </c>
      <c r="J1375" s="2" t="s">
        <v>644</v>
      </c>
    </row>
    <row r="1376" spans="1:10" ht="14.4" hidden="1">
      <c r="A1376" s="3" t="s">
        <v>278</v>
      </c>
      <c r="B1376" s="5">
        <v>1992</v>
      </c>
      <c r="C1376" s="3" t="s">
        <v>641</v>
      </c>
      <c r="D1376" s="3" t="s">
        <v>642</v>
      </c>
      <c r="E1376" s="3" t="s">
        <v>35</v>
      </c>
      <c r="F1376" s="3" t="s">
        <v>646</v>
      </c>
      <c r="G1376" s="5">
        <v>4.4155899999999999</v>
      </c>
      <c r="H1376" s="5">
        <v>2.015584</v>
      </c>
      <c r="I1376" s="5">
        <v>7.012753</v>
      </c>
      <c r="J1376" s="2" t="s">
        <v>644</v>
      </c>
    </row>
    <row r="1377" spans="1:10" ht="14.4" hidden="1">
      <c r="A1377" s="3" t="s">
        <v>278</v>
      </c>
      <c r="B1377" s="5">
        <v>1993</v>
      </c>
      <c r="C1377" s="3" t="s">
        <v>641</v>
      </c>
      <c r="D1377" s="3" t="s">
        <v>642</v>
      </c>
      <c r="E1377" s="3" t="s">
        <v>35</v>
      </c>
      <c r="F1377" s="3" t="s">
        <v>646</v>
      </c>
      <c r="G1377" s="5">
        <v>4.2429030000000001</v>
      </c>
      <c r="H1377" s="5">
        <v>2.0289329999999999</v>
      </c>
      <c r="I1377" s="5">
        <v>6.7632279999999998</v>
      </c>
      <c r="J1377" s="2" t="s">
        <v>644</v>
      </c>
    </row>
    <row r="1378" spans="1:10" ht="14.4" hidden="1">
      <c r="A1378" s="3" t="s">
        <v>278</v>
      </c>
      <c r="B1378" s="5">
        <v>1994</v>
      </c>
      <c r="C1378" s="3" t="s">
        <v>641</v>
      </c>
      <c r="D1378" s="3" t="s">
        <v>642</v>
      </c>
      <c r="E1378" s="3" t="s">
        <v>35</v>
      </c>
      <c r="F1378" s="3" t="s">
        <v>646</v>
      </c>
      <c r="G1378" s="5">
        <v>3.8638910000000002</v>
      </c>
      <c r="H1378" s="5">
        <v>1.6898409999999999</v>
      </c>
      <c r="I1378" s="5">
        <v>6.2256710000000002</v>
      </c>
      <c r="J1378" s="2" t="s">
        <v>644</v>
      </c>
    </row>
    <row r="1379" spans="1:10" ht="14.4" hidden="1">
      <c r="A1379" s="3" t="s">
        <v>278</v>
      </c>
      <c r="B1379" s="5">
        <v>1995</v>
      </c>
      <c r="C1379" s="3" t="s">
        <v>641</v>
      </c>
      <c r="D1379" s="3" t="s">
        <v>642</v>
      </c>
      <c r="E1379" s="3" t="s">
        <v>35</v>
      </c>
      <c r="F1379" s="3" t="s">
        <v>646</v>
      </c>
      <c r="G1379" s="5">
        <v>3.5464190000000002</v>
      </c>
      <c r="H1379" s="5">
        <v>1.366106</v>
      </c>
      <c r="I1379" s="5">
        <v>5.8073459999999999</v>
      </c>
      <c r="J1379" s="2" t="s">
        <v>644</v>
      </c>
    </row>
    <row r="1380" spans="1:10" ht="14.4" hidden="1">
      <c r="A1380" s="3" t="s">
        <v>278</v>
      </c>
      <c r="B1380" s="5">
        <v>1996</v>
      </c>
      <c r="C1380" s="3" t="s">
        <v>641</v>
      </c>
      <c r="D1380" s="3" t="s">
        <v>642</v>
      </c>
      <c r="E1380" s="3" t="s">
        <v>35</v>
      </c>
      <c r="F1380" s="3" t="s">
        <v>646</v>
      </c>
      <c r="G1380" s="5">
        <v>2.9890639999999999</v>
      </c>
      <c r="H1380" s="5">
        <v>1.3489789999999999</v>
      </c>
      <c r="I1380" s="5">
        <v>4.8326330000000004</v>
      </c>
      <c r="J1380" s="2" t="s">
        <v>644</v>
      </c>
    </row>
    <row r="1381" spans="1:10" ht="14.4" hidden="1">
      <c r="A1381" s="3" t="s">
        <v>278</v>
      </c>
      <c r="B1381" s="5">
        <v>1997</v>
      </c>
      <c r="C1381" s="3" t="s">
        <v>641</v>
      </c>
      <c r="D1381" s="3" t="s">
        <v>642</v>
      </c>
      <c r="E1381" s="3" t="s">
        <v>35</v>
      </c>
      <c r="F1381" s="3" t="s">
        <v>646</v>
      </c>
      <c r="G1381" s="5">
        <v>3.0364360000000001</v>
      </c>
      <c r="H1381" s="5">
        <v>1.446715</v>
      </c>
      <c r="I1381" s="5">
        <v>4.8295050000000002</v>
      </c>
      <c r="J1381" s="2" t="s">
        <v>644</v>
      </c>
    </row>
    <row r="1382" spans="1:10" ht="14.4" hidden="1">
      <c r="A1382" s="3" t="s">
        <v>278</v>
      </c>
      <c r="B1382" s="5">
        <v>1998</v>
      </c>
      <c r="C1382" s="3" t="s">
        <v>641</v>
      </c>
      <c r="D1382" s="3" t="s">
        <v>642</v>
      </c>
      <c r="E1382" s="3" t="s">
        <v>35</v>
      </c>
      <c r="F1382" s="3" t="s">
        <v>646</v>
      </c>
      <c r="G1382" s="5">
        <v>2.7356009999999999</v>
      </c>
      <c r="H1382" s="5">
        <v>1.2041299999999999</v>
      </c>
      <c r="I1382" s="5">
        <v>4.3321360000000002</v>
      </c>
      <c r="J1382" s="2" t="s">
        <v>644</v>
      </c>
    </row>
    <row r="1383" spans="1:10" ht="14.4" hidden="1">
      <c r="A1383" s="3" t="s">
        <v>278</v>
      </c>
      <c r="B1383" s="5">
        <v>1999</v>
      </c>
      <c r="C1383" s="3" t="s">
        <v>641</v>
      </c>
      <c r="D1383" s="3" t="s">
        <v>642</v>
      </c>
      <c r="E1383" s="3" t="s">
        <v>35</v>
      </c>
      <c r="F1383" s="3" t="s">
        <v>646</v>
      </c>
      <c r="G1383" s="5">
        <v>2.703624</v>
      </c>
      <c r="H1383" s="5">
        <v>1.0592280000000001</v>
      </c>
      <c r="I1383" s="5">
        <v>4.3456299999999999</v>
      </c>
      <c r="J1383" s="2" t="s">
        <v>644</v>
      </c>
    </row>
    <row r="1384" spans="1:10" ht="14.4" hidden="1">
      <c r="A1384" s="3" t="s">
        <v>278</v>
      </c>
      <c r="B1384" s="5">
        <v>2000</v>
      </c>
      <c r="C1384" s="3" t="s">
        <v>641</v>
      </c>
      <c r="D1384" s="3" t="s">
        <v>642</v>
      </c>
      <c r="E1384" s="3" t="s">
        <v>35</v>
      </c>
      <c r="F1384" s="3" t="s">
        <v>646</v>
      </c>
      <c r="G1384" s="5">
        <v>2.0437259999999999</v>
      </c>
      <c r="H1384" s="5">
        <v>0.62614599999999998</v>
      </c>
      <c r="I1384" s="5">
        <v>3.3725320000000001</v>
      </c>
      <c r="J1384" s="2" t="s">
        <v>644</v>
      </c>
    </row>
    <row r="1385" spans="1:10" ht="14.4" hidden="1">
      <c r="A1385" s="3" t="s">
        <v>278</v>
      </c>
      <c r="B1385" s="5">
        <v>2001</v>
      </c>
      <c r="C1385" s="3" t="s">
        <v>641</v>
      </c>
      <c r="D1385" s="3" t="s">
        <v>642</v>
      </c>
      <c r="E1385" s="3" t="s">
        <v>35</v>
      </c>
      <c r="F1385" s="3" t="s">
        <v>646</v>
      </c>
      <c r="G1385" s="5">
        <v>1.8398840000000001</v>
      </c>
      <c r="H1385" s="5">
        <v>0.69007799999999997</v>
      </c>
      <c r="I1385" s="5">
        <v>2.9749469999999998</v>
      </c>
      <c r="J1385" s="2" t="s">
        <v>644</v>
      </c>
    </row>
    <row r="1386" spans="1:10" ht="14.4" hidden="1">
      <c r="A1386" s="3" t="s">
        <v>278</v>
      </c>
      <c r="B1386" s="5">
        <v>2002</v>
      </c>
      <c r="C1386" s="3" t="s">
        <v>641</v>
      </c>
      <c r="D1386" s="3" t="s">
        <v>642</v>
      </c>
      <c r="E1386" s="3" t="s">
        <v>35</v>
      </c>
      <c r="F1386" s="3" t="s">
        <v>646</v>
      </c>
      <c r="G1386" s="5">
        <v>1.8043210000000001</v>
      </c>
      <c r="H1386" s="5">
        <v>0.76794099999999998</v>
      </c>
      <c r="I1386" s="5">
        <v>2.8828140000000002</v>
      </c>
      <c r="J1386" s="2" t="s">
        <v>644</v>
      </c>
    </row>
    <row r="1387" spans="1:10" ht="14.4" hidden="1">
      <c r="A1387" s="3" t="s">
        <v>278</v>
      </c>
      <c r="B1387" s="5">
        <v>2003</v>
      </c>
      <c r="C1387" s="3" t="s">
        <v>641</v>
      </c>
      <c r="D1387" s="3" t="s">
        <v>642</v>
      </c>
      <c r="E1387" s="3" t="s">
        <v>35</v>
      </c>
      <c r="F1387" s="3" t="s">
        <v>646</v>
      </c>
      <c r="G1387" s="5">
        <v>1.8425940000000001</v>
      </c>
      <c r="H1387" s="5">
        <v>0.80673499999999998</v>
      </c>
      <c r="I1387" s="5">
        <v>2.927924</v>
      </c>
      <c r="J1387" s="2" t="s">
        <v>644</v>
      </c>
    </row>
    <row r="1388" spans="1:10" ht="14.4" hidden="1">
      <c r="A1388" s="3" t="s">
        <v>278</v>
      </c>
      <c r="B1388" s="5">
        <v>2004</v>
      </c>
      <c r="C1388" s="3" t="s">
        <v>641</v>
      </c>
      <c r="D1388" s="3" t="s">
        <v>642</v>
      </c>
      <c r="E1388" s="3" t="s">
        <v>35</v>
      </c>
      <c r="F1388" s="3" t="s">
        <v>646</v>
      </c>
      <c r="G1388" s="5">
        <v>1.8906829999999999</v>
      </c>
      <c r="H1388" s="5">
        <v>0.80669999999999997</v>
      </c>
      <c r="I1388" s="5">
        <v>3.103621</v>
      </c>
      <c r="J1388" s="2" t="s">
        <v>644</v>
      </c>
    </row>
    <row r="1389" spans="1:10" ht="14.4" hidden="1">
      <c r="A1389" s="3" t="s">
        <v>278</v>
      </c>
      <c r="B1389" s="5">
        <v>2005</v>
      </c>
      <c r="C1389" s="3" t="s">
        <v>641</v>
      </c>
      <c r="D1389" s="3" t="s">
        <v>642</v>
      </c>
      <c r="E1389" s="3" t="s">
        <v>35</v>
      </c>
      <c r="F1389" s="3" t="s">
        <v>646</v>
      </c>
      <c r="G1389" s="5">
        <v>1.926917</v>
      </c>
      <c r="H1389" s="5">
        <v>0.71232899999999999</v>
      </c>
      <c r="I1389" s="5">
        <v>3.1789170000000002</v>
      </c>
      <c r="J1389" s="2" t="s">
        <v>644</v>
      </c>
    </row>
    <row r="1390" spans="1:10" ht="14.4" hidden="1">
      <c r="A1390" s="3" t="s">
        <v>278</v>
      </c>
      <c r="B1390" s="5">
        <v>2006</v>
      </c>
      <c r="C1390" s="3" t="s">
        <v>641</v>
      </c>
      <c r="D1390" s="3" t="s">
        <v>642</v>
      </c>
      <c r="E1390" s="3" t="s">
        <v>35</v>
      </c>
      <c r="F1390" s="3" t="s">
        <v>646</v>
      </c>
      <c r="G1390" s="5">
        <v>1.7355290000000001</v>
      </c>
      <c r="H1390" s="5">
        <v>0.72986300000000004</v>
      </c>
      <c r="I1390" s="5">
        <v>2.806657</v>
      </c>
      <c r="J1390" s="2" t="s">
        <v>644</v>
      </c>
    </row>
    <row r="1391" spans="1:10" ht="14.4" hidden="1">
      <c r="A1391" s="3" t="s">
        <v>278</v>
      </c>
      <c r="B1391" s="5">
        <v>2007</v>
      </c>
      <c r="C1391" s="3" t="s">
        <v>641</v>
      </c>
      <c r="D1391" s="3" t="s">
        <v>642</v>
      </c>
      <c r="E1391" s="3" t="s">
        <v>35</v>
      </c>
      <c r="F1391" s="3" t="s">
        <v>646</v>
      </c>
      <c r="G1391" s="5">
        <v>1.8713029999999999</v>
      </c>
      <c r="H1391" s="5">
        <v>0.85681300000000005</v>
      </c>
      <c r="I1391" s="5">
        <v>2.8932500000000001</v>
      </c>
      <c r="J1391" s="2" t="s">
        <v>644</v>
      </c>
    </row>
    <row r="1392" spans="1:10" ht="14.4" hidden="1">
      <c r="A1392" s="3" t="s">
        <v>278</v>
      </c>
      <c r="B1392" s="5">
        <v>2008</v>
      </c>
      <c r="C1392" s="3" t="s">
        <v>641</v>
      </c>
      <c r="D1392" s="3" t="s">
        <v>642</v>
      </c>
      <c r="E1392" s="3" t="s">
        <v>35</v>
      </c>
      <c r="F1392" s="3" t="s">
        <v>646</v>
      </c>
      <c r="G1392" s="5">
        <v>2.0589219999999999</v>
      </c>
      <c r="H1392" s="5">
        <v>0.95891999999999999</v>
      </c>
      <c r="I1392" s="5">
        <v>3.2161819999999999</v>
      </c>
      <c r="J1392" s="2" t="s">
        <v>644</v>
      </c>
    </row>
    <row r="1393" spans="1:10" ht="14.4" hidden="1">
      <c r="A1393" s="3" t="s">
        <v>278</v>
      </c>
      <c r="B1393" s="5">
        <v>2009</v>
      </c>
      <c r="C1393" s="3" t="s">
        <v>641</v>
      </c>
      <c r="D1393" s="3" t="s">
        <v>642</v>
      </c>
      <c r="E1393" s="3" t="s">
        <v>35</v>
      </c>
      <c r="F1393" s="3" t="s">
        <v>646</v>
      </c>
      <c r="G1393" s="5">
        <v>2.1379130000000002</v>
      </c>
      <c r="H1393" s="5">
        <v>0.97892500000000005</v>
      </c>
      <c r="I1393" s="5">
        <v>3.3142749999999999</v>
      </c>
      <c r="J1393" s="2" t="s">
        <v>644</v>
      </c>
    </row>
    <row r="1394" spans="1:10" ht="14.4" hidden="1">
      <c r="A1394" s="3" t="s">
        <v>278</v>
      </c>
      <c r="B1394" s="5">
        <v>2010</v>
      </c>
      <c r="C1394" s="3" t="s">
        <v>641</v>
      </c>
      <c r="D1394" s="3" t="s">
        <v>642</v>
      </c>
      <c r="E1394" s="3" t="s">
        <v>35</v>
      </c>
      <c r="F1394" s="3" t="s">
        <v>646</v>
      </c>
      <c r="G1394" s="5">
        <v>1.6913830000000001</v>
      </c>
      <c r="H1394" s="5">
        <v>0.62350700000000003</v>
      </c>
      <c r="I1394" s="5">
        <v>2.6910370000000001</v>
      </c>
      <c r="J1394" s="2" t="s">
        <v>644</v>
      </c>
    </row>
    <row r="1395" spans="1:10" ht="14.4" hidden="1">
      <c r="A1395" s="3" t="s">
        <v>278</v>
      </c>
      <c r="B1395" s="5">
        <v>2011</v>
      </c>
      <c r="C1395" s="3" t="s">
        <v>641</v>
      </c>
      <c r="D1395" s="3" t="s">
        <v>642</v>
      </c>
      <c r="E1395" s="3" t="s">
        <v>35</v>
      </c>
      <c r="F1395" s="3" t="s">
        <v>646</v>
      </c>
      <c r="G1395" s="5">
        <v>1.7257910000000001</v>
      </c>
      <c r="H1395" s="5">
        <v>0.598329</v>
      </c>
      <c r="I1395" s="5">
        <v>2.8526159999999998</v>
      </c>
      <c r="J1395" s="2" t="s">
        <v>644</v>
      </c>
    </row>
    <row r="1396" spans="1:10" ht="14.4" hidden="1">
      <c r="A1396" s="3" t="s">
        <v>278</v>
      </c>
      <c r="B1396" s="5">
        <v>2012</v>
      </c>
      <c r="C1396" s="3" t="s">
        <v>641</v>
      </c>
      <c r="D1396" s="3" t="s">
        <v>642</v>
      </c>
      <c r="E1396" s="3" t="s">
        <v>35</v>
      </c>
      <c r="F1396" s="3" t="s">
        <v>646</v>
      </c>
      <c r="G1396" s="5">
        <v>1.8074190000000001</v>
      </c>
      <c r="H1396" s="5">
        <v>0.71251100000000001</v>
      </c>
      <c r="I1396" s="5">
        <v>2.9734940000000001</v>
      </c>
      <c r="J1396" s="2" t="s">
        <v>644</v>
      </c>
    </row>
    <row r="1397" spans="1:10" ht="14.4" hidden="1">
      <c r="A1397" s="3" t="s">
        <v>278</v>
      </c>
      <c r="B1397" s="5">
        <v>2013</v>
      </c>
      <c r="C1397" s="3" t="s">
        <v>641</v>
      </c>
      <c r="D1397" s="3" t="s">
        <v>642</v>
      </c>
      <c r="E1397" s="3" t="s">
        <v>35</v>
      </c>
      <c r="F1397" s="3" t="s">
        <v>646</v>
      </c>
      <c r="G1397" s="5">
        <v>1.468872</v>
      </c>
      <c r="H1397" s="5">
        <v>0.51784600000000003</v>
      </c>
      <c r="I1397" s="5">
        <v>2.3889179999999999</v>
      </c>
      <c r="J1397" s="2" t="s">
        <v>644</v>
      </c>
    </row>
    <row r="1398" spans="1:10" ht="14.4" hidden="1">
      <c r="A1398" s="3" t="s">
        <v>278</v>
      </c>
      <c r="B1398" s="5">
        <v>2014</v>
      </c>
      <c r="C1398" s="3" t="s">
        <v>641</v>
      </c>
      <c r="D1398" s="3" t="s">
        <v>642</v>
      </c>
      <c r="E1398" s="3" t="s">
        <v>35</v>
      </c>
      <c r="F1398" s="3" t="s">
        <v>646</v>
      </c>
      <c r="G1398" s="5">
        <v>1.643635</v>
      </c>
      <c r="H1398" s="5">
        <v>0.55216200000000004</v>
      </c>
      <c r="I1398" s="5">
        <v>2.7722880000000001</v>
      </c>
      <c r="J1398" s="2" t="s">
        <v>644</v>
      </c>
    </row>
    <row r="1399" spans="1:10" ht="14.4" hidden="1">
      <c r="A1399" s="3" t="s">
        <v>278</v>
      </c>
      <c r="B1399" s="5">
        <v>2015</v>
      </c>
      <c r="C1399" s="3" t="s">
        <v>641</v>
      </c>
      <c r="D1399" s="3" t="s">
        <v>642</v>
      </c>
      <c r="E1399" s="3" t="s">
        <v>35</v>
      </c>
      <c r="F1399" s="3" t="s">
        <v>646</v>
      </c>
      <c r="G1399" s="5">
        <v>1.893683</v>
      </c>
      <c r="H1399" s="5">
        <v>0.59118300000000001</v>
      </c>
      <c r="I1399" s="5">
        <v>3.1972309999999999</v>
      </c>
      <c r="J1399" s="2" t="s">
        <v>644</v>
      </c>
    </row>
    <row r="1400" spans="1:10" ht="14.4" hidden="1">
      <c r="A1400" s="3" t="s">
        <v>278</v>
      </c>
      <c r="B1400" s="5">
        <v>2016</v>
      </c>
      <c r="C1400" s="3" t="s">
        <v>641</v>
      </c>
      <c r="D1400" s="3" t="s">
        <v>642</v>
      </c>
      <c r="E1400" s="3" t="s">
        <v>35</v>
      </c>
      <c r="F1400" s="3" t="s">
        <v>646</v>
      </c>
      <c r="G1400" s="5">
        <v>1.435287</v>
      </c>
      <c r="H1400" s="5">
        <v>0.38345800000000002</v>
      </c>
      <c r="I1400" s="5">
        <v>2.5206059999999999</v>
      </c>
      <c r="J1400" s="2" t="s">
        <v>644</v>
      </c>
    </row>
    <row r="1401" spans="1:10" ht="14.4" hidden="1">
      <c r="A1401" s="3" t="s">
        <v>278</v>
      </c>
      <c r="B1401" s="5">
        <v>2017</v>
      </c>
      <c r="C1401" s="3" t="s">
        <v>641</v>
      </c>
      <c r="D1401" s="3" t="s">
        <v>642</v>
      </c>
      <c r="E1401" s="3" t="s">
        <v>35</v>
      </c>
      <c r="F1401" s="3" t="s">
        <v>646</v>
      </c>
      <c r="G1401" s="5">
        <v>1.3178019999999999</v>
      </c>
      <c r="H1401" s="5">
        <v>0.379359</v>
      </c>
      <c r="I1401" s="5">
        <v>2.4353799999999999</v>
      </c>
      <c r="J1401" s="2" t="s">
        <v>644</v>
      </c>
    </row>
    <row r="1402" spans="1:10" ht="14.4">
      <c r="A1402" s="3" t="s">
        <v>278</v>
      </c>
      <c r="B1402" s="5">
        <v>1990</v>
      </c>
      <c r="C1402" s="3" t="s">
        <v>647</v>
      </c>
      <c r="D1402" s="3" t="s">
        <v>648</v>
      </c>
      <c r="E1402" s="3" t="s">
        <v>35</v>
      </c>
      <c r="F1402" s="3" t="s">
        <v>643</v>
      </c>
      <c r="G1402" s="5">
        <v>65.013549999999995</v>
      </c>
      <c r="H1402" s="5">
        <v>25.765730000000001</v>
      </c>
      <c r="I1402" s="5">
        <v>105.79300000000001</v>
      </c>
      <c r="J1402" s="2" t="s">
        <v>644</v>
      </c>
    </row>
    <row r="1403" spans="1:10" ht="14.4">
      <c r="A1403" s="3" t="s">
        <v>278</v>
      </c>
      <c r="B1403" s="5">
        <v>1991</v>
      </c>
      <c r="C1403" s="3" t="s">
        <v>647</v>
      </c>
      <c r="D1403" s="3" t="s">
        <v>648</v>
      </c>
      <c r="E1403" s="3" t="s">
        <v>35</v>
      </c>
      <c r="F1403" s="3" t="s">
        <v>643</v>
      </c>
      <c r="G1403" s="5">
        <v>67.75</v>
      </c>
      <c r="H1403" s="5">
        <v>29.732510000000001</v>
      </c>
      <c r="I1403" s="5">
        <v>108.5279</v>
      </c>
      <c r="J1403" s="2" t="s">
        <v>644</v>
      </c>
    </row>
    <row r="1404" spans="1:10" ht="14.4">
      <c r="A1404" s="3" t="s">
        <v>278</v>
      </c>
      <c r="B1404" s="5">
        <v>1992</v>
      </c>
      <c r="C1404" s="3" t="s">
        <v>647</v>
      </c>
      <c r="D1404" s="3" t="s">
        <v>648</v>
      </c>
      <c r="E1404" s="3" t="s">
        <v>35</v>
      </c>
      <c r="F1404" s="3" t="s">
        <v>643</v>
      </c>
      <c r="G1404" s="5">
        <v>69.973110000000005</v>
      </c>
      <c r="H1404" s="5">
        <v>32.149819999999998</v>
      </c>
      <c r="I1404" s="5">
        <v>110.67140000000001</v>
      </c>
      <c r="J1404" s="2" t="s">
        <v>644</v>
      </c>
    </row>
    <row r="1405" spans="1:10" ht="14.4">
      <c r="A1405" s="3" t="s">
        <v>278</v>
      </c>
      <c r="B1405" s="5">
        <v>1993</v>
      </c>
      <c r="C1405" s="3" t="s">
        <v>647</v>
      </c>
      <c r="D1405" s="3" t="s">
        <v>648</v>
      </c>
      <c r="E1405" s="3" t="s">
        <v>35</v>
      </c>
      <c r="F1405" s="3" t="s">
        <v>643</v>
      </c>
      <c r="G1405" s="5">
        <v>71.719329999999999</v>
      </c>
      <c r="H1405" s="5">
        <v>32.178870000000003</v>
      </c>
      <c r="I1405" s="5">
        <v>113.60039999999999</v>
      </c>
      <c r="J1405" s="2" t="s">
        <v>644</v>
      </c>
    </row>
    <row r="1406" spans="1:10" ht="14.4">
      <c r="A1406" s="3" t="s">
        <v>278</v>
      </c>
      <c r="B1406" s="5">
        <v>1994</v>
      </c>
      <c r="C1406" s="3" t="s">
        <v>647</v>
      </c>
      <c r="D1406" s="3" t="s">
        <v>648</v>
      </c>
      <c r="E1406" s="3" t="s">
        <v>35</v>
      </c>
      <c r="F1406" s="3" t="s">
        <v>643</v>
      </c>
      <c r="G1406" s="5">
        <v>73.350110000000001</v>
      </c>
      <c r="H1406" s="5">
        <v>30.337969999999999</v>
      </c>
      <c r="I1406" s="5">
        <v>116.43380000000001</v>
      </c>
      <c r="J1406" s="2" t="s">
        <v>644</v>
      </c>
    </row>
    <row r="1407" spans="1:10" ht="14.4">
      <c r="A1407" s="3" t="s">
        <v>278</v>
      </c>
      <c r="B1407" s="5">
        <v>1995</v>
      </c>
      <c r="C1407" s="3" t="s">
        <v>647</v>
      </c>
      <c r="D1407" s="3" t="s">
        <v>648</v>
      </c>
      <c r="E1407" s="3" t="s">
        <v>35</v>
      </c>
      <c r="F1407" s="3" t="s">
        <v>643</v>
      </c>
      <c r="G1407" s="5">
        <v>76.268069999999994</v>
      </c>
      <c r="H1407" s="5">
        <v>29.58971</v>
      </c>
      <c r="I1407" s="5">
        <v>122.56829999999999</v>
      </c>
      <c r="J1407" s="2" t="s">
        <v>644</v>
      </c>
    </row>
    <row r="1408" spans="1:10" ht="14.4">
      <c r="A1408" s="3" t="s">
        <v>278</v>
      </c>
      <c r="B1408" s="5">
        <v>1996</v>
      </c>
      <c r="C1408" s="3" t="s">
        <v>647</v>
      </c>
      <c r="D1408" s="3" t="s">
        <v>648</v>
      </c>
      <c r="E1408" s="3" t="s">
        <v>35</v>
      </c>
      <c r="F1408" s="3" t="s">
        <v>643</v>
      </c>
      <c r="G1408" s="5">
        <v>78.466999999999999</v>
      </c>
      <c r="H1408" s="5">
        <v>33.345970000000001</v>
      </c>
      <c r="I1408" s="5">
        <v>123.3241</v>
      </c>
      <c r="J1408" s="2" t="s">
        <v>644</v>
      </c>
    </row>
    <row r="1409" spans="1:10" ht="14.4">
      <c r="A1409" s="3" t="s">
        <v>278</v>
      </c>
      <c r="B1409" s="5">
        <v>1997</v>
      </c>
      <c r="C1409" s="3" t="s">
        <v>647</v>
      </c>
      <c r="D1409" s="3" t="s">
        <v>648</v>
      </c>
      <c r="E1409" s="3" t="s">
        <v>35</v>
      </c>
      <c r="F1409" s="3" t="s">
        <v>643</v>
      </c>
      <c r="G1409" s="5">
        <v>79.583029999999994</v>
      </c>
      <c r="H1409" s="5">
        <v>35.201639999999998</v>
      </c>
      <c r="I1409" s="5">
        <v>123.8424</v>
      </c>
      <c r="J1409" s="2" t="s">
        <v>644</v>
      </c>
    </row>
    <row r="1410" spans="1:10" ht="14.4">
      <c r="A1410" s="3" t="s">
        <v>278</v>
      </c>
      <c r="B1410" s="5">
        <v>1998</v>
      </c>
      <c r="C1410" s="3" t="s">
        <v>647</v>
      </c>
      <c r="D1410" s="3" t="s">
        <v>648</v>
      </c>
      <c r="E1410" s="3" t="s">
        <v>35</v>
      </c>
      <c r="F1410" s="3" t="s">
        <v>643</v>
      </c>
      <c r="G1410" s="5">
        <v>80.907480000000007</v>
      </c>
      <c r="H1410" s="5">
        <v>35.948279999999997</v>
      </c>
      <c r="I1410" s="5">
        <v>125.0705</v>
      </c>
      <c r="J1410" s="2" t="s">
        <v>644</v>
      </c>
    </row>
    <row r="1411" spans="1:10" ht="14.4">
      <c r="A1411" s="3" t="s">
        <v>278</v>
      </c>
      <c r="B1411" s="5">
        <v>1999</v>
      </c>
      <c r="C1411" s="3" t="s">
        <v>647</v>
      </c>
      <c r="D1411" s="3" t="s">
        <v>648</v>
      </c>
      <c r="E1411" s="3" t="s">
        <v>35</v>
      </c>
      <c r="F1411" s="3" t="s">
        <v>643</v>
      </c>
      <c r="G1411" s="5">
        <v>83.491169999999997</v>
      </c>
      <c r="H1411" s="5">
        <v>37.748800000000003</v>
      </c>
      <c r="I1411" s="5">
        <v>129.2808</v>
      </c>
      <c r="J1411" s="2" t="s">
        <v>644</v>
      </c>
    </row>
    <row r="1412" spans="1:10" ht="14.4">
      <c r="A1412" s="3" t="s">
        <v>278</v>
      </c>
      <c r="B1412" s="5">
        <v>2000</v>
      </c>
      <c r="C1412" s="3" t="s">
        <v>647</v>
      </c>
      <c r="D1412" s="3" t="s">
        <v>648</v>
      </c>
      <c r="E1412" s="3" t="s">
        <v>35</v>
      </c>
      <c r="F1412" s="3" t="s">
        <v>643</v>
      </c>
      <c r="G1412" s="5">
        <v>85.162840000000003</v>
      </c>
      <c r="H1412" s="5">
        <v>35.874720000000003</v>
      </c>
      <c r="I1412" s="5">
        <v>132.26509999999999</v>
      </c>
      <c r="J1412" s="2" t="s">
        <v>644</v>
      </c>
    </row>
    <row r="1413" spans="1:10" ht="14.4">
      <c r="A1413" s="3" t="s">
        <v>278</v>
      </c>
      <c r="B1413" s="5">
        <v>2001</v>
      </c>
      <c r="C1413" s="3" t="s">
        <v>647</v>
      </c>
      <c r="D1413" s="3" t="s">
        <v>648</v>
      </c>
      <c r="E1413" s="3" t="s">
        <v>35</v>
      </c>
      <c r="F1413" s="3" t="s">
        <v>643</v>
      </c>
      <c r="G1413" s="5">
        <v>85.686679999999996</v>
      </c>
      <c r="H1413" s="5">
        <v>38.400959999999998</v>
      </c>
      <c r="I1413" s="5">
        <v>132.1447</v>
      </c>
      <c r="J1413" s="2" t="s">
        <v>644</v>
      </c>
    </row>
    <row r="1414" spans="1:10" ht="14.4">
      <c r="A1414" s="3" t="s">
        <v>278</v>
      </c>
      <c r="B1414" s="5">
        <v>2002</v>
      </c>
      <c r="C1414" s="3" t="s">
        <v>647</v>
      </c>
      <c r="D1414" s="3" t="s">
        <v>648</v>
      </c>
      <c r="E1414" s="3" t="s">
        <v>35</v>
      </c>
      <c r="F1414" s="3" t="s">
        <v>643</v>
      </c>
      <c r="G1414" s="5">
        <v>86.745599999999996</v>
      </c>
      <c r="H1414" s="5">
        <v>40.487749999999998</v>
      </c>
      <c r="I1414" s="5">
        <v>133.69659999999999</v>
      </c>
      <c r="J1414" s="2" t="s">
        <v>644</v>
      </c>
    </row>
    <row r="1415" spans="1:10" ht="14.4">
      <c r="A1415" s="3" t="s">
        <v>278</v>
      </c>
      <c r="B1415" s="5">
        <v>2003</v>
      </c>
      <c r="C1415" s="3" t="s">
        <v>647</v>
      </c>
      <c r="D1415" s="3" t="s">
        <v>648</v>
      </c>
      <c r="E1415" s="3" t="s">
        <v>35</v>
      </c>
      <c r="F1415" s="3" t="s">
        <v>643</v>
      </c>
      <c r="G1415" s="5">
        <v>88.542829999999995</v>
      </c>
      <c r="H1415" s="5">
        <v>40.072240000000001</v>
      </c>
      <c r="I1415" s="5">
        <v>136.37639999999999</v>
      </c>
      <c r="J1415" s="2" t="s">
        <v>644</v>
      </c>
    </row>
    <row r="1416" spans="1:10" ht="14.4">
      <c r="A1416" s="3" t="s">
        <v>278</v>
      </c>
      <c r="B1416" s="5">
        <v>2004</v>
      </c>
      <c r="C1416" s="3" t="s">
        <v>647</v>
      </c>
      <c r="D1416" s="3" t="s">
        <v>648</v>
      </c>
      <c r="E1416" s="3" t="s">
        <v>35</v>
      </c>
      <c r="F1416" s="3" t="s">
        <v>643</v>
      </c>
      <c r="G1416" s="5">
        <v>87.626760000000004</v>
      </c>
      <c r="H1416" s="5">
        <v>40.232010000000002</v>
      </c>
      <c r="I1416" s="5">
        <v>135.7475</v>
      </c>
      <c r="J1416" s="2" t="s">
        <v>644</v>
      </c>
    </row>
    <row r="1417" spans="1:10" ht="14.4">
      <c r="A1417" s="3" t="s">
        <v>278</v>
      </c>
      <c r="B1417" s="5">
        <v>2005</v>
      </c>
      <c r="C1417" s="3" t="s">
        <v>647</v>
      </c>
      <c r="D1417" s="3" t="s">
        <v>648</v>
      </c>
      <c r="E1417" s="3" t="s">
        <v>35</v>
      </c>
      <c r="F1417" s="3" t="s">
        <v>643</v>
      </c>
      <c r="G1417" s="5">
        <v>85.802070000000001</v>
      </c>
      <c r="H1417" s="5">
        <v>37.53989</v>
      </c>
      <c r="I1417" s="5">
        <v>133.6841</v>
      </c>
      <c r="J1417" s="2" t="s">
        <v>644</v>
      </c>
    </row>
    <row r="1418" spans="1:10" ht="14.4">
      <c r="A1418" s="3" t="s">
        <v>278</v>
      </c>
      <c r="B1418" s="5">
        <v>2006</v>
      </c>
      <c r="C1418" s="3" t="s">
        <v>647</v>
      </c>
      <c r="D1418" s="3" t="s">
        <v>648</v>
      </c>
      <c r="E1418" s="3" t="s">
        <v>35</v>
      </c>
      <c r="F1418" s="3" t="s">
        <v>643</v>
      </c>
      <c r="G1418" s="5">
        <v>85.378579999999999</v>
      </c>
      <c r="H1418" s="5">
        <v>39.746920000000003</v>
      </c>
      <c r="I1418" s="5">
        <v>131.5239</v>
      </c>
      <c r="J1418" s="2" t="s">
        <v>644</v>
      </c>
    </row>
    <row r="1419" spans="1:10" ht="14.4">
      <c r="A1419" s="3" t="s">
        <v>278</v>
      </c>
      <c r="B1419" s="5">
        <v>2007</v>
      </c>
      <c r="C1419" s="3" t="s">
        <v>647</v>
      </c>
      <c r="D1419" s="3" t="s">
        <v>648</v>
      </c>
      <c r="E1419" s="3" t="s">
        <v>35</v>
      </c>
      <c r="F1419" s="3" t="s">
        <v>643</v>
      </c>
      <c r="G1419" s="5">
        <v>84.979240000000004</v>
      </c>
      <c r="H1419" s="5">
        <v>40.35971</v>
      </c>
      <c r="I1419" s="5">
        <v>131.04650000000001</v>
      </c>
      <c r="J1419" s="2" t="s">
        <v>644</v>
      </c>
    </row>
    <row r="1420" spans="1:10" ht="14.4">
      <c r="A1420" s="3" t="s">
        <v>278</v>
      </c>
      <c r="B1420" s="5">
        <v>2008</v>
      </c>
      <c r="C1420" s="3" t="s">
        <v>647</v>
      </c>
      <c r="D1420" s="3" t="s">
        <v>648</v>
      </c>
      <c r="E1420" s="3" t="s">
        <v>35</v>
      </c>
      <c r="F1420" s="3" t="s">
        <v>643</v>
      </c>
      <c r="G1420" s="5">
        <v>85.702479999999994</v>
      </c>
      <c r="H1420" s="5">
        <v>41.211869999999998</v>
      </c>
      <c r="I1420" s="5">
        <v>131.64089999999999</v>
      </c>
      <c r="J1420" s="2" t="s">
        <v>644</v>
      </c>
    </row>
    <row r="1421" spans="1:10" ht="14.4">
      <c r="A1421" s="3" t="s">
        <v>278</v>
      </c>
      <c r="B1421" s="5">
        <v>2009</v>
      </c>
      <c r="C1421" s="3" t="s">
        <v>647</v>
      </c>
      <c r="D1421" s="3" t="s">
        <v>648</v>
      </c>
      <c r="E1421" s="3" t="s">
        <v>35</v>
      </c>
      <c r="F1421" s="3" t="s">
        <v>643</v>
      </c>
      <c r="G1421" s="5">
        <v>86.080399999999997</v>
      </c>
      <c r="H1421" s="5">
        <v>39.141120000000001</v>
      </c>
      <c r="I1421" s="5">
        <v>133.99170000000001</v>
      </c>
      <c r="J1421" s="2" t="s">
        <v>644</v>
      </c>
    </row>
    <row r="1422" spans="1:10" ht="14.4">
      <c r="A1422" s="3" t="s">
        <v>278</v>
      </c>
      <c r="B1422" s="5">
        <v>2010</v>
      </c>
      <c r="C1422" s="3" t="s">
        <v>647</v>
      </c>
      <c r="D1422" s="3" t="s">
        <v>648</v>
      </c>
      <c r="E1422" s="3" t="s">
        <v>35</v>
      </c>
      <c r="F1422" s="3" t="s">
        <v>643</v>
      </c>
      <c r="G1422" s="5">
        <v>84.234480000000005</v>
      </c>
      <c r="H1422" s="5">
        <v>35.242109999999997</v>
      </c>
      <c r="I1422" s="5">
        <v>132.06790000000001</v>
      </c>
      <c r="J1422" s="2" t="s">
        <v>644</v>
      </c>
    </row>
    <row r="1423" spans="1:10" ht="14.4">
      <c r="A1423" s="3" t="s">
        <v>278</v>
      </c>
      <c r="B1423" s="5">
        <v>2011</v>
      </c>
      <c r="C1423" s="3" t="s">
        <v>647</v>
      </c>
      <c r="D1423" s="3" t="s">
        <v>648</v>
      </c>
      <c r="E1423" s="3" t="s">
        <v>35</v>
      </c>
      <c r="F1423" s="3" t="s">
        <v>643</v>
      </c>
      <c r="G1423" s="5">
        <v>84.126710000000003</v>
      </c>
      <c r="H1423" s="5">
        <v>37.305250000000001</v>
      </c>
      <c r="I1423" s="5">
        <v>130.0736</v>
      </c>
      <c r="J1423" s="2" t="s">
        <v>644</v>
      </c>
    </row>
    <row r="1424" spans="1:10" ht="14.4">
      <c r="A1424" s="3" t="s">
        <v>278</v>
      </c>
      <c r="B1424" s="5">
        <v>2012</v>
      </c>
      <c r="C1424" s="3" t="s">
        <v>647</v>
      </c>
      <c r="D1424" s="3" t="s">
        <v>648</v>
      </c>
      <c r="E1424" s="3" t="s">
        <v>35</v>
      </c>
      <c r="F1424" s="3" t="s">
        <v>643</v>
      </c>
      <c r="G1424" s="5">
        <v>85.148330000000001</v>
      </c>
      <c r="H1424" s="5">
        <v>37.31223</v>
      </c>
      <c r="I1424" s="5">
        <v>131.0076</v>
      </c>
      <c r="J1424" s="2" t="s">
        <v>644</v>
      </c>
    </row>
    <row r="1425" spans="1:10" ht="14.4">
      <c r="A1425" s="3" t="s">
        <v>278</v>
      </c>
      <c r="B1425" s="5">
        <v>2013</v>
      </c>
      <c r="C1425" s="3" t="s">
        <v>647</v>
      </c>
      <c r="D1425" s="3" t="s">
        <v>648</v>
      </c>
      <c r="E1425" s="3" t="s">
        <v>35</v>
      </c>
      <c r="F1425" s="3" t="s">
        <v>643</v>
      </c>
      <c r="G1425" s="5">
        <v>82.703569999999999</v>
      </c>
      <c r="H1425" s="5">
        <v>35.074260000000002</v>
      </c>
      <c r="I1425" s="5">
        <v>132.45419999999999</v>
      </c>
      <c r="J1425" s="2" t="s">
        <v>644</v>
      </c>
    </row>
    <row r="1426" spans="1:10" ht="14.4">
      <c r="A1426" s="3" t="s">
        <v>278</v>
      </c>
      <c r="B1426" s="5">
        <v>2014</v>
      </c>
      <c r="C1426" s="3" t="s">
        <v>647</v>
      </c>
      <c r="D1426" s="3" t="s">
        <v>648</v>
      </c>
      <c r="E1426" s="3" t="s">
        <v>35</v>
      </c>
      <c r="F1426" s="3" t="s">
        <v>643</v>
      </c>
      <c r="G1426" s="5">
        <v>84.613820000000004</v>
      </c>
      <c r="H1426" s="5">
        <v>33.464790000000001</v>
      </c>
      <c r="I1426" s="5">
        <v>137.3306</v>
      </c>
      <c r="J1426" s="2" t="s">
        <v>644</v>
      </c>
    </row>
    <row r="1427" spans="1:10" ht="14.4">
      <c r="A1427" s="3" t="s">
        <v>278</v>
      </c>
      <c r="B1427" s="5">
        <v>2015</v>
      </c>
      <c r="C1427" s="3" t="s">
        <v>647</v>
      </c>
      <c r="D1427" s="3" t="s">
        <v>648</v>
      </c>
      <c r="E1427" s="3" t="s">
        <v>35</v>
      </c>
      <c r="F1427" s="3" t="s">
        <v>643</v>
      </c>
      <c r="G1427" s="5">
        <v>89.109030000000004</v>
      </c>
      <c r="H1427" s="5">
        <v>36.163359999999997</v>
      </c>
      <c r="I1427" s="5">
        <v>139.74930000000001</v>
      </c>
      <c r="J1427" s="2" t="s">
        <v>644</v>
      </c>
    </row>
    <row r="1428" spans="1:10" ht="14.4">
      <c r="A1428" s="3" t="s">
        <v>278</v>
      </c>
      <c r="B1428" s="5">
        <v>2016</v>
      </c>
      <c r="C1428" s="3" t="s">
        <v>647</v>
      </c>
      <c r="D1428" s="3" t="s">
        <v>648</v>
      </c>
      <c r="E1428" s="3" t="s">
        <v>35</v>
      </c>
      <c r="F1428" s="3" t="s">
        <v>643</v>
      </c>
      <c r="G1428" s="5">
        <v>87.165940000000006</v>
      </c>
      <c r="H1428" s="5">
        <v>33.533990000000003</v>
      </c>
      <c r="I1428" s="5">
        <v>141.1626</v>
      </c>
      <c r="J1428" s="2" t="s">
        <v>644</v>
      </c>
    </row>
    <row r="1429" spans="1:10" ht="14.4">
      <c r="A1429" s="3" t="s">
        <v>278</v>
      </c>
      <c r="B1429" s="5">
        <v>2017</v>
      </c>
      <c r="C1429" s="3" t="s">
        <v>647</v>
      </c>
      <c r="D1429" s="3" t="s">
        <v>648</v>
      </c>
      <c r="E1429" s="3" t="s">
        <v>35</v>
      </c>
      <c r="F1429" s="3" t="s">
        <v>643</v>
      </c>
      <c r="G1429" s="5">
        <v>91.429100000000005</v>
      </c>
      <c r="H1429" s="5">
        <v>35.380780000000001</v>
      </c>
      <c r="I1429" s="5">
        <v>146.29409999999999</v>
      </c>
      <c r="J1429" s="2" t="s">
        <v>644</v>
      </c>
    </row>
    <row r="1430" spans="1:10" ht="14.4" hidden="1">
      <c r="A1430" s="3" t="s">
        <v>278</v>
      </c>
      <c r="B1430" s="5">
        <v>1990</v>
      </c>
      <c r="C1430" s="3" t="s">
        <v>647</v>
      </c>
      <c r="D1430" s="3" t="s">
        <v>648</v>
      </c>
      <c r="E1430" s="3" t="s">
        <v>35</v>
      </c>
      <c r="F1430" s="3" t="s">
        <v>646</v>
      </c>
      <c r="G1430" s="5">
        <v>2.4891540000000001</v>
      </c>
      <c r="H1430" s="5">
        <v>1.0008969999999999</v>
      </c>
      <c r="I1430" s="5">
        <v>3.9996450000000001</v>
      </c>
      <c r="J1430" s="2" t="s">
        <v>644</v>
      </c>
    </row>
    <row r="1431" spans="1:10" ht="14.4" hidden="1">
      <c r="A1431" s="3" t="s">
        <v>278</v>
      </c>
      <c r="B1431" s="5">
        <v>1991</v>
      </c>
      <c r="C1431" s="3" t="s">
        <v>647</v>
      </c>
      <c r="D1431" s="3" t="s">
        <v>648</v>
      </c>
      <c r="E1431" s="3" t="s">
        <v>35</v>
      </c>
      <c r="F1431" s="3" t="s">
        <v>646</v>
      </c>
      <c r="G1431" s="5">
        <v>2.6133099999999998</v>
      </c>
      <c r="H1431" s="5">
        <v>1.167535</v>
      </c>
      <c r="I1431" s="5">
        <v>4.1500089999999998</v>
      </c>
      <c r="J1431" s="2" t="s">
        <v>644</v>
      </c>
    </row>
    <row r="1432" spans="1:10" ht="14.4" hidden="1">
      <c r="A1432" s="3" t="s">
        <v>278</v>
      </c>
      <c r="B1432" s="5">
        <v>1992</v>
      </c>
      <c r="C1432" s="3" t="s">
        <v>647</v>
      </c>
      <c r="D1432" s="3" t="s">
        <v>648</v>
      </c>
      <c r="E1432" s="3" t="s">
        <v>35</v>
      </c>
      <c r="F1432" s="3" t="s">
        <v>646</v>
      </c>
      <c r="G1432" s="5">
        <v>2.6960320000000002</v>
      </c>
      <c r="H1432" s="5">
        <v>1.2295700000000001</v>
      </c>
      <c r="I1432" s="5">
        <v>4.2438650000000004</v>
      </c>
      <c r="J1432" s="2" t="s">
        <v>644</v>
      </c>
    </row>
    <row r="1433" spans="1:10" ht="14.4" hidden="1">
      <c r="A1433" s="3" t="s">
        <v>278</v>
      </c>
      <c r="B1433" s="5">
        <v>1993</v>
      </c>
      <c r="C1433" s="3" t="s">
        <v>647</v>
      </c>
      <c r="D1433" s="3" t="s">
        <v>648</v>
      </c>
      <c r="E1433" s="3" t="s">
        <v>35</v>
      </c>
      <c r="F1433" s="3" t="s">
        <v>646</v>
      </c>
      <c r="G1433" s="5">
        <v>2.7412529999999999</v>
      </c>
      <c r="H1433" s="5">
        <v>1.2121919999999999</v>
      </c>
      <c r="I1433" s="5">
        <v>4.303509</v>
      </c>
      <c r="J1433" s="2" t="s">
        <v>644</v>
      </c>
    </row>
    <row r="1434" spans="1:10" ht="14.4" hidden="1">
      <c r="A1434" s="3" t="s">
        <v>278</v>
      </c>
      <c r="B1434" s="5">
        <v>1994</v>
      </c>
      <c r="C1434" s="3" t="s">
        <v>647</v>
      </c>
      <c r="D1434" s="3" t="s">
        <v>648</v>
      </c>
      <c r="E1434" s="3" t="s">
        <v>35</v>
      </c>
      <c r="F1434" s="3" t="s">
        <v>646</v>
      </c>
      <c r="G1434" s="5">
        <v>2.790702</v>
      </c>
      <c r="H1434" s="5">
        <v>1.1689039999999999</v>
      </c>
      <c r="I1434" s="5">
        <v>4.4150700000000001</v>
      </c>
      <c r="J1434" s="2" t="s">
        <v>644</v>
      </c>
    </row>
    <row r="1435" spans="1:10" ht="14.4" hidden="1">
      <c r="A1435" s="3" t="s">
        <v>278</v>
      </c>
      <c r="B1435" s="5">
        <v>1995</v>
      </c>
      <c r="C1435" s="3" t="s">
        <v>647</v>
      </c>
      <c r="D1435" s="3" t="s">
        <v>648</v>
      </c>
      <c r="E1435" s="3" t="s">
        <v>35</v>
      </c>
      <c r="F1435" s="3" t="s">
        <v>646</v>
      </c>
      <c r="G1435" s="5">
        <v>2.9063479999999999</v>
      </c>
      <c r="H1435" s="5">
        <v>1.1115060000000001</v>
      </c>
      <c r="I1435" s="5">
        <v>4.6506949999999998</v>
      </c>
      <c r="J1435" s="2" t="s">
        <v>644</v>
      </c>
    </row>
    <row r="1436" spans="1:10" ht="14.4" hidden="1">
      <c r="A1436" s="3" t="s">
        <v>278</v>
      </c>
      <c r="B1436" s="5">
        <v>1996</v>
      </c>
      <c r="C1436" s="3" t="s">
        <v>647</v>
      </c>
      <c r="D1436" s="3" t="s">
        <v>648</v>
      </c>
      <c r="E1436" s="3" t="s">
        <v>35</v>
      </c>
      <c r="F1436" s="3" t="s">
        <v>646</v>
      </c>
      <c r="G1436" s="5">
        <v>2.957087</v>
      </c>
      <c r="H1436" s="5">
        <v>1.245539</v>
      </c>
      <c r="I1436" s="5">
        <v>4.6316600000000001</v>
      </c>
      <c r="J1436" s="2" t="s">
        <v>644</v>
      </c>
    </row>
    <row r="1437" spans="1:10" ht="14.4" hidden="1">
      <c r="A1437" s="3" t="s">
        <v>278</v>
      </c>
      <c r="B1437" s="5">
        <v>1997</v>
      </c>
      <c r="C1437" s="3" t="s">
        <v>647</v>
      </c>
      <c r="D1437" s="3" t="s">
        <v>648</v>
      </c>
      <c r="E1437" s="3" t="s">
        <v>35</v>
      </c>
      <c r="F1437" s="3" t="s">
        <v>646</v>
      </c>
      <c r="G1437" s="5">
        <v>2.9616289999999998</v>
      </c>
      <c r="H1437" s="5">
        <v>1.2972060000000001</v>
      </c>
      <c r="I1437" s="5">
        <v>4.596044</v>
      </c>
      <c r="J1437" s="2" t="s">
        <v>644</v>
      </c>
    </row>
    <row r="1438" spans="1:10" ht="14.4" hidden="1">
      <c r="A1438" s="3" t="s">
        <v>278</v>
      </c>
      <c r="B1438" s="5">
        <v>1998</v>
      </c>
      <c r="C1438" s="3" t="s">
        <v>647</v>
      </c>
      <c r="D1438" s="3" t="s">
        <v>648</v>
      </c>
      <c r="E1438" s="3" t="s">
        <v>35</v>
      </c>
      <c r="F1438" s="3" t="s">
        <v>646</v>
      </c>
      <c r="G1438" s="5">
        <v>2.9873419999999999</v>
      </c>
      <c r="H1438" s="5">
        <v>1.3066709999999999</v>
      </c>
      <c r="I1438" s="5">
        <v>4.6469069999999997</v>
      </c>
      <c r="J1438" s="2" t="s">
        <v>644</v>
      </c>
    </row>
    <row r="1439" spans="1:10" ht="14.4" hidden="1">
      <c r="A1439" s="3" t="s">
        <v>278</v>
      </c>
      <c r="B1439" s="5">
        <v>1999</v>
      </c>
      <c r="C1439" s="3" t="s">
        <v>647</v>
      </c>
      <c r="D1439" s="3" t="s">
        <v>648</v>
      </c>
      <c r="E1439" s="3" t="s">
        <v>35</v>
      </c>
      <c r="F1439" s="3" t="s">
        <v>646</v>
      </c>
      <c r="G1439" s="5">
        <v>3.0914389999999998</v>
      </c>
      <c r="H1439" s="5">
        <v>1.369243</v>
      </c>
      <c r="I1439" s="5">
        <v>4.8460320000000001</v>
      </c>
      <c r="J1439" s="2" t="s">
        <v>644</v>
      </c>
    </row>
    <row r="1440" spans="1:10" ht="14.4" hidden="1">
      <c r="A1440" s="3" t="s">
        <v>278</v>
      </c>
      <c r="B1440" s="5">
        <v>2000</v>
      </c>
      <c r="C1440" s="3" t="s">
        <v>647</v>
      </c>
      <c r="D1440" s="3" t="s">
        <v>648</v>
      </c>
      <c r="E1440" s="3" t="s">
        <v>35</v>
      </c>
      <c r="F1440" s="3" t="s">
        <v>646</v>
      </c>
      <c r="G1440" s="5">
        <v>3.1630769999999999</v>
      </c>
      <c r="H1440" s="5">
        <v>1.3687940000000001</v>
      </c>
      <c r="I1440" s="5">
        <v>5.0036019999999999</v>
      </c>
      <c r="J1440" s="2" t="s">
        <v>644</v>
      </c>
    </row>
    <row r="1441" spans="1:10" ht="14.4" hidden="1">
      <c r="A1441" s="3" t="s">
        <v>278</v>
      </c>
      <c r="B1441" s="5">
        <v>2001</v>
      </c>
      <c r="C1441" s="3" t="s">
        <v>647</v>
      </c>
      <c r="D1441" s="3" t="s">
        <v>648</v>
      </c>
      <c r="E1441" s="3" t="s">
        <v>35</v>
      </c>
      <c r="F1441" s="3" t="s">
        <v>646</v>
      </c>
      <c r="G1441" s="5">
        <v>3.1607940000000001</v>
      </c>
      <c r="H1441" s="5">
        <v>1.4197219999999999</v>
      </c>
      <c r="I1441" s="5">
        <v>4.9614960000000004</v>
      </c>
      <c r="J1441" s="2" t="s">
        <v>644</v>
      </c>
    </row>
    <row r="1442" spans="1:10" ht="14.4" hidden="1">
      <c r="A1442" s="3" t="s">
        <v>278</v>
      </c>
      <c r="B1442" s="5">
        <v>2002</v>
      </c>
      <c r="C1442" s="3" t="s">
        <v>647</v>
      </c>
      <c r="D1442" s="3" t="s">
        <v>648</v>
      </c>
      <c r="E1442" s="3" t="s">
        <v>35</v>
      </c>
      <c r="F1442" s="3" t="s">
        <v>646</v>
      </c>
      <c r="G1442" s="5">
        <v>3.164104</v>
      </c>
      <c r="H1442" s="5">
        <v>1.460742</v>
      </c>
      <c r="I1442" s="5">
        <v>4.9309849999999997</v>
      </c>
      <c r="J1442" s="2" t="s">
        <v>644</v>
      </c>
    </row>
    <row r="1443" spans="1:10" ht="14.4" hidden="1">
      <c r="A1443" s="3" t="s">
        <v>278</v>
      </c>
      <c r="B1443" s="5">
        <v>2003</v>
      </c>
      <c r="C1443" s="3" t="s">
        <v>647</v>
      </c>
      <c r="D1443" s="3" t="s">
        <v>648</v>
      </c>
      <c r="E1443" s="3" t="s">
        <v>35</v>
      </c>
      <c r="F1443" s="3" t="s">
        <v>646</v>
      </c>
      <c r="G1443" s="5">
        <v>3.1945790000000001</v>
      </c>
      <c r="H1443" s="5">
        <v>1.4584729999999999</v>
      </c>
      <c r="I1443" s="5">
        <v>4.9809200000000002</v>
      </c>
      <c r="J1443" s="2" t="s">
        <v>644</v>
      </c>
    </row>
    <row r="1444" spans="1:10" ht="14.4" hidden="1">
      <c r="A1444" s="3" t="s">
        <v>278</v>
      </c>
      <c r="B1444" s="5">
        <v>2004</v>
      </c>
      <c r="C1444" s="3" t="s">
        <v>647</v>
      </c>
      <c r="D1444" s="3" t="s">
        <v>648</v>
      </c>
      <c r="E1444" s="3" t="s">
        <v>35</v>
      </c>
      <c r="F1444" s="3" t="s">
        <v>646</v>
      </c>
      <c r="G1444" s="5">
        <v>3.0851130000000002</v>
      </c>
      <c r="H1444" s="5">
        <v>1.4059740000000001</v>
      </c>
      <c r="I1444" s="5">
        <v>4.860646</v>
      </c>
      <c r="J1444" s="2" t="s">
        <v>644</v>
      </c>
    </row>
    <row r="1445" spans="1:10" ht="14.4" hidden="1">
      <c r="A1445" s="3" t="s">
        <v>278</v>
      </c>
      <c r="B1445" s="5">
        <v>2005</v>
      </c>
      <c r="C1445" s="3" t="s">
        <v>647</v>
      </c>
      <c r="D1445" s="3" t="s">
        <v>648</v>
      </c>
      <c r="E1445" s="3" t="s">
        <v>35</v>
      </c>
      <c r="F1445" s="3" t="s">
        <v>646</v>
      </c>
      <c r="G1445" s="5">
        <v>2.9263859999999999</v>
      </c>
      <c r="H1445" s="5">
        <v>1.262095</v>
      </c>
      <c r="I1445" s="5">
        <v>4.6529790000000002</v>
      </c>
      <c r="J1445" s="2" t="s">
        <v>644</v>
      </c>
    </row>
    <row r="1446" spans="1:10" ht="14.4" hidden="1">
      <c r="A1446" s="3" t="s">
        <v>278</v>
      </c>
      <c r="B1446" s="5">
        <v>2006</v>
      </c>
      <c r="C1446" s="3" t="s">
        <v>647</v>
      </c>
      <c r="D1446" s="3" t="s">
        <v>648</v>
      </c>
      <c r="E1446" s="3" t="s">
        <v>35</v>
      </c>
      <c r="F1446" s="3" t="s">
        <v>646</v>
      </c>
      <c r="G1446" s="5">
        <v>2.837056</v>
      </c>
      <c r="H1446" s="5">
        <v>1.313104</v>
      </c>
      <c r="I1446" s="5">
        <v>4.4855780000000003</v>
      </c>
      <c r="J1446" s="2" t="s">
        <v>644</v>
      </c>
    </row>
    <row r="1447" spans="1:10" ht="14.4" hidden="1">
      <c r="A1447" s="3" t="s">
        <v>278</v>
      </c>
      <c r="B1447" s="5">
        <v>2007</v>
      </c>
      <c r="C1447" s="3" t="s">
        <v>647</v>
      </c>
      <c r="D1447" s="3" t="s">
        <v>648</v>
      </c>
      <c r="E1447" s="3" t="s">
        <v>35</v>
      </c>
      <c r="F1447" s="3" t="s">
        <v>646</v>
      </c>
      <c r="G1447" s="5">
        <v>2.7639209999999999</v>
      </c>
      <c r="H1447" s="5">
        <v>1.3103750000000001</v>
      </c>
      <c r="I1447" s="5">
        <v>4.3040570000000002</v>
      </c>
      <c r="J1447" s="2" t="s">
        <v>644</v>
      </c>
    </row>
    <row r="1448" spans="1:10" ht="14.4" hidden="1">
      <c r="A1448" s="3" t="s">
        <v>278</v>
      </c>
      <c r="B1448" s="5">
        <v>2008</v>
      </c>
      <c r="C1448" s="3" t="s">
        <v>647</v>
      </c>
      <c r="D1448" s="3" t="s">
        <v>648</v>
      </c>
      <c r="E1448" s="3" t="s">
        <v>35</v>
      </c>
      <c r="F1448" s="3" t="s">
        <v>646</v>
      </c>
      <c r="G1448" s="5">
        <v>2.7645590000000002</v>
      </c>
      <c r="H1448" s="5">
        <v>1.355499</v>
      </c>
      <c r="I1448" s="5">
        <v>4.291004</v>
      </c>
      <c r="J1448" s="2" t="s">
        <v>644</v>
      </c>
    </row>
    <row r="1449" spans="1:10" ht="14.4" hidden="1">
      <c r="A1449" s="3" t="s">
        <v>278</v>
      </c>
      <c r="B1449" s="5">
        <v>2009</v>
      </c>
      <c r="C1449" s="3" t="s">
        <v>647</v>
      </c>
      <c r="D1449" s="3" t="s">
        <v>648</v>
      </c>
      <c r="E1449" s="3" t="s">
        <v>35</v>
      </c>
      <c r="F1449" s="3" t="s">
        <v>646</v>
      </c>
      <c r="G1449" s="5">
        <v>2.754003</v>
      </c>
      <c r="H1449" s="5">
        <v>1.292265</v>
      </c>
      <c r="I1449" s="5">
        <v>4.2520220000000002</v>
      </c>
      <c r="J1449" s="2" t="s">
        <v>644</v>
      </c>
    </row>
    <row r="1450" spans="1:10" ht="14.4" hidden="1">
      <c r="A1450" s="3" t="s">
        <v>278</v>
      </c>
      <c r="B1450" s="5">
        <v>2010</v>
      </c>
      <c r="C1450" s="3" t="s">
        <v>647</v>
      </c>
      <c r="D1450" s="3" t="s">
        <v>648</v>
      </c>
      <c r="E1450" s="3" t="s">
        <v>35</v>
      </c>
      <c r="F1450" s="3" t="s">
        <v>646</v>
      </c>
      <c r="G1450" s="5">
        <v>2.6212749999999998</v>
      </c>
      <c r="H1450" s="5">
        <v>1.119024</v>
      </c>
      <c r="I1450" s="5">
        <v>4.1525189999999998</v>
      </c>
      <c r="J1450" s="2" t="s">
        <v>644</v>
      </c>
    </row>
    <row r="1451" spans="1:10" ht="14.4" hidden="1">
      <c r="A1451" s="3" t="s">
        <v>278</v>
      </c>
      <c r="B1451" s="5">
        <v>2011</v>
      </c>
      <c r="C1451" s="3" t="s">
        <v>647</v>
      </c>
      <c r="D1451" s="3" t="s">
        <v>648</v>
      </c>
      <c r="E1451" s="3" t="s">
        <v>35</v>
      </c>
      <c r="F1451" s="3" t="s">
        <v>646</v>
      </c>
      <c r="G1451" s="5">
        <v>2.4961880000000001</v>
      </c>
      <c r="H1451" s="5">
        <v>1.1188009999999999</v>
      </c>
      <c r="I1451" s="5">
        <v>4.0076340000000004</v>
      </c>
      <c r="J1451" s="2" t="s">
        <v>644</v>
      </c>
    </row>
    <row r="1452" spans="1:10" ht="14.4" hidden="1">
      <c r="A1452" s="3" t="s">
        <v>278</v>
      </c>
      <c r="B1452" s="5">
        <v>2012</v>
      </c>
      <c r="C1452" s="3" t="s">
        <v>647</v>
      </c>
      <c r="D1452" s="3" t="s">
        <v>648</v>
      </c>
      <c r="E1452" s="3" t="s">
        <v>35</v>
      </c>
      <c r="F1452" s="3" t="s">
        <v>646</v>
      </c>
      <c r="G1452" s="5">
        <v>2.4737399999999998</v>
      </c>
      <c r="H1452" s="5">
        <v>1.0999350000000001</v>
      </c>
      <c r="I1452" s="5">
        <v>3.999914</v>
      </c>
      <c r="J1452" s="2" t="s">
        <v>644</v>
      </c>
    </row>
    <row r="1453" spans="1:10" ht="14.4" hidden="1">
      <c r="A1453" s="3" t="s">
        <v>278</v>
      </c>
      <c r="B1453" s="5">
        <v>2013</v>
      </c>
      <c r="C1453" s="3" t="s">
        <v>647</v>
      </c>
      <c r="D1453" s="3" t="s">
        <v>648</v>
      </c>
      <c r="E1453" s="3" t="s">
        <v>35</v>
      </c>
      <c r="F1453" s="3" t="s">
        <v>646</v>
      </c>
      <c r="G1453" s="5">
        <v>2.375006</v>
      </c>
      <c r="H1453" s="5">
        <v>0.95575200000000005</v>
      </c>
      <c r="I1453" s="5">
        <v>3.8299400000000001</v>
      </c>
      <c r="J1453" s="2" t="s">
        <v>644</v>
      </c>
    </row>
    <row r="1454" spans="1:10" ht="14.4" hidden="1">
      <c r="A1454" s="3" t="s">
        <v>278</v>
      </c>
      <c r="B1454" s="5">
        <v>2014</v>
      </c>
      <c r="C1454" s="3" t="s">
        <v>647</v>
      </c>
      <c r="D1454" s="3" t="s">
        <v>648</v>
      </c>
      <c r="E1454" s="3" t="s">
        <v>35</v>
      </c>
      <c r="F1454" s="3" t="s">
        <v>646</v>
      </c>
      <c r="G1454" s="5">
        <v>2.464534</v>
      </c>
      <c r="H1454" s="5">
        <v>0.95798899999999998</v>
      </c>
      <c r="I1454" s="5">
        <v>4.1090960000000001</v>
      </c>
      <c r="J1454" s="2" t="s">
        <v>644</v>
      </c>
    </row>
    <row r="1455" spans="1:10" ht="14.4" hidden="1">
      <c r="A1455" s="3" t="s">
        <v>278</v>
      </c>
      <c r="B1455" s="5">
        <v>2015</v>
      </c>
      <c r="C1455" s="3" t="s">
        <v>647</v>
      </c>
      <c r="D1455" s="3" t="s">
        <v>648</v>
      </c>
      <c r="E1455" s="3" t="s">
        <v>35</v>
      </c>
      <c r="F1455" s="3" t="s">
        <v>646</v>
      </c>
      <c r="G1455" s="5">
        <v>2.624908</v>
      </c>
      <c r="H1455" s="5">
        <v>1.07108</v>
      </c>
      <c r="I1455" s="5">
        <v>4.3193339999999996</v>
      </c>
      <c r="J1455" s="2" t="s">
        <v>644</v>
      </c>
    </row>
    <row r="1456" spans="1:10" ht="14.4" hidden="1">
      <c r="A1456" s="3" t="s">
        <v>278</v>
      </c>
      <c r="B1456" s="5">
        <v>2016</v>
      </c>
      <c r="C1456" s="3" t="s">
        <v>647</v>
      </c>
      <c r="D1456" s="3" t="s">
        <v>648</v>
      </c>
      <c r="E1456" s="3" t="s">
        <v>35</v>
      </c>
      <c r="F1456" s="3" t="s">
        <v>646</v>
      </c>
      <c r="G1456" s="5">
        <v>2.5913210000000002</v>
      </c>
      <c r="H1456" s="5">
        <v>1.0381039999999999</v>
      </c>
      <c r="I1456" s="5">
        <v>4.1687479999999999</v>
      </c>
      <c r="J1456" s="2" t="s">
        <v>644</v>
      </c>
    </row>
    <row r="1457" spans="1:10" ht="14.4" hidden="1">
      <c r="A1457" s="3" t="s">
        <v>278</v>
      </c>
      <c r="B1457" s="5">
        <v>2017</v>
      </c>
      <c r="C1457" s="3" t="s">
        <v>647</v>
      </c>
      <c r="D1457" s="3" t="s">
        <v>648</v>
      </c>
      <c r="E1457" s="3" t="s">
        <v>35</v>
      </c>
      <c r="F1457" s="3" t="s">
        <v>646</v>
      </c>
      <c r="G1457" s="5">
        <v>2.7545389999999998</v>
      </c>
      <c r="H1457" s="5">
        <v>1.071879</v>
      </c>
      <c r="I1457" s="5">
        <v>4.4974850000000002</v>
      </c>
      <c r="J1457" s="2" t="s">
        <v>644</v>
      </c>
    </row>
    <row r="1458" spans="1:10" ht="14.4">
      <c r="A1458" s="3" t="s">
        <v>278</v>
      </c>
      <c r="B1458" s="5">
        <v>1990</v>
      </c>
      <c r="C1458" s="3" t="s">
        <v>647</v>
      </c>
      <c r="D1458" s="3" t="s">
        <v>649</v>
      </c>
      <c r="E1458" s="3" t="s">
        <v>35</v>
      </c>
      <c r="F1458" s="3" t="s">
        <v>643</v>
      </c>
      <c r="G1458" s="5">
        <v>168.81549999999999</v>
      </c>
      <c r="H1458" s="5">
        <v>85.991680000000002</v>
      </c>
      <c r="I1458" s="5">
        <v>240.49270000000001</v>
      </c>
      <c r="J1458" s="2" t="s">
        <v>644</v>
      </c>
    </row>
    <row r="1459" spans="1:10" ht="14.4">
      <c r="A1459" s="3" t="s">
        <v>278</v>
      </c>
      <c r="B1459" s="5">
        <v>1991</v>
      </c>
      <c r="C1459" s="3" t="s">
        <v>647</v>
      </c>
      <c r="D1459" s="3" t="s">
        <v>649</v>
      </c>
      <c r="E1459" s="3" t="s">
        <v>35</v>
      </c>
      <c r="F1459" s="3" t="s">
        <v>643</v>
      </c>
      <c r="G1459" s="5">
        <v>181.4161</v>
      </c>
      <c r="H1459" s="5">
        <v>102.0924</v>
      </c>
      <c r="I1459" s="5">
        <v>250.19280000000001</v>
      </c>
      <c r="J1459" s="2" t="s">
        <v>644</v>
      </c>
    </row>
    <row r="1460" spans="1:10" ht="14.4">
      <c r="A1460" s="3" t="s">
        <v>278</v>
      </c>
      <c r="B1460" s="5">
        <v>1992</v>
      </c>
      <c r="C1460" s="3" t="s">
        <v>647</v>
      </c>
      <c r="D1460" s="3" t="s">
        <v>649</v>
      </c>
      <c r="E1460" s="3" t="s">
        <v>35</v>
      </c>
      <c r="F1460" s="3" t="s">
        <v>643</v>
      </c>
      <c r="G1460" s="5">
        <v>192.87049999999999</v>
      </c>
      <c r="H1460" s="5">
        <v>114.3511</v>
      </c>
      <c r="I1460" s="5">
        <v>262.12349999999998</v>
      </c>
      <c r="J1460" s="2" t="s">
        <v>644</v>
      </c>
    </row>
    <row r="1461" spans="1:10" ht="14.4">
      <c r="A1461" s="3" t="s">
        <v>278</v>
      </c>
      <c r="B1461" s="5">
        <v>1993</v>
      </c>
      <c r="C1461" s="3" t="s">
        <v>647</v>
      </c>
      <c r="D1461" s="3" t="s">
        <v>649</v>
      </c>
      <c r="E1461" s="3" t="s">
        <v>35</v>
      </c>
      <c r="F1461" s="3" t="s">
        <v>643</v>
      </c>
      <c r="G1461" s="5">
        <v>202.32480000000001</v>
      </c>
      <c r="H1461" s="5">
        <v>122.03830000000001</v>
      </c>
      <c r="I1461" s="5">
        <v>270.19459999999998</v>
      </c>
      <c r="J1461" s="2" t="s">
        <v>644</v>
      </c>
    </row>
    <row r="1462" spans="1:10" ht="14.4">
      <c r="A1462" s="3" t="s">
        <v>278</v>
      </c>
      <c r="B1462" s="5">
        <v>1994</v>
      </c>
      <c r="C1462" s="3" t="s">
        <v>647</v>
      </c>
      <c r="D1462" s="3" t="s">
        <v>649</v>
      </c>
      <c r="E1462" s="3" t="s">
        <v>35</v>
      </c>
      <c r="F1462" s="3" t="s">
        <v>643</v>
      </c>
      <c r="G1462" s="5">
        <v>211.79040000000001</v>
      </c>
      <c r="H1462" s="5">
        <v>125.1202</v>
      </c>
      <c r="I1462" s="5">
        <v>282.0487</v>
      </c>
      <c r="J1462" s="2" t="s">
        <v>644</v>
      </c>
    </row>
    <row r="1463" spans="1:10" ht="14.4">
      <c r="A1463" s="3" t="s">
        <v>278</v>
      </c>
      <c r="B1463" s="5">
        <v>1995</v>
      </c>
      <c r="C1463" s="3" t="s">
        <v>647</v>
      </c>
      <c r="D1463" s="3" t="s">
        <v>649</v>
      </c>
      <c r="E1463" s="3" t="s">
        <v>35</v>
      </c>
      <c r="F1463" s="3" t="s">
        <v>643</v>
      </c>
      <c r="G1463" s="5">
        <v>227.78749999999999</v>
      </c>
      <c r="H1463" s="5">
        <v>123.3156</v>
      </c>
      <c r="I1463" s="5">
        <v>308.02809999999999</v>
      </c>
      <c r="J1463" s="2" t="s">
        <v>644</v>
      </c>
    </row>
    <row r="1464" spans="1:10" ht="14.4">
      <c r="A1464" s="3" t="s">
        <v>278</v>
      </c>
      <c r="B1464" s="5">
        <v>1996</v>
      </c>
      <c r="C1464" s="3" t="s">
        <v>647</v>
      </c>
      <c r="D1464" s="3" t="s">
        <v>649</v>
      </c>
      <c r="E1464" s="3" t="s">
        <v>35</v>
      </c>
      <c r="F1464" s="3" t="s">
        <v>643</v>
      </c>
      <c r="G1464" s="5">
        <v>237.38319999999999</v>
      </c>
      <c r="H1464" s="5">
        <v>145.6515</v>
      </c>
      <c r="I1464" s="5">
        <v>307.92360000000002</v>
      </c>
      <c r="J1464" s="2" t="s">
        <v>644</v>
      </c>
    </row>
    <row r="1465" spans="1:10" ht="14.4">
      <c r="A1465" s="3" t="s">
        <v>278</v>
      </c>
      <c r="B1465" s="5">
        <v>1997</v>
      </c>
      <c r="C1465" s="3" t="s">
        <v>647</v>
      </c>
      <c r="D1465" s="3" t="s">
        <v>649</v>
      </c>
      <c r="E1465" s="3" t="s">
        <v>35</v>
      </c>
      <c r="F1465" s="3" t="s">
        <v>643</v>
      </c>
      <c r="G1465" s="5">
        <v>241.90219999999999</v>
      </c>
      <c r="H1465" s="5">
        <v>155.92609999999999</v>
      </c>
      <c r="I1465" s="5">
        <v>311.24970000000002</v>
      </c>
      <c r="J1465" s="2" t="s">
        <v>644</v>
      </c>
    </row>
    <row r="1466" spans="1:10" ht="14.4">
      <c r="A1466" s="3" t="s">
        <v>278</v>
      </c>
      <c r="B1466" s="5">
        <v>1998</v>
      </c>
      <c r="C1466" s="3" t="s">
        <v>647</v>
      </c>
      <c r="D1466" s="3" t="s">
        <v>649</v>
      </c>
      <c r="E1466" s="3" t="s">
        <v>35</v>
      </c>
      <c r="F1466" s="3" t="s">
        <v>643</v>
      </c>
      <c r="G1466" s="5">
        <v>245.2593</v>
      </c>
      <c r="H1466" s="5">
        <v>158.73519999999999</v>
      </c>
      <c r="I1466" s="5">
        <v>314.41000000000003</v>
      </c>
      <c r="J1466" s="2" t="s">
        <v>644</v>
      </c>
    </row>
    <row r="1467" spans="1:10" ht="14.4">
      <c r="A1467" s="3" t="s">
        <v>278</v>
      </c>
      <c r="B1467" s="5">
        <v>1999</v>
      </c>
      <c r="C1467" s="3" t="s">
        <v>647</v>
      </c>
      <c r="D1467" s="3" t="s">
        <v>649</v>
      </c>
      <c r="E1467" s="3" t="s">
        <v>35</v>
      </c>
      <c r="F1467" s="3" t="s">
        <v>643</v>
      </c>
      <c r="G1467" s="5">
        <v>255.1943</v>
      </c>
      <c r="H1467" s="5">
        <v>158.48390000000001</v>
      </c>
      <c r="I1467" s="5">
        <v>326.5643</v>
      </c>
      <c r="J1467" s="2" t="s">
        <v>644</v>
      </c>
    </row>
    <row r="1468" spans="1:10" ht="14.4">
      <c r="A1468" s="3" t="s">
        <v>278</v>
      </c>
      <c r="B1468" s="5">
        <v>2000</v>
      </c>
      <c r="C1468" s="3" t="s">
        <v>647</v>
      </c>
      <c r="D1468" s="3" t="s">
        <v>649</v>
      </c>
      <c r="E1468" s="3" t="s">
        <v>35</v>
      </c>
      <c r="F1468" s="3" t="s">
        <v>643</v>
      </c>
      <c r="G1468" s="5">
        <v>262.45370000000003</v>
      </c>
      <c r="H1468" s="5">
        <v>154.55940000000001</v>
      </c>
      <c r="I1468" s="5">
        <v>341.11680000000001</v>
      </c>
      <c r="J1468" s="2" t="s">
        <v>644</v>
      </c>
    </row>
    <row r="1469" spans="1:10" ht="14.4">
      <c r="A1469" s="3" t="s">
        <v>278</v>
      </c>
      <c r="B1469" s="5">
        <v>2001</v>
      </c>
      <c r="C1469" s="3" t="s">
        <v>647</v>
      </c>
      <c r="D1469" s="3" t="s">
        <v>649</v>
      </c>
      <c r="E1469" s="3" t="s">
        <v>35</v>
      </c>
      <c r="F1469" s="3" t="s">
        <v>643</v>
      </c>
      <c r="G1469" s="5">
        <v>264.73540000000003</v>
      </c>
      <c r="H1469" s="5">
        <v>174.23179999999999</v>
      </c>
      <c r="I1469" s="5">
        <v>335.95119999999997</v>
      </c>
      <c r="J1469" s="2" t="s">
        <v>644</v>
      </c>
    </row>
    <row r="1470" spans="1:10" ht="14.4">
      <c r="A1470" s="3" t="s">
        <v>278</v>
      </c>
      <c r="B1470" s="5">
        <v>2002</v>
      </c>
      <c r="C1470" s="3" t="s">
        <v>647</v>
      </c>
      <c r="D1470" s="3" t="s">
        <v>649</v>
      </c>
      <c r="E1470" s="3" t="s">
        <v>35</v>
      </c>
      <c r="F1470" s="3" t="s">
        <v>643</v>
      </c>
      <c r="G1470" s="5">
        <v>268.72800000000001</v>
      </c>
      <c r="H1470" s="5">
        <v>187.35599999999999</v>
      </c>
      <c r="I1470" s="5">
        <v>335.5249</v>
      </c>
      <c r="J1470" s="2" t="s">
        <v>644</v>
      </c>
    </row>
    <row r="1471" spans="1:10" ht="14.4">
      <c r="A1471" s="3" t="s">
        <v>278</v>
      </c>
      <c r="B1471" s="5">
        <v>2003</v>
      </c>
      <c r="C1471" s="3" t="s">
        <v>647</v>
      </c>
      <c r="D1471" s="3" t="s">
        <v>649</v>
      </c>
      <c r="E1471" s="3" t="s">
        <v>35</v>
      </c>
      <c r="F1471" s="3" t="s">
        <v>643</v>
      </c>
      <c r="G1471" s="5">
        <v>281.2371</v>
      </c>
      <c r="H1471" s="5">
        <v>201.21780000000001</v>
      </c>
      <c r="I1471" s="5">
        <v>351.16809999999998</v>
      </c>
      <c r="J1471" s="2" t="s">
        <v>644</v>
      </c>
    </row>
    <row r="1472" spans="1:10" ht="14.4">
      <c r="A1472" s="3" t="s">
        <v>278</v>
      </c>
      <c r="B1472" s="5">
        <v>2004</v>
      </c>
      <c r="C1472" s="3" t="s">
        <v>647</v>
      </c>
      <c r="D1472" s="3" t="s">
        <v>649</v>
      </c>
      <c r="E1472" s="3" t="s">
        <v>35</v>
      </c>
      <c r="F1472" s="3" t="s">
        <v>643</v>
      </c>
      <c r="G1472" s="5">
        <v>283.69229999999999</v>
      </c>
      <c r="H1472" s="5">
        <v>196.45869999999999</v>
      </c>
      <c r="I1472" s="5">
        <v>355.05849999999998</v>
      </c>
      <c r="J1472" s="2" t="s">
        <v>644</v>
      </c>
    </row>
    <row r="1473" spans="1:10" ht="14.4">
      <c r="A1473" s="3" t="s">
        <v>278</v>
      </c>
      <c r="B1473" s="5">
        <v>2005</v>
      </c>
      <c r="C1473" s="3" t="s">
        <v>647</v>
      </c>
      <c r="D1473" s="3" t="s">
        <v>649</v>
      </c>
      <c r="E1473" s="3" t="s">
        <v>35</v>
      </c>
      <c r="F1473" s="3" t="s">
        <v>643</v>
      </c>
      <c r="G1473" s="5">
        <v>281.23829999999998</v>
      </c>
      <c r="H1473" s="5">
        <v>183.71029999999999</v>
      </c>
      <c r="I1473" s="5">
        <v>356.78190000000001</v>
      </c>
      <c r="J1473" s="2" t="s">
        <v>644</v>
      </c>
    </row>
    <row r="1474" spans="1:10" ht="14.4">
      <c r="A1474" s="3" t="s">
        <v>278</v>
      </c>
      <c r="B1474" s="5">
        <v>2006</v>
      </c>
      <c r="C1474" s="3" t="s">
        <v>647</v>
      </c>
      <c r="D1474" s="3" t="s">
        <v>649</v>
      </c>
      <c r="E1474" s="3" t="s">
        <v>35</v>
      </c>
      <c r="F1474" s="3" t="s">
        <v>643</v>
      </c>
      <c r="G1474" s="5">
        <v>284.81619999999998</v>
      </c>
      <c r="H1474" s="5">
        <v>200.38980000000001</v>
      </c>
      <c r="I1474" s="5">
        <v>352.12580000000003</v>
      </c>
      <c r="J1474" s="2" t="s">
        <v>644</v>
      </c>
    </row>
    <row r="1475" spans="1:10" ht="14.4">
      <c r="A1475" s="3" t="s">
        <v>278</v>
      </c>
      <c r="B1475" s="5">
        <v>2007</v>
      </c>
      <c r="C1475" s="3" t="s">
        <v>647</v>
      </c>
      <c r="D1475" s="3" t="s">
        <v>649</v>
      </c>
      <c r="E1475" s="3" t="s">
        <v>35</v>
      </c>
      <c r="F1475" s="3" t="s">
        <v>643</v>
      </c>
      <c r="G1475" s="5">
        <v>290.46429999999998</v>
      </c>
      <c r="H1475" s="5">
        <v>211.86760000000001</v>
      </c>
      <c r="I1475" s="5">
        <v>359.7783</v>
      </c>
      <c r="J1475" s="2" t="s">
        <v>644</v>
      </c>
    </row>
    <row r="1476" spans="1:10" ht="14.4">
      <c r="A1476" s="3" t="s">
        <v>278</v>
      </c>
      <c r="B1476" s="5">
        <v>2008</v>
      </c>
      <c r="C1476" s="3" t="s">
        <v>647</v>
      </c>
      <c r="D1476" s="3" t="s">
        <v>649</v>
      </c>
      <c r="E1476" s="3" t="s">
        <v>35</v>
      </c>
      <c r="F1476" s="3" t="s">
        <v>643</v>
      </c>
      <c r="G1476" s="5">
        <v>304.2405</v>
      </c>
      <c r="H1476" s="5">
        <v>221.29990000000001</v>
      </c>
      <c r="I1476" s="5">
        <v>376.1857</v>
      </c>
      <c r="J1476" s="2" t="s">
        <v>644</v>
      </c>
    </row>
    <row r="1477" spans="1:10" ht="14.4">
      <c r="A1477" s="3" t="s">
        <v>278</v>
      </c>
      <c r="B1477" s="5">
        <v>2009</v>
      </c>
      <c r="C1477" s="3" t="s">
        <v>647</v>
      </c>
      <c r="D1477" s="3" t="s">
        <v>649</v>
      </c>
      <c r="E1477" s="3" t="s">
        <v>35</v>
      </c>
      <c r="F1477" s="3" t="s">
        <v>643</v>
      </c>
      <c r="G1477" s="5">
        <v>315.05930000000001</v>
      </c>
      <c r="H1477" s="5">
        <v>224.9177</v>
      </c>
      <c r="I1477" s="5">
        <v>396.05860000000001</v>
      </c>
      <c r="J1477" s="2" t="s">
        <v>644</v>
      </c>
    </row>
    <row r="1478" spans="1:10" ht="14.4">
      <c r="A1478" s="3" t="s">
        <v>278</v>
      </c>
      <c r="B1478" s="5">
        <v>2010</v>
      </c>
      <c r="C1478" s="3" t="s">
        <v>647</v>
      </c>
      <c r="D1478" s="3" t="s">
        <v>649</v>
      </c>
      <c r="E1478" s="3" t="s">
        <v>35</v>
      </c>
      <c r="F1478" s="3" t="s">
        <v>643</v>
      </c>
      <c r="G1478" s="5">
        <v>312.9717</v>
      </c>
      <c r="H1478" s="5">
        <v>206.94210000000001</v>
      </c>
      <c r="I1478" s="5">
        <v>400.84960000000001</v>
      </c>
      <c r="J1478" s="2" t="s">
        <v>644</v>
      </c>
    </row>
    <row r="1479" spans="1:10" ht="14.4">
      <c r="A1479" s="3" t="s">
        <v>278</v>
      </c>
      <c r="B1479" s="5">
        <v>2011</v>
      </c>
      <c r="C1479" s="3" t="s">
        <v>647</v>
      </c>
      <c r="D1479" s="3" t="s">
        <v>649</v>
      </c>
      <c r="E1479" s="3" t="s">
        <v>35</v>
      </c>
      <c r="F1479" s="3" t="s">
        <v>643</v>
      </c>
      <c r="G1479" s="5">
        <v>310.90480000000002</v>
      </c>
      <c r="H1479" s="5">
        <v>204.18</v>
      </c>
      <c r="I1479" s="5">
        <v>399.3596</v>
      </c>
      <c r="J1479" s="2" t="s">
        <v>644</v>
      </c>
    </row>
    <row r="1480" spans="1:10" ht="14.4">
      <c r="A1480" s="3" t="s">
        <v>278</v>
      </c>
      <c r="B1480" s="5">
        <v>2012</v>
      </c>
      <c r="C1480" s="3" t="s">
        <v>647</v>
      </c>
      <c r="D1480" s="3" t="s">
        <v>649</v>
      </c>
      <c r="E1480" s="3" t="s">
        <v>35</v>
      </c>
      <c r="F1480" s="3" t="s">
        <v>643</v>
      </c>
      <c r="G1480" s="5">
        <v>313.31549999999999</v>
      </c>
      <c r="H1480" s="5">
        <v>216.6172</v>
      </c>
      <c r="I1480" s="5">
        <v>397.7056</v>
      </c>
      <c r="J1480" s="2" t="s">
        <v>644</v>
      </c>
    </row>
    <row r="1481" spans="1:10" ht="14.4">
      <c r="A1481" s="3" t="s">
        <v>278</v>
      </c>
      <c r="B1481" s="5">
        <v>2013</v>
      </c>
      <c r="C1481" s="3" t="s">
        <v>647</v>
      </c>
      <c r="D1481" s="3" t="s">
        <v>649</v>
      </c>
      <c r="E1481" s="3" t="s">
        <v>35</v>
      </c>
      <c r="F1481" s="3" t="s">
        <v>643</v>
      </c>
      <c r="G1481" s="5">
        <v>304.98099999999999</v>
      </c>
      <c r="H1481" s="5">
        <v>197.39429999999999</v>
      </c>
      <c r="I1481" s="5">
        <v>386.43869999999998</v>
      </c>
      <c r="J1481" s="2" t="s">
        <v>644</v>
      </c>
    </row>
    <row r="1482" spans="1:10" ht="14.4">
      <c r="A1482" s="3" t="s">
        <v>278</v>
      </c>
      <c r="B1482" s="5">
        <v>2014</v>
      </c>
      <c r="C1482" s="3" t="s">
        <v>647</v>
      </c>
      <c r="D1482" s="3" t="s">
        <v>649</v>
      </c>
      <c r="E1482" s="3" t="s">
        <v>35</v>
      </c>
      <c r="F1482" s="3" t="s">
        <v>643</v>
      </c>
      <c r="G1482" s="5">
        <v>314.8272</v>
      </c>
      <c r="H1482" s="5">
        <v>197.3982</v>
      </c>
      <c r="I1482" s="5">
        <v>408.39030000000002</v>
      </c>
      <c r="J1482" s="2" t="s">
        <v>644</v>
      </c>
    </row>
    <row r="1483" spans="1:10" ht="14.4">
      <c r="A1483" s="3" t="s">
        <v>278</v>
      </c>
      <c r="B1483" s="5">
        <v>2015</v>
      </c>
      <c r="C1483" s="3" t="s">
        <v>647</v>
      </c>
      <c r="D1483" s="3" t="s">
        <v>649</v>
      </c>
      <c r="E1483" s="3" t="s">
        <v>35</v>
      </c>
      <c r="F1483" s="3" t="s">
        <v>643</v>
      </c>
      <c r="G1483" s="5">
        <v>330.06119999999999</v>
      </c>
      <c r="H1483" s="5">
        <v>215.3878</v>
      </c>
      <c r="I1483" s="5">
        <v>421.97320000000002</v>
      </c>
      <c r="J1483" s="2" t="s">
        <v>644</v>
      </c>
    </row>
    <row r="1484" spans="1:10" ht="14.4">
      <c r="A1484" s="3" t="s">
        <v>278</v>
      </c>
      <c r="B1484" s="5">
        <v>2016</v>
      </c>
      <c r="C1484" s="3" t="s">
        <v>647</v>
      </c>
      <c r="D1484" s="3" t="s">
        <v>649</v>
      </c>
      <c r="E1484" s="3" t="s">
        <v>35</v>
      </c>
      <c r="F1484" s="3" t="s">
        <v>643</v>
      </c>
      <c r="G1484" s="5">
        <v>323.52359999999999</v>
      </c>
      <c r="H1484" s="5">
        <v>204.77019999999999</v>
      </c>
      <c r="I1484" s="5">
        <v>417.12479999999999</v>
      </c>
      <c r="J1484" s="2" t="s">
        <v>644</v>
      </c>
    </row>
    <row r="1485" spans="1:10" ht="14.4">
      <c r="A1485" s="3" t="s">
        <v>278</v>
      </c>
      <c r="B1485" s="5">
        <v>2017</v>
      </c>
      <c r="C1485" s="3" t="s">
        <v>647</v>
      </c>
      <c r="D1485" s="3" t="s">
        <v>649</v>
      </c>
      <c r="E1485" s="3" t="s">
        <v>35</v>
      </c>
      <c r="F1485" s="3" t="s">
        <v>643</v>
      </c>
      <c r="G1485" s="5">
        <v>334.05079999999998</v>
      </c>
      <c r="H1485" s="5">
        <v>208.83170000000001</v>
      </c>
      <c r="I1485" s="5">
        <v>431.20780000000002</v>
      </c>
      <c r="J1485" s="2" t="s">
        <v>644</v>
      </c>
    </row>
    <row r="1486" spans="1:10" ht="14.4" hidden="1">
      <c r="A1486" s="3" t="s">
        <v>278</v>
      </c>
      <c r="B1486" s="5">
        <v>1990</v>
      </c>
      <c r="C1486" s="3" t="s">
        <v>647</v>
      </c>
      <c r="D1486" s="3" t="s">
        <v>649</v>
      </c>
      <c r="E1486" s="3" t="s">
        <v>35</v>
      </c>
      <c r="F1486" s="3" t="s">
        <v>646</v>
      </c>
      <c r="G1486" s="5">
        <v>6.8593131810000001</v>
      </c>
      <c r="H1486" s="5">
        <v>3.434092734</v>
      </c>
      <c r="I1486" s="5">
        <v>9.6290142599999999</v>
      </c>
      <c r="J1486" s="2" t="s">
        <v>644</v>
      </c>
    </row>
    <row r="1487" spans="1:10" ht="14.4" hidden="1">
      <c r="A1487" s="3" t="s">
        <v>278</v>
      </c>
      <c r="B1487" s="5">
        <v>1991</v>
      </c>
      <c r="C1487" s="3" t="s">
        <v>647</v>
      </c>
      <c r="D1487" s="3" t="s">
        <v>649</v>
      </c>
      <c r="E1487" s="3" t="s">
        <v>35</v>
      </c>
      <c r="F1487" s="3" t="s">
        <v>646</v>
      </c>
      <c r="G1487" s="5">
        <v>7.4364119510000002</v>
      </c>
      <c r="H1487" s="5">
        <v>4.2122577569999997</v>
      </c>
      <c r="I1487" s="5">
        <v>10.174730200000001</v>
      </c>
      <c r="J1487" s="2" t="s">
        <v>644</v>
      </c>
    </row>
    <row r="1488" spans="1:10" ht="14.4" hidden="1">
      <c r="A1488" s="3" t="s">
        <v>278</v>
      </c>
      <c r="B1488" s="5">
        <v>1992</v>
      </c>
      <c r="C1488" s="3" t="s">
        <v>647</v>
      </c>
      <c r="D1488" s="3" t="s">
        <v>649</v>
      </c>
      <c r="E1488" s="3" t="s">
        <v>35</v>
      </c>
      <c r="F1488" s="3" t="s">
        <v>646</v>
      </c>
      <c r="G1488" s="5">
        <v>7.9423245529999997</v>
      </c>
      <c r="H1488" s="5">
        <v>4.7052419160000003</v>
      </c>
      <c r="I1488" s="5">
        <v>10.701086330000001</v>
      </c>
      <c r="J1488" s="2" t="s">
        <v>644</v>
      </c>
    </row>
    <row r="1489" spans="1:10" ht="14.4" hidden="1">
      <c r="A1489" s="3" t="s">
        <v>278</v>
      </c>
      <c r="B1489" s="5">
        <v>1993</v>
      </c>
      <c r="C1489" s="3" t="s">
        <v>647</v>
      </c>
      <c r="D1489" s="3" t="s">
        <v>649</v>
      </c>
      <c r="E1489" s="3" t="s">
        <v>35</v>
      </c>
      <c r="F1489" s="3" t="s">
        <v>646</v>
      </c>
      <c r="G1489" s="5">
        <v>8.3479828630000004</v>
      </c>
      <c r="H1489" s="5">
        <v>5.0025986170000003</v>
      </c>
      <c r="I1489" s="5">
        <v>11.03107541</v>
      </c>
      <c r="J1489" s="2" t="s">
        <v>644</v>
      </c>
    </row>
    <row r="1490" spans="1:10" ht="14.4" hidden="1">
      <c r="A1490" s="3" t="s">
        <v>278</v>
      </c>
      <c r="B1490" s="5">
        <v>1994</v>
      </c>
      <c r="C1490" s="3" t="s">
        <v>647</v>
      </c>
      <c r="D1490" s="3" t="s">
        <v>649</v>
      </c>
      <c r="E1490" s="3" t="s">
        <v>35</v>
      </c>
      <c r="F1490" s="3" t="s">
        <v>646</v>
      </c>
      <c r="G1490" s="5">
        <v>8.7186156179999994</v>
      </c>
      <c r="H1490" s="5">
        <v>5.0790581809999997</v>
      </c>
      <c r="I1490" s="5">
        <v>11.53117874</v>
      </c>
      <c r="J1490" s="2" t="s">
        <v>644</v>
      </c>
    </row>
    <row r="1491" spans="1:10" ht="14.4" hidden="1">
      <c r="A1491" s="3" t="s">
        <v>278</v>
      </c>
      <c r="B1491" s="5">
        <v>1995</v>
      </c>
      <c r="C1491" s="3" t="s">
        <v>647</v>
      </c>
      <c r="D1491" s="3" t="s">
        <v>649</v>
      </c>
      <c r="E1491" s="3" t="s">
        <v>35</v>
      </c>
      <c r="F1491" s="3" t="s">
        <v>646</v>
      </c>
      <c r="G1491" s="5">
        <v>9.3349281709999996</v>
      </c>
      <c r="H1491" s="5">
        <v>4.9956239069999997</v>
      </c>
      <c r="I1491" s="5">
        <v>12.44045262</v>
      </c>
      <c r="J1491" s="2" t="s">
        <v>644</v>
      </c>
    </row>
    <row r="1492" spans="1:10" ht="14.4" hidden="1">
      <c r="A1492" s="3" t="s">
        <v>278</v>
      </c>
      <c r="B1492" s="5">
        <v>1996</v>
      </c>
      <c r="C1492" s="3" t="s">
        <v>647</v>
      </c>
      <c r="D1492" s="3" t="s">
        <v>649</v>
      </c>
      <c r="E1492" s="3" t="s">
        <v>35</v>
      </c>
      <c r="F1492" s="3" t="s">
        <v>646</v>
      </c>
      <c r="G1492" s="5">
        <v>9.6956848870000005</v>
      </c>
      <c r="H1492" s="5">
        <v>5.987638456</v>
      </c>
      <c r="I1492" s="5">
        <v>12.581938129999999</v>
      </c>
      <c r="J1492" s="2" t="s">
        <v>644</v>
      </c>
    </row>
    <row r="1493" spans="1:10" ht="14.4" hidden="1">
      <c r="A1493" s="3" t="s">
        <v>278</v>
      </c>
      <c r="B1493" s="5">
        <v>1997</v>
      </c>
      <c r="C1493" s="3" t="s">
        <v>647</v>
      </c>
      <c r="D1493" s="3" t="s">
        <v>649</v>
      </c>
      <c r="E1493" s="3" t="s">
        <v>35</v>
      </c>
      <c r="F1493" s="3" t="s">
        <v>646</v>
      </c>
      <c r="G1493" s="5">
        <v>9.8450079129999999</v>
      </c>
      <c r="H1493" s="5">
        <v>6.2117025129999996</v>
      </c>
      <c r="I1493" s="5">
        <v>12.756447319999999</v>
      </c>
      <c r="J1493" s="2" t="s">
        <v>644</v>
      </c>
    </row>
    <row r="1494" spans="1:10" ht="14.4" hidden="1">
      <c r="A1494" s="3" t="s">
        <v>278</v>
      </c>
      <c r="B1494" s="5">
        <v>1998</v>
      </c>
      <c r="C1494" s="3" t="s">
        <v>647</v>
      </c>
      <c r="D1494" s="3" t="s">
        <v>649</v>
      </c>
      <c r="E1494" s="3" t="s">
        <v>35</v>
      </c>
      <c r="F1494" s="3" t="s">
        <v>646</v>
      </c>
      <c r="G1494" s="5">
        <v>9.9885750459999993</v>
      </c>
      <c r="H1494" s="5">
        <v>6.5290635229999996</v>
      </c>
      <c r="I1494" s="5">
        <v>12.84505317</v>
      </c>
      <c r="J1494" s="2" t="s">
        <v>644</v>
      </c>
    </row>
    <row r="1495" spans="1:10" ht="14.4" hidden="1">
      <c r="A1495" s="3" t="s">
        <v>278</v>
      </c>
      <c r="B1495" s="5">
        <v>1999</v>
      </c>
      <c r="C1495" s="3" t="s">
        <v>647</v>
      </c>
      <c r="D1495" s="3" t="s">
        <v>649</v>
      </c>
      <c r="E1495" s="3" t="s">
        <v>35</v>
      </c>
      <c r="F1495" s="3" t="s">
        <v>646</v>
      </c>
      <c r="G1495" s="5">
        <v>10.401504539999999</v>
      </c>
      <c r="H1495" s="5">
        <v>6.4466690020000001</v>
      </c>
      <c r="I1495" s="5">
        <v>13.324263009999999</v>
      </c>
      <c r="J1495" s="2" t="s">
        <v>644</v>
      </c>
    </row>
    <row r="1496" spans="1:10" ht="14.4" hidden="1">
      <c r="A1496" s="3" t="s">
        <v>278</v>
      </c>
      <c r="B1496" s="5">
        <v>2000</v>
      </c>
      <c r="C1496" s="3" t="s">
        <v>647</v>
      </c>
      <c r="D1496" s="3" t="s">
        <v>649</v>
      </c>
      <c r="E1496" s="3" t="s">
        <v>35</v>
      </c>
      <c r="F1496" s="3" t="s">
        <v>646</v>
      </c>
      <c r="G1496" s="5">
        <v>10.705058490000001</v>
      </c>
      <c r="H1496" s="5">
        <v>6.2908825400000001</v>
      </c>
      <c r="I1496" s="5">
        <v>13.86921931</v>
      </c>
      <c r="J1496" s="2" t="s">
        <v>644</v>
      </c>
    </row>
    <row r="1497" spans="1:10" ht="14.4" hidden="1">
      <c r="A1497" s="3" t="s">
        <v>278</v>
      </c>
      <c r="B1497" s="5">
        <v>2001</v>
      </c>
      <c r="C1497" s="3" t="s">
        <v>647</v>
      </c>
      <c r="D1497" s="3" t="s">
        <v>649</v>
      </c>
      <c r="E1497" s="3" t="s">
        <v>35</v>
      </c>
      <c r="F1497" s="3" t="s">
        <v>646</v>
      </c>
      <c r="G1497" s="5">
        <v>10.81282393</v>
      </c>
      <c r="H1497" s="5">
        <v>7.0693938789999997</v>
      </c>
      <c r="I1497" s="5">
        <v>13.769418849999999</v>
      </c>
      <c r="J1497" s="2" t="s">
        <v>644</v>
      </c>
    </row>
    <row r="1498" spans="1:10" ht="14.4" hidden="1">
      <c r="A1498" s="3" t="s">
        <v>278</v>
      </c>
      <c r="B1498" s="5">
        <v>2002</v>
      </c>
      <c r="C1498" s="3" t="s">
        <v>647</v>
      </c>
      <c r="D1498" s="3" t="s">
        <v>649</v>
      </c>
      <c r="E1498" s="3" t="s">
        <v>35</v>
      </c>
      <c r="F1498" s="3" t="s">
        <v>646</v>
      </c>
      <c r="G1498" s="5">
        <v>10.98503887</v>
      </c>
      <c r="H1498" s="5">
        <v>7.730134005</v>
      </c>
      <c r="I1498" s="5">
        <v>13.69087691</v>
      </c>
      <c r="J1498" s="2" t="s">
        <v>644</v>
      </c>
    </row>
    <row r="1499" spans="1:10" ht="14.4" hidden="1">
      <c r="A1499" s="3" t="s">
        <v>278</v>
      </c>
      <c r="B1499" s="5">
        <v>2003</v>
      </c>
      <c r="C1499" s="3" t="s">
        <v>647</v>
      </c>
      <c r="D1499" s="3" t="s">
        <v>649</v>
      </c>
      <c r="E1499" s="3" t="s">
        <v>35</v>
      </c>
      <c r="F1499" s="3" t="s">
        <v>646</v>
      </c>
      <c r="G1499" s="5">
        <v>11.406186610000001</v>
      </c>
      <c r="H1499" s="5">
        <v>8.1202627439999997</v>
      </c>
      <c r="I1499" s="5">
        <v>14.218223480000001</v>
      </c>
      <c r="J1499" s="2" t="s">
        <v>644</v>
      </c>
    </row>
    <row r="1500" spans="1:10" ht="14.4" hidden="1">
      <c r="A1500" s="3" t="s">
        <v>278</v>
      </c>
      <c r="B1500" s="5">
        <v>2004</v>
      </c>
      <c r="C1500" s="3" t="s">
        <v>647</v>
      </c>
      <c r="D1500" s="3" t="s">
        <v>649</v>
      </c>
      <c r="E1500" s="3" t="s">
        <v>35</v>
      </c>
      <c r="F1500" s="3" t="s">
        <v>646</v>
      </c>
      <c r="G1500" s="5">
        <v>11.385836340000001</v>
      </c>
      <c r="H1500" s="5">
        <v>7.9466225179999999</v>
      </c>
      <c r="I1500" s="5">
        <v>14.232283600000001</v>
      </c>
      <c r="J1500" s="2" t="s">
        <v>644</v>
      </c>
    </row>
    <row r="1501" spans="1:10" ht="14.4" hidden="1">
      <c r="A1501" s="3" t="s">
        <v>278</v>
      </c>
      <c r="B1501" s="5">
        <v>2005</v>
      </c>
      <c r="C1501" s="3" t="s">
        <v>647</v>
      </c>
      <c r="D1501" s="3" t="s">
        <v>649</v>
      </c>
      <c r="E1501" s="3" t="s">
        <v>35</v>
      </c>
      <c r="F1501" s="3" t="s">
        <v>646</v>
      </c>
      <c r="G1501" s="5">
        <v>11.20135404</v>
      </c>
      <c r="H1501" s="5">
        <v>7.3634659259999999</v>
      </c>
      <c r="I1501" s="5">
        <v>14.28608597</v>
      </c>
      <c r="J1501" s="2" t="s">
        <v>644</v>
      </c>
    </row>
    <row r="1502" spans="1:10" ht="14.4" hidden="1">
      <c r="A1502" s="3" t="s">
        <v>278</v>
      </c>
      <c r="B1502" s="5">
        <v>2006</v>
      </c>
      <c r="C1502" s="3" t="s">
        <v>647</v>
      </c>
      <c r="D1502" s="3" t="s">
        <v>649</v>
      </c>
      <c r="E1502" s="3" t="s">
        <v>35</v>
      </c>
      <c r="F1502" s="3" t="s">
        <v>646</v>
      </c>
      <c r="G1502" s="5">
        <v>11.284925449999999</v>
      </c>
      <c r="H1502" s="5">
        <v>8.0038834970000003</v>
      </c>
      <c r="I1502" s="5">
        <v>14.177872470000001</v>
      </c>
      <c r="J1502" s="2" t="s">
        <v>644</v>
      </c>
    </row>
    <row r="1503" spans="1:10" ht="14.4" hidden="1">
      <c r="A1503" s="3" t="s">
        <v>278</v>
      </c>
      <c r="B1503" s="5">
        <v>2007</v>
      </c>
      <c r="C1503" s="3" t="s">
        <v>647</v>
      </c>
      <c r="D1503" s="3" t="s">
        <v>649</v>
      </c>
      <c r="E1503" s="3" t="s">
        <v>35</v>
      </c>
      <c r="F1503" s="3" t="s">
        <v>646</v>
      </c>
      <c r="G1503" s="5">
        <v>11.43942421</v>
      </c>
      <c r="H1503" s="5">
        <v>8.3487320220000001</v>
      </c>
      <c r="I1503" s="5">
        <v>14.1602256</v>
      </c>
      <c r="J1503" s="2" t="s">
        <v>644</v>
      </c>
    </row>
    <row r="1504" spans="1:10" ht="14.4" hidden="1">
      <c r="A1504" s="3" t="s">
        <v>278</v>
      </c>
      <c r="B1504" s="5">
        <v>2008</v>
      </c>
      <c r="C1504" s="3" t="s">
        <v>647</v>
      </c>
      <c r="D1504" s="3" t="s">
        <v>649</v>
      </c>
      <c r="E1504" s="3" t="s">
        <v>35</v>
      </c>
      <c r="F1504" s="3" t="s">
        <v>646</v>
      </c>
      <c r="G1504" s="5">
        <v>11.898343069999999</v>
      </c>
      <c r="H1504" s="5">
        <v>8.6371983110000006</v>
      </c>
      <c r="I1504" s="5">
        <v>14.71717937</v>
      </c>
      <c r="J1504" s="2" t="s">
        <v>644</v>
      </c>
    </row>
    <row r="1505" spans="1:10" ht="14.4" hidden="1">
      <c r="A1505" s="3" t="s">
        <v>278</v>
      </c>
      <c r="B1505" s="5">
        <v>2009</v>
      </c>
      <c r="C1505" s="3" t="s">
        <v>647</v>
      </c>
      <c r="D1505" s="3" t="s">
        <v>649</v>
      </c>
      <c r="E1505" s="3" t="s">
        <v>35</v>
      </c>
      <c r="F1505" s="3" t="s">
        <v>646</v>
      </c>
      <c r="G1505" s="5">
        <v>12.269160729999999</v>
      </c>
      <c r="H1505" s="5">
        <v>8.7528464380000006</v>
      </c>
      <c r="I1505" s="5">
        <v>15.34393783</v>
      </c>
      <c r="J1505" s="2" t="s">
        <v>644</v>
      </c>
    </row>
    <row r="1506" spans="1:10" ht="14.4" hidden="1">
      <c r="A1506" s="3" t="s">
        <v>278</v>
      </c>
      <c r="B1506" s="5">
        <v>2010</v>
      </c>
      <c r="C1506" s="3" t="s">
        <v>647</v>
      </c>
      <c r="D1506" s="3" t="s">
        <v>649</v>
      </c>
      <c r="E1506" s="3" t="s">
        <v>35</v>
      </c>
      <c r="F1506" s="3" t="s">
        <v>646</v>
      </c>
      <c r="G1506" s="5">
        <v>12.15697211</v>
      </c>
      <c r="H1506" s="5">
        <v>8.0237751730000006</v>
      </c>
      <c r="I1506" s="5">
        <v>15.50219455</v>
      </c>
      <c r="J1506" s="2" t="s">
        <v>644</v>
      </c>
    </row>
    <row r="1507" spans="1:10" ht="14.4" hidden="1">
      <c r="A1507" s="3" t="s">
        <v>278</v>
      </c>
      <c r="B1507" s="5">
        <v>2011</v>
      </c>
      <c r="C1507" s="3" t="s">
        <v>647</v>
      </c>
      <c r="D1507" s="3" t="s">
        <v>649</v>
      </c>
      <c r="E1507" s="3" t="s">
        <v>35</v>
      </c>
      <c r="F1507" s="3" t="s">
        <v>646</v>
      </c>
      <c r="G1507" s="5">
        <v>11.98954964</v>
      </c>
      <c r="H1507" s="5">
        <v>8.143796579</v>
      </c>
      <c r="I1507" s="5">
        <v>15.52123769</v>
      </c>
      <c r="J1507" s="2" t="s">
        <v>644</v>
      </c>
    </row>
    <row r="1508" spans="1:10" ht="14.4" hidden="1">
      <c r="A1508" s="3" t="s">
        <v>278</v>
      </c>
      <c r="B1508" s="5">
        <v>2012</v>
      </c>
      <c r="C1508" s="3" t="s">
        <v>647</v>
      </c>
      <c r="D1508" s="3" t="s">
        <v>649</v>
      </c>
      <c r="E1508" s="3" t="s">
        <v>35</v>
      </c>
      <c r="F1508" s="3" t="s">
        <v>646</v>
      </c>
      <c r="G1508" s="5">
        <v>12.08724142</v>
      </c>
      <c r="H1508" s="5">
        <v>8.4424119480000002</v>
      </c>
      <c r="I1508" s="5">
        <v>15.38653188</v>
      </c>
      <c r="J1508" s="2" t="s">
        <v>644</v>
      </c>
    </row>
    <row r="1509" spans="1:10" ht="14.4" hidden="1">
      <c r="A1509" s="3" t="s">
        <v>278</v>
      </c>
      <c r="B1509" s="5">
        <v>2013</v>
      </c>
      <c r="C1509" s="3" t="s">
        <v>647</v>
      </c>
      <c r="D1509" s="3" t="s">
        <v>649</v>
      </c>
      <c r="E1509" s="3" t="s">
        <v>35</v>
      </c>
      <c r="F1509" s="3" t="s">
        <v>646</v>
      </c>
      <c r="G1509" s="5">
        <v>11.77689502</v>
      </c>
      <c r="H1509" s="5">
        <v>7.6554491630000001</v>
      </c>
      <c r="I1509" s="5">
        <v>15.00354645</v>
      </c>
      <c r="J1509" s="2" t="s">
        <v>644</v>
      </c>
    </row>
    <row r="1510" spans="1:10" ht="14.4" hidden="1">
      <c r="A1510" s="3" t="s">
        <v>278</v>
      </c>
      <c r="B1510" s="5">
        <v>2014</v>
      </c>
      <c r="C1510" s="3" t="s">
        <v>647</v>
      </c>
      <c r="D1510" s="3" t="s">
        <v>649</v>
      </c>
      <c r="E1510" s="3" t="s">
        <v>35</v>
      </c>
      <c r="F1510" s="3" t="s">
        <v>646</v>
      </c>
      <c r="G1510" s="5">
        <v>12.180181660000001</v>
      </c>
      <c r="H1510" s="5">
        <v>7.6805232859999997</v>
      </c>
      <c r="I1510" s="5">
        <v>15.752266410000001</v>
      </c>
      <c r="J1510" s="2" t="s">
        <v>644</v>
      </c>
    </row>
    <row r="1511" spans="1:10" ht="14.4" hidden="1">
      <c r="A1511" s="3" t="s">
        <v>278</v>
      </c>
      <c r="B1511" s="5">
        <v>2015</v>
      </c>
      <c r="C1511" s="3" t="s">
        <v>647</v>
      </c>
      <c r="D1511" s="3" t="s">
        <v>649</v>
      </c>
      <c r="E1511" s="3" t="s">
        <v>35</v>
      </c>
      <c r="F1511" s="3" t="s">
        <v>646</v>
      </c>
      <c r="G1511" s="5">
        <v>12.84146541</v>
      </c>
      <c r="H1511" s="5">
        <v>8.4790389689999994</v>
      </c>
      <c r="I1511" s="5">
        <v>16.39357704</v>
      </c>
      <c r="J1511" s="2" t="s">
        <v>644</v>
      </c>
    </row>
    <row r="1512" spans="1:10" ht="14.4" hidden="1">
      <c r="A1512" s="3" t="s">
        <v>278</v>
      </c>
      <c r="B1512" s="5">
        <v>2016</v>
      </c>
      <c r="C1512" s="3" t="s">
        <v>647</v>
      </c>
      <c r="D1512" s="3" t="s">
        <v>649</v>
      </c>
      <c r="E1512" s="3" t="s">
        <v>35</v>
      </c>
      <c r="F1512" s="3" t="s">
        <v>646</v>
      </c>
      <c r="G1512" s="5">
        <v>12.684345609999999</v>
      </c>
      <c r="H1512" s="5">
        <v>8.0559769330000002</v>
      </c>
      <c r="I1512" s="5">
        <v>16.404771319999998</v>
      </c>
      <c r="J1512" s="2" t="s">
        <v>644</v>
      </c>
    </row>
    <row r="1513" spans="1:10" ht="14.4" hidden="1">
      <c r="A1513" s="3" t="s">
        <v>278</v>
      </c>
      <c r="B1513" s="5">
        <v>2017</v>
      </c>
      <c r="C1513" s="3" t="s">
        <v>647</v>
      </c>
      <c r="D1513" s="3" t="s">
        <v>649</v>
      </c>
      <c r="E1513" s="3" t="s">
        <v>35</v>
      </c>
      <c r="F1513" s="3" t="s">
        <v>646</v>
      </c>
      <c r="G1513" s="5">
        <v>13.21802149</v>
      </c>
      <c r="H1513" s="5">
        <v>8.2340167050000002</v>
      </c>
      <c r="I1513" s="5">
        <v>17.06800874</v>
      </c>
      <c r="J1513" s="2" t="s">
        <v>644</v>
      </c>
    </row>
    <row r="1514" spans="1:10" ht="14.4">
      <c r="A1514" s="3" t="s">
        <v>278</v>
      </c>
      <c r="B1514" s="5">
        <v>1990</v>
      </c>
      <c r="C1514" s="3" t="s">
        <v>647</v>
      </c>
      <c r="D1514" s="3" t="s">
        <v>650</v>
      </c>
      <c r="E1514" s="3" t="s">
        <v>35</v>
      </c>
      <c r="F1514" s="3" t="s">
        <v>643</v>
      </c>
      <c r="G1514" s="5">
        <v>30.55929132</v>
      </c>
      <c r="H1514" s="5">
        <v>15.012422519999999</v>
      </c>
      <c r="I1514" s="5">
        <v>45.748567209999997</v>
      </c>
      <c r="J1514" s="2" t="s">
        <v>644</v>
      </c>
    </row>
    <row r="1515" spans="1:10" ht="14.4">
      <c r="A1515" s="3" t="s">
        <v>278</v>
      </c>
      <c r="B1515" s="5">
        <v>1991</v>
      </c>
      <c r="C1515" s="3" t="s">
        <v>647</v>
      </c>
      <c r="D1515" s="3" t="s">
        <v>650</v>
      </c>
      <c r="E1515" s="3" t="s">
        <v>35</v>
      </c>
      <c r="F1515" s="3" t="s">
        <v>643</v>
      </c>
      <c r="G1515" s="5">
        <v>29.635756140000002</v>
      </c>
      <c r="H1515" s="5">
        <v>15.61465729</v>
      </c>
      <c r="I1515" s="5">
        <v>43.175152609999998</v>
      </c>
      <c r="J1515" s="2" t="s">
        <v>644</v>
      </c>
    </row>
    <row r="1516" spans="1:10" ht="14.4">
      <c r="A1516" s="3" t="s">
        <v>278</v>
      </c>
      <c r="B1516" s="5">
        <v>1992</v>
      </c>
      <c r="C1516" s="3" t="s">
        <v>647</v>
      </c>
      <c r="D1516" s="3" t="s">
        <v>650</v>
      </c>
      <c r="E1516" s="3" t="s">
        <v>35</v>
      </c>
      <c r="F1516" s="3" t="s">
        <v>643</v>
      </c>
      <c r="G1516" s="5">
        <v>28.531308159999998</v>
      </c>
      <c r="H1516" s="5">
        <v>15.67415772</v>
      </c>
      <c r="I1516" s="5">
        <v>40.63723263</v>
      </c>
      <c r="J1516" s="2" t="s">
        <v>644</v>
      </c>
    </row>
    <row r="1517" spans="1:10" ht="14.4">
      <c r="A1517" s="3" t="s">
        <v>278</v>
      </c>
      <c r="B1517" s="5">
        <v>1993</v>
      </c>
      <c r="C1517" s="3" t="s">
        <v>647</v>
      </c>
      <c r="D1517" s="3" t="s">
        <v>650</v>
      </c>
      <c r="E1517" s="3" t="s">
        <v>35</v>
      </c>
      <c r="F1517" s="3" t="s">
        <v>643</v>
      </c>
      <c r="G1517" s="5">
        <v>27.33594707</v>
      </c>
      <c r="H1517" s="5">
        <v>15.455913929999999</v>
      </c>
      <c r="I1517" s="5">
        <v>38.90326117</v>
      </c>
      <c r="J1517" s="2" t="s">
        <v>644</v>
      </c>
    </row>
    <row r="1518" spans="1:10" ht="14.4">
      <c r="A1518" s="3" t="s">
        <v>278</v>
      </c>
      <c r="B1518" s="5">
        <v>1994</v>
      </c>
      <c r="C1518" s="3" t="s">
        <v>647</v>
      </c>
      <c r="D1518" s="3" t="s">
        <v>650</v>
      </c>
      <c r="E1518" s="3" t="s">
        <v>35</v>
      </c>
      <c r="F1518" s="3" t="s">
        <v>643</v>
      </c>
      <c r="G1518" s="5">
        <v>26.28827922</v>
      </c>
      <c r="H1518" s="5">
        <v>14.479556649999999</v>
      </c>
      <c r="I1518" s="5">
        <v>37.199763609999998</v>
      </c>
      <c r="J1518" s="2" t="s">
        <v>644</v>
      </c>
    </row>
    <row r="1519" spans="1:10" ht="14.4">
      <c r="A1519" s="3" t="s">
        <v>278</v>
      </c>
      <c r="B1519" s="5">
        <v>1995</v>
      </c>
      <c r="C1519" s="3" t="s">
        <v>647</v>
      </c>
      <c r="D1519" s="3" t="s">
        <v>650</v>
      </c>
      <c r="E1519" s="3" t="s">
        <v>35</v>
      </c>
      <c r="F1519" s="3" t="s">
        <v>643</v>
      </c>
      <c r="G1519" s="5">
        <v>26.426948379999999</v>
      </c>
      <c r="H1519" s="5">
        <v>13.992313530000001</v>
      </c>
      <c r="I1519" s="5">
        <v>37.584434780000002</v>
      </c>
      <c r="J1519" s="2" t="s">
        <v>644</v>
      </c>
    </row>
    <row r="1520" spans="1:10" ht="14.4">
      <c r="A1520" s="3" t="s">
        <v>278</v>
      </c>
      <c r="B1520" s="5">
        <v>1996</v>
      </c>
      <c r="C1520" s="3" t="s">
        <v>647</v>
      </c>
      <c r="D1520" s="3" t="s">
        <v>650</v>
      </c>
      <c r="E1520" s="3" t="s">
        <v>35</v>
      </c>
      <c r="F1520" s="3" t="s">
        <v>643</v>
      </c>
      <c r="G1520" s="5">
        <v>26.462002510000001</v>
      </c>
      <c r="H1520" s="5">
        <v>15.573428720000001</v>
      </c>
      <c r="I1520" s="5">
        <v>36.556900579999997</v>
      </c>
      <c r="J1520" s="2" t="s">
        <v>644</v>
      </c>
    </row>
    <row r="1521" spans="1:10" ht="14.4">
      <c r="A1521" s="3" t="s">
        <v>278</v>
      </c>
      <c r="B1521" s="5">
        <v>1997</v>
      </c>
      <c r="C1521" s="3" t="s">
        <v>647</v>
      </c>
      <c r="D1521" s="3" t="s">
        <v>650</v>
      </c>
      <c r="E1521" s="3" t="s">
        <v>35</v>
      </c>
      <c r="F1521" s="3" t="s">
        <v>643</v>
      </c>
      <c r="G1521" s="5">
        <v>26.259745160000001</v>
      </c>
      <c r="H1521" s="5">
        <v>16.193139240000001</v>
      </c>
      <c r="I1521" s="5">
        <v>36.116882599999997</v>
      </c>
      <c r="J1521" s="2" t="s">
        <v>644</v>
      </c>
    </row>
    <row r="1522" spans="1:10" ht="14.4">
      <c r="A1522" s="3" t="s">
        <v>278</v>
      </c>
      <c r="B1522" s="5">
        <v>1998</v>
      </c>
      <c r="C1522" s="3" t="s">
        <v>647</v>
      </c>
      <c r="D1522" s="3" t="s">
        <v>650</v>
      </c>
      <c r="E1522" s="3" t="s">
        <v>35</v>
      </c>
      <c r="F1522" s="3" t="s">
        <v>643</v>
      </c>
      <c r="G1522" s="5">
        <v>26.290732760000001</v>
      </c>
      <c r="H1522" s="5">
        <v>16.203228320000001</v>
      </c>
      <c r="I1522" s="5">
        <v>35.519595500000001</v>
      </c>
      <c r="J1522" s="2" t="s">
        <v>644</v>
      </c>
    </row>
    <row r="1523" spans="1:10" ht="14.4">
      <c r="A1523" s="3" t="s">
        <v>278</v>
      </c>
      <c r="B1523" s="5">
        <v>1999</v>
      </c>
      <c r="C1523" s="3" t="s">
        <v>647</v>
      </c>
      <c r="D1523" s="3" t="s">
        <v>650</v>
      </c>
      <c r="E1523" s="3" t="s">
        <v>35</v>
      </c>
      <c r="F1523" s="3" t="s">
        <v>643</v>
      </c>
      <c r="G1523" s="5">
        <v>26.980260950000002</v>
      </c>
      <c r="H1523" s="5">
        <v>15.689746899999999</v>
      </c>
      <c r="I1523" s="5">
        <v>36.763313009999997</v>
      </c>
      <c r="J1523" s="2" t="s">
        <v>644</v>
      </c>
    </row>
    <row r="1524" spans="1:10" ht="14.4">
      <c r="A1524" s="3" t="s">
        <v>278</v>
      </c>
      <c r="B1524" s="5">
        <v>2000</v>
      </c>
      <c r="C1524" s="3" t="s">
        <v>647</v>
      </c>
      <c r="D1524" s="3" t="s">
        <v>650</v>
      </c>
      <c r="E1524" s="3" t="s">
        <v>35</v>
      </c>
      <c r="F1524" s="3" t="s">
        <v>643</v>
      </c>
      <c r="G1524" s="5">
        <v>27.55490434</v>
      </c>
      <c r="H1524" s="5">
        <v>15.06036246</v>
      </c>
      <c r="I1524" s="5">
        <v>38.17547399</v>
      </c>
      <c r="J1524" s="2" t="s">
        <v>644</v>
      </c>
    </row>
    <row r="1525" spans="1:10" ht="14.4">
      <c r="A1525" s="3" t="s">
        <v>278</v>
      </c>
      <c r="B1525" s="5">
        <v>2001</v>
      </c>
      <c r="C1525" s="3" t="s">
        <v>647</v>
      </c>
      <c r="D1525" s="3" t="s">
        <v>650</v>
      </c>
      <c r="E1525" s="3" t="s">
        <v>35</v>
      </c>
      <c r="F1525" s="3" t="s">
        <v>643</v>
      </c>
      <c r="G1525" s="5">
        <v>27.755316369999999</v>
      </c>
      <c r="H1525" s="5">
        <v>16.840290639999999</v>
      </c>
      <c r="I1525" s="5">
        <v>37.462762220000002</v>
      </c>
      <c r="J1525" s="2" t="s">
        <v>644</v>
      </c>
    </row>
    <row r="1526" spans="1:10" ht="14.4">
      <c r="A1526" s="3" t="s">
        <v>278</v>
      </c>
      <c r="B1526" s="5">
        <v>2002</v>
      </c>
      <c r="C1526" s="3" t="s">
        <v>647</v>
      </c>
      <c r="D1526" s="3" t="s">
        <v>650</v>
      </c>
      <c r="E1526" s="3" t="s">
        <v>35</v>
      </c>
      <c r="F1526" s="3" t="s">
        <v>643</v>
      </c>
      <c r="G1526" s="5">
        <v>28.32650812</v>
      </c>
      <c r="H1526" s="5">
        <v>18.37706292</v>
      </c>
      <c r="I1526" s="5">
        <v>38.047028470000001</v>
      </c>
      <c r="J1526" s="2" t="s">
        <v>644</v>
      </c>
    </row>
    <row r="1527" spans="1:10" ht="14.4">
      <c r="A1527" s="3" t="s">
        <v>278</v>
      </c>
      <c r="B1527" s="5">
        <v>2003</v>
      </c>
      <c r="C1527" s="3" t="s">
        <v>647</v>
      </c>
      <c r="D1527" s="3" t="s">
        <v>650</v>
      </c>
      <c r="E1527" s="3" t="s">
        <v>35</v>
      </c>
      <c r="F1527" s="3" t="s">
        <v>643</v>
      </c>
      <c r="G1527" s="5">
        <v>29.265291739999999</v>
      </c>
      <c r="H1527" s="5">
        <v>18.872878109999998</v>
      </c>
      <c r="I1527" s="5">
        <v>39.270948269999998</v>
      </c>
      <c r="J1527" s="2" t="s">
        <v>644</v>
      </c>
    </row>
    <row r="1528" spans="1:10" ht="14.4">
      <c r="A1528" s="3" t="s">
        <v>278</v>
      </c>
      <c r="B1528" s="5">
        <v>2004</v>
      </c>
      <c r="C1528" s="3" t="s">
        <v>647</v>
      </c>
      <c r="D1528" s="3" t="s">
        <v>650</v>
      </c>
      <c r="E1528" s="3" t="s">
        <v>35</v>
      </c>
      <c r="F1528" s="3" t="s">
        <v>643</v>
      </c>
      <c r="G1528" s="5">
        <v>29.197690590000001</v>
      </c>
      <c r="H1528" s="5">
        <v>18.832806359999999</v>
      </c>
      <c r="I1528" s="5">
        <v>39.122260480000001</v>
      </c>
      <c r="J1528" s="2" t="s">
        <v>644</v>
      </c>
    </row>
    <row r="1529" spans="1:10" ht="14.4">
      <c r="A1529" s="3" t="s">
        <v>278</v>
      </c>
      <c r="B1529" s="5">
        <v>2005</v>
      </c>
      <c r="C1529" s="3" t="s">
        <v>647</v>
      </c>
      <c r="D1529" s="3" t="s">
        <v>650</v>
      </c>
      <c r="E1529" s="3" t="s">
        <v>35</v>
      </c>
      <c r="F1529" s="3" t="s">
        <v>643</v>
      </c>
      <c r="G1529" s="5">
        <v>28.909112189999998</v>
      </c>
      <c r="H1529" s="5">
        <v>17.881335579999998</v>
      </c>
      <c r="I1529" s="5">
        <v>39.210406120000002</v>
      </c>
      <c r="J1529" s="2" t="s">
        <v>644</v>
      </c>
    </row>
    <row r="1530" spans="1:10" ht="14.4">
      <c r="A1530" s="3" t="s">
        <v>278</v>
      </c>
      <c r="B1530" s="5">
        <v>2006</v>
      </c>
      <c r="C1530" s="3" t="s">
        <v>647</v>
      </c>
      <c r="D1530" s="3" t="s">
        <v>650</v>
      </c>
      <c r="E1530" s="3" t="s">
        <v>35</v>
      </c>
      <c r="F1530" s="3" t="s">
        <v>643</v>
      </c>
      <c r="G1530" s="5">
        <v>29.38363258</v>
      </c>
      <c r="H1530" s="5">
        <v>19.200019210000001</v>
      </c>
      <c r="I1530" s="5">
        <v>39.427174239999999</v>
      </c>
      <c r="J1530" s="2" t="s">
        <v>644</v>
      </c>
    </row>
    <row r="1531" spans="1:10" ht="14.4">
      <c r="A1531" s="3" t="s">
        <v>278</v>
      </c>
      <c r="B1531" s="5">
        <v>2007</v>
      </c>
      <c r="C1531" s="3" t="s">
        <v>647</v>
      </c>
      <c r="D1531" s="3" t="s">
        <v>650</v>
      </c>
      <c r="E1531" s="3" t="s">
        <v>35</v>
      </c>
      <c r="F1531" s="3" t="s">
        <v>643</v>
      </c>
      <c r="G1531" s="5">
        <v>29.983509659999999</v>
      </c>
      <c r="H1531" s="5">
        <v>20.076829620000002</v>
      </c>
      <c r="I1531" s="5">
        <v>39.524495829999999</v>
      </c>
      <c r="J1531" s="2" t="s">
        <v>644</v>
      </c>
    </row>
    <row r="1532" spans="1:10" ht="14.4">
      <c r="A1532" s="3" t="s">
        <v>278</v>
      </c>
      <c r="B1532" s="5">
        <v>2008</v>
      </c>
      <c r="C1532" s="3" t="s">
        <v>647</v>
      </c>
      <c r="D1532" s="3" t="s">
        <v>650</v>
      </c>
      <c r="E1532" s="3" t="s">
        <v>35</v>
      </c>
      <c r="F1532" s="3" t="s">
        <v>643</v>
      </c>
      <c r="G1532" s="5">
        <v>31.325381629999999</v>
      </c>
      <c r="H1532" s="5">
        <v>20.515307329999999</v>
      </c>
      <c r="I1532" s="5">
        <v>41.114906570000002</v>
      </c>
      <c r="J1532" s="2" t="s">
        <v>644</v>
      </c>
    </row>
    <row r="1533" spans="1:10" ht="14.4">
      <c r="A1533" s="3" t="s">
        <v>278</v>
      </c>
      <c r="B1533" s="5">
        <v>2009</v>
      </c>
      <c r="C1533" s="3" t="s">
        <v>647</v>
      </c>
      <c r="D1533" s="3" t="s">
        <v>650</v>
      </c>
      <c r="E1533" s="3" t="s">
        <v>35</v>
      </c>
      <c r="F1533" s="3" t="s">
        <v>643</v>
      </c>
      <c r="G1533" s="5">
        <v>32.832162080000003</v>
      </c>
      <c r="H1533" s="5">
        <v>20.939118100000002</v>
      </c>
      <c r="I1533" s="5">
        <v>43.314510820000002</v>
      </c>
      <c r="J1533" s="2" t="s">
        <v>644</v>
      </c>
    </row>
    <row r="1534" spans="1:10" ht="14.4">
      <c r="A1534" s="3" t="s">
        <v>278</v>
      </c>
      <c r="B1534" s="5">
        <v>2010</v>
      </c>
      <c r="C1534" s="3" t="s">
        <v>647</v>
      </c>
      <c r="D1534" s="3" t="s">
        <v>650</v>
      </c>
      <c r="E1534" s="3" t="s">
        <v>35</v>
      </c>
      <c r="F1534" s="3" t="s">
        <v>643</v>
      </c>
      <c r="G1534" s="5">
        <v>33.21616418</v>
      </c>
      <c r="H1534" s="5">
        <v>20.08081614</v>
      </c>
      <c r="I1534" s="5">
        <v>44.723728970000003</v>
      </c>
      <c r="J1534" s="2" t="s">
        <v>644</v>
      </c>
    </row>
    <row r="1535" spans="1:10" ht="14.4">
      <c r="A1535" s="3" t="s">
        <v>278</v>
      </c>
      <c r="B1535" s="5">
        <v>2011</v>
      </c>
      <c r="C1535" s="3" t="s">
        <v>647</v>
      </c>
      <c r="D1535" s="3" t="s">
        <v>650</v>
      </c>
      <c r="E1535" s="3" t="s">
        <v>35</v>
      </c>
      <c r="F1535" s="3" t="s">
        <v>643</v>
      </c>
      <c r="G1535" s="5">
        <v>33.550878230000002</v>
      </c>
      <c r="H1535" s="5">
        <v>21.30032842</v>
      </c>
      <c r="I1535" s="5">
        <v>45.765289330000002</v>
      </c>
      <c r="J1535" s="2" t="s">
        <v>644</v>
      </c>
    </row>
    <row r="1536" spans="1:10" ht="14.4">
      <c r="A1536" s="3" t="s">
        <v>278</v>
      </c>
      <c r="B1536" s="5">
        <v>2012</v>
      </c>
      <c r="C1536" s="3" t="s">
        <v>647</v>
      </c>
      <c r="D1536" s="3" t="s">
        <v>650</v>
      </c>
      <c r="E1536" s="3" t="s">
        <v>35</v>
      </c>
      <c r="F1536" s="3" t="s">
        <v>643</v>
      </c>
      <c r="G1536" s="5">
        <v>34.465622420000003</v>
      </c>
      <c r="H1536" s="5">
        <v>22.37108113</v>
      </c>
      <c r="I1536" s="5">
        <v>46.256533400000002</v>
      </c>
      <c r="J1536" s="2" t="s">
        <v>644</v>
      </c>
    </row>
    <row r="1537" spans="1:10" ht="14.4">
      <c r="A1537" s="3" t="s">
        <v>278</v>
      </c>
      <c r="B1537" s="5">
        <v>2013</v>
      </c>
      <c r="C1537" s="3" t="s">
        <v>647</v>
      </c>
      <c r="D1537" s="3" t="s">
        <v>650</v>
      </c>
      <c r="E1537" s="3" t="s">
        <v>35</v>
      </c>
      <c r="F1537" s="3" t="s">
        <v>643</v>
      </c>
      <c r="G1537" s="5">
        <v>34.102716239999999</v>
      </c>
      <c r="H1537" s="5">
        <v>21.034751329999999</v>
      </c>
      <c r="I1537" s="5">
        <v>46.469730339999998</v>
      </c>
      <c r="J1537" s="2" t="s">
        <v>644</v>
      </c>
    </row>
    <row r="1538" spans="1:10" ht="14.4">
      <c r="A1538" s="3" t="s">
        <v>278</v>
      </c>
      <c r="B1538" s="5">
        <v>2014</v>
      </c>
      <c r="C1538" s="3" t="s">
        <v>647</v>
      </c>
      <c r="D1538" s="3" t="s">
        <v>650</v>
      </c>
      <c r="E1538" s="3" t="s">
        <v>35</v>
      </c>
      <c r="F1538" s="3" t="s">
        <v>643</v>
      </c>
      <c r="G1538" s="5">
        <v>35.377142720000002</v>
      </c>
      <c r="H1538" s="5">
        <v>20.78276949</v>
      </c>
      <c r="I1538" s="5">
        <v>49.252205199999999</v>
      </c>
      <c r="J1538" s="2" t="s">
        <v>644</v>
      </c>
    </row>
    <row r="1539" spans="1:10" ht="14.4">
      <c r="A1539" s="3" t="s">
        <v>278</v>
      </c>
      <c r="B1539" s="5">
        <v>2015</v>
      </c>
      <c r="C1539" s="3" t="s">
        <v>647</v>
      </c>
      <c r="D1539" s="3" t="s">
        <v>650</v>
      </c>
      <c r="E1539" s="3" t="s">
        <v>35</v>
      </c>
      <c r="F1539" s="3" t="s">
        <v>643</v>
      </c>
      <c r="G1539" s="5">
        <v>37.05893133</v>
      </c>
      <c r="H1539" s="5">
        <v>22.738538200000001</v>
      </c>
      <c r="I1539" s="5">
        <v>51.183403949999999</v>
      </c>
      <c r="J1539" s="2" t="s">
        <v>644</v>
      </c>
    </row>
    <row r="1540" spans="1:10" ht="14.4">
      <c r="A1540" s="3" t="s">
        <v>278</v>
      </c>
      <c r="B1540" s="5">
        <v>2016</v>
      </c>
      <c r="C1540" s="3" t="s">
        <v>647</v>
      </c>
      <c r="D1540" s="3" t="s">
        <v>650</v>
      </c>
      <c r="E1540" s="3" t="s">
        <v>35</v>
      </c>
      <c r="F1540" s="3" t="s">
        <v>643</v>
      </c>
      <c r="G1540" s="5">
        <v>36.621116469999997</v>
      </c>
      <c r="H1540" s="5">
        <v>20.75391647</v>
      </c>
      <c r="I1540" s="5">
        <v>51.021588880000003</v>
      </c>
      <c r="J1540" s="2" t="s">
        <v>644</v>
      </c>
    </row>
    <row r="1541" spans="1:10" ht="14.4">
      <c r="A1541" s="3" t="s">
        <v>278</v>
      </c>
      <c r="B1541" s="5">
        <v>2017</v>
      </c>
      <c r="C1541" s="3" t="s">
        <v>647</v>
      </c>
      <c r="D1541" s="3" t="s">
        <v>650</v>
      </c>
      <c r="E1541" s="3" t="s">
        <v>35</v>
      </c>
      <c r="F1541" s="3" t="s">
        <v>643</v>
      </c>
      <c r="G1541" s="5">
        <v>38.02994271</v>
      </c>
      <c r="H1541" s="5">
        <v>22.242410759999999</v>
      </c>
      <c r="I1541" s="5">
        <v>52.457760810000003</v>
      </c>
      <c r="J1541" s="2" t="s">
        <v>644</v>
      </c>
    </row>
    <row r="1542" spans="1:10" ht="14.4" hidden="1">
      <c r="A1542" s="3" t="s">
        <v>278</v>
      </c>
      <c r="B1542" s="5">
        <v>1990</v>
      </c>
      <c r="C1542" s="3" t="s">
        <v>647</v>
      </c>
      <c r="D1542" s="3" t="s">
        <v>650</v>
      </c>
      <c r="E1542" s="3" t="s">
        <v>35</v>
      </c>
      <c r="F1542" s="3" t="s">
        <v>646</v>
      </c>
      <c r="G1542" s="5">
        <v>1.363933939</v>
      </c>
      <c r="H1542" s="5">
        <v>0.64622000300000004</v>
      </c>
      <c r="I1542" s="5">
        <v>2.064329356</v>
      </c>
      <c r="J1542" s="2" t="s">
        <v>644</v>
      </c>
    </row>
    <row r="1543" spans="1:10" ht="14.4" hidden="1">
      <c r="A1543" s="3" t="s">
        <v>278</v>
      </c>
      <c r="B1543" s="5">
        <v>1991</v>
      </c>
      <c r="C1543" s="3" t="s">
        <v>647</v>
      </c>
      <c r="D1543" s="3" t="s">
        <v>650</v>
      </c>
      <c r="E1543" s="3" t="s">
        <v>35</v>
      </c>
      <c r="F1543" s="3" t="s">
        <v>646</v>
      </c>
      <c r="G1543" s="5">
        <v>1.3288226780000001</v>
      </c>
      <c r="H1543" s="5">
        <v>0.70459188100000003</v>
      </c>
      <c r="I1543" s="5">
        <v>1.9951640429999999</v>
      </c>
      <c r="J1543" s="2" t="s">
        <v>644</v>
      </c>
    </row>
    <row r="1544" spans="1:10" ht="14.4" hidden="1">
      <c r="A1544" s="3" t="s">
        <v>278</v>
      </c>
      <c r="B1544" s="5">
        <v>1992</v>
      </c>
      <c r="C1544" s="3" t="s">
        <v>647</v>
      </c>
      <c r="D1544" s="3" t="s">
        <v>650</v>
      </c>
      <c r="E1544" s="3" t="s">
        <v>35</v>
      </c>
      <c r="F1544" s="3" t="s">
        <v>646</v>
      </c>
      <c r="G1544" s="5">
        <v>1.2753985050000001</v>
      </c>
      <c r="H1544" s="5">
        <v>0.69964458799999996</v>
      </c>
      <c r="I1544" s="5">
        <v>1.8393936879999999</v>
      </c>
      <c r="J1544" s="2" t="s">
        <v>644</v>
      </c>
    </row>
    <row r="1545" spans="1:10" ht="14.4" hidden="1">
      <c r="A1545" s="3" t="s">
        <v>278</v>
      </c>
      <c r="B1545" s="5">
        <v>1993</v>
      </c>
      <c r="C1545" s="3" t="s">
        <v>647</v>
      </c>
      <c r="D1545" s="3" t="s">
        <v>650</v>
      </c>
      <c r="E1545" s="3" t="s">
        <v>35</v>
      </c>
      <c r="F1545" s="3" t="s">
        <v>646</v>
      </c>
      <c r="G1545" s="5">
        <v>1.211309644</v>
      </c>
      <c r="H1545" s="5">
        <v>0.67053127899999998</v>
      </c>
      <c r="I1545" s="5">
        <v>1.7435554799999999</v>
      </c>
      <c r="J1545" s="2" t="s">
        <v>644</v>
      </c>
    </row>
    <row r="1546" spans="1:10" ht="14.4" hidden="1">
      <c r="A1546" s="3" t="s">
        <v>278</v>
      </c>
      <c r="B1546" s="5">
        <v>1994</v>
      </c>
      <c r="C1546" s="3" t="s">
        <v>647</v>
      </c>
      <c r="D1546" s="3" t="s">
        <v>650</v>
      </c>
      <c r="E1546" s="3" t="s">
        <v>35</v>
      </c>
      <c r="F1546" s="3" t="s">
        <v>646</v>
      </c>
      <c r="G1546" s="5">
        <v>1.1551304469999999</v>
      </c>
      <c r="H1546" s="5">
        <v>0.62313986600000004</v>
      </c>
      <c r="I1546" s="5">
        <v>1.6507879649999999</v>
      </c>
      <c r="J1546" s="2" t="s">
        <v>644</v>
      </c>
    </row>
    <row r="1547" spans="1:10" ht="14.4" hidden="1">
      <c r="A1547" s="3" t="s">
        <v>278</v>
      </c>
      <c r="B1547" s="5">
        <v>1995</v>
      </c>
      <c r="C1547" s="3" t="s">
        <v>647</v>
      </c>
      <c r="D1547" s="3" t="s">
        <v>650</v>
      </c>
      <c r="E1547" s="3" t="s">
        <v>35</v>
      </c>
      <c r="F1547" s="3" t="s">
        <v>646</v>
      </c>
      <c r="G1547" s="5">
        <v>1.1532794420000001</v>
      </c>
      <c r="H1547" s="5">
        <v>0.59118908800000003</v>
      </c>
      <c r="I1547" s="5">
        <v>1.6597704090000001</v>
      </c>
      <c r="J1547" s="2" t="s">
        <v>644</v>
      </c>
    </row>
    <row r="1548" spans="1:10" ht="14.4" hidden="1">
      <c r="A1548" s="3" t="s">
        <v>278</v>
      </c>
      <c r="B1548" s="5">
        <v>1996</v>
      </c>
      <c r="C1548" s="3" t="s">
        <v>647</v>
      </c>
      <c r="D1548" s="3" t="s">
        <v>650</v>
      </c>
      <c r="E1548" s="3" t="s">
        <v>35</v>
      </c>
      <c r="F1548" s="3" t="s">
        <v>646</v>
      </c>
      <c r="G1548" s="5">
        <v>1.142427131</v>
      </c>
      <c r="H1548" s="5">
        <v>0.64989180300000005</v>
      </c>
      <c r="I1548" s="5">
        <v>1.584752663</v>
      </c>
      <c r="J1548" s="2" t="s">
        <v>644</v>
      </c>
    </row>
    <row r="1549" spans="1:10" ht="14.4" hidden="1">
      <c r="A1549" s="3" t="s">
        <v>278</v>
      </c>
      <c r="B1549" s="5">
        <v>1997</v>
      </c>
      <c r="C1549" s="3" t="s">
        <v>647</v>
      </c>
      <c r="D1549" s="3" t="s">
        <v>650</v>
      </c>
      <c r="E1549" s="3" t="s">
        <v>35</v>
      </c>
      <c r="F1549" s="3" t="s">
        <v>646</v>
      </c>
      <c r="G1549" s="5">
        <v>1.1216783219999999</v>
      </c>
      <c r="H1549" s="5">
        <v>0.67401211599999999</v>
      </c>
      <c r="I1549" s="5">
        <v>1.55088932</v>
      </c>
      <c r="J1549" s="2" t="s">
        <v>644</v>
      </c>
    </row>
    <row r="1550" spans="1:10" ht="14.4" hidden="1">
      <c r="A1550" s="3" t="s">
        <v>278</v>
      </c>
      <c r="B1550" s="5">
        <v>1998</v>
      </c>
      <c r="C1550" s="3" t="s">
        <v>647</v>
      </c>
      <c r="D1550" s="3" t="s">
        <v>650</v>
      </c>
      <c r="E1550" s="3" t="s">
        <v>35</v>
      </c>
      <c r="F1550" s="3" t="s">
        <v>646</v>
      </c>
      <c r="G1550" s="5">
        <v>1.116880758</v>
      </c>
      <c r="H1550" s="5">
        <v>0.68313146899999999</v>
      </c>
      <c r="I1550" s="5">
        <v>1.522618121</v>
      </c>
      <c r="J1550" s="2" t="s">
        <v>644</v>
      </c>
    </row>
    <row r="1551" spans="1:10" ht="14.4" hidden="1">
      <c r="A1551" s="3" t="s">
        <v>278</v>
      </c>
      <c r="B1551" s="5">
        <v>1999</v>
      </c>
      <c r="C1551" s="3" t="s">
        <v>647</v>
      </c>
      <c r="D1551" s="3" t="s">
        <v>650</v>
      </c>
      <c r="E1551" s="3" t="s">
        <v>35</v>
      </c>
      <c r="F1551" s="3" t="s">
        <v>646</v>
      </c>
      <c r="G1551" s="5">
        <v>1.1470994619999999</v>
      </c>
      <c r="H1551" s="5">
        <v>0.66301765400000001</v>
      </c>
      <c r="I1551" s="5">
        <v>1.5572521429999999</v>
      </c>
      <c r="J1551" s="2" t="s">
        <v>644</v>
      </c>
    </row>
    <row r="1552" spans="1:10" ht="14.4" hidden="1">
      <c r="A1552" s="3" t="s">
        <v>278</v>
      </c>
      <c r="B1552" s="5">
        <v>2000</v>
      </c>
      <c r="C1552" s="3" t="s">
        <v>647</v>
      </c>
      <c r="D1552" s="3" t="s">
        <v>650</v>
      </c>
      <c r="E1552" s="3" t="s">
        <v>35</v>
      </c>
      <c r="F1552" s="3" t="s">
        <v>646</v>
      </c>
      <c r="G1552" s="5">
        <v>1.175564651</v>
      </c>
      <c r="H1552" s="5">
        <v>0.63953357499999997</v>
      </c>
      <c r="I1552" s="5">
        <v>1.6187256809999999</v>
      </c>
      <c r="J1552" s="2" t="s">
        <v>644</v>
      </c>
    </row>
    <row r="1553" spans="1:10" ht="14.4" hidden="1">
      <c r="A1553" s="3" t="s">
        <v>278</v>
      </c>
      <c r="B1553" s="5">
        <v>2001</v>
      </c>
      <c r="C1553" s="3" t="s">
        <v>647</v>
      </c>
      <c r="D1553" s="3" t="s">
        <v>650</v>
      </c>
      <c r="E1553" s="3" t="s">
        <v>35</v>
      </c>
      <c r="F1553" s="3" t="s">
        <v>646</v>
      </c>
      <c r="G1553" s="5">
        <v>1.1844569190000001</v>
      </c>
      <c r="H1553" s="5">
        <v>0.72628727100000001</v>
      </c>
      <c r="I1553" s="5">
        <v>1.590631057</v>
      </c>
      <c r="J1553" s="2" t="s">
        <v>644</v>
      </c>
    </row>
    <row r="1554" spans="1:10" ht="14.4" hidden="1">
      <c r="A1554" s="3" t="s">
        <v>278</v>
      </c>
      <c r="B1554" s="5">
        <v>2002</v>
      </c>
      <c r="C1554" s="3" t="s">
        <v>647</v>
      </c>
      <c r="D1554" s="3" t="s">
        <v>650</v>
      </c>
      <c r="E1554" s="3" t="s">
        <v>35</v>
      </c>
      <c r="F1554" s="3" t="s">
        <v>646</v>
      </c>
      <c r="G1554" s="5">
        <v>1.2101661749999999</v>
      </c>
      <c r="H1554" s="5">
        <v>0.78116415699999997</v>
      </c>
      <c r="I1554" s="5">
        <v>1.6156749560000001</v>
      </c>
      <c r="J1554" s="2" t="s">
        <v>644</v>
      </c>
    </row>
    <row r="1555" spans="1:10" ht="14.4" hidden="1">
      <c r="A1555" s="3" t="s">
        <v>278</v>
      </c>
      <c r="B1555" s="5">
        <v>2003</v>
      </c>
      <c r="C1555" s="3" t="s">
        <v>647</v>
      </c>
      <c r="D1555" s="3" t="s">
        <v>650</v>
      </c>
      <c r="E1555" s="3" t="s">
        <v>35</v>
      </c>
      <c r="F1555" s="3" t="s">
        <v>646</v>
      </c>
      <c r="G1555" s="5">
        <v>1.2493556530000001</v>
      </c>
      <c r="H1555" s="5">
        <v>0.81858367499999996</v>
      </c>
      <c r="I1555" s="5">
        <v>1.676791283</v>
      </c>
      <c r="J1555" s="2" t="s">
        <v>644</v>
      </c>
    </row>
    <row r="1556" spans="1:10" ht="14.4" hidden="1">
      <c r="A1556" s="3" t="s">
        <v>278</v>
      </c>
      <c r="B1556" s="5">
        <v>2004</v>
      </c>
      <c r="C1556" s="3" t="s">
        <v>647</v>
      </c>
      <c r="D1556" s="3" t="s">
        <v>650</v>
      </c>
      <c r="E1556" s="3" t="s">
        <v>35</v>
      </c>
      <c r="F1556" s="3" t="s">
        <v>646</v>
      </c>
      <c r="G1556" s="5">
        <v>1.238026362</v>
      </c>
      <c r="H1556" s="5">
        <v>0.82462441900000005</v>
      </c>
      <c r="I1556" s="5">
        <v>1.666517874</v>
      </c>
      <c r="J1556" s="2" t="s">
        <v>644</v>
      </c>
    </row>
    <row r="1557" spans="1:10" ht="14.4" hidden="1">
      <c r="A1557" s="3" t="s">
        <v>278</v>
      </c>
      <c r="B1557" s="5">
        <v>2005</v>
      </c>
      <c r="C1557" s="3" t="s">
        <v>647</v>
      </c>
      <c r="D1557" s="3" t="s">
        <v>650</v>
      </c>
      <c r="E1557" s="3" t="s">
        <v>35</v>
      </c>
      <c r="F1557" s="3" t="s">
        <v>646</v>
      </c>
      <c r="G1557" s="5">
        <v>1.2177552380000001</v>
      </c>
      <c r="H1557" s="5">
        <v>0.75789468900000001</v>
      </c>
      <c r="I1557" s="5">
        <v>1.674280945</v>
      </c>
      <c r="J1557" s="2" t="s">
        <v>644</v>
      </c>
    </row>
    <row r="1558" spans="1:10" ht="14.4" hidden="1">
      <c r="A1558" s="3" t="s">
        <v>278</v>
      </c>
      <c r="B1558" s="5">
        <v>2006</v>
      </c>
      <c r="C1558" s="3" t="s">
        <v>647</v>
      </c>
      <c r="D1558" s="3" t="s">
        <v>650</v>
      </c>
      <c r="E1558" s="3" t="s">
        <v>35</v>
      </c>
      <c r="F1558" s="3" t="s">
        <v>646</v>
      </c>
      <c r="G1558" s="5">
        <v>1.234645583</v>
      </c>
      <c r="H1558" s="5">
        <v>0.83635242600000004</v>
      </c>
      <c r="I1558" s="5">
        <v>1.6740983810000001</v>
      </c>
      <c r="J1558" s="2" t="s">
        <v>644</v>
      </c>
    </row>
    <row r="1559" spans="1:10" ht="14.4" hidden="1">
      <c r="A1559" s="3" t="s">
        <v>278</v>
      </c>
      <c r="B1559" s="5">
        <v>2007</v>
      </c>
      <c r="C1559" s="3" t="s">
        <v>647</v>
      </c>
      <c r="D1559" s="3" t="s">
        <v>650</v>
      </c>
      <c r="E1559" s="3" t="s">
        <v>35</v>
      </c>
      <c r="F1559" s="3" t="s">
        <v>646</v>
      </c>
      <c r="G1559" s="5">
        <v>1.2574520039999999</v>
      </c>
      <c r="H1559" s="5">
        <v>0.86284633300000002</v>
      </c>
      <c r="I1559" s="5">
        <v>1.693674044</v>
      </c>
      <c r="J1559" s="2" t="s">
        <v>644</v>
      </c>
    </row>
    <row r="1560" spans="1:10" ht="14.4" hidden="1">
      <c r="A1560" s="3" t="s">
        <v>278</v>
      </c>
      <c r="B1560" s="5">
        <v>2008</v>
      </c>
      <c r="C1560" s="3" t="s">
        <v>647</v>
      </c>
      <c r="D1560" s="3" t="s">
        <v>650</v>
      </c>
      <c r="E1560" s="3" t="s">
        <v>35</v>
      </c>
      <c r="F1560" s="3" t="s">
        <v>646</v>
      </c>
      <c r="G1560" s="5">
        <v>1.3193872659999999</v>
      </c>
      <c r="H1560" s="5">
        <v>0.88983020300000004</v>
      </c>
      <c r="I1560" s="5">
        <v>1.7581524019999999</v>
      </c>
      <c r="J1560" s="2" t="s">
        <v>644</v>
      </c>
    </row>
    <row r="1561" spans="1:10" ht="14.4" hidden="1">
      <c r="A1561" s="3" t="s">
        <v>278</v>
      </c>
      <c r="B1561" s="5">
        <v>2009</v>
      </c>
      <c r="C1561" s="3" t="s">
        <v>647</v>
      </c>
      <c r="D1561" s="3" t="s">
        <v>650</v>
      </c>
      <c r="E1561" s="3" t="s">
        <v>35</v>
      </c>
      <c r="F1561" s="3" t="s">
        <v>646</v>
      </c>
      <c r="G1561" s="5">
        <v>1.3916844310000001</v>
      </c>
      <c r="H1561" s="5">
        <v>0.88941442599999998</v>
      </c>
      <c r="I1561" s="5">
        <v>1.8789422060000001</v>
      </c>
      <c r="J1561" s="2" t="s">
        <v>644</v>
      </c>
    </row>
    <row r="1562" spans="1:10" ht="14.4" hidden="1">
      <c r="A1562" s="3" t="s">
        <v>278</v>
      </c>
      <c r="B1562" s="5">
        <v>2010</v>
      </c>
      <c r="C1562" s="3" t="s">
        <v>647</v>
      </c>
      <c r="D1562" s="3" t="s">
        <v>650</v>
      </c>
      <c r="E1562" s="3" t="s">
        <v>35</v>
      </c>
      <c r="F1562" s="3" t="s">
        <v>646</v>
      </c>
      <c r="G1562" s="5">
        <v>1.409300067</v>
      </c>
      <c r="H1562" s="5">
        <v>0.85537065899999998</v>
      </c>
      <c r="I1562" s="5">
        <v>1.908234821</v>
      </c>
      <c r="J1562" s="2" t="s">
        <v>644</v>
      </c>
    </row>
    <row r="1563" spans="1:10" ht="14.4" hidden="1">
      <c r="A1563" s="3" t="s">
        <v>278</v>
      </c>
      <c r="B1563" s="5">
        <v>2011</v>
      </c>
      <c r="C1563" s="3" t="s">
        <v>647</v>
      </c>
      <c r="D1563" s="3" t="s">
        <v>650</v>
      </c>
      <c r="E1563" s="3" t="s">
        <v>35</v>
      </c>
      <c r="F1563" s="3" t="s">
        <v>646</v>
      </c>
      <c r="G1563" s="5">
        <v>1.40603042</v>
      </c>
      <c r="H1563" s="5">
        <v>0.89524929200000003</v>
      </c>
      <c r="I1563" s="5">
        <v>1.9379140909999999</v>
      </c>
      <c r="J1563" s="2" t="s">
        <v>644</v>
      </c>
    </row>
    <row r="1564" spans="1:10" ht="14.4" hidden="1">
      <c r="A1564" s="3" t="s">
        <v>278</v>
      </c>
      <c r="B1564" s="5">
        <v>2012</v>
      </c>
      <c r="C1564" s="3" t="s">
        <v>647</v>
      </c>
      <c r="D1564" s="3" t="s">
        <v>650</v>
      </c>
      <c r="E1564" s="3" t="s">
        <v>35</v>
      </c>
      <c r="F1564" s="3" t="s">
        <v>646</v>
      </c>
      <c r="G1564" s="5">
        <v>1.445073534</v>
      </c>
      <c r="H1564" s="5">
        <v>0.94159142100000004</v>
      </c>
      <c r="I1564" s="5">
        <v>1.9576564519999999</v>
      </c>
      <c r="J1564" s="2" t="s">
        <v>644</v>
      </c>
    </row>
    <row r="1565" spans="1:10" ht="14.4" hidden="1">
      <c r="A1565" s="3" t="s">
        <v>278</v>
      </c>
      <c r="B1565" s="5">
        <v>2013</v>
      </c>
      <c r="C1565" s="3" t="s">
        <v>647</v>
      </c>
      <c r="D1565" s="3" t="s">
        <v>650</v>
      </c>
      <c r="E1565" s="3" t="s">
        <v>35</v>
      </c>
      <c r="F1565" s="3" t="s">
        <v>646</v>
      </c>
      <c r="G1565" s="5">
        <v>1.4287425499999999</v>
      </c>
      <c r="H1565" s="5">
        <v>0.88721278100000001</v>
      </c>
      <c r="I1565" s="5">
        <v>1.9550300810000001</v>
      </c>
      <c r="J1565" s="2" t="s">
        <v>644</v>
      </c>
    </row>
    <row r="1566" spans="1:10" ht="14.4" hidden="1">
      <c r="A1566" s="3" t="s">
        <v>278</v>
      </c>
      <c r="B1566" s="5">
        <v>2014</v>
      </c>
      <c r="C1566" s="3" t="s">
        <v>647</v>
      </c>
      <c r="D1566" s="3" t="s">
        <v>650</v>
      </c>
      <c r="E1566" s="3" t="s">
        <v>35</v>
      </c>
      <c r="F1566" s="3" t="s">
        <v>646</v>
      </c>
      <c r="G1566" s="5">
        <v>1.490906235</v>
      </c>
      <c r="H1566" s="5">
        <v>0.89728388100000001</v>
      </c>
      <c r="I1566" s="5">
        <v>2.0582698509999999</v>
      </c>
      <c r="J1566" s="2" t="s">
        <v>644</v>
      </c>
    </row>
    <row r="1567" spans="1:10" ht="14.4" hidden="1">
      <c r="A1567" s="3" t="s">
        <v>278</v>
      </c>
      <c r="B1567" s="5">
        <v>2015</v>
      </c>
      <c r="C1567" s="3" t="s">
        <v>647</v>
      </c>
      <c r="D1567" s="3" t="s">
        <v>650</v>
      </c>
      <c r="E1567" s="3" t="s">
        <v>35</v>
      </c>
      <c r="F1567" s="3" t="s">
        <v>646</v>
      </c>
      <c r="G1567" s="5">
        <v>1.568028669</v>
      </c>
      <c r="H1567" s="5">
        <v>0.97340701900000004</v>
      </c>
      <c r="I1567" s="5">
        <v>2.1798183309999999</v>
      </c>
      <c r="J1567" s="2" t="s">
        <v>644</v>
      </c>
    </row>
    <row r="1568" spans="1:10" ht="14.4" hidden="1">
      <c r="A1568" s="3" t="s">
        <v>278</v>
      </c>
      <c r="B1568" s="5">
        <v>2016</v>
      </c>
      <c r="C1568" s="3" t="s">
        <v>647</v>
      </c>
      <c r="D1568" s="3" t="s">
        <v>650</v>
      </c>
      <c r="E1568" s="3" t="s">
        <v>35</v>
      </c>
      <c r="F1568" s="3" t="s">
        <v>646</v>
      </c>
      <c r="G1568" s="5">
        <v>1.5581605009999999</v>
      </c>
      <c r="H1568" s="5">
        <v>0.88721741899999995</v>
      </c>
      <c r="I1568" s="5">
        <v>2.1835631559999999</v>
      </c>
      <c r="J1568" s="2" t="s">
        <v>644</v>
      </c>
    </row>
    <row r="1569" spans="1:10" ht="14.4" hidden="1">
      <c r="A1569" s="3" t="s">
        <v>278</v>
      </c>
      <c r="B1569" s="5">
        <v>2017</v>
      </c>
      <c r="C1569" s="3" t="s">
        <v>647</v>
      </c>
      <c r="D1569" s="3" t="s">
        <v>650</v>
      </c>
      <c r="E1569" s="3" t="s">
        <v>35</v>
      </c>
      <c r="F1569" s="3" t="s">
        <v>646</v>
      </c>
      <c r="G1569" s="5">
        <v>1.62534333</v>
      </c>
      <c r="H1569" s="5">
        <v>0.94960062899999997</v>
      </c>
      <c r="I1569" s="5">
        <v>2.2979723230000002</v>
      </c>
      <c r="J1569" s="2" t="s">
        <v>644</v>
      </c>
    </row>
    <row r="1570" spans="1:10" ht="14.4">
      <c r="A1570" s="3" t="s">
        <v>278</v>
      </c>
      <c r="B1570" s="5">
        <v>1990</v>
      </c>
      <c r="C1570" s="3" t="s">
        <v>647</v>
      </c>
      <c r="D1570" s="3" t="s">
        <v>651</v>
      </c>
      <c r="E1570" s="3" t="s">
        <v>35</v>
      </c>
      <c r="F1570" s="3" t="s">
        <v>643</v>
      </c>
      <c r="G1570" s="5">
        <v>20.876100650000001</v>
      </c>
      <c r="H1570" s="5">
        <v>8.0486670799999995</v>
      </c>
      <c r="I1570" s="5">
        <v>34.125709620000002</v>
      </c>
      <c r="J1570" s="2" t="s">
        <v>644</v>
      </c>
    </row>
    <row r="1571" spans="1:10" ht="14.4">
      <c r="A1571" s="3" t="s">
        <v>278</v>
      </c>
      <c r="B1571" s="5">
        <v>1991</v>
      </c>
      <c r="C1571" s="3" t="s">
        <v>647</v>
      </c>
      <c r="D1571" s="3" t="s">
        <v>651</v>
      </c>
      <c r="E1571" s="3" t="s">
        <v>35</v>
      </c>
      <c r="F1571" s="3" t="s">
        <v>643</v>
      </c>
      <c r="G1571" s="5">
        <v>21.449725260000001</v>
      </c>
      <c r="H1571" s="5">
        <v>10.01127636</v>
      </c>
      <c r="I1571" s="5">
        <v>33.738460179999997</v>
      </c>
      <c r="J1571" s="2" t="s">
        <v>644</v>
      </c>
    </row>
    <row r="1572" spans="1:10" ht="14.4">
      <c r="A1572" s="3" t="s">
        <v>278</v>
      </c>
      <c r="B1572" s="5">
        <v>1992</v>
      </c>
      <c r="C1572" s="3" t="s">
        <v>647</v>
      </c>
      <c r="D1572" s="3" t="s">
        <v>651</v>
      </c>
      <c r="E1572" s="3" t="s">
        <v>35</v>
      </c>
      <c r="F1572" s="3" t="s">
        <v>643</v>
      </c>
      <c r="G1572" s="5">
        <v>21.963770180000001</v>
      </c>
      <c r="H1572" s="5">
        <v>10.614493680000001</v>
      </c>
      <c r="I1572" s="5">
        <v>34.8622266</v>
      </c>
      <c r="J1572" s="2" t="s">
        <v>644</v>
      </c>
    </row>
    <row r="1573" spans="1:10" ht="14.4">
      <c r="A1573" s="3" t="s">
        <v>278</v>
      </c>
      <c r="B1573" s="5">
        <v>1993</v>
      </c>
      <c r="C1573" s="3" t="s">
        <v>647</v>
      </c>
      <c r="D1573" s="3" t="s">
        <v>651</v>
      </c>
      <c r="E1573" s="3" t="s">
        <v>35</v>
      </c>
      <c r="F1573" s="3" t="s">
        <v>643</v>
      </c>
      <c r="G1573" s="5">
        <v>22.433719020000002</v>
      </c>
      <c r="H1573" s="5">
        <v>11.05968768</v>
      </c>
      <c r="I1573" s="5">
        <v>35.633813619999998</v>
      </c>
      <c r="J1573" s="2" t="s">
        <v>644</v>
      </c>
    </row>
    <row r="1574" spans="1:10" ht="14.4">
      <c r="A1574" s="3" t="s">
        <v>278</v>
      </c>
      <c r="B1574" s="5">
        <v>1994</v>
      </c>
      <c r="C1574" s="3" t="s">
        <v>647</v>
      </c>
      <c r="D1574" s="3" t="s">
        <v>651</v>
      </c>
      <c r="E1574" s="3" t="s">
        <v>35</v>
      </c>
      <c r="F1574" s="3" t="s">
        <v>643</v>
      </c>
      <c r="G1574" s="5">
        <v>23.074307449999999</v>
      </c>
      <c r="H1574" s="5">
        <v>10.83330222</v>
      </c>
      <c r="I1574" s="5">
        <v>36.760311049999999</v>
      </c>
      <c r="J1574" s="2" t="s">
        <v>644</v>
      </c>
    </row>
    <row r="1575" spans="1:10" ht="14.4">
      <c r="A1575" s="3" t="s">
        <v>278</v>
      </c>
      <c r="B1575" s="5">
        <v>1995</v>
      </c>
      <c r="C1575" s="3" t="s">
        <v>647</v>
      </c>
      <c r="D1575" s="3" t="s">
        <v>651</v>
      </c>
      <c r="E1575" s="3" t="s">
        <v>35</v>
      </c>
      <c r="F1575" s="3" t="s">
        <v>643</v>
      </c>
      <c r="G1575" s="5">
        <v>24.329604310000001</v>
      </c>
      <c r="H1575" s="5">
        <v>9.9842524929999996</v>
      </c>
      <c r="I1575" s="5">
        <v>38.999990390000001</v>
      </c>
      <c r="J1575" s="2" t="s">
        <v>644</v>
      </c>
    </row>
    <row r="1576" spans="1:10" ht="14.4">
      <c r="A1576" s="3" t="s">
        <v>278</v>
      </c>
      <c r="B1576" s="5">
        <v>1996</v>
      </c>
      <c r="C1576" s="3" t="s">
        <v>647</v>
      </c>
      <c r="D1576" s="3" t="s">
        <v>651</v>
      </c>
      <c r="E1576" s="3" t="s">
        <v>35</v>
      </c>
      <c r="F1576" s="3" t="s">
        <v>643</v>
      </c>
      <c r="G1576" s="5">
        <v>25.26426807</v>
      </c>
      <c r="H1576" s="5">
        <v>11.89787464</v>
      </c>
      <c r="I1576" s="5">
        <v>39.7140372</v>
      </c>
      <c r="J1576" s="2" t="s">
        <v>644</v>
      </c>
    </row>
    <row r="1577" spans="1:10" ht="14.4">
      <c r="A1577" s="3" t="s">
        <v>278</v>
      </c>
      <c r="B1577" s="5">
        <v>1997</v>
      </c>
      <c r="C1577" s="3" t="s">
        <v>647</v>
      </c>
      <c r="D1577" s="3" t="s">
        <v>651</v>
      </c>
      <c r="E1577" s="3" t="s">
        <v>35</v>
      </c>
      <c r="F1577" s="3" t="s">
        <v>643</v>
      </c>
      <c r="G1577" s="5">
        <v>25.924931269999998</v>
      </c>
      <c r="H1577" s="5">
        <v>12.495007749999999</v>
      </c>
      <c r="I1577" s="5">
        <v>39.4416723</v>
      </c>
      <c r="J1577" s="2" t="s">
        <v>644</v>
      </c>
    </row>
    <row r="1578" spans="1:10" ht="14.4">
      <c r="A1578" s="3" t="s">
        <v>278</v>
      </c>
      <c r="B1578" s="5">
        <v>1998</v>
      </c>
      <c r="C1578" s="3" t="s">
        <v>647</v>
      </c>
      <c r="D1578" s="3" t="s">
        <v>651</v>
      </c>
      <c r="E1578" s="3" t="s">
        <v>35</v>
      </c>
      <c r="F1578" s="3" t="s">
        <v>643</v>
      </c>
      <c r="G1578" s="5">
        <v>26.490878089999999</v>
      </c>
      <c r="H1578" s="5">
        <v>12.66177175</v>
      </c>
      <c r="I1578" s="5">
        <v>40.847529039999998</v>
      </c>
      <c r="J1578" s="2" t="s">
        <v>644</v>
      </c>
    </row>
    <row r="1579" spans="1:10" ht="14.4">
      <c r="A1579" s="3" t="s">
        <v>278</v>
      </c>
      <c r="B1579" s="5">
        <v>1999</v>
      </c>
      <c r="C1579" s="3" t="s">
        <v>647</v>
      </c>
      <c r="D1579" s="3" t="s">
        <v>651</v>
      </c>
      <c r="E1579" s="3" t="s">
        <v>35</v>
      </c>
      <c r="F1579" s="3" t="s">
        <v>643</v>
      </c>
      <c r="G1579" s="5">
        <v>27.822139329999999</v>
      </c>
      <c r="H1579" s="5">
        <v>12.456825070000001</v>
      </c>
      <c r="I1579" s="5">
        <v>44.04818521</v>
      </c>
      <c r="J1579" s="2" t="s">
        <v>644</v>
      </c>
    </row>
    <row r="1580" spans="1:10" ht="14.4">
      <c r="A1580" s="3" t="s">
        <v>278</v>
      </c>
      <c r="B1580" s="5">
        <v>2000</v>
      </c>
      <c r="C1580" s="3" t="s">
        <v>647</v>
      </c>
      <c r="D1580" s="3" t="s">
        <v>651</v>
      </c>
      <c r="E1580" s="3" t="s">
        <v>35</v>
      </c>
      <c r="F1580" s="3" t="s">
        <v>643</v>
      </c>
      <c r="G1580" s="5">
        <v>28.87617509</v>
      </c>
      <c r="H1580" s="5">
        <v>11.12549645</v>
      </c>
      <c r="I1580" s="5">
        <v>47.184385319999997</v>
      </c>
      <c r="J1580" s="2" t="s">
        <v>644</v>
      </c>
    </row>
    <row r="1581" spans="1:10" ht="14.4">
      <c r="A1581" s="3" t="s">
        <v>278</v>
      </c>
      <c r="B1581" s="5">
        <v>2001</v>
      </c>
      <c r="C1581" s="3" t="s">
        <v>647</v>
      </c>
      <c r="D1581" s="3" t="s">
        <v>651</v>
      </c>
      <c r="E1581" s="3" t="s">
        <v>35</v>
      </c>
      <c r="F1581" s="3" t="s">
        <v>643</v>
      </c>
      <c r="G1581" s="5">
        <v>29.27585487</v>
      </c>
      <c r="H1581" s="5">
        <v>13.091113010000001</v>
      </c>
      <c r="I1581" s="5">
        <v>46.200471030000003</v>
      </c>
      <c r="J1581" s="2" t="s">
        <v>644</v>
      </c>
    </row>
    <row r="1582" spans="1:10" ht="14.4">
      <c r="A1582" s="3" t="s">
        <v>278</v>
      </c>
      <c r="B1582" s="5">
        <v>2002</v>
      </c>
      <c r="C1582" s="3" t="s">
        <v>647</v>
      </c>
      <c r="D1582" s="3" t="s">
        <v>651</v>
      </c>
      <c r="E1582" s="3" t="s">
        <v>35</v>
      </c>
      <c r="F1582" s="3" t="s">
        <v>643</v>
      </c>
      <c r="G1582" s="5">
        <v>30.191771559999999</v>
      </c>
      <c r="H1582" s="5">
        <v>14.58997638</v>
      </c>
      <c r="I1582" s="5">
        <v>47.173363729999998</v>
      </c>
      <c r="J1582" s="2" t="s">
        <v>644</v>
      </c>
    </row>
    <row r="1583" spans="1:10" ht="14.4">
      <c r="A1583" s="3" t="s">
        <v>278</v>
      </c>
      <c r="B1583" s="5">
        <v>2003</v>
      </c>
      <c r="C1583" s="3" t="s">
        <v>647</v>
      </c>
      <c r="D1583" s="3" t="s">
        <v>651</v>
      </c>
      <c r="E1583" s="3" t="s">
        <v>35</v>
      </c>
      <c r="F1583" s="3" t="s">
        <v>643</v>
      </c>
      <c r="G1583" s="5">
        <v>31.977019039999998</v>
      </c>
      <c r="H1583" s="5">
        <v>16.135652570000001</v>
      </c>
      <c r="I1583" s="5">
        <v>50.041688999999998</v>
      </c>
      <c r="J1583" s="2" t="s">
        <v>644</v>
      </c>
    </row>
    <row r="1584" spans="1:10" ht="14.4">
      <c r="A1584" s="3" t="s">
        <v>278</v>
      </c>
      <c r="B1584" s="5">
        <v>2004</v>
      </c>
      <c r="C1584" s="3" t="s">
        <v>647</v>
      </c>
      <c r="D1584" s="3" t="s">
        <v>651</v>
      </c>
      <c r="E1584" s="3" t="s">
        <v>35</v>
      </c>
      <c r="F1584" s="3" t="s">
        <v>643</v>
      </c>
      <c r="G1584" s="5">
        <v>32.858924020000003</v>
      </c>
      <c r="H1584" s="5">
        <v>15.80924839</v>
      </c>
      <c r="I1584" s="5">
        <v>51.829095619999997</v>
      </c>
      <c r="J1584" s="2" t="s">
        <v>644</v>
      </c>
    </row>
    <row r="1585" spans="1:10" ht="14.4">
      <c r="A1585" s="3" t="s">
        <v>278</v>
      </c>
      <c r="B1585" s="5">
        <v>2005</v>
      </c>
      <c r="C1585" s="3" t="s">
        <v>647</v>
      </c>
      <c r="D1585" s="3" t="s">
        <v>651</v>
      </c>
      <c r="E1585" s="3" t="s">
        <v>35</v>
      </c>
      <c r="F1585" s="3" t="s">
        <v>643</v>
      </c>
      <c r="G1585" s="5">
        <v>33.022285670000002</v>
      </c>
      <c r="H1585" s="5">
        <v>14.61605694</v>
      </c>
      <c r="I1585" s="5">
        <v>52.571132990000002</v>
      </c>
      <c r="J1585" s="2" t="s">
        <v>644</v>
      </c>
    </row>
    <row r="1586" spans="1:10" ht="14.4">
      <c r="A1586" s="3" t="s">
        <v>278</v>
      </c>
      <c r="B1586" s="5">
        <v>2006</v>
      </c>
      <c r="C1586" s="3" t="s">
        <v>647</v>
      </c>
      <c r="D1586" s="3" t="s">
        <v>651</v>
      </c>
      <c r="E1586" s="3" t="s">
        <v>35</v>
      </c>
      <c r="F1586" s="3" t="s">
        <v>643</v>
      </c>
      <c r="G1586" s="5">
        <v>33.714192480000001</v>
      </c>
      <c r="H1586" s="5">
        <v>16.72758572</v>
      </c>
      <c r="I1586" s="5">
        <v>52.179729440000003</v>
      </c>
      <c r="J1586" s="2" t="s">
        <v>644</v>
      </c>
    </row>
    <row r="1587" spans="1:10" ht="14.4">
      <c r="A1587" s="3" t="s">
        <v>278</v>
      </c>
      <c r="B1587" s="5">
        <v>2007</v>
      </c>
      <c r="C1587" s="3" t="s">
        <v>647</v>
      </c>
      <c r="D1587" s="3" t="s">
        <v>651</v>
      </c>
      <c r="E1587" s="3" t="s">
        <v>35</v>
      </c>
      <c r="F1587" s="3" t="s">
        <v>643</v>
      </c>
      <c r="G1587" s="5">
        <v>34.487707309999998</v>
      </c>
      <c r="H1587" s="5">
        <v>17.086614109999999</v>
      </c>
      <c r="I1587" s="5">
        <v>52.814383489999997</v>
      </c>
      <c r="J1587" s="2" t="s">
        <v>644</v>
      </c>
    </row>
    <row r="1588" spans="1:10" ht="14.4">
      <c r="A1588" s="3" t="s">
        <v>278</v>
      </c>
      <c r="B1588" s="5">
        <v>2008</v>
      </c>
      <c r="C1588" s="3" t="s">
        <v>647</v>
      </c>
      <c r="D1588" s="3" t="s">
        <v>651</v>
      </c>
      <c r="E1588" s="3" t="s">
        <v>35</v>
      </c>
      <c r="F1588" s="3" t="s">
        <v>643</v>
      </c>
      <c r="G1588" s="5">
        <v>35.889803329999999</v>
      </c>
      <c r="H1588" s="5">
        <v>17.681934200000001</v>
      </c>
      <c r="I1588" s="5">
        <v>55.217651240000002</v>
      </c>
      <c r="J1588" s="2" t="s">
        <v>644</v>
      </c>
    </row>
    <row r="1589" spans="1:10" ht="14.4">
      <c r="A1589" s="3" t="s">
        <v>278</v>
      </c>
      <c r="B1589" s="5">
        <v>2009</v>
      </c>
      <c r="C1589" s="3" t="s">
        <v>647</v>
      </c>
      <c r="D1589" s="3" t="s">
        <v>651</v>
      </c>
      <c r="E1589" s="3" t="s">
        <v>35</v>
      </c>
      <c r="F1589" s="3" t="s">
        <v>643</v>
      </c>
      <c r="G1589" s="5">
        <v>36.887197270000001</v>
      </c>
      <c r="H1589" s="5">
        <v>16.938897999999998</v>
      </c>
      <c r="I1589" s="5">
        <v>58.995772379999998</v>
      </c>
      <c r="J1589" s="2" t="s">
        <v>644</v>
      </c>
    </row>
    <row r="1590" spans="1:10" ht="14.4">
      <c r="A1590" s="3" t="s">
        <v>278</v>
      </c>
      <c r="B1590" s="5">
        <v>2010</v>
      </c>
      <c r="C1590" s="3" t="s">
        <v>647</v>
      </c>
      <c r="D1590" s="3" t="s">
        <v>651</v>
      </c>
      <c r="E1590" s="3" t="s">
        <v>35</v>
      </c>
      <c r="F1590" s="3" t="s">
        <v>643</v>
      </c>
      <c r="G1590" s="5">
        <v>36.278063699999997</v>
      </c>
      <c r="H1590" s="5">
        <v>15.070062180000001</v>
      </c>
      <c r="I1590" s="5">
        <v>59.164925740000001</v>
      </c>
      <c r="J1590" s="2" t="s">
        <v>644</v>
      </c>
    </row>
    <row r="1591" spans="1:10" ht="14.4">
      <c r="A1591" s="3" t="s">
        <v>278</v>
      </c>
      <c r="B1591" s="5">
        <v>2011</v>
      </c>
      <c r="C1591" s="3" t="s">
        <v>647</v>
      </c>
      <c r="D1591" s="3" t="s">
        <v>651</v>
      </c>
      <c r="E1591" s="3" t="s">
        <v>35</v>
      </c>
      <c r="F1591" s="3" t="s">
        <v>643</v>
      </c>
      <c r="G1591" s="5">
        <v>36.804053209999999</v>
      </c>
      <c r="H1591" s="5">
        <v>14.82977088</v>
      </c>
      <c r="I1591" s="5">
        <v>59.493251780000001</v>
      </c>
      <c r="J1591" s="2" t="s">
        <v>644</v>
      </c>
    </row>
    <row r="1592" spans="1:10" ht="14.4">
      <c r="A1592" s="3" t="s">
        <v>278</v>
      </c>
      <c r="B1592" s="5">
        <v>2012</v>
      </c>
      <c r="C1592" s="3" t="s">
        <v>647</v>
      </c>
      <c r="D1592" s="3" t="s">
        <v>651</v>
      </c>
      <c r="E1592" s="3" t="s">
        <v>35</v>
      </c>
      <c r="F1592" s="3" t="s">
        <v>643</v>
      </c>
      <c r="G1592" s="5">
        <v>37.453299780000002</v>
      </c>
      <c r="H1592" s="5">
        <v>16.295784050000002</v>
      </c>
      <c r="I1592" s="5">
        <v>59.957684319999998</v>
      </c>
      <c r="J1592" s="2" t="s">
        <v>644</v>
      </c>
    </row>
    <row r="1593" spans="1:10" ht="14.4">
      <c r="A1593" s="3" t="s">
        <v>278</v>
      </c>
      <c r="B1593" s="5">
        <v>2013</v>
      </c>
      <c r="C1593" s="3" t="s">
        <v>647</v>
      </c>
      <c r="D1593" s="3" t="s">
        <v>651</v>
      </c>
      <c r="E1593" s="3" t="s">
        <v>35</v>
      </c>
      <c r="F1593" s="3" t="s">
        <v>643</v>
      </c>
      <c r="G1593" s="5">
        <v>35.574460670000001</v>
      </c>
      <c r="H1593" s="5">
        <v>14.478840760000001</v>
      </c>
      <c r="I1593" s="5">
        <v>56.782938350000002</v>
      </c>
      <c r="J1593" s="2" t="s">
        <v>644</v>
      </c>
    </row>
    <row r="1594" spans="1:10" ht="14.4">
      <c r="A1594" s="3" t="s">
        <v>278</v>
      </c>
      <c r="B1594" s="5">
        <v>2014</v>
      </c>
      <c r="C1594" s="3" t="s">
        <v>647</v>
      </c>
      <c r="D1594" s="3" t="s">
        <v>651</v>
      </c>
      <c r="E1594" s="3" t="s">
        <v>35</v>
      </c>
      <c r="F1594" s="3" t="s">
        <v>643</v>
      </c>
      <c r="G1594" s="5">
        <v>36.223860670000001</v>
      </c>
      <c r="H1594" s="5">
        <v>12.58085634</v>
      </c>
      <c r="I1594" s="5">
        <v>60.086746249999997</v>
      </c>
      <c r="J1594" s="2" t="s">
        <v>644</v>
      </c>
    </row>
    <row r="1595" spans="1:10" ht="14.4">
      <c r="A1595" s="3" t="s">
        <v>278</v>
      </c>
      <c r="B1595" s="5">
        <v>2015</v>
      </c>
      <c r="C1595" s="3" t="s">
        <v>647</v>
      </c>
      <c r="D1595" s="3" t="s">
        <v>651</v>
      </c>
      <c r="E1595" s="3" t="s">
        <v>35</v>
      </c>
      <c r="F1595" s="3" t="s">
        <v>643</v>
      </c>
      <c r="G1595" s="5">
        <v>37.797234349999997</v>
      </c>
      <c r="H1595" s="5">
        <v>14.360906079999999</v>
      </c>
      <c r="I1595" s="5">
        <v>63.587295419999997</v>
      </c>
      <c r="J1595" s="2" t="s">
        <v>644</v>
      </c>
    </row>
    <row r="1596" spans="1:10" ht="14.4">
      <c r="A1596" s="3" t="s">
        <v>278</v>
      </c>
      <c r="B1596" s="5">
        <v>2016</v>
      </c>
      <c r="C1596" s="3" t="s">
        <v>647</v>
      </c>
      <c r="D1596" s="3" t="s">
        <v>651</v>
      </c>
      <c r="E1596" s="3" t="s">
        <v>35</v>
      </c>
      <c r="F1596" s="3" t="s">
        <v>643</v>
      </c>
      <c r="G1596" s="5">
        <v>35.351582209999997</v>
      </c>
      <c r="H1596" s="5">
        <v>12.810776990000001</v>
      </c>
      <c r="I1596" s="5">
        <v>60.539521610000001</v>
      </c>
      <c r="J1596" s="2" t="s">
        <v>644</v>
      </c>
    </row>
    <row r="1597" spans="1:10" ht="14.4">
      <c r="A1597" s="3" t="s">
        <v>278</v>
      </c>
      <c r="B1597" s="5">
        <v>2017</v>
      </c>
      <c r="C1597" s="3" t="s">
        <v>647</v>
      </c>
      <c r="D1597" s="3" t="s">
        <v>651</v>
      </c>
      <c r="E1597" s="3" t="s">
        <v>35</v>
      </c>
      <c r="F1597" s="3" t="s">
        <v>643</v>
      </c>
      <c r="G1597" s="5">
        <v>36.583876689999997</v>
      </c>
      <c r="H1597" s="5">
        <v>11.94616789</v>
      </c>
      <c r="I1597" s="5">
        <v>62.304405850000002</v>
      </c>
      <c r="J1597" s="2" t="s">
        <v>644</v>
      </c>
    </row>
    <row r="1598" spans="1:10" ht="14.4" hidden="1">
      <c r="A1598" s="3" t="s">
        <v>278</v>
      </c>
      <c r="B1598" s="5">
        <v>1990</v>
      </c>
      <c r="C1598" s="3" t="s">
        <v>647</v>
      </c>
      <c r="D1598" s="3" t="s">
        <v>651</v>
      </c>
      <c r="E1598" s="3" t="s">
        <v>35</v>
      </c>
      <c r="F1598" s="3" t="s">
        <v>646</v>
      </c>
      <c r="G1598" s="5">
        <v>0.87513028299999995</v>
      </c>
      <c r="H1598" s="5">
        <v>0.33844598999999997</v>
      </c>
      <c r="I1598" s="5">
        <v>1.4221260499999999</v>
      </c>
      <c r="J1598" s="2" t="s">
        <v>644</v>
      </c>
    </row>
    <row r="1599" spans="1:10" ht="14.4" hidden="1">
      <c r="A1599" s="3" t="s">
        <v>278</v>
      </c>
      <c r="B1599" s="5">
        <v>1991</v>
      </c>
      <c r="C1599" s="3" t="s">
        <v>647</v>
      </c>
      <c r="D1599" s="3" t="s">
        <v>651</v>
      </c>
      <c r="E1599" s="3" t="s">
        <v>35</v>
      </c>
      <c r="F1599" s="3" t="s">
        <v>646</v>
      </c>
      <c r="G1599" s="5">
        <v>0.904530795</v>
      </c>
      <c r="H1599" s="5">
        <v>0.41805593800000002</v>
      </c>
      <c r="I1599" s="5">
        <v>1.433486542</v>
      </c>
      <c r="J1599" s="2" t="s">
        <v>644</v>
      </c>
    </row>
    <row r="1600" spans="1:10" ht="14.4" hidden="1">
      <c r="A1600" s="3" t="s">
        <v>278</v>
      </c>
      <c r="B1600" s="5">
        <v>1992</v>
      </c>
      <c r="C1600" s="3" t="s">
        <v>647</v>
      </c>
      <c r="D1600" s="3" t="s">
        <v>651</v>
      </c>
      <c r="E1600" s="3" t="s">
        <v>35</v>
      </c>
      <c r="F1600" s="3" t="s">
        <v>646</v>
      </c>
      <c r="G1600" s="5">
        <v>0.92905313</v>
      </c>
      <c r="H1600" s="5">
        <v>0.44688618699999999</v>
      </c>
      <c r="I1600" s="5">
        <v>1.4747440039999999</v>
      </c>
      <c r="J1600" s="2" t="s">
        <v>644</v>
      </c>
    </row>
    <row r="1601" spans="1:10" ht="14.4" hidden="1">
      <c r="A1601" s="3" t="s">
        <v>278</v>
      </c>
      <c r="B1601" s="5">
        <v>1993</v>
      </c>
      <c r="C1601" s="3" t="s">
        <v>647</v>
      </c>
      <c r="D1601" s="3" t="s">
        <v>651</v>
      </c>
      <c r="E1601" s="3" t="s">
        <v>35</v>
      </c>
      <c r="F1601" s="3" t="s">
        <v>646</v>
      </c>
      <c r="G1601" s="5">
        <v>0.94942426899999999</v>
      </c>
      <c r="H1601" s="5">
        <v>0.48033105199999998</v>
      </c>
      <c r="I1601" s="5">
        <v>1.5114815960000001</v>
      </c>
      <c r="J1601" s="2" t="s">
        <v>644</v>
      </c>
    </row>
    <row r="1602" spans="1:10" ht="14.4" hidden="1">
      <c r="A1602" s="3" t="s">
        <v>278</v>
      </c>
      <c r="B1602" s="5">
        <v>1994</v>
      </c>
      <c r="C1602" s="3" t="s">
        <v>647</v>
      </c>
      <c r="D1602" s="3" t="s">
        <v>651</v>
      </c>
      <c r="E1602" s="3" t="s">
        <v>35</v>
      </c>
      <c r="F1602" s="3" t="s">
        <v>646</v>
      </c>
      <c r="G1602" s="5">
        <v>0.97493248700000001</v>
      </c>
      <c r="H1602" s="5">
        <v>0.45531066599999998</v>
      </c>
      <c r="I1602" s="5">
        <v>1.5493118429999999</v>
      </c>
      <c r="J1602" s="2" t="s">
        <v>644</v>
      </c>
    </row>
    <row r="1603" spans="1:10" ht="14.4" hidden="1">
      <c r="A1603" s="3" t="s">
        <v>278</v>
      </c>
      <c r="B1603" s="5">
        <v>1995</v>
      </c>
      <c r="C1603" s="3" t="s">
        <v>647</v>
      </c>
      <c r="D1603" s="3" t="s">
        <v>651</v>
      </c>
      <c r="E1603" s="3" t="s">
        <v>35</v>
      </c>
      <c r="F1603" s="3" t="s">
        <v>646</v>
      </c>
      <c r="G1603" s="5">
        <v>1.0256406309999999</v>
      </c>
      <c r="H1603" s="5">
        <v>0.41812778499999997</v>
      </c>
      <c r="I1603" s="5">
        <v>1.647355873</v>
      </c>
      <c r="J1603" s="2" t="s">
        <v>644</v>
      </c>
    </row>
    <row r="1604" spans="1:10" ht="14.4" hidden="1">
      <c r="A1604" s="3" t="s">
        <v>278</v>
      </c>
      <c r="B1604" s="5">
        <v>1996</v>
      </c>
      <c r="C1604" s="3" t="s">
        <v>647</v>
      </c>
      <c r="D1604" s="3" t="s">
        <v>651</v>
      </c>
      <c r="E1604" s="3" t="s">
        <v>35</v>
      </c>
      <c r="F1604" s="3" t="s">
        <v>646</v>
      </c>
      <c r="G1604" s="5">
        <v>1.0628803739999999</v>
      </c>
      <c r="H1604" s="5">
        <v>0.50260934700000004</v>
      </c>
      <c r="I1604" s="5">
        <v>1.6587076890000001</v>
      </c>
      <c r="J1604" s="2" t="s">
        <v>644</v>
      </c>
    </row>
    <row r="1605" spans="1:10" ht="14.4" hidden="1">
      <c r="A1605" s="3" t="s">
        <v>278</v>
      </c>
      <c r="B1605" s="5">
        <v>1997</v>
      </c>
      <c r="C1605" s="3" t="s">
        <v>647</v>
      </c>
      <c r="D1605" s="3" t="s">
        <v>651</v>
      </c>
      <c r="E1605" s="3" t="s">
        <v>35</v>
      </c>
      <c r="F1605" s="3" t="s">
        <v>646</v>
      </c>
      <c r="G1605" s="5">
        <v>1.088562134</v>
      </c>
      <c r="H1605" s="5">
        <v>0.52407448099999998</v>
      </c>
      <c r="I1605" s="5">
        <v>1.6496250640000001</v>
      </c>
      <c r="J1605" s="2" t="s">
        <v>644</v>
      </c>
    </row>
    <row r="1606" spans="1:10" ht="14.4" hidden="1">
      <c r="A1606" s="3" t="s">
        <v>278</v>
      </c>
      <c r="B1606" s="5">
        <v>1998</v>
      </c>
      <c r="C1606" s="3" t="s">
        <v>647</v>
      </c>
      <c r="D1606" s="3" t="s">
        <v>651</v>
      </c>
      <c r="E1606" s="3" t="s">
        <v>35</v>
      </c>
      <c r="F1606" s="3" t="s">
        <v>646</v>
      </c>
      <c r="G1606" s="5">
        <v>1.112699208</v>
      </c>
      <c r="H1606" s="5">
        <v>0.53460523000000004</v>
      </c>
      <c r="I1606" s="5">
        <v>1.7097781569999999</v>
      </c>
      <c r="J1606" s="2" t="s">
        <v>644</v>
      </c>
    </row>
    <row r="1607" spans="1:10" ht="14.4" hidden="1">
      <c r="A1607" s="3" t="s">
        <v>278</v>
      </c>
      <c r="B1607" s="5">
        <v>1999</v>
      </c>
      <c r="C1607" s="3" t="s">
        <v>647</v>
      </c>
      <c r="D1607" s="3" t="s">
        <v>651</v>
      </c>
      <c r="E1607" s="3" t="s">
        <v>35</v>
      </c>
      <c r="F1607" s="3" t="s">
        <v>646</v>
      </c>
      <c r="G1607" s="5">
        <v>1.1698179909999999</v>
      </c>
      <c r="H1607" s="5">
        <v>0.51989368999999996</v>
      </c>
      <c r="I1607" s="5">
        <v>1.8435844610000001</v>
      </c>
      <c r="J1607" s="2" t="s">
        <v>644</v>
      </c>
    </row>
    <row r="1608" spans="1:10" ht="14.4" hidden="1">
      <c r="A1608" s="3" t="s">
        <v>278</v>
      </c>
      <c r="B1608" s="5">
        <v>2000</v>
      </c>
      <c r="C1608" s="3" t="s">
        <v>647</v>
      </c>
      <c r="D1608" s="3" t="s">
        <v>651</v>
      </c>
      <c r="E1608" s="3" t="s">
        <v>35</v>
      </c>
      <c r="F1608" s="3" t="s">
        <v>646</v>
      </c>
      <c r="G1608" s="5">
        <v>1.2160789649999999</v>
      </c>
      <c r="H1608" s="5">
        <v>0.46692703200000002</v>
      </c>
      <c r="I1608" s="5">
        <v>1.965292891</v>
      </c>
      <c r="J1608" s="2" t="s">
        <v>644</v>
      </c>
    </row>
    <row r="1609" spans="1:10" ht="14.4" hidden="1">
      <c r="A1609" s="3" t="s">
        <v>278</v>
      </c>
      <c r="B1609" s="5">
        <v>2001</v>
      </c>
      <c r="C1609" s="3" t="s">
        <v>647</v>
      </c>
      <c r="D1609" s="3" t="s">
        <v>651</v>
      </c>
      <c r="E1609" s="3" t="s">
        <v>35</v>
      </c>
      <c r="F1609" s="3" t="s">
        <v>646</v>
      </c>
      <c r="G1609" s="5">
        <v>1.238781372</v>
      </c>
      <c r="H1609" s="5">
        <v>0.55182082700000001</v>
      </c>
      <c r="I1609" s="5">
        <v>1.960794811</v>
      </c>
      <c r="J1609" s="2" t="s">
        <v>644</v>
      </c>
    </row>
    <row r="1610" spans="1:10" ht="14.4" hidden="1">
      <c r="A1610" s="3" t="s">
        <v>278</v>
      </c>
      <c r="B1610" s="5">
        <v>2002</v>
      </c>
      <c r="C1610" s="3" t="s">
        <v>647</v>
      </c>
      <c r="D1610" s="3" t="s">
        <v>651</v>
      </c>
      <c r="E1610" s="3" t="s">
        <v>35</v>
      </c>
      <c r="F1610" s="3" t="s">
        <v>646</v>
      </c>
      <c r="G1610" s="5">
        <v>1.2845585530000001</v>
      </c>
      <c r="H1610" s="5">
        <v>0.62552418799999998</v>
      </c>
      <c r="I1610" s="5">
        <v>2.0002214980000002</v>
      </c>
      <c r="J1610" s="2" t="s">
        <v>644</v>
      </c>
    </row>
    <row r="1611" spans="1:10" ht="14.4" hidden="1">
      <c r="A1611" s="3" t="s">
        <v>278</v>
      </c>
      <c r="B1611" s="5">
        <v>2003</v>
      </c>
      <c r="C1611" s="3" t="s">
        <v>647</v>
      </c>
      <c r="D1611" s="3" t="s">
        <v>651</v>
      </c>
      <c r="E1611" s="3" t="s">
        <v>35</v>
      </c>
      <c r="F1611" s="3" t="s">
        <v>646</v>
      </c>
      <c r="G1611" s="5">
        <v>1.360087526</v>
      </c>
      <c r="H1611" s="5">
        <v>0.68355244000000004</v>
      </c>
      <c r="I1611" s="5">
        <v>2.1299853789999998</v>
      </c>
      <c r="J1611" s="2" t="s">
        <v>644</v>
      </c>
    </row>
    <row r="1612" spans="1:10" ht="14.4" hidden="1">
      <c r="A1612" s="3" t="s">
        <v>278</v>
      </c>
      <c r="B1612" s="5">
        <v>2004</v>
      </c>
      <c r="C1612" s="3" t="s">
        <v>647</v>
      </c>
      <c r="D1612" s="3" t="s">
        <v>651</v>
      </c>
      <c r="E1612" s="3" t="s">
        <v>35</v>
      </c>
      <c r="F1612" s="3" t="s">
        <v>646</v>
      </c>
      <c r="G1612" s="5">
        <v>1.3936600240000001</v>
      </c>
      <c r="H1612" s="5">
        <v>0.67407552699999995</v>
      </c>
      <c r="I1612" s="5">
        <v>2.1942436769999998</v>
      </c>
      <c r="J1612" s="2" t="s">
        <v>644</v>
      </c>
    </row>
    <row r="1613" spans="1:10" ht="14.4" hidden="1">
      <c r="A1613" s="3" t="s">
        <v>278</v>
      </c>
      <c r="B1613" s="5">
        <v>2005</v>
      </c>
      <c r="C1613" s="3" t="s">
        <v>647</v>
      </c>
      <c r="D1613" s="3" t="s">
        <v>651</v>
      </c>
      <c r="E1613" s="3" t="s">
        <v>35</v>
      </c>
      <c r="F1613" s="3" t="s">
        <v>646</v>
      </c>
      <c r="G1613" s="5">
        <v>1.399786856</v>
      </c>
      <c r="H1613" s="5">
        <v>0.62280941300000003</v>
      </c>
      <c r="I1613" s="5">
        <v>2.2318552129999998</v>
      </c>
      <c r="J1613" s="2" t="s">
        <v>644</v>
      </c>
    </row>
    <row r="1614" spans="1:10" ht="14.4" hidden="1">
      <c r="A1614" s="3" t="s">
        <v>278</v>
      </c>
      <c r="B1614" s="5">
        <v>2006</v>
      </c>
      <c r="C1614" s="3" t="s">
        <v>647</v>
      </c>
      <c r="D1614" s="3" t="s">
        <v>651</v>
      </c>
      <c r="E1614" s="3" t="s">
        <v>35</v>
      </c>
      <c r="F1614" s="3" t="s">
        <v>646</v>
      </c>
      <c r="G1614" s="5">
        <v>1.4326897569999999</v>
      </c>
      <c r="H1614" s="5">
        <v>0.70752456900000005</v>
      </c>
      <c r="I1614" s="5">
        <v>2.2148187429999999</v>
      </c>
      <c r="J1614" s="2" t="s">
        <v>644</v>
      </c>
    </row>
    <row r="1615" spans="1:10" ht="14.4" hidden="1">
      <c r="A1615" s="3" t="s">
        <v>278</v>
      </c>
      <c r="B1615" s="5">
        <v>2007</v>
      </c>
      <c r="C1615" s="3" t="s">
        <v>647</v>
      </c>
      <c r="D1615" s="3" t="s">
        <v>651</v>
      </c>
      <c r="E1615" s="3" t="s">
        <v>35</v>
      </c>
      <c r="F1615" s="3" t="s">
        <v>646</v>
      </c>
      <c r="G1615" s="5">
        <v>1.4678155909999999</v>
      </c>
      <c r="H1615" s="5">
        <v>0.72610267900000003</v>
      </c>
      <c r="I1615" s="5">
        <v>2.2533590210000001</v>
      </c>
      <c r="J1615" s="2" t="s">
        <v>644</v>
      </c>
    </row>
    <row r="1616" spans="1:10" ht="14.4" hidden="1">
      <c r="A1616" s="3" t="s">
        <v>278</v>
      </c>
      <c r="B1616" s="5">
        <v>2008</v>
      </c>
      <c r="C1616" s="3" t="s">
        <v>647</v>
      </c>
      <c r="D1616" s="3" t="s">
        <v>651</v>
      </c>
      <c r="E1616" s="3" t="s">
        <v>35</v>
      </c>
      <c r="F1616" s="3" t="s">
        <v>646</v>
      </c>
      <c r="G1616" s="5">
        <v>1.5282644809999999</v>
      </c>
      <c r="H1616" s="5">
        <v>0.74134608000000002</v>
      </c>
      <c r="I1616" s="5">
        <v>2.3610458699999999</v>
      </c>
      <c r="J1616" s="2" t="s">
        <v>644</v>
      </c>
    </row>
    <row r="1617" spans="1:10" ht="14.4" hidden="1">
      <c r="A1617" s="3" t="s">
        <v>278</v>
      </c>
      <c r="B1617" s="5">
        <v>2009</v>
      </c>
      <c r="C1617" s="3" t="s">
        <v>647</v>
      </c>
      <c r="D1617" s="3" t="s">
        <v>651</v>
      </c>
      <c r="E1617" s="3" t="s">
        <v>35</v>
      </c>
      <c r="F1617" s="3" t="s">
        <v>646</v>
      </c>
      <c r="G1617" s="5">
        <v>1.573665206</v>
      </c>
      <c r="H1617" s="5">
        <v>0.72573016899999998</v>
      </c>
      <c r="I1617" s="5">
        <v>2.5444187239999998</v>
      </c>
      <c r="J1617" s="2" t="s">
        <v>644</v>
      </c>
    </row>
    <row r="1618" spans="1:10" ht="14.4" hidden="1">
      <c r="A1618" s="3" t="s">
        <v>278</v>
      </c>
      <c r="B1618" s="5">
        <v>2010</v>
      </c>
      <c r="C1618" s="3" t="s">
        <v>647</v>
      </c>
      <c r="D1618" s="3" t="s">
        <v>651</v>
      </c>
      <c r="E1618" s="3" t="s">
        <v>35</v>
      </c>
      <c r="F1618" s="3" t="s">
        <v>646</v>
      </c>
      <c r="G1618" s="5">
        <v>1.548564909</v>
      </c>
      <c r="H1618" s="5">
        <v>0.63805945600000002</v>
      </c>
      <c r="I1618" s="5">
        <v>2.5336907399999999</v>
      </c>
      <c r="J1618" s="2" t="s">
        <v>644</v>
      </c>
    </row>
    <row r="1619" spans="1:10" ht="14.4" hidden="1">
      <c r="A1619" s="3" t="s">
        <v>278</v>
      </c>
      <c r="B1619" s="5">
        <v>2011</v>
      </c>
      <c r="C1619" s="3" t="s">
        <v>647</v>
      </c>
      <c r="D1619" s="3" t="s">
        <v>651</v>
      </c>
      <c r="E1619" s="3" t="s">
        <v>35</v>
      </c>
      <c r="F1619" s="3" t="s">
        <v>646</v>
      </c>
      <c r="G1619" s="5">
        <v>1.562838819</v>
      </c>
      <c r="H1619" s="5">
        <v>0.62737542700000004</v>
      </c>
      <c r="I1619" s="5">
        <v>2.5286588590000001</v>
      </c>
      <c r="J1619" s="2" t="s">
        <v>644</v>
      </c>
    </row>
    <row r="1620" spans="1:10" ht="14.4" hidden="1">
      <c r="A1620" s="3" t="s">
        <v>278</v>
      </c>
      <c r="B1620" s="5">
        <v>2012</v>
      </c>
      <c r="C1620" s="3" t="s">
        <v>647</v>
      </c>
      <c r="D1620" s="3" t="s">
        <v>651</v>
      </c>
      <c r="E1620" s="3" t="s">
        <v>35</v>
      </c>
      <c r="F1620" s="3" t="s">
        <v>646</v>
      </c>
      <c r="G1620" s="5">
        <v>1.5931130520000001</v>
      </c>
      <c r="H1620" s="5">
        <v>0.68450887999999999</v>
      </c>
      <c r="I1620" s="5">
        <v>2.5411721260000002</v>
      </c>
      <c r="J1620" s="2" t="s">
        <v>644</v>
      </c>
    </row>
    <row r="1621" spans="1:10" ht="14.4" hidden="1">
      <c r="A1621" s="3" t="s">
        <v>278</v>
      </c>
      <c r="B1621" s="5">
        <v>2013</v>
      </c>
      <c r="C1621" s="3" t="s">
        <v>647</v>
      </c>
      <c r="D1621" s="3" t="s">
        <v>651</v>
      </c>
      <c r="E1621" s="3" t="s">
        <v>35</v>
      </c>
      <c r="F1621" s="3" t="s">
        <v>646</v>
      </c>
      <c r="G1621" s="5">
        <v>1.517812776</v>
      </c>
      <c r="H1621" s="5">
        <v>0.61482400800000003</v>
      </c>
      <c r="I1621" s="5">
        <v>2.4131393139999999</v>
      </c>
      <c r="J1621" s="2" t="s">
        <v>644</v>
      </c>
    </row>
    <row r="1622" spans="1:10" ht="14.4" hidden="1">
      <c r="A1622" s="3" t="s">
        <v>278</v>
      </c>
      <c r="B1622" s="5">
        <v>2014</v>
      </c>
      <c r="C1622" s="3" t="s">
        <v>647</v>
      </c>
      <c r="D1622" s="3" t="s">
        <v>651</v>
      </c>
      <c r="E1622" s="3" t="s">
        <v>35</v>
      </c>
      <c r="F1622" s="3" t="s">
        <v>646</v>
      </c>
      <c r="G1622" s="5">
        <v>1.554656397</v>
      </c>
      <c r="H1622" s="5">
        <v>0.54172570399999997</v>
      </c>
      <c r="I1622" s="5">
        <v>2.5465645210000001</v>
      </c>
      <c r="J1622" s="2" t="s">
        <v>644</v>
      </c>
    </row>
    <row r="1623" spans="1:10" ht="14.4" hidden="1">
      <c r="A1623" s="3" t="s">
        <v>278</v>
      </c>
      <c r="B1623" s="5">
        <v>2015</v>
      </c>
      <c r="C1623" s="3" t="s">
        <v>647</v>
      </c>
      <c r="D1623" s="3" t="s">
        <v>651</v>
      </c>
      <c r="E1623" s="3" t="s">
        <v>35</v>
      </c>
      <c r="F1623" s="3" t="s">
        <v>646</v>
      </c>
      <c r="G1623" s="5">
        <v>1.630174802</v>
      </c>
      <c r="H1623" s="5">
        <v>0.62707691899999995</v>
      </c>
      <c r="I1623" s="5">
        <v>2.7509148059999999</v>
      </c>
      <c r="J1623" s="2" t="s">
        <v>644</v>
      </c>
    </row>
    <row r="1624" spans="1:10" ht="14.4" hidden="1">
      <c r="A1624" s="3" t="s">
        <v>278</v>
      </c>
      <c r="B1624" s="5">
        <v>2016</v>
      </c>
      <c r="C1624" s="3" t="s">
        <v>647</v>
      </c>
      <c r="D1624" s="3" t="s">
        <v>651</v>
      </c>
      <c r="E1624" s="3" t="s">
        <v>35</v>
      </c>
      <c r="F1624" s="3" t="s">
        <v>646</v>
      </c>
      <c r="G1624" s="5">
        <v>1.533416823</v>
      </c>
      <c r="H1624" s="5">
        <v>0.55925705299999995</v>
      </c>
      <c r="I1624" s="5">
        <v>2.6254830849999999</v>
      </c>
      <c r="J1624" s="2" t="s">
        <v>644</v>
      </c>
    </row>
    <row r="1625" spans="1:10" ht="14.4" hidden="1">
      <c r="A1625" s="3" t="s">
        <v>278</v>
      </c>
      <c r="B1625" s="5">
        <v>2017</v>
      </c>
      <c r="C1625" s="3" t="s">
        <v>647</v>
      </c>
      <c r="D1625" s="3" t="s">
        <v>651</v>
      </c>
      <c r="E1625" s="3" t="s">
        <v>35</v>
      </c>
      <c r="F1625" s="3" t="s">
        <v>646</v>
      </c>
      <c r="G1625" s="5">
        <v>1.598737004</v>
      </c>
      <c r="H1625" s="5">
        <v>0.52476401100000003</v>
      </c>
      <c r="I1625" s="5">
        <v>2.7303180550000001</v>
      </c>
      <c r="J1625" s="2" t="s">
        <v>644</v>
      </c>
    </row>
    <row r="1626" spans="1:10" ht="14.4">
      <c r="A1626" s="3" t="s">
        <v>278</v>
      </c>
      <c r="B1626" s="5">
        <v>1990</v>
      </c>
      <c r="C1626" s="3" t="s">
        <v>647</v>
      </c>
      <c r="D1626" s="3" t="s">
        <v>642</v>
      </c>
      <c r="E1626" s="3" t="s">
        <v>35</v>
      </c>
      <c r="F1626" s="3" t="s">
        <v>643</v>
      </c>
      <c r="G1626" s="5">
        <v>158.39959999999999</v>
      </c>
      <c r="H1626" s="5">
        <v>64.079350000000005</v>
      </c>
      <c r="I1626" s="5">
        <v>256.03550000000001</v>
      </c>
      <c r="J1626" s="2" t="s">
        <v>644</v>
      </c>
    </row>
    <row r="1627" spans="1:10" ht="14.4">
      <c r="A1627" s="3" t="s">
        <v>278</v>
      </c>
      <c r="B1627" s="5">
        <v>1991</v>
      </c>
      <c r="C1627" s="3" t="s">
        <v>647</v>
      </c>
      <c r="D1627" s="3" t="s">
        <v>642</v>
      </c>
      <c r="E1627" s="3" t="s">
        <v>35</v>
      </c>
      <c r="F1627" s="3" t="s">
        <v>643</v>
      </c>
      <c r="G1627" s="5">
        <v>160.8648</v>
      </c>
      <c r="H1627" s="5">
        <v>73.354830000000007</v>
      </c>
      <c r="I1627" s="5">
        <v>250.76920000000001</v>
      </c>
      <c r="J1627" s="2" t="s">
        <v>644</v>
      </c>
    </row>
    <row r="1628" spans="1:10" ht="14.4">
      <c r="A1628" s="3" t="s">
        <v>278</v>
      </c>
      <c r="B1628" s="5">
        <v>1992</v>
      </c>
      <c r="C1628" s="3" t="s">
        <v>647</v>
      </c>
      <c r="D1628" s="3" t="s">
        <v>642</v>
      </c>
      <c r="E1628" s="3" t="s">
        <v>35</v>
      </c>
      <c r="F1628" s="3" t="s">
        <v>643</v>
      </c>
      <c r="G1628" s="5">
        <v>166.3629</v>
      </c>
      <c r="H1628" s="5">
        <v>77.603830000000002</v>
      </c>
      <c r="I1628" s="5">
        <v>260.63889999999998</v>
      </c>
      <c r="J1628" s="2" t="s">
        <v>644</v>
      </c>
    </row>
    <row r="1629" spans="1:10" ht="14.4">
      <c r="A1629" s="3" t="s">
        <v>278</v>
      </c>
      <c r="B1629" s="5">
        <v>1993</v>
      </c>
      <c r="C1629" s="3" t="s">
        <v>647</v>
      </c>
      <c r="D1629" s="3" t="s">
        <v>642</v>
      </c>
      <c r="E1629" s="3" t="s">
        <v>35</v>
      </c>
      <c r="F1629" s="3" t="s">
        <v>643</v>
      </c>
      <c r="G1629" s="5">
        <v>170.077</v>
      </c>
      <c r="H1629" s="5">
        <v>81.888660000000002</v>
      </c>
      <c r="I1629" s="5">
        <v>262.74299999999999</v>
      </c>
      <c r="J1629" s="2" t="s">
        <v>644</v>
      </c>
    </row>
    <row r="1630" spans="1:10" ht="14.4">
      <c r="A1630" s="3" t="s">
        <v>278</v>
      </c>
      <c r="B1630" s="5">
        <v>1994</v>
      </c>
      <c r="C1630" s="3" t="s">
        <v>647</v>
      </c>
      <c r="D1630" s="3" t="s">
        <v>642</v>
      </c>
      <c r="E1630" s="3" t="s">
        <v>35</v>
      </c>
      <c r="F1630" s="3" t="s">
        <v>643</v>
      </c>
      <c r="G1630" s="5">
        <v>171.55719999999999</v>
      </c>
      <c r="H1630" s="5">
        <v>75.816410000000005</v>
      </c>
      <c r="I1630" s="5">
        <v>266.27379999999999</v>
      </c>
      <c r="J1630" s="2" t="s">
        <v>644</v>
      </c>
    </row>
    <row r="1631" spans="1:10" ht="14.4">
      <c r="A1631" s="3" t="s">
        <v>278</v>
      </c>
      <c r="B1631" s="5">
        <v>1995</v>
      </c>
      <c r="C1631" s="3" t="s">
        <v>647</v>
      </c>
      <c r="D1631" s="3" t="s">
        <v>642</v>
      </c>
      <c r="E1631" s="3" t="s">
        <v>35</v>
      </c>
      <c r="F1631" s="3" t="s">
        <v>643</v>
      </c>
      <c r="G1631" s="5">
        <v>177.45699999999999</v>
      </c>
      <c r="H1631" s="5">
        <v>68.004109999999997</v>
      </c>
      <c r="I1631" s="5">
        <v>282.37959999999998</v>
      </c>
      <c r="J1631" s="2" t="s">
        <v>644</v>
      </c>
    </row>
    <row r="1632" spans="1:10" ht="14.4">
      <c r="A1632" s="3" t="s">
        <v>278</v>
      </c>
      <c r="B1632" s="5">
        <v>1996</v>
      </c>
      <c r="C1632" s="3" t="s">
        <v>647</v>
      </c>
      <c r="D1632" s="3" t="s">
        <v>642</v>
      </c>
      <c r="E1632" s="3" t="s">
        <v>35</v>
      </c>
      <c r="F1632" s="3" t="s">
        <v>643</v>
      </c>
      <c r="G1632" s="5">
        <v>176.51230000000001</v>
      </c>
      <c r="H1632" s="5">
        <v>81.25309</v>
      </c>
      <c r="I1632" s="5">
        <v>271.76069999999999</v>
      </c>
      <c r="J1632" s="2" t="s">
        <v>644</v>
      </c>
    </row>
    <row r="1633" spans="1:10" ht="14.4">
      <c r="A1633" s="3" t="s">
        <v>278</v>
      </c>
      <c r="B1633" s="5">
        <v>1997</v>
      </c>
      <c r="C1633" s="3" t="s">
        <v>647</v>
      </c>
      <c r="D1633" s="3" t="s">
        <v>642</v>
      </c>
      <c r="E1633" s="3" t="s">
        <v>35</v>
      </c>
      <c r="F1633" s="3" t="s">
        <v>643</v>
      </c>
      <c r="G1633" s="5">
        <v>178.92509999999999</v>
      </c>
      <c r="H1633" s="5">
        <v>82.735929999999996</v>
      </c>
      <c r="I1633" s="5">
        <v>276.78899999999999</v>
      </c>
      <c r="J1633" s="2" t="s">
        <v>644</v>
      </c>
    </row>
    <row r="1634" spans="1:10" ht="14.4">
      <c r="A1634" s="3" t="s">
        <v>278</v>
      </c>
      <c r="B1634" s="5">
        <v>1998</v>
      </c>
      <c r="C1634" s="3" t="s">
        <v>647</v>
      </c>
      <c r="D1634" s="3" t="s">
        <v>642</v>
      </c>
      <c r="E1634" s="3" t="s">
        <v>35</v>
      </c>
      <c r="F1634" s="3" t="s">
        <v>643</v>
      </c>
      <c r="G1634" s="5">
        <v>175.30969999999999</v>
      </c>
      <c r="H1634" s="5">
        <v>77.088890000000006</v>
      </c>
      <c r="I1634" s="5">
        <v>267.05119999999999</v>
      </c>
      <c r="J1634" s="2" t="s">
        <v>644</v>
      </c>
    </row>
    <row r="1635" spans="1:10" ht="14.4">
      <c r="A1635" s="3" t="s">
        <v>278</v>
      </c>
      <c r="B1635" s="5">
        <v>1999</v>
      </c>
      <c r="C1635" s="3" t="s">
        <v>647</v>
      </c>
      <c r="D1635" s="3" t="s">
        <v>642</v>
      </c>
      <c r="E1635" s="3" t="s">
        <v>35</v>
      </c>
      <c r="F1635" s="3" t="s">
        <v>643</v>
      </c>
      <c r="G1635" s="5">
        <v>178.82550000000001</v>
      </c>
      <c r="H1635" s="5">
        <v>69.60942</v>
      </c>
      <c r="I1635" s="5">
        <v>275.3793</v>
      </c>
      <c r="J1635" s="2" t="s">
        <v>644</v>
      </c>
    </row>
    <row r="1636" spans="1:10" ht="14.4">
      <c r="A1636" s="3" t="s">
        <v>278</v>
      </c>
      <c r="B1636" s="5">
        <v>2000</v>
      </c>
      <c r="C1636" s="3" t="s">
        <v>647</v>
      </c>
      <c r="D1636" s="3" t="s">
        <v>642</v>
      </c>
      <c r="E1636" s="3" t="s">
        <v>35</v>
      </c>
      <c r="F1636" s="3" t="s">
        <v>643</v>
      </c>
      <c r="G1636" s="5">
        <v>174.3931</v>
      </c>
      <c r="H1636" s="5">
        <v>55.333689999999997</v>
      </c>
      <c r="I1636" s="5">
        <v>278.88749999999999</v>
      </c>
      <c r="J1636" s="2" t="s">
        <v>644</v>
      </c>
    </row>
    <row r="1637" spans="1:10" ht="14.4">
      <c r="A1637" s="3" t="s">
        <v>278</v>
      </c>
      <c r="B1637" s="5">
        <v>2001</v>
      </c>
      <c r="C1637" s="3" t="s">
        <v>647</v>
      </c>
      <c r="D1637" s="3" t="s">
        <v>642</v>
      </c>
      <c r="E1637" s="3" t="s">
        <v>35</v>
      </c>
      <c r="F1637" s="3" t="s">
        <v>643</v>
      </c>
      <c r="G1637" s="5">
        <v>173.56100000000001</v>
      </c>
      <c r="H1637" s="5">
        <v>66.17116</v>
      </c>
      <c r="I1637" s="5">
        <v>273.51400000000001</v>
      </c>
      <c r="J1637" s="2" t="s">
        <v>644</v>
      </c>
    </row>
    <row r="1638" spans="1:10" ht="14.4">
      <c r="A1638" s="3" t="s">
        <v>278</v>
      </c>
      <c r="B1638" s="5">
        <v>2002</v>
      </c>
      <c r="C1638" s="3" t="s">
        <v>647</v>
      </c>
      <c r="D1638" s="3" t="s">
        <v>642</v>
      </c>
      <c r="E1638" s="3" t="s">
        <v>35</v>
      </c>
      <c r="F1638" s="3" t="s">
        <v>643</v>
      </c>
      <c r="G1638" s="5">
        <v>177.85480000000001</v>
      </c>
      <c r="H1638" s="5">
        <v>72.673450000000003</v>
      </c>
      <c r="I1638" s="5">
        <v>276.35129999999998</v>
      </c>
      <c r="J1638" s="2" t="s">
        <v>644</v>
      </c>
    </row>
    <row r="1639" spans="1:10" ht="14.4">
      <c r="A1639" s="3" t="s">
        <v>278</v>
      </c>
      <c r="B1639" s="5">
        <v>2003</v>
      </c>
      <c r="C1639" s="3" t="s">
        <v>647</v>
      </c>
      <c r="D1639" s="3" t="s">
        <v>642</v>
      </c>
      <c r="E1639" s="3" t="s">
        <v>35</v>
      </c>
      <c r="F1639" s="3" t="s">
        <v>643</v>
      </c>
      <c r="G1639" s="5">
        <v>188.04669999999999</v>
      </c>
      <c r="H1639" s="5">
        <v>80.549400000000006</v>
      </c>
      <c r="I1639" s="5">
        <v>291.35829999999999</v>
      </c>
      <c r="J1639" s="2" t="s">
        <v>644</v>
      </c>
    </row>
    <row r="1640" spans="1:10" ht="14.4">
      <c r="A1640" s="3" t="s">
        <v>278</v>
      </c>
      <c r="B1640" s="5">
        <v>2004</v>
      </c>
      <c r="C1640" s="3" t="s">
        <v>647</v>
      </c>
      <c r="D1640" s="3" t="s">
        <v>642</v>
      </c>
      <c r="E1640" s="3" t="s">
        <v>35</v>
      </c>
      <c r="F1640" s="3" t="s">
        <v>643</v>
      </c>
      <c r="G1640" s="5">
        <v>193.36279999999999</v>
      </c>
      <c r="H1640" s="5">
        <v>83.907049999999998</v>
      </c>
      <c r="I1640" s="5">
        <v>302.68520000000001</v>
      </c>
      <c r="J1640" s="2" t="s">
        <v>644</v>
      </c>
    </row>
    <row r="1641" spans="1:10" ht="14.4">
      <c r="A1641" s="3" t="s">
        <v>278</v>
      </c>
      <c r="B1641" s="5">
        <v>2005</v>
      </c>
      <c r="C1641" s="3" t="s">
        <v>647</v>
      </c>
      <c r="D1641" s="3" t="s">
        <v>642</v>
      </c>
      <c r="E1641" s="3" t="s">
        <v>35</v>
      </c>
      <c r="F1641" s="3" t="s">
        <v>643</v>
      </c>
      <c r="G1641" s="5">
        <v>196.31989999999999</v>
      </c>
      <c r="H1641" s="5">
        <v>75.159419999999997</v>
      </c>
      <c r="I1641" s="5">
        <v>313.45749999999998</v>
      </c>
      <c r="J1641" s="2" t="s">
        <v>644</v>
      </c>
    </row>
    <row r="1642" spans="1:10" ht="14.4">
      <c r="A1642" s="3" t="s">
        <v>278</v>
      </c>
      <c r="B1642" s="5">
        <v>2006</v>
      </c>
      <c r="C1642" s="3" t="s">
        <v>647</v>
      </c>
      <c r="D1642" s="3" t="s">
        <v>642</v>
      </c>
      <c r="E1642" s="3" t="s">
        <v>35</v>
      </c>
      <c r="F1642" s="3" t="s">
        <v>643</v>
      </c>
      <c r="G1642" s="5">
        <v>200.28829999999999</v>
      </c>
      <c r="H1642" s="5">
        <v>90.012010000000004</v>
      </c>
      <c r="I1642" s="5">
        <v>312.1567</v>
      </c>
      <c r="J1642" s="2" t="s">
        <v>644</v>
      </c>
    </row>
    <row r="1643" spans="1:10" ht="14.4">
      <c r="A1643" s="3" t="s">
        <v>278</v>
      </c>
      <c r="B1643" s="5">
        <v>2007</v>
      </c>
      <c r="C1643" s="3" t="s">
        <v>647</v>
      </c>
      <c r="D1643" s="3" t="s">
        <v>642</v>
      </c>
      <c r="E1643" s="3" t="s">
        <v>35</v>
      </c>
      <c r="F1643" s="3" t="s">
        <v>643</v>
      </c>
      <c r="G1643" s="5">
        <v>208.88210000000001</v>
      </c>
      <c r="H1643" s="5">
        <v>95.204740000000001</v>
      </c>
      <c r="I1643" s="5">
        <v>319.3227</v>
      </c>
      <c r="J1643" s="2" t="s">
        <v>644</v>
      </c>
    </row>
    <row r="1644" spans="1:10" ht="14.4">
      <c r="A1644" s="3" t="s">
        <v>278</v>
      </c>
      <c r="B1644" s="5">
        <v>2008</v>
      </c>
      <c r="C1644" s="3" t="s">
        <v>647</v>
      </c>
      <c r="D1644" s="3" t="s">
        <v>642</v>
      </c>
      <c r="E1644" s="3" t="s">
        <v>35</v>
      </c>
      <c r="F1644" s="3" t="s">
        <v>643</v>
      </c>
      <c r="G1644" s="5">
        <v>224.04849999999999</v>
      </c>
      <c r="H1644" s="5">
        <v>97.597759999999994</v>
      </c>
      <c r="I1644" s="5">
        <v>343.2253</v>
      </c>
      <c r="J1644" s="2" t="s">
        <v>644</v>
      </c>
    </row>
    <row r="1645" spans="1:10" ht="14.4">
      <c r="A1645" s="3" t="s">
        <v>278</v>
      </c>
      <c r="B1645" s="5">
        <v>2009</v>
      </c>
      <c r="C1645" s="3" t="s">
        <v>647</v>
      </c>
      <c r="D1645" s="3" t="s">
        <v>642</v>
      </c>
      <c r="E1645" s="3" t="s">
        <v>35</v>
      </c>
      <c r="F1645" s="3" t="s">
        <v>643</v>
      </c>
      <c r="G1645" s="5">
        <v>238.53649999999999</v>
      </c>
      <c r="H1645" s="5">
        <v>97.845280000000002</v>
      </c>
      <c r="I1645" s="5">
        <v>371.83940000000001</v>
      </c>
      <c r="J1645" s="2" t="s">
        <v>644</v>
      </c>
    </row>
    <row r="1646" spans="1:10" ht="14.4">
      <c r="A1646" s="3" t="s">
        <v>278</v>
      </c>
      <c r="B1646" s="5">
        <v>2010</v>
      </c>
      <c r="C1646" s="3" t="s">
        <v>647</v>
      </c>
      <c r="D1646" s="3" t="s">
        <v>642</v>
      </c>
      <c r="E1646" s="3" t="s">
        <v>35</v>
      </c>
      <c r="F1646" s="3" t="s">
        <v>643</v>
      </c>
      <c r="G1646" s="5">
        <v>237.58160000000001</v>
      </c>
      <c r="H1646" s="5">
        <v>87.474609999999998</v>
      </c>
      <c r="I1646" s="5">
        <v>377.89920000000001</v>
      </c>
      <c r="J1646" s="2" t="s">
        <v>644</v>
      </c>
    </row>
    <row r="1647" spans="1:10" ht="14.4">
      <c r="A1647" s="3" t="s">
        <v>278</v>
      </c>
      <c r="B1647" s="5">
        <v>2011</v>
      </c>
      <c r="C1647" s="3" t="s">
        <v>647</v>
      </c>
      <c r="D1647" s="3" t="s">
        <v>642</v>
      </c>
      <c r="E1647" s="3" t="s">
        <v>35</v>
      </c>
      <c r="F1647" s="3" t="s">
        <v>643</v>
      </c>
      <c r="G1647" s="5">
        <v>243.57570000000001</v>
      </c>
      <c r="H1647" s="5">
        <v>83.849580000000003</v>
      </c>
      <c r="I1647" s="5">
        <v>397.21499999999997</v>
      </c>
      <c r="J1647" s="2" t="s">
        <v>644</v>
      </c>
    </row>
    <row r="1648" spans="1:10" ht="14.4">
      <c r="A1648" s="3" t="s">
        <v>278</v>
      </c>
      <c r="B1648" s="5">
        <v>2012</v>
      </c>
      <c r="C1648" s="3" t="s">
        <v>647</v>
      </c>
      <c r="D1648" s="3" t="s">
        <v>642</v>
      </c>
      <c r="E1648" s="3" t="s">
        <v>35</v>
      </c>
      <c r="F1648" s="3" t="s">
        <v>643</v>
      </c>
      <c r="G1648" s="5">
        <v>253.0461</v>
      </c>
      <c r="H1648" s="5">
        <v>95.360849999999999</v>
      </c>
      <c r="I1648" s="5">
        <v>412.25099999999998</v>
      </c>
      <c r="J1648" s="2" t="s">
        <v>644</v>
      </c>
    </row>
    <row r="1649" spans="1:10" ht="14.4">
      <c r="A1649" s="3" t="s">
        <v>278</v>
      </c>
      <c r="B1649" s="5">
        <v>2013</v>
      </c>
      <c r="C1649" s="3" t="s">
        <v>647</v>
      </c>
      <c r="D1649" s="3" t="s">
        <v>642</v>
      </c>
      <c r="E1649" s="3" t="s">
        <v>35</v>
      </c>
      <c r="F1649" s="3" t="s">
        <v>643</v>
      </c>
      <c r="G1649" s="5">
        <v>239.0675</v>
      </c>
      <c r="H1649" s="5">
        <v>78.396979999999999</v>
      </c>
      <c r="I1649" s="5">
        <v>389.81130000000002</v>
      </c>
      <c r="J1649" s="2" t="s">
        <v>644</v>
      </c>
    </row>
    <row r="1650" spans="1:10" ht="14.4">
      <c r="A1650" s="3" t="s">
        <v>278</v>
      </c>
      <c r="B1650" s="5">
        <v>2014</v>
      </c>
      <c r="C1650" s="3" t="s">
        <v>647</v>
      </c>
      <c r="D1650" s="3" t="s">
        <v>642</v>
      </c>
      <c r="E1650" s="3" t="s">
        <v>35</v>
      </c>
      <c r="F1650" s="3" t="s">
        <v>643</v>
      </c>
      <c r="G1650" s="5">
        <v>245.37350000000001</v>
      </c>
      <c r="H1650" s="5">
        <v>75.343689999999995</v>
      </c>
      <c r="I1650" s="5">
        <v>411.57940000000002</v>
      </c>
      <c r="J1650" s="2" t="s">
        <v>644</v>
      </c>
    </row>
    <row r="1651" spans="1:10" ht="14.4">
      <c r="A1651" s="3" t="s">
        <v>278</v>
      </c>
      <c r="B1651" s="5">
        <v>2015</v>
      </c>
      <c r="C1651" s="3" t="s">
        <v>647</v>
      </c>
      <c r="D1651" s="3" t="s">
        <v>642</v>
      </c>
      <c r="E1651" s="3" t="s">
        <v>35</v>
      </c>
      <c r="F1651" s="3" t="s">
        <v>643</v>
      </c>
      <c r="G1651" s="5">
        <v>258.78429999999997</v>
      </c>
      <c r="H1651" s="5">
        <v>81.892129999999995</v>
      </c>
      <c r="I1651" s="5">
        <v>432.57740000000001</v>
      </c>
      <c r="J1651" s="2" t="s">
        <v>644</v>
      </c>
    </row>
    <row r="1652" spans="1:10" ht="14.4">
      <c r="A1652" s="3" t="s">
        <v>278</v>
      </c>
      <c r="B1652" s="5">
        <v>2016</v>
      </c>
      <c r="C1652" s="3" t="s">
        <v>647</v>
      </c>
      <c r="D1652" s="3" t="s">
        <v>642</v>
      </c>
      <c r="E1652" s="3" t="s">
        <v>35</v>
      </c>
      <c r="F1652" s="3" t="s">
        <v>643</v>
      </c>
      <c r="G1652" s="5">
        <v>238.0121</v>
      </c>
      <c r="H1652" s="5">
        <v>60.661920000000002</v>
      </c>
      <c r="I1652" s="5">
        <v>408.07260000000002</v>
      </c>
      <c r="J1652" s="2" t="s">
        <v>644</v>
      </c>
    </row>
    <row r="1653" spans="1:10" ht="14.4">
      <c r="A1653" s="3" t="s">
        <v>278</v>
      </c>
      <c r="B1653" s="5">
        <v>2017</v>
      </c>
      <c r="C1653" s="3" t="s">
        <v>647</v>
      </c>
      <c r="D1653" s="3" t="s">
        <v>642</v>
      </c>
      <c r="E1653" s="3" t="s">
        <v>35</v>
      </c>
      <c r="F1653" s="3" t="s">
        <v>643</v>
      </c>
      <c r="G1653" s="5">
        <v>243.34700000000001</v>
      </c>
      <c r="H1653" s="5">
        <v>69.35275</v>
      </c>
      <c r="I1653" s="5">
        <v>425.47370000000001</v>
      </c>
      <c r="J1653" s="2" t="s">
        <v>644</v>
      </c>
    </row>
    <row r="1654" spans="1:10" ht="14.4" hidden="1">
      <c r="A1654" s="3" t="s">
        <v>278</v>
      </c>
      <c r="B1654" s="5">
        <v>1990</v>
      </c>
      <c r="C1654" s="3" t="s">
        <v>647</v>
      </c>
      <c r="D1654" s="3" t="s">
        <v>642</v>
      </c>
      <c r="E1654" s="3" t="s">
        <v>35</v>
      </c>
      <c r="F1654" s="3" t="s">
        <v>646</v>
      </c>
      <c r="G1654" s="5">
        <v>4.7221679070000002</v>
      </c>
      <c r="H1654" s="5">
        <v>1.912932941</v>
      </c>
      <c r="I1654" s="5">
        <v>7.8586692879999998</v>
      </c>
      <c r="J1654" s="2" t="s">
        <v>644</v>
      </c>
    </row>
    <row r="1655" spans="1:10" ht="14.4" hidden="1">
      <c r="A1655" s="3" t="s">
        <v>278</v>
      </c>
      <c r="B1655" s="5">
        <v>1991</v>
      </c>
      <c r="C1655" s="3" t="s">
        <v>647</v>
      </c>
      <c r="D1655" s="3" t="s">
        <v>642</v>
      </c>
      <c r="E1655" s="3" t="s">
        <v>35</v>
      </c>
      <c r="F1655" s="3" t="s">
        <v>646</v>
      </c>
      <c r="G1655" s="5">
        <v>5.0313522959999997</v>
      </c>
      <c r="H1655" s="5">
        <v>2.2441799979999999</v>
      </c>
      <c r="I1655" s="5">
        <v>8.0943652989999997</v>
      </c>
      <c r="J1655" s="2" t="s">
        <v>644</v>
      </c>
    </row>
    <row r="1656" spans="1:10" ht="14.4" hidden="1">
      <c r="A1656" s="3" t="s">
        <v>278</v>
      </c>
      <c r="B1656" s="5">
        <v>1992</v>
      </c>
      <c r="C1656" s="3" t="s">
        <v>647</v>
      </c>
      <c r="D1656" s="3" t="s">
        <v>642</v>
      </c>
      <c r="E1656" s="3" t="s">
        <v>35</v>
      </c>
      <c r="F1656" s="3" t="s">
        <v>646</v>
      </c>
      <c r="G1656" s="5">
        <v>5.3431973189999997</v>
      </c>
      <c r="H1656" s="5">
        <v>2.3884765300000002</v>
      </c>
      <c r="I1656" s="5">
        <v>8.3969680289999999</v>
      </c>
      <c r="J1656" s="2" t="s">
        <v>644</v>
      </c>
    </row>
    <row r="1657" spans="1:10" ht="14.4" hidden="1">
      <c r="A1657" s="3" t="s">
        <v>278</v>
      </c>
      <c r="B1657" s="5">
        <v>1993</v>
      </c>
      <c r="C1657" s="3" t="s">
        <v>647</v>
      </c>
      <c r="D1657" s="3" t="s">
        <v>642</v>
      </c>
      <c r="E1657" s="3" t="s">
        <v>35</v>
      </c>
      <c r="F1657" s="3" t="s">
        <v>646</v>
      </c>
      <c r="G1657" s="5">
        <v>5.5825660350000001</v>
      </c>
      <c r="H1657" s="5">
        <v>2.6193088649999998</v>
      </c>
      <c r="I1657" s="5">
        <v>8.7458275899999993</v>
      </c>
      <c r="J1657" s="2" t="s">
        <v>644</v>
      </c>
    </row>
    <row r="1658" spans="1:10" ht="14.4" hidden="1">
      <c r="A1658" s="3" t="s">
        <v>278</v>
      </c>
      <c r="B1658" s="5">
        <v>1994</v>
      </c>
      <c r="C1658" s="3" t="s">
        <v>647</v>
      </c>
      <c r="D1658" s="3" t="s">
        <v>642</v>
      </c>
      <c r="E1658" s="3" t="s">
        <v>35</v>
      </c>
      <c r="F1658" s="3" t="s">
        <v>646</v>
      </c>
      <c r="G1658" s="5">
        <v>5.7688788359999998</v>
      </c>
      <c r="H1658" s="5">
        <v>2.5348047149999999</v>
      </c>
      <c r="I1658" s="5">
        <v>9.0210601789999991</v>
      </c>
      <c r="J1658" s="2" t="s">
        <v>644</v>
      </c>
    </row>
    <row r="1659" spans="1:10" ht="14.4" hidden="1">
      <c r="A1659" s="3" t="s">
        <v>278</v>
      </c>
      <c r="B1659" s="5">
        <v>1995</v>
      </c>
      <c r="C1659" s="3" t="s">
        <v>647</v>
      </c>
      <c r="D1659" s="3" t="s">
        <v>642</v>
      </c>
      <c r="E1659" s="3" t="s">
        <v>35</v>
      </c>
      <c r="F1659" s="3" t="s">
        <v>646</v>
      </c>
      <c r="G1659" s="5">
        <v>6.0840501380000003</v>
      </c>
      <c r="H1659" s="5">
        <v>2.3470657949999998</v>
      </c>
      <c r="I1659" s="5">
        <v>9.6467971170000002</v>
      </c>
      <c r="J1659" s="2" t="s">
        <v>644</v>
      </c>
    </row>
    <row r="1660" spans="1:10" ht="14.4" hidden="1">
      <c r="A1660" s="3" t="s">
        <v>278</v>
      </c>
      <c r="B1660" s="5">
        <v>1996</v>
      </c>
      <c r="C1660" s="3" t="s">
        <v>647</v>
      </c>
      <c r="D1660" s="3" t="s">
        <v>642</v>
      </c>
      <c r="E1660" s="3" t="s">
        <v>35</v>
      </c>
      <c r="F1660" s="3" t="s">
        <v>646</v>
      </c>
      <c r="G1660" s="5">
        <v>6.2044037239999996</v>
      </c>
      <c r="H1660" s="5">
        <v>2.8209999020000001</v>
      </c>
      <c r="I1660" s="5">
        <v>9.6087988170000003</v>
      </c>
      <c r="J1660" s="2" t="s">
        <v>644</v>
      </c>
    </row>
    <row r="1661" spans="1:10" ht="14.4" hidden="1">
      <c r="A1661" s="3" t="s">
        <v>278</v>
      </c>
      <c r="B1661" s="5">
        <v>1997</v>
      </c>
      <c r="C1661" s="3" t="s">
        <v>647</v>
      </c>
      <c r="D1661" s="3" t="s">
        <v>642</v>
      </c>
      <c r="E1661" s="3" t="s">
        <v>35</v>
      </c>
      <c r="F1661" s="3" t="s">
        <v>646</v>
      </c>
      <c r="G1661" s="5">
        <v>6.2604950009999998</v>
      </c>
      <c r="H1661" s="5">
        <v>2.941553737</v>
      </c>
      <c r="I1661" s="5">
        <v>9.5962467419999999</v>
      </c>
      <c r="J1661" s="2" t="s">
        <v>644</v>
      </c>
    </row>
    <row r="1662" spans="1:10" ht="14.4" hidden="1">
      <c r="A1662" s="3" t="s">
        <v>278</v>
      </c>
      <c r="B1662" s="5">
        <v>1998</v>
      </c>
      <c r="C1662" s="3" t="s">
        <v>647</v>
      </c>
      <c r="D1662" s="3" t="s">
        <v>642</v>
      </c>
      <c r="E1662" s="3" t="s">
        <v>35</v>
      </c>
      <c r="F1662" s="3" t="s">
        <v>646</v>
      </c>
      <c r="G1662" s="5">
        <v>6.2395673709999997</v>
      </c>
      <c r="H1662" s="5">
        <v>2.749609371</v>
      </c>
      <c r="I1662" s="5">
        <v>9.6619121430000003</v>
      </c>
      <c r="J1662" s="2" t="s">
        <v>644</v>
      </c>
    </row>
    <row r="1663" spans="1:10" ht="14.4" hidden="1">
      <c r="A1663" s="3" t="s">
        <v>278</v>
      </c>
      <c r="B1663" s="5">
        <v>1999</v>
      </c>
      <c r="C1663" s="3" t="s">
        <v>647</v>
      </c>
      <c r="D1663" s="3" t="s">
        <v>642</v>
      </c>
      <c r="E1663" s="3" t="s">
        <v>35</v>
      </c>
      <c r="F1663" s="3" t="s">
        <v>646</v>
      </c>
      <c r="G1663" s="5">
        <v>6.434000878</v>
      </c>
      <c r="H1663" s="5">
        <v>2.553834111</v>
      </c>
      <c r="I1663" s="5">
        <v>10.03642743</v>
      </c>
      <c r="J1663" s="2" t="s">
        <v>644</v>
      </c>
    </row>
    <row r="1664" spans="1:10" ht="14.4" hidden="1">
      <c r="A1664" s="3" t="s">
        <v>278</v>
      </c>
      <c r="B1664" s="5">
        <v>2000</v>
      </c>
      <c r="C1664" s="3" t="s">
        <v>647</v>
      </c>
      <c r="D1664" s="3" t="s">
        <v>642</v>
      </c>
      <c r="E1664" s="3" t="s">
        <v>35</v>
      </c>
      <c r="F1664" s="3" t="s">
        <v>646</v>
      </c>
      <c r="G1664" s="5">
        <v>6.552064541</v>
      </c>
      <c r="H1664" s="5">
        <v>2.1520146969999998</v>
      </c>
      <c r="I1664" s="5">
        <v>10.57694201</v>
      </c>
      <c r="J1664" s="2" t="s">
        <v>644</v>
      </c>
    </row>
    <row r="1665" spans="1:10" ht="14.4" hidden="1">
      <c r="A1665" s="3" t="s">
        <v>278</v>
      </c>
      <c r="B1665" s="5">
        <v>2001</v>
      </c>
      <c r="C1665" s="3" t="s">
        <v>647</v>
      </c>
      <c r="D1665" s="3" t="s">
        <v>642</v>
      </c>
      <c r="E1665" s="3" t="s">
        <v>35</v>
      </c>
      <c r="F1665" s="3" t="s">
        <v>646</v>
      </c>
      <c r="G1665" s="5">
        <v>6.6756790219999997</v>
      </c>
      <c r="H1665" s="5">
        <v>2.5065246779999999</v>
      </c>
      <c r="I1665" s="5">
        <v>10.4954062</v>
      </c>
      <c r="J1665" s="2" t="s">
        <v>644</v>
      </c>
    </row>
    <row r="1666" spans="1:10" ht="14.4" hidden="1">
      <c r="A1666" s="3" t="s">
        <v>278</v>
      </c>
      <c r="B1666" s="5">
        <v>2002</v>
      </c>
      <c r="C1666" s="3" t="s">
        <v>647</v>
      </c>
      <c r="D1666" s="3" t="s">
        <v>642</v>
      </c>
      <c r="E1666" s="3" t="s">
        <v>35</v>
      </c>
      <c r="F1666" s="3" t="s">
        <v>646</v>
      </c>
      <c r="G1666" s="5">
        <v>6.951400767</v>
      </c>
      <c r="H1666" s="5">
        <v>2.817714805</v>
      </c>
      <c r="I1666" s="5">
        <v>10.794149620000001</v>
      </c>
      <c r="J1666" s="2" t="s">
        <v>644</v>
      </c>
    </row>
    <row r="1667" spans="1:10" ht="14.4" hidden="1">
      <c r="A1667" s="3" t="s">
        <v>278</v>
      </c>
      <c r="B1667" s="5">
        <v>2003</v>
      </c>
      <c r="C1667" s="3" t="s">
        <v>647</v>
      </c>
      <c r="D1667" s="3" t="s">
        <v>642</v>
      </c>
      <c r="E1667" s="3" t="s">
        <v>35</v>
      </c>
      <c r="F1667" s="3" t="s">
        <v>646</v>
      </c>
      <c r="G1667" s="5">
        <v>7.4052517760000001</v>
      </c>
      <c r="H1667" s="5">
        <v>3.1581989109999999</v>
      </c>
      <c r="I1667" s="5">
        <v>11.61829112</v>
      </c>
      <c r="J1667" s="2" t="s">
        <v>644</v>
      </c>
    </row>
    <row r="1668" spans="1:10" ht="14.4" hidden="1">
      <c r="A1668" s="3" t="s">
        <v>278</v>
      </c>
      <c r="B1668" s="5">
        <v>2004</v>
      </c>
      <c r="C1668" s="3" t="s">
        <v>647</v>
      </c>
      <c r="D1668" s="3" t="s">
        <v>642</v>
      </c>
      <c r="E1668" s="3" t="s">
        <v>35</v>
      </c>
      <c r="F1668" s="3" t="s">
        <v>646</v>
      </c>
      <c r="G1668" s="5">
        <v>7.6536133250000002</v>
      </c>
      <c r="H1668" s="5">
        <v>3.312187904</v>
      </c>
      <c r="I1668" s="5">
        <v>12.08523634</v>
      </c>
      <c r="J1668" s="2" t="s">
        <v>644</v>
      </c>
    </row>
    <row r="1669" spans="1:10" ht="14.4" hidden="1">
      <c r="A1669" s="3" t="s">
        <v>278</v>
      </c>
      <c r="B1669" s="5">
        <v>2005</v>
      </c>
      <c r="C1669" s="3" t="s">
        <v>647</v>
      </c>
      <c r="D1669" s="3" t="s">
        <v>642</v>
      </c>
      <c r="E1669" s="3" t="s">
        <v>35</v>
      </c>
      <c r="F1669" s="3" t="s">
        <v>646</v>
      </c>
      <c r="G1669" s="5">
        <v>7.8224258789999999</v>
      </c>
      <c r="H1669" s="5">
        <v>3.0623042219999999</v>
      </c>
      <c r="I1669" s="5">
        <v>12.54453109</v>
      </c>
      <c r="J1669" s="2" t="s">
        <v>644</v>
      </c>
    </row>
    <row r="1670" spans="1:10" ht="14.4" hidden="1">
      <c r="A1670" s="3" t="s">
        <v>278</v>
      </c>
      <c r="B1670" s="5">
        <v>2006</v>
      </c>
      <c r="C1670" s="3" t="s">
        <v>647</v>
      </c>
      <c r="D1670" s="3" t="s">
        <v>642</v>
      </c>
      <c r="E1670" s="3" t="s">
        <v>35</v>
      </c>
      <c r="F1670" s="3" t="s">
        <v>646</v>
      </c>
      <c r="G1670" s="5">
        <v>8.1452802769999995</v>
      </c>
      <c r="H1670" s="5">
        <v>3.6571664230000001</v>
      </c>
      <c r="I1670" s="5">
        <v>12.724202119999999</v>
      </c>
      <c r="J1670" s="2" t="s">
        <v>644</v>
      </c>
    </row>
    <row r="1671" spans="1:10" ht="14.4" hidden="1">
      <c r="A1671" s="3" t="s">
        <v>278</v>
      </c>
      <c r="B1671" s="5">
        <v>2007</v>
      </c>
      <c r="C1671" s="3" t="s">
        <v>647</v>
      </c>
      <c r="D1671" s="3" t="s">
        <v>642</v>
      </c>
      <c r="E1671" s="3" t="s">
        <v>35</v>
      </c>
      <c r="F1671" s="3" t="s">
        <v>646</v>
      </c>
      <c r="G1671" s="5">
        <v>8.5934494089999998</v>
      </c>
      <c r="H1671" s="5">
        <v>3.9171881879999999</v>
      </c>
      <c r="I1671" s="5">
        <v>13.16832044</v>
      </c>
      <c r="J1671" s="2" t="s">
        <v>644</v>
      </c>
    </row>
    <row r="1672" spans="1:10" ht="14.4" hidden="1">
      <c r="A1672" s="3" t="s">
        <v>278</v>
      </c>
      <c r="B1672" s="5">
        <v>2008</v>
      </c>
      <c r="C1672" s="3" t="s">
        <v>647</v>
      </c>
      <c r="D1672" s="3" t="s">
        <v>642</v>
      </c>
      <c r="E1672" s="3" t="s">
        <v>35</v>
      </c>
      <c r="F1672" s="3" t="s">
        <v>646</v>
      </c>
      <c r="G1672" s="5">
        <v>9.3238573480000007</v>
      </c>
      <c r="H1672" s="5">
        <v>4.2027099950000002</v>
      </c>
      <c r="I1672" s="5">
        <v>14.234875990000001</v>
      </c>
      <c r="J1672" s="2" t="s">
        <v>644</v>
      </c>
    </row>
    <row r="1673" spans="1:10" ht="14.4" hidden="1">
      <c r="A1673" s="3" t="s">
        <v>278</v>
      </c>
      <c r="B1673" s="5">
        <v>2009</v>
      </c>
      <c r="C1673" s="3" t="s">
        <v>647</v>
      </c>
      <c r="D1673" s="3" t="s">
        <v>642</v>
      </c>
      <c r="E1673" s="3" t="s">
        <v>35</v>
      </c>
      <c r="F1673" s="3" t="s">
        <v>646</v>
      </c>
      <c r="G1673" s="5">
        <v>10.08205057</v>
      </c>
      <c r="H1673" s="5">
        <v>4.1774078980000002</v>
      </c>
      <c r="I1673" s="5">
        <v>15.54901368</v>
      </c>
      <c r="J1673" s="2" t="s">
        <v>644</v>
      </c>
    </row>
    <row r="1674" spans="1:10" ht="14.4" hidden="1">
      <c r="A1674" s="3" t="s">
        <v>278</v>
      </c>
      <c r="B1674" s="5">
        <v>2010</v>
      </c>
      <c r="C1674" s="3" t="s">
        <v>647</v>
      </c>
      <c r="D1674" s="3" t="s">
        <v>642</v>
      </c>
      <c r="E1674" s="3" t="s">
        <v>35</v>
      </c>
      <c r="F1674" s="3" t="s">
        <v>646</v>
      </c>
      <c r="G1674" s="5">
        <v>10.324463039999999</v>
      </c>
      <c r="H1674" s="5">
        <v>3.7727672449999998</v>
      </c>
      <c r="I1674" s="5">
        <v>16.502568790000002</v>
      </c>
      <c r="J1674" s="2" t="s">
        <v>644</v>
      </c>
    </row>
    <row r="1675" spans="1:10" ht="14.4" hidden="1">
      <c r="A1675" s="3" t="s">
        <v>278</v>
      </c>
      <c r="B1675" s="5">
        <v>2011</v>
      </c>
      <c r="C1675" s="3" t="s">
        <v>647</v>
      </c>
      <c r="D1675" s="3" t="s">
        <v>642</v>
      </c>
      <c r="E1675" s="3" t="s">
        <v>35</v>
      </c>
      <c r="F1675" s="3" t="s">
        <v>646</v>
      </c>
      <c r="G1675" s="5">
        <v>10.651831619999999</v>
      </c>
      <c r="H1675" s="5">
        <v>3.729712937</v>
      </c>
      <c r="I1675" s="5">
        <v>17.33088102</v>
      </c>
      <c r="J1675" s="2" t="s">
        <v>644</v>
      </c>
    </row>
    <row r="1676" spans="1:10" ht="14.4" hidden="1">
      <c r="A1676" s="3" t="s">
        <v>278</v>
      </c>
      <c r="B1676" s="5">
        <v>2012</v>
      </c>
      <c r="C1676" s="3" t="s">
        <v>647</v>
      </c>
      <c r="D1676" s="3" t="s">
        <v>642</v>
      </c>
      <c r="E1676" s="3" t="s">
        <v>35</v>
      </c>
      <c r="F1676" s="3" t="s">
        <v>646</v>
      </c>
      <c r="G1676" s="5">
        <v>11.168495950000001</v>
      </c>
      <c r="H1676" s="5">
        <v>4.2534731710000004</v>
      </c>
      <c r="I1676" s="5">
        <v>18.30542737</v>
      </c>
      <c r="J1676" s="2" t="s">
        <v>644</v>
      </c>
    </row>
    <row r="1677" spans="1:10" ht="14.4" hidden="1">
      <c r="A1677" s="3" t="s">
        <v>278</v>
      </c>
      <c r="B1677" s="5">
        <v>2013</v>
      </c>
      <c r="C1677" s="3" t="s">
        <v>647</v>
      </c>
      <c r="D1677" s="3" t="s">
        <v>642</v>
      </c>
      <c r="E1677" s="3" t="s">
        <v>35</v>
      </c>
      <c r="F1677" s="3" t="s">
        <v>646</v>
      </c>
      <c r="G1677" s="5">
        <v>10.7180056</v>
      </c>
      <c r="H1677" s="5">
        <v>3.4606296259999998</v>
      </c>
      <c r="I1677" s="5">
        <v>17.44963619</v>
      </c>
      <c r="J1677" s="2" t="s">
        <v>644</v>
      </c>
    </row>
    <row r="1678" spans="1:10" ht="14.4" hidden="1">
      <c r="A1678" s="3" t="s">
        <v>278</v>
      </c>
      <c r="B1678" s="5">
        <v>2014</v>
      </c>
      <c r="C1678" s="3" t="s">
        <v>647</v>
      </c>
      <c r="D1678" s="3" t="s">
        <v>642</v>
      </c>
      <c r="E1678" s="3" t="s">
        <v>35</v>
      </c>
      <c r="F1678" s="3" t="s">
        <v>646</v>
      </c>
      <c r="G1678" s="5">
        <v>11.032890979999999</v>
      </c>
      <c r="H1678" s="5">
        <v>3.3973202659999999</v>
      </c>
      <c r="I1678" s="5">
        <v>18.436367440000001</v>
      </c>
      <c r="J1678" s="2" t="s">
        <v>644</v>
      </c>
    </row>
    <row r="1679" spans="1:10" ht="14.4" hidden="1">
      <c r="A1679" s="3" t="s">
        <v>278</v>
      </c>
      <c r="B1679" s="5">
        <v>2015</v>
      </c>
      <c r="C1679" s="3" t="s">
        <v>647</v>
      </c>
      <c r="D1679" s="3" t="s">
        <v>642</v>
      </c>
      <c r="E1679" s="3" t="s">
        <v>35</v>
      </c>
      <c r="F1679" s="3" t="s">
        <v>646</v>
      </c>
      <c r="G1679" s="5">
        <v>11.67150709</v>
      </c>
      <c r="H1679" s="5">
        <v>3.715773912</v>
      </c>
      <c r="I1679" s="5">
        <v>19.51647474</v>
      </c>
      <c r="J1679" s="2" t="s">
        <v>644</v>
      </c>
    </row>
    <row r="1680" spans="1:10" ht="14.4" hidden="1">
      <c r="A1680" s="3" t="s">
        <v>278</v>
      </c>
      <c r="B1680" s="5">
        <v>2016</v>
      </c>
      <c r="C1680" s="3" t="s">
        <v>647</v>
      </c>
      <c r="D1680" s="3" t="s">
        <v>642</v>
      </c>
      <c r="E1680" s="3" t="s">
        <v>35</v>
      </c>
      <c r="F1680" s="3" t="s">
        <v>646</v>
      </c>
      <c r="G1680" s="5">
        <v>10.928188609999999</v>
      </c>
      <c r="H1680" s="5">
        <v>2.815202894</v>
      </c>
      <c r="I1680" s="5">
        <v>18.666204629999999</v>
      </c>
      <c r="J1680" s="2" t="s">
        <v>644</v>
      </c>
    </row>
    <row r="1681" spans="1:10" ht="14.4" hidden="1">
      <c r="A1681" s="3" t="s">
        <v>278</v>
      </c>
      <c r="B1681" s="5">
        <v>2017</v>
      </c>
      <c r="C1681" s="3" t="s">
        <v>647</v>
      </c>
      <c r="D1681" s="3" t="s">
        <v>642</v>
      </c>
      <c r="E1681" s="3" t="s">
        <v>35</v>
      </c>
      <c r="F1681" s="3" t="s">
        <v>646</v>
      </c>
      <c r="G1681" s="5">
        <v>11.31756693</v>
      </c>
      <c r="H1681" s="5">
        <v>3.266082833</v>
      </c>
      <c r="I1681" s="5">
        <v>19.894780189999999</v>
      </c>
      <c r="J1681" s="2" t="s">
        <v>644</v>
      </c>
    </row>
    <row r="1682" spans="1:10" ht="14.4">
      <c r="A1682" s="3" t="s">
        <v>286</v>
      </c>
      <c r="B1682" s="5">
        <v>1990</v>
      </c>
      <c r="C1682" s="3" t="s">
        <v>641</v>
      </c>
      <c r="D1682" s="3" t="s">
        <v>642</v>
      </c>
      <c r="E1682" s="3" t="s">
        <v>35</v>
      </c>
      <c r="F1682" s="3" t="s">
        <v>643</v>
      </c>
      <c r="G1682" s="5">
        <v>5747.9759999999997</v>
      </c>
      <c r="H1682" s="5">
        <v>3095.8</v>
      </c>
      <c r="I1682" s="5">
        <v>9694.0959999999995</v>
      </c>
      <c r="J1682" s="2" t="s">
        <v>644</v>
      </c>
    </row>
    <row r="1683" spans="1:10" ht="14.4">
      <c r="A1683" s="3" t="s">
        <v>286</v>
      </c>
      <c r="B1683" s="5">
        <v>1991</v>
      </c>
      <c r="C1683" s="3" t="s">
        <v>641</v>
      </c>
      <c r="D1683" s="3" t="s">
        <v>642</v>
      </c>
      <c r="E1683" s="3" t="s">
        <v>35</v>
      </c>
      <c r="F1683" s="3" t="s">
        <v>643</v>
      </c>
      <c r="G1683" s="5">
        <v>5674.03</v>
      </c>
      <c r="H1683" s="5">
        <v>3228.9459999999999</v>
      </c>
      <c r="I1683" s="5">
        <v>9229</v>
      </c>
      <c r="J1683" s="2" t="s">
        <v>644</v>
      </c>
    </row>
    <row r="1684" spans="1:10" ht="14.4">
      <c r="A1684" s="3" t="s">
        <v>286</v>
      </c>
      <c r="B1684" s="5">
        <v>1992</v>
      </c>
      <c r="C1684" s="3" t="s">
        <v>641</v>
      </c>
      <c r="D1684" s="3" t="s">
        <v>642</v>
      </c>
      <c r="E1684" s="3" t="s">
        <v>35</v>
      </c>
      <c r="F1684" s="3" t="s">
        <v>643</v>
      </c>
      <c r="G1684" s="5">
        <v>5634.42</v>
      </c>
      <c r="H1684" s="5">
        <v>3340.7069999999999</v>
      </c>
      <c r="I1684" s="5">
        <v>9024.2440000000006</v>
      </c>
      <c r="J1684" s="2" t="s">
        <v>644</v>
      </c>
    </row>
    <row r="1685" spans="1:10" ht="14.4">
      <c r="A1685" s="3" t="s">
        <v>286</v>
      </c>
      <c r="B1685" s="5">
        <v>1993</v>
      </c>
      <c r="C1685" s="3" t="s">
        <v>641</v>
      </c>
      <c r="D1685" s="3" t="s">
        <v>642</v>
      </c>
      <c r="E1685" s="3" t="s">
        <v>35</v>
      </c>
      <c r="F1685" s="3" t="s">
        <v>643</v>
      </c>
      <c r="G1685" s="5">
        <v>5563.5</v>
      </c>
      <c r="H1685" s="5">
        <v>3151.7979999999998</v>
      </c>
      <c r="I1685" s="5">
        <v>8768.2219999999998</v>
      </c>
      <c r="J1685" s="2" t="s">
        <v>644</v>
      </c>
    </row>
    <row r="1686" spans="1:10" ht="14.4">
      <c r="A1686" s="3" t="s">
        <v>286</v>
      </c>
      <c r="B1686" s="5">
        <v>1994</v>
      </c>
      <c r="C1686" s="3" t="s">
        <v>641</v>
      </c>
      <c r="D1686" s="3" t="s">
        <v>642</v>
      </c>
      <c r="E1686" s="3" t="s">
        <v>35</v>
      </c>
      <c r="F1686" s="3" t="s">
        <v>643</v>
      </c>
      <c r="G1686" s="5">
        <v>5460.9250000000002</v>
      </c>
      <c r="H1686" s="5">
        <v>2913.0149999999999</v>
      </c>
      <c r="I1686" s="5">
        <v>8920.2819999999992</v>
      </c>
      <c r="J1686" s="2" t="s">
        <v>644</v>
      </c>
    </row>
    <row r="1687" spans="1:10" ht="14.4">
      <c r="A1687" s="3" t="s">
        <v>286</v>
      </c>
      <c r="B1687" s="5">
        <v>1995</v>
      </c>
      <c r="C1687" s="3" t="s">
        <v>641</v>
      </c>
      <c r="D1687" s="3" t="s">
        <v>642</v>
      </c>
      <c r="E1687" s="3" t="s">
        <v>35</v>
      </c>
      <c r="F1687" s="3" t="s">
        <v>643</v>
      </c>
      <c r="G1687" s="5">
        <v>5351.5339999999997</v>
      </c>
      <c r="H1687" s="5">
        <v>2807.5320000000002</v>
      </c>
      <c r="I1687" s="5">
        <v>8880.5679999999993</v>
      </c>
      <c r="J1687" s="2" t="s">
        <v>644</v>
      </c>
    </row>
    <row r="1688" spans="1:10" ht="14.4">
      <c r="A1688" s="3" t="s">
        <v>286</v>
      </c>
      <c r="B1688" s="5">
        <v>1996</v>
      </c>
      <c r="C1688" s="3" t="s">
        <v>641</v>
      </c>
      <c r="D1688" s="3" t="s">
        <v>642</v>
      </c>
      <c r="E1688" s="3" t="s">
        <v>35</v>
      </c>
      <c r="F1688" s="3" t="s">
        <v>643</v>
      </c>
      <c r="G1688" s="5">
        <v>5315.6850000000004</v>
      </c>
      <c r="H1688" s="5">
        <v>2999.5610000000001</v>
      </c>
      <c r="I1688" s="5">
        <v>8699.5139999999992</v>
      </c>
      <c r="J1688" s="2" t="s">
        <v>644</v>
      </c>
    </row>
    <row r="1689" spans="1:10" ht="14.4">
      <c r="A1689" s="3" t="s">
        <v>286</v>
      </c>
      <c r="B1689" s="5">
        <v>1997</v>
      </c>
      <c r="C1689" s="3" t="s">
        <v>641</v>
      </c>
      <c r="D1689" s="3" t="s">
        <v>642</v>
      </c>
      <c r="E1689" s="3" t="s">
        <v>35</v>
      </c>
      <c r="F1689" s="3" t="s">
        <v>643</v>
      </c>
      <c r="G1689" s="5">
        <v>5223.62</v>
      </c>
      <c r="H1689" s="5">
        <v>2951.645</v>
      </c>
      <c r="I1689" s="5">
        <v>7959.0219999999999</v>
      </c>
      <c r="J1689" s="2" t="s">
        <v>644</v>
      </c>
    </row>
    <row r="1690" spans="1:10" ht="14.4">
      <c r="A1690" s="3" t="s">
        <v>286</v>
      </c>
      <c r="B1690" s="5">
        <v>1998</v>
      </c>
      <c r="C1690" s="3" t="s">
        <v>641</v>
      </c>
      <c r="D1690" s="3" t="s">
        <v>642</v>
      </c>
      <c r="E1690" s="3" t="s">
        <v>35</v>
      </c>
      <c r="F1690" s="3" t="s">
        <v>643</v>
      </c>
      <c r="G1690" s="5">
        <v>5104.53</v>
      </c>
      <c r="H1690" s="5">
        <v>2968.7130000000002</v>
      </c>
      <c r="I1690" s="5">
        <v>7787.3969999999999</v>
      </c>
      <c r="J1690" s="2" t="s">
        <v>644</v>
      </c>
    </row>
    <row r="1691" spans="1:10" ht="14.4">
      <c r="A1691" s="3" t="s">
        <v>286</v>
      </c>
      <c r="B1691" s="5">
        <v>1999</v>
      </c>
      <c r="C1691" s="3" t="s">
        <v>641</v>
      </c>
      <c r="D1691" s="3" t="s">
        <v>642</v>
      </c>
      <c r="E1691" s="3" t="s">
        <v>35</v>
      </c>
      <c r="F1691" s="3" t="s">
        <v>643</v>
      </c>
      <c r="G1691" s="5">
        <v>4957.6400000000003</v>
      </c>
      <c r="H1691" s="5">
        <v>2807.9110000000001</v>
      </c>
      <c r="I1691" s="5">
        <v>7695.2669999999998</v>
      </c>
      <c r="J1691" s="2" t="s">
        <v>644</v>
      </c>
    </row>
    <row r="1692" spans="1:10" ht="14.4">
      <c r="A1692" s="3" t="s">
        <v>286</v>
      </c>
      <c r="B1692" s="5">
        <v>2000</v>
      </c>
      <c r="C1692" s="3" t="s">
        <v>641</v>
      </c>
      <c r="D1692" s="3" t="s">
        <v>642</v>
      </c>
      <c r="E1692" s="3" t="s">
        <v>35</v>
      </c>
      <c r="F1692" s="3" t="s">
        <v>643</v>
      </c>
      <c r="G1692" s="5">
        <v>4839.91</v>
      </c>
      <c r="H1692" s="5">
        <v>2624.607</v>
      </c>
      <c r="I1692" s="5">
        <v>7880.0619999999999</v>
      </c>
      <c r="J1692" s="2" t="s">
        <v>644</v>
      </c>
    </row>
    <row r="1693" spans="1:10" ht="14.4">
      <c r="A1693" s="3" t="s">
        <v>286</v>
      </c>
      <c r="B1693" s="5">
        <v>2001</v>
      </c>
      <c r="C1693" s="3" t="s">
        <v>641</v>
      </c>
      <c r="D1693" s="3" t="s">
        <v>642</v>
      </c>
      <c r="E1693" s="3" t="s">
        <v>35</v>
      </c>
      <c r="F1693" s="3" t="s">
        <v>643</v>
      </c>
      <c r="G1693" s="5">
        <v>4729.8379999999997</v>
      </c>
      <c r="H1693" s="5">
        <v>2734.7040000000002</v>
      </c>
      <c r="I1693" s="5">
        <v>7415.451</v>
      </c>
      <c r="J1693" s="2" t="s">
        <v>644</v>
      </c>
    </row>
    <row r="1694" spans="1:10" ht="14.4">
      <c r="A1694" s="3" t="s">
        <v>286</v>
      </c>
      <c r="B1694" s="5">
        <v>2002</v>
      </c>
      <c r="C1694" s="3" t="s">
        <v>641</v>
      </c>
      <c r="D1694" s="3" t="s">
        <v>642</v>
      </c>
      <c r="E1694" s="3" t="s">
        <v>35</v>
      </c>
      <c r="F1694" s="3" t="s">
        <v>643</v>
      </c>
      <c r="G1694" s="5">
        <v>4723.723</v>
      </c>
      <c r="H1694" s="5">
        <v>2816.4580000000001</v>
      </c>
      <c r="I1694" s="5">
        <v>7292.1279999999997</v>
      </c>
      <c r="J1694" s="2" t="s">
        <v>644</v>
      </c>
    </row>
    <row r="1695" spans="1:10" ht="14.4">
      <c r="A1695" s="3" t="s">
        <v>286</v>
      </c>
      <c r="B1695" s="5">
        <v>2003</v>
      </c>
      <c r="C1695" s="3" t="s">
        <v>641</v>
      </c>
      <c r="D1695" s="3" t="s">
        <v>642</v>
      </c>
      <c r="E1695" s="3" t="s">
        <v>35</v>
      </c>
      <c r="F1695" s="3" t="s">
        <v>643</v>
      </c>
      <c r="G1695" s="5">
        <v>4724.5450000000001</v>
      </c>
      <c r="H1695" s="5">
        <v>2817.125</v>
      </c>
      <c r="I1695" s="5">
        <v>7328.8710000000001</v>
      </c>
      <c r="J1695" s="2" t="s">
        <v>644</v>
      </c>
    </row>
    <row r="1696" spans="1:10" ht="14.4">
      <c r="A1696" s="3" t="s">
        <v>286</v>
      </c>
      <c r="B1696" s="5">
        <v>2004</v>
      </c>
      <c r="C1696" s="3" t="s">
        <v>641</v>
      </c>
      <c r="D1696" s="3" t="s">
        <v>642</v>
      </c>
      <c r="E1696" s="3" t="s">
        <v>35</v>
      </c>
      <c r="F1696" s="3" t="s">
        <v>643</v>
      </c>
      <c r="G1696" s="5">
        <v>4670.5410000000002</v>
      </c>
      <c r="H1696" s="5">
        <v>2763.797</v>
      </c>
      <c r="I1696" s="5">
        <v>7157.36</v>
      </c>
      <c r="J1696" s="2" t="s">
        <v>644</v>
      </c>
    </row>
    <row r="1697" spans="1:10" ht="14.4">
      <c r="A1697" s="3" t="s">
        <v>286</v>
      </c>
      <c r="B1697" s="5">
        <v>2005</v>
      </c>
      <c r="C1697" s="3" t="s">
        <v>641</v>
      </c>
      <c r="D1697" s="3" t="s">
        <v>642</v>
      </c>
      <c r="E1697" s="3" t="s">
        <v>35</v>
      </c>
      <c r="F1697" s="3" t="s">
        <v>643</v>
      </c>
      <c r="G1697" s="5">
        <v>4526.2610000000004</v>
      </c>
      <c r="H1697" s="5">
        <v>2546.7269999999999</v>
      </c>
      <c r="I1697" s="5">
        <v>7216.3289999999997</v>
      </c>
      <c r="J1697" s="2" t="s">
        <v>644</v>
      </c>
    </row>
    <row r="1698" spans="1:10" ht="14.4">
      <c r="A1698" s="3" t="s">
        <v>286</v>
      </c>
      <c r="B1698" s="5">
        <v>2006</v>
      </c>
      <c r="C1698" s="3" t="s">
        <v>641</v>
      </c>
      <c r="D1698" s="3" t="s">
        <v>642</v>
      </c>
      <c r="E1698" s="3" t="s">
        <v>35</v>
      </c>
      <c r="F1698" s="3" t="s">
        <v>643</v>
      </c>
      <c r="G1698" s="5">
        <v>4315.9080000000004</v>
      </c>
      <c r="H1698" s="5">
        <v>2558.9340000000002</v>
      </c>
      <c r="I1698" s="5">
        <v>6637.7470000000003</v>
      </c>
      <c r="J1698" s="2" t="s">
        <v>644</v>
      </c>
    </row>
    <row r="1699" spans="1:10" ht="14.4">
      <c r="A1699" s="3" t="s">
        <v>286</v>
      </c>
      <c r="B1699" s="5">
        <v>2007</v>
      </c>
      <c r="C1699" s="3" t="s">
        <v>641</v>
      </c>
      <c r="D1699" s="3" t="s">
        <v>642</v>
      </c>
      <c r="E1699" s="3" t="s">
        <v>35</v>
      </c>
      <c r="F1699" s="3" t="s">
        <v>643</v>
      </c>
      <c r="G1699" s="5">
        <v>4046.623</v>
      </c>
      <c r="H1699" s="5">
        <v>2476.3040000000001</v>
      </c>
      <c r="I1699" s="5">
        <v>6157.4120000000003</v>
      </c>
      <c r="J1699" s="2" t="s">
        <v>644</v>
      </c>
    </row>
    <row r="1700" spans="1:10" ht="14.4">
      <c r="A1700" s="3" t="s">
        <v>286</v>
      </c>
      <c r="B1700" s="5">
        <v>2008</v>
      </c>
      <c r="C1700" s="3" t="s">
        <v>641</v>
      </c>
      <c r="D1700" s="3" t="s">
        <v>642</v>
      </c>
      <c r="E1700" s="3" t="s">
        <v>35</v>
      </c>
      <c r="F1700" s="3" t="s">
        <v>643</v>
      </c>
      <c r="G1700" s="5">
        <v>3838.6930000000002</v>
      </c>
      <c r="H1700" s="5">
        <v>2309.1579999999999</v>
      </c>
      <c r="I1700" s="5">
        <v>5808.8850000000002</v>
      </c>
      <c r="J1700" s="2" t="s">
        <v>644</v>
      </c>
    </row>
    <row r="1701" spans="1:10" ht="14.4">
      <c r="A1701" s="3" t="s">
        <v>286</v>
      </c>
      <c r="B1701" s="5">
        <v>2009</v>
      </c>
      <c r="C1701" s="3" t="s">
        <v>641</v>
      </c>
      <c r="D1701" s="3" t="s">
        <v>642</v>
      </c>
      <c r="E1701" s="3" t="s">
        <v>35</v>
      </c>
      <c r="F1701" s="3" t="s">
        <v>643</v>
      </c>
      <c r="G1701" s="5">
        <v>3556.9349999999999</v>
      </c>
      <c r="H1701" s="5">
        <v>2073.902</v>
      </c>
      <c r="I1701" s="5">
        <v>5481.0630000000001</v>
      </c>
      <c r="J1701" s="2" t="s">
        <v>644</v>
      </c>
    </row>
    <row r="1702" spans="1:10" ht="14.4">
      <c r="A1702" s="3" t="s">
        <v>286</v>
      </c>
      <c r="B1702" s="5">
        <v>2010</v>
      </c>
      <c r="C1702" s="3" t="s">
        <v>641</v>
      </c>
      <c r="D1702" s="3" t="s">
        <v>642</v>
      </c>
      <c r="E1702" s="3" t="s">
        <v>35</v>
      </c>
      <c r="F1702" s="3" t="s">
        <v>643</v>
      </c>
      <c r="G1702" s="5">
        <v>3277.422</v>
      </c>
      <c r="H1702" s="5">
        <v>1835.8869999999999</v>
      </c>
      <c r="I1702" s="5">
        <v>5283.9260000000004</v>
      </c>
      <c r="J1702" s="2" t="s">
        <v>644</v>
      </c>
    </row>
    <row r="1703" spans="1:10" ht="14.4">
      <c r="A1703" s="3" t="s">
        <v>286</v>
      </c>
      <c r="B1703" s="5">
        <v>2011</v>
      </c>
      <c r="C1703" s="3" t="s">
        <v>641</v>
      </c>
      <c r="D1703" s="3" t="s">
        <v>642</v>
      </c>
      <c r="E1703" s="3" t="s">
        <v>35</v>
      </c>
      <c r="F1703" s="3" t="s">
        <v>643</v>
      </c>
      <c r="G1703" s="5">
        <v>3022.5410000000002</v>
      </c>
      <c r="H1703" s="5">
        <v>1713.402</v>
      </c>
      <c r="I1703" s="5">
        <v>4927.5439999999999</v>
      </c>
      <c r="J1703" s="2" t="s">
        <v>644</v>
      </c>
    </row>
    <row r="1704" spans="1:10" ht="14.4">
      <c r="A1704" s="3" t="s">
        <v>286</v>
      </c>
      <c r="B1704" s="5">
        <v>2012</v>
      </c>
      <c r="C1704" s="3" t="s">
        <v>641</v>
      </c>
      <c r="D1704" s="3" t="s">
        <v>642</v>
      </c>
      <c r="E1704" s="3" t="s">
        <v>35</v>
      </c>
      <c r="F1704" s="3" t="s">
        <v>643</v>
      </c>
      <c r="G1704" s="5">
        <v>2814.904</v>
      </c>
      <c r="H1704" s="5">
        <v>1542.09</v>
      </c>
      <c r="I1704" s="5">
        <v>4640.0320000000002</v>
      </c>
      <c r="J1704" s="2" t="s">
        <v>644</v>
      </c>
    </row>
    <row r="1705" spans="1:10" ht="14.4">
      <c r="A1705" s="3" t="s">
        <v>286</v>
      </c>
      <c r="B1705" s="5">
        <v>2013</v>
      </c>
      <c r="C1705" s="3" t="s">
        <v>641</v>
      </c>
      <c r="D1705" s="3" t="s">
        <v>642</v>
      </c>
      <c r="E1705" s="3" t="s">
        <v>35</v>
      </c>
      <c r="F1705" s="3" t="s">
        <v>643</v>
      </c>
      <c r="G1705" s="5">
        <v>2669.2220000000002</v>
      </c>
      <c r="H1705" s="5">
        <v>1488.816</v>
      </c>
      <c r="I1705" s="5">
        <v>4270.7349999999997</v>
      </c>
      <c r="J1705" s="2" t="s">
        <v>644</v>
      </c>
    </row>
    <row r="1706" spans="1:10" ht="14.4">
      <c r="A1706" s="3" t="s">
        <v>286</v>
      </c>
      <c r="B1706" s="5">
        <v>2014</v>
      </c>
      <c r="C1706" s="3" t="s">
        <v>641</v>
      </c>
      <c r="D1706" s="3" t="s">
        <v>642</v>
      </c>
      <c r="E1706" s="3" t="s">
        <v>35</v>
      </c>
      <c r="F1706" s="3" t="s">
        <v>643</v>
      </c>
      <c r="G1706" s="5">
        <v>2408.498</v>
      </c>
      <c r="H1706" s="5">
        <v>1298.443</v>
      </c>
      <c r="I1706" s="5">
        <v>3840.4070000000002</v>
      </c>
      <c r="J1706" s="2" t="s">
        <v>644</v>
      </c>
    </row>
    <row r="1707" spans="1:10" ht="14.4">
      <c r="A1707" s="3" t="s">
        <v>286</v>
      </c>
      <c r="B1707" s="5">
        <v>2015</v>
      </c>
      <c r="C1707" s="3" t="s">
        <v>641</v>
      </c>
      <c r="D1707" s="3" t="s">
        <v>642</v>
      </c>
      <c r="E1707" s="3" t="s">
        <v>35</v>
      </c>
      <c r="F1707" s="3" t="s">
        <v>643</v>
      </c>
      <c r="G1707" s="5">
        <v>2190.8409999999999</v>
      </c>
      <c r="H1707" s="5">
        <v>1171.722</v>
      </c>
      <c r="I1707" s="5">
        <v>3622.2539999999999</v>
      </c>
      <c r="J1707" s="2" t="s">
        <v>644</v>
      </c>
    </row>
    <row r="1708" spans="1:10" ht="14.4">
      <c r="A1708" s="3" t="s">
        <v>286</v>
      </c>
      <c r="B1708" s="5">
        <v>2016</v>
      </c>
      <c r="C1708" s="3" t="s">
        <v>641</v>
      </c>
      <c r="D1708" s="3" t="s">
        <v>642</v>
      </c>
      <c r="E1708" s="3" t="s">
        <v>35</v>
      </c>
      <c r="F1708" s="3" t="s">
        <v>643</v>
      </c>
      <c r="G1708" s="5">
        <v>1978.4970000000001</v>
      </c>
      <c r="H1708" s="5">
        <v>1058.674</v>
      </c>
      <c r="I1708" s="5">
        <v>3223.306</v>
      </c>
      <c r="J1708" s="2" t="s">
        <v>644</v>
      </c>
    </row>
    <row r="1709" spans="1:10" ht="14.4">
      <c r="A1709" s="3" t="s">
        <v>286</v>
      </c>
      <c r="B1709" s="5">
        <v>2017</v>
      </c>
      <c r="C1709" s="3" t="s">
        <v>641</v>
      </c>
      <c r="D1709" s="3" t="s">
        <v>642</v>
      </c>
      <c r="E1709" s="3" t="s">
        <v>35</v>
      </c>
      <c r="F1709" s="3" t="s">
        <v>643</v>
      </c>
      <c r="G1709" s="5">
        <v>1862.37</v>
      </c>
      <c r="H1709" s="5">
        <v>989.5883</v>
      </c>
      <c r="I1709" s="5">
        <v>3098.857</v>
      </c>
      <c r="J1709" s="2" t="s">
        <v>644</v>
      </c>
    </row>
    <row r="1710" spans="1:10" ht="14.4" hidden="1">
      <c r="A1710" s="3" t="s">
        <v>286</v>
      </c>
      <c r="B1710" s="5">
        <v>1990</v>
      </c>
      <c r="C1710" s="3" t="s">
        <v>641</v>
      </c>
      <c r="D1710" s="3" t="s">
        <v>642</v>
      </c>
      <c r="E1710" s="3" t="s">
        <v>35</v>
      </c>
      <c r="F1710" s="3" t="s">
        <v>646</v>
      </c>
      <c r="G1710" s="5">
        <v>65.932180000000002</v>
      </c>
      <c r="H1710" s="5">
        <v>35.468760000000003</v>
      </c>
      <c r="I1710" s="5">
        <v>111.2984</v>
      </c>
      <c r="J1710" s="2" t="s">
        <v>644</v>
      </c>
    </row>
    <row r="1711" spans="1:10" ht="14.4" hidden="1">
      <c r="A1711" s="3" t="s">
        <v>286</v>
      </c>
      <c r="B1711" s="5">
        <v>1991</v>
      </c>
      <c r="C1711" s="3" t="s">
        <v>641</v>
      </c>
      <c r="D1711" s="3" t="s">
        <v>642</v>
      </c>
      <c r="E1711" s="3" t="s">
        <v>35</v>
      </c>
      <c r="F1711" s="3" t="s">
        <v>646</v>
      </c>
      <c r="G1711" s="5">
        <v>65.084069999999997</v>
      </c>
      <c r="H1711" s="5">
        <v>37.038310000000003</v>
      </c>
      <c r="I1711" s="5">
        <v>105.81789999999999</v>
      </c>
      <c r="J1711" s="2" t="s">
        <v>644</v>
      </c>
    </row>
    <row r="1712" spans="1:10" ht="14.4" hidden="1">
      <c r="A1712" s="3" t="s">
        <v>286</v>
      </c>
      <c r="B1712" s="5">
        <v>1992</v>
      </c>
      <c r="C1712" s="3" t="s">
        <v>641</v>
      </c>
      <c r="D1712" s="3" t="s">
        <v>642</v>
      </c>
      <c r="E1712" s="3" t="s">
        <v>35</v>
      </c>
      <c r="F1712" s="3" t="s">
        <v>646</v>
      </c>
      <c r="G1712" s="5">
        <v>64.626840000000001</v>
      </c>
      <c r="H1712" s="5">
        <v>38.298569999999998</v>
      </c>
      <c r="I1712" s="5">
        <v>103.4598</v>
      </c>
      <c r="J1712" s="2" t="s">
        <v>644</v>
      </c>
    </row>
    <row r="1713" spans="1:10" ht="14.4" hidden="1">
      <c r="A1713" s="3" t="s">
        <v>286</v>
      </c>
      <c r="B1713" s="5">
        <v>1993</v>
      </c>
      <c r="C1713" s="3" t="s">
        <v>641</v>
      </c>
      <c r="D1713" s="3" t="s">
        <v>642</v>
      </c>
      <c r="E1713" s="3" t="s">
        <v>35</v>
      </c>
      <c r="F1713" s="3" t="s">
        <v>646</v>
      </c>
      <c r="G1713" s="5">
        <v>63.81138</v>
      </c>
      <c r="H1713" s="5">
        <v>36.164960000000001</v>
      </c>
      <c r="I1713" s="5">
        <v>100.5669</v>
      </c>
      <c r="J1713" s="2" t="s">
        <v>644</v>
      </c>
    </row>
    <row r="1714" spans="1:10" ht="14.4" hidden="1">
      <c r="A1714" s="3" t="s">
        <v>286</v>
      </c>
      <c r="B1714" s="5">
        <v>1994</v>
      </c>
      <c r="C1714" s="3" t="s">
        <v>641</v>
      </c>
      <c r="D1714" s="3" t="s">
        <v>642</v>
      </c>
      <c r="E1714" s="3" t="s">
        <v>35</v>
      </c>
      <c r="F1714" s="3" t="s">
        <v>646</v>
      </c>
      <c r="G1714" s="5">
        <v>62.632570000000001</v>
      </c>
      <c r="H1714" s="5">
        <v>33.404850000000003</v>
      </c>
      <c r="I1714" s="5">
        <v>102.3242</v>
      </c>
      <c r="J1714" s="2" t="s">
        <v>644</v>
      </c>
    </row>
    <row r="1715" spans="1:10" ht="14.4" hidden="1">
      <c r="A1715" s="3" t="s">
        <v>286</v>
      </c>
      <c r="B1715" s="5">
        <v>1995</v>
      </c>
      <c r="C1715" s="3" t="s">
        <v>641</v>
      </c>
      <c r="D1715" s="3" t="s">
        <v>642</v>
      </c>
      <c r="E1715" s="3" t="s">
        <v>35</v>
      </c>
      <c r="F1715" s="3" t="s">
        <v>646</v>
      </c>
      <c r="G1715" s="5">
        <v>61.375920000000001</v>
      </c>
      <c r="H1715" s="5">
        <v>32.15164</v>
      </c>
      <c r="I1715" s="5">
        <v>101.9102</v>
      </c>
      <c r="J1715" s="2" t="s">
        <v>644</v>
      </c>
    </row>
    <row r="1716" spans="1:10" ht="14.4" hidden="1">
      <c r="A1716" s="3" t="s">
        <v>286</v>
      </c>
      <c r="B1716" s="5">
        <v>1996</v>
      </c>
      <c r="C1716" s="3" t="s">
        <v>641</v>
      </c>
      <c r="D1716" s="3" t="s">
        <v>642</v>
      </c>
      <c r="E1716" s="3" t="s">
        <v>35</v>
      </c>
      <c r="F1716" s="3" t="s">
        <v>646</v>
      </c>
      <c r="G1716" s="5">
        <v>60.964559999999999</v>
      </c>
      <c r="H1716" s="5">
        <v>34.382959999999997</v>
      </c>
      <c r="I1716" s="5">
        <v>99.69726</v>
      </c>
      <c r="J1716" s="2" t="s">
        <v>644</v>
      </c>
    </row>
    <row r="1717" spans="1:10" ht="14.4" hidden="1">
      <c r="A1717" s="3" t="s">
        <v>286</v>
      </c>
      <c r="B1717" s="5">
        <v>1997</v>
      </c>
      <c r="C1717" s="3" t="s">
        <v>641</v>
      </c>
      <c r="D1717" s="3" t="s">
        <v>642</v>
      </c>
      <c r="E1717" s="3" t="s">
        <v>35</v>
      </c>
      <c r="F1717" s="3" t="s">
        <v>646</v>
      </c>
      <c r="G1717" s="5">
        <v>59.905990000000003</v>
      </c>
      <c r="H1717" s="5">
        <v>33.878480000000003</v>
      </c>
      <c r="I1717" s="5">
        <v>91.323539999999994</v>
      </c>
      <c r="J1717" s="2" t="s">
        <v>644</v>
      </c>
    </row>
    <row r="1718" spans="1:10" ht="14.4" hidden="1">
      <c r="A1718" s="3" t="s">
        <v>286</v>
      </c>
      <c r="B1718" s="5">
        <v>1998</v>
      </c>
      <c r="C1718" s="3" t="s">
        <v>641</v>
      </c>
      <c r="D1718" s="3" t="s">
        <v>642</v>
      </c>
      <c r="E1718" s="3" t="s">
        <v>35</v>
      </c>
      <c r="F1718" s="3" t="s">
        <v>646</v>
      </c>
      <c r="G1718" s="5">
        <v>58.540179999999999</v>
      </c>
      <c r="H1718" s="5">
        <v>34.004460000000002</v>
      </c>
      <c r="I1718" s="5">
        <v>89.250479999999996</v>
      </c>
      <c r="J1718" s="2" t="s">
        <v>644</v>
      </c>
    </row>
    <row r="1719" spans="1:10" ht="14.4" hidden="1">
      <c r="A1719" s="3" t="s">
        <v>286</v>
      </c>
      <c r="B1719" s="5">
        <v>1999</v>
      </c>
      <c r="C1719" s="3" t="s">
        <v>641</v>
      </c>
      <c r="D1719" s="3" t="s">
        <v>642</v>
      </c>
      <c r="E1719" s="3" t="s">
        <v>35</v>
      </c>
      <c r="F1719" s="3" t="s">
        <v>646</v>
      </c>
      <c r="G1719" s="5">
        <v>56.85501</v>
      </c>
      <c r="H1719" s="5">
        <v>32.191549999999999</v>
      </c>
      <c r="I1719" s="5">
        <v>88.240639999999999</v>
      </c>
      <c r="J1719" s="2" t="s">
        <v>644</v>
      </c>
    </row>
    <row r="1720" spans="1:10" ht="14.4" hidden="1">
      <c r="A1720" s="3" t="s">
        <v>286</v>
      </c>
      <c r="B1720" s="5">
        <v>2000</v>
      </c>
      <c r="C1720" s="3" t="s">
        <v>641</v>
      </c>
      <c r="D1720" s="3" t="s">
        <v>642</v>
      </c>
      <c r="E1720" s="3" t="s">
        <v>35</v>
      </c>
      <c r="F1720" s="3" t="s">
        <v>646</v>
      </c>
      <c r="G1720" s="5">
        <v>55.501429999999999</v>
      </c>
      <c r="H1720" s="5">
        <v>30.093900000000001</v>
      </c>
      <c r="I1720" s="5">
        <v>90.327979999999997</v>
      </c>
      <c r="J1720" s="2" t="s">
        <v>644</v>
      </c>
    </row>
    <row r="1721" spans="1:10" ht="14.4" hidden="1">
      <c r="A1721" s="3" t="s">
        <v>286</v>
      </c>
      <c r="B1721" s="5">
        <v>2001</v>
      </c>
      <c r="C1721" s="3" t="s">
        <v>641</v>
      </c>
      <c r="D1721" s="3" t="s">
        <v>642</v>
      </c>
      <c r="E1721" s="3" t="s">
        <v>35</v>
      </c>
      <c r="F1721" s="3" t="s">
        <v>646</v>
      </c>
      <c r="G1721" s="5">
        <v>54.234279999999998</v>
      </c>
      <c r="H1721" s="5">
        <v>31.340440000000001</v>
      </c>
      <c r="I1721" s="5">
        <v>85.088579999999993</v>
      </c>
      <c r="J1721" s="2" t="s">
        <v>644</v>
      </c>
    </row>
    <row r="1722" spans="1:10" ht="14.4" hidden="1">
      <c r="A1722" s="3" t="s">
        <v>286</v>
      </c>
      <c r="B1722" s="5">
        <v>2002</v>
      </c>
      <c r="C1722" s="3" t="s">
        <v>641</v>
      </c>
      <c r="D1722" s="3" t="s">
        <v>642</v>
      </c>
      <c r="E1722" s="3" t="s">
        <v>35</v>
      </c>
      <c r="F1722" s="3" t="s">
        <v>646</v>
      </c>
      <c r="G1722" s="5">
        <v>54.160409999999999</v>
      </c>
      <c r="H1722" s="5">
        <v>32.276150000000001</v>
      </c>
      <c r="I1722" s="5">
        <v>83.547520000000006</v>
      </c>
      <c r="J1722" s="2" t="s">
        <v>644</v>
      </c>
    </row>
    <row r="1723" spans="1:10" ht="14.4" hidden="1">
      <c r="A1723" s="3" t="s">
        <v>286</v>
      </c>
      <c r="B1723" s="5">
        <v>2003</v>
      </c>
      <c r="C1723" s="3" t="s">
        <v>641</v>
      </c>
      <c r="D1723" s="3" t="s">
        <v>642</v>
      </c>
      <c r="E1723" s="3" t="s">
        <v>35</v>
      </c>
      <c r="F1723" s="3" t="s">
        <v>646</v>
      </c>
      <c r="G1723" s="5">
        <v>54.17024</v>
      </c>
      <c r="H1723" s="5">
        <v>32.300739999999998</v>
      </c>
      <c r="I1723" s="5">
        <v>83.99776</v>
      </c>
      <c r="J1723" s="2" t="s">
        <v>644</v>
      </c>
    </row>
    <row r="1724" spans="1:10" ht="14.4" hidden="1">
      <c r="A1724" s="3" t="s">
        <v>286</v>
      </c>
      <c r="B1724" s="5">
        <v>2004</v>
      </c>
      <c r="C1724" s="3" t="s">
        <v>641</v>
      </c>
      <c r="D1724" s="3" t="s">
        <v>642</v>
      </c>
      <c r="E1724" s="3" t="s">
        <v>35</v>
      </c>
      <c r="F1724" s="3" t="s">
        <v>646</v>
      </c>
      <c r="G1724" s="5">
        <v>53.555509999999998</v>
      </c>
      <c r="H1724" s="5">
        <v>31.718440000000001</v>
      </c>
      <c r="I1724" s="5">
        <v>82.078500000000005</v>
      </c>
      <c r="J1724" s="2" t="s">
        <v>644</v>
      </c>
    </row>
    <row r="1725" spans="1:10" ht="14.4" hidden="1">
      <c r="A1725" s="3" t="s">
        <v>286</v>
      </c>
      <c r="B1725" s="5">
        <v>2005</v>
      </c>
      <c r="C1725" s="3" t="s">
        <v>641</v>
      </c>
      <c r="D1725" s="3" t="s">
        <v>642</v>
      </c>
      <c r="E1725" s="3" t="s">
        <v>35</v>
      </c>
      <c r="F1725" s="3" t="s">
        <v>646</v>
      </c>
      <c r="G1725" s="5">
        <v>51.900840000000002</v>
      </c>
      <c r="H1725" s="5">
        <v>29.198409999999999</v>
      </c>
      <c r="I1725" s="5">
        <v>82.782719999999998</v>
      </c>
      <c r="J1725" s="2" t="s">
        <v>644</v>
      </c>
    </row>
    <row r="1726" spans="1:10" ht="14.4" hidden="1">
      <c r="A1726" s="3" t="s">
        <v>286</v>
      </c>
      <c r="B1726" s="5">
        <v>2006</v>
      </c>
      <c r="C1726" s="3" t="s">
        <v>641</v>
      </c>
      <c r="D1726" s="3" t="s">
        <v>642</v>
      </c>
      <c r="E1726" s="3" t="s">
        <v>35</v>
      </c>
      <c r="F1726" s="3" t="s">
        <v>646</v>
      </c>
      <c r="G1726" s="5">
        <v>49.482900000000001</v>
      </c>
      <c r="H1726" s="5">
        <v>29.32396</v>
      </c>
      <c r="I1726" s="5">
        <v>76.115409999999997</v>
      </c>
      <c r="J1726" s="2" t="s">
        <v>644</v>
      </c>
    </row>
    <row r="1727" spans="1:10" ht="14.4" hidden="1">
      <c r="A1727" s="3" t="s">
        <v>286</v>
      </c>
      <c r="B1727" s="5">
        <v>2007</v>
      </c>
      <c r="C1727" s="3" t="s">
        <v>641</v>
      </c>
      <c r="D1727" s="3" t="s">
        <v>642</v>
      </c>
      <c r="E1727" s="3" t="s">
        <v>35</v>
      </c>
      <c r="F1727" s="3" t="s">
        <v>646</v>
      </c>
      <c r="G1727" s="5">
        <v>46.386380000000003</v>
      </c>
      <c r="H1727" s="5">
        <v>28.387219999999999</v>
      </c>
      <c r="I1727" s="5">
        <v>70.542820000000006</v>
      </c>
      <c r="J1727" s="2" t="s">
        <v>644</v>
      </c>
    </row>
    <row r="1728" spans="1:10" ht="14.4" hidden="1">
      <c r="A1728" s="3" t="s">
        <v>286</v>
      </c>
      <c r="B1728" s="5">
        <v>2008</v>
      </c>
      <c r="C1728" s="3" t="s">
        <v>641</v>
      </c>
      <c r="D1728" s="3" t="s">
        <v>642</v>
      </c>
      <c r="E1728" s="3" t="s">
        <v>35</v>
      </c>
      <c r="F1728" s="3" t="s">
        <v>646</v>
      </c>
      <c r="G1728" s="5">
        <v>44.019689999999997</v>
      </c>
      <c r="H1728" s="5">
        <v>26.495200000000001</v>
      </c>
      <c r="I1728" s="5">
        <v>66.606639999999999</v>
      </c>
      <c r="J1728" s="2" t="s">
        <v>644</v>
      </c>
    </row>
    <row r="1729" spans="1:10" ht="14.4" hidden="1">
      <c r="A1729" s="3" t="s">
        <v>286</v>
      </c>
      <c r="B1729" s="5">
        <v>2009</v>
      </c>
      <c r="C1729" s="3" t="s">
        <v>641</v>
      </c>
      <c r="D1729" s="3" t="s">
        <v>642</v>
      </c>
      <c r="E1729" s="3" t="s">
        <v>35</v>
      </c>
      <c r="F1729" s="3" t="s">
        <v>646</v>
      </c>
      <c r="G1729" s="5">
        <v>40.760680000000001</v>
      </c>
      <c r="H1729" s="5">
        <v>23.747900000000001</v>
      </c>
      <c r="I1729" s="5">
        <v>62.835729999999998</v>
      </c>
      <c r="J1729" s="2" t="s">
        <v>644</v>
      </c>
    </row>
    <row r="1730" spans="1:10" ht="14.4" hidden="1">
      <c r="A1730" s="3" t="s">
        <v>286</v>
      </c>
      <c r="B1730" s="5">
        <v>2010</v>
      </c>
      <c r="C1730" s="3" t="s">
        <v>641</v>
      </c>
      <c r="D1730" s="3" t="s">
        <v>642</v>
      </c>
      <c r="E1730" s="3" t="s">
        <v>35</v>
      </c>
      <c r="F1730" s="3" t="s">
        <v>646</v>
      </c>
      <c r="G1730" s="5">
        <v>37.54571</v>
      </c>
      <c r="H1730" s="5">
        <v>21.02928</v>
      </c>
      <c r="I1730" s="5">
        <v>60.549199999999999</v>
      </c>
      <c r="J1730" s="2" t="s">
        <v>644</v>
      </c>
    </row>
    <row r="1731" spans="1:10" ht="14.4" hidden="1">
      <c r="A1731" s="3" t="s">
        <v>286</v>
      </c>
      <c r="B1731" s="5">
        <v>2011</v>
      </c>
      <c r="C1731" s="3" t="s">
        <v>641</v>
      </c>
      <c r="D1731" s="3" t="s">
        <v>642</v>
      </c>
      <c r="E1731" s="3" t="s">
        <v>35</v>
      </c>
      <c r="F1731" s="3" t="s">
        <v>646</v>
      </c>
      <c r="G1731" s="5">
        <v>34.614640000000001</v>
      </c>
      <c r="H1731" s="5">
        <v>19.613040000000002</v>
      </c>
      <c r="I1731" s="5">
        <v>56.446010000000001</v>
      </c>
      <c r="J1731" s="2" t="s">
        <v>644</v>
      </c>
    </row>
    <row r="1732" spans="1:10" ht="14.4" hidden="1">
      <c r="A1732" s="3" t="s">
        <v>286</v>
      </c>
      <c r="B1732" s="5">
        <v>2012</v>
      </c>
      <c r="C1732" s="3" t="s">
        <v>641</v>
      </c>
      <c r="D1732" s="3" t="s">
        <v>642</v>
      </c>
      <c r="E1732" s="3" t="s">
        <v>35</v>
      </c>
      <c r="F1732" s="3" t="s">
        <v>646</v>
      </c>
      <c r="G1732" s="5">
        <v>32.233319999999999</v>
      </c>
      <c r="H1732" s="5">
        <v>17.640180000000001</v>
      </c>
      <c r="I1732" s="5">
        <v>53.160429999999998</v>
      </c>
      <c r="J1732" s="2" t="s">
        <v>644</v>
      </c>
    </row>
    <row r="1733" spans="1:10" ht="14.4" hidden="1">
      <c r="A1733" s="3" t="s">
        <v>286</v>
      </c>
      <c r="B1733" s="5">
        <v>2013</v>
      </c>
      <c r="C1733" s="3" t="s">
        <v>641</v>
      </c>
      <c r="D1733" s="3" t="s">
        <v>642</v>
      </c>
      <c r="E1733" s="3" t="s">
        <v>35</v>
      </c>
      <c r="F1733" s="3" t="s">
        <v>646</v>
      </c>
      <c r="G1733" s="5">
        <v>30.561350000000001</v>
      </c>
      <c r="H1733" s="5">
        <v>17.041409999999999</v>
      </c>
      <c r="I1733" s="5">
        <v>48.872050000000002</v>
      </c>
      <c r="J1733" s="2" t="s">
        <v>644</v>
      </c>
    </row>
    <row r="1734" spans="1:10" ht="14.4" hidden="1">
      <c r="A1734" s="3" t="s">
        <v>286</v>
      </c>
      <c r="B1734" s="5">
        <v>2014</v>
      </c>
      <c r="C1734" s="3" t="s">
        <v>641</v>
      </c>
      <c r="D1734" s="3" t="s">
        <v>642</v>
      </c>
      <c r="E1734" s="3" t="s">
        <v>35</v>
      </c>
      <c r="F1734" s="3" t="s">
        <v>646</v>
      </c>
      <c r="G1734" s="5">
        <v>27.573830000000001</v>
      </c>
      <c r="H1734" s="5">
        <v>14.853820000000001</v>
      </c>
      <c r="I1734" s="5">
        <v>43.954880000000003</v>
      </c>
      <c r="J1734" s="2" t="s">
        <v>644</v>
      </c>
    </row>
    <row r="1735" spans="1:10" ht="14.4" hidden="1">
      <c r="A1735" s="3" t="s">
        <v>286</v>
      </c>
      <c r="B1735" s="5">
        <v>2015</v>
      </c>
      <c r="C1735" s="3" t="s">
        <v>641</v>
      </c>
      <c r="D1735" s="3" t="s">
        <v>642</v>
      </c>
      <c r="E1735" s="3" t="s">
        <v>35</v>
      </c>
      <c r="F1735" s="3" t="s">
        <v>646</v>
      </c>
      <c r="G1735" s="5">
        <v>25.078330000000001</v>
      </c>
      <c r="H1735" s="5">
        <v>13.420590000000001</v>
      </c>
      <c r="I1735" s="5">
        <v>41.458300000000001</v>
      </c>
      <c r="J1735" s="2" t="s">
        <v>644</v>
      </c>
    </row>
    <row r="1736" spans="1:10" ht="14.4" hidden="1">
      <c r="A1736" s="3" t="s">
        <v>286</v>
      </c>
      <c r="B1736" s="5">
        <v>2016</v>
      </c>
      <c r="C1736" s="3" t="s">
        <v>641</v>
      </c>
      <c r="D1736" s="3" t="s">
        <v>642</v>
      </c>
      <c r="E1736" s="3" t="s">
        <v>35</v>
      </c>
      <c r="F1736" s="3" t="s">
        <v>646</v>
      </c>
      <c r="G1736" s="5">
        <v>22.6477</v>
      </c>
      <c r="H1736" s="5">
        <v>12.12265</v>
      </c>
      <c r="I1736" s="5">
        <v>36.912669999999999</v>
      </c>
      <c r="J1736" s="2" t="s">
        <v>644</v>
      </c>
    </row>
    <row r="1737" spans="1:10" ht="14.4" hidden="1">
      <c r="A1737" s="3" t="s">
        <v>286</v>
      </c>
      <c r="B1737" s="5">
        <v>2017</v>
      </c>
      <c r="C1737" s="3" t="s">
        <v>641</v>
      </c>
      <c r="D1737" s="3" t="s">
        <v>642</v>
      </c>
      <c r="E1737" s="3" t="s">
        <v>35</v>
      </c>
      <c r="F1737" s="3" t="s">
        <v>646</v>
      </c>
      <c r="G1737" s="5">
        <v>21.31709</v>
      </c>
      <c r="H1737" s="5">
        <v>11.331670000000001</v>
      </c>
      <c r="I1737" s="5">
        <v>35.469990000000003</v>
      </c>
      <c r="J1737" s="2" t="s">
        <v>644</v>
      </c>
    </row>
    <row r="1738" spans="1:10" ht="14.4">
      <c r="A1738" s="3" t="s">
        <v>286</v>
      </c>
      <c r="B1738" s="5">
        <v>1990</v>
      </c>
      <c r="C1738" s="3" t="s">
        <v>647</v>
      </c>
      <c r="D1738" s="3" t="s">
        <v>648</v>
      </c>
      <c r="E1738" s="3" t="s">
        <v>35</v>
      </c>
      <c r="F1738" s="3" t="s">
        <v>643</v>
      </c>
      <c r="G1738" s="5">
        <v>125.43640000000001</v>
      </c>
      <c r="H1738" s="5">
        <v>65.595479999999995</v>
      </c>
      <c r="I1738" s="5">
        <v>210.81610000000001</v>
      </c>
      <c r="J1738" s="2" t="s">
        <v>644</v>
      </c>
    </row>
    <row r="1739" spans="1:10" ht="14.4">
      <c r="A1739" s="3" t="s">
        <v>286</v>
      </c>
      <c r="B1739" s="5">
        <v>1991</v>
      </c>
      <c r="C1739" s="3" t="s">
        <v>647</v>
      </c>
      <c r="D1739" s="3" t="s">
        <v>648</v>
      </c>
      <c r="E1739" s="3" t="s">
        <v>35</v>
      </c>
      <c r="F1739" s="3" t="s">
        <v>643</v>
      </c>
      <c r="G1739" s="5">
        <v>127.52809999999999</v>
      </c>
      <c r="H1739" s="5">
        <v>69.66498</v>
      </c>
      <c r="I1739" s="5">
        <v>218.1994</v>
      </c>
      <c r="J1739" s="2" t="s">
        <v>644</v>
      </c>
    </row>
    <row r="1740" spans="1:10" ht="14.4">
      <c r="A1740" s="3" t="s">
        <v>286</v>
      </c>
      <c r="B1740" s="5">
        <v>1992</v>
      </c>
      <c r="C1740" s="3" t="s">
        <v>647</v>
      </c>
      <c r="D1740" s="3" t="s">
        <v>648</v>
      </c>
      <c r="E1740" s="3" t="s">
        <v>35</v>
      </c>
      <c r="F1740" s="3" t="s">
        <v>643</v>
      </c>
      <c r="G1740" s="5">
        <v>131.05119999999999</v>
      </c>
      <c r="H1740" s="5">
        <v>72.007729999999995</v>
      </c>
      <c r="I1740" s="5">
        <v>210.6765</v>
      </c>
      <c r="J1740" s="2" t="s">
        <v>644</v>
      </c>
    </row>
    <row r="1741" spans="1:10" ht="14.4">
      <c r="A1741" s="3" t="s">
        <v>286</v>
      </c>
      <c r="B1741" s="5">
        <v>1993</v>
      </c>
      <c r="C1741" s="3" t="s">
        <v>647</v>
      </c>
      <c r="D1741" s="3" t="s">
        <v>648</v>
      </c>
      <c r="E1741" s="3" t="s">
        <v>35</v>
      </c>
      <c r="F1741" s="3" t="s">
        <v>643</v>
      </c>
      <c r="G1741" s="5">
        <v>134.3476</v>
      </c>
      <c r="H1741" s="5">
        <v>74.840479999999999</v>
      </c>
      <c r="I1741" s="5">
        <v>224.35550000000001</v>
      </c>
      <c r="J1741" s="2" t="s">
        <v>644</v>
      </c>
    </row>
    <row r="1742" spans="1:10" ht="14.4">
      <c r="A1742" s="3" t="s">
        <v>286</v>
      </c>
      <c r="B1742" s="5">
        <v>1994</v>
      </c>
      <c r="C1742" s="3" t="s">
        <v>647</v>
      </c>
      <c r="D1742" s="3" t="s">
        <v>648</v>
      </c>
      <c r="E1742" s="3" t="s">
        <v>35</v>
      </c>
      <c r="F1742" s="3" t="s">
        <v>643</v>
      </c>
      <c r="G1742" s="5">
        <v>137.5009</v>
      </c>
      <c r="H1742" s="5">
        <v>72.246859999999998</v>
      </c>
      <c r="I1742" s="5">
        <v>228.04490000000001</v>
      </c>
      <c r="J1742" s="2" t="s">
        <v>644</v>
      </c>
    </row>
    <row r="1743" spans="1:10" ht="14.4">
      <c r="A1743" s="3" t="s">
        <v>286</v>
      </c>
      <c r="B1743" s="5">
        <v>1995</v>
      </c>
      <c r="C1743" s="3" t="s">
        <v>647</v>
      </c>
      <c r="D1743" s="3" t="s">
        <v>648</v>
      </c>
      <c r="E1743" s="3" t="s">
        <v>35</v>
      </c>
      <c r="F1743" s="3" t="s">
        <v>643</v>
      </c>
      <c r="G1743" s="5">
        <v>139.67169999999999</v>
      </c>
      <c r="H1743" s="5">
        <v>71.778049999999993</v>
      </c>
      <c r="I1743" s="5">
        <v>231.85409999999999</v>
      </c>
      <c r="J1743" s="2" t="s">
        <v>644</v>
      </c>
    </row>
    <row r="1744" spans="1:10" ht="14.4">
      <c r="A1744" s="3" t="s">
        <v>286</v>
      </c>
      <c r="B1744" s="5">
        <v>1996</v>
      </c>
      <c r="C1744" s="3" t="s">
        <v>647</v>
      </c>
      <c r="D1744" s="3" t="s">
        <v>648</v>
      </c>
      <c r="E1744" s="3" t="s">
        <v>35</v>
      </c>
      <c r="F1744" s="3" t="s">
        <v>643</v>
      </c>
      <c r="G1744" s="5">
        <v>143.3279</v>
      </c>
      <c r="H1744" s="5">
        <v>78.414289999999994</v>
      </c>
      <c r="I1744" s="5">
        <v>233.17400000000001</v>
      </c>
      <c r="J1744" s="2" t="s">
        <v>644</v>
      </c>
    </row>
    <row r="1745" spans="1:10" ht="14.4">
      <c r="A1745" s="3" t="s">
        <v>286</v>
      </c>
      <c r="B1745" s="5">
        <v>1997</v>
      </c>
      <c r="C1745" s="3" t="s">
        <v>647</v>
      </c>
      <c r="D1745" s="3" t="s">
        <v>648</v>
      </c>
      <c r="E1745" s="3" t="s">
        <v>35</v>
      </c>
      <c r="F1745" s="3" t="s">
        <v>643</v>
      </c>
      <c r="G1745" s="5">
        <v>146.2561</v>
      </c>
      <c r="H1745" s="5">
        <v>85.059489999999997</v>
      </c>
      <c r="I1745" s="5">
        <v>234.9572</v>
      </c>
      <c r="J1745" s="2" t="s">
        <v>644</v>
      </c>
    </row>
    <row r="1746" spans="1:10" ht="14.4">
      <c r="A1746" s="3" t="s">
        <v>286</v>
      </c>
      <c r="B1746" s="5">
        <v>1998</v>
      </c>
      <c r="C1746" s="3" t="s">
        <v>647</v>
      </c>
      <c r="D1746" s="3" t="s">
        <v>648</v>
      </c>
      <c r="E1746" s="3" t="s">
        <v>35</v>
      </c>
      <c r="F1746" s="3" t="s">
        <v>643</v>
      </c>
      <c r="G1746" s="5">
        <v>148.58179999999999</v>
      </c>
      <c r="H1746" s="5">
        <v>84.412899999999993</v>
      </c>
      <c r="I1746" s="5">
        <v>235.935</v>
      </c>
      <c r="J1746" s="2" t="s">
        <v>644</v>
      </c>
    </row>
    <row r="1747" spans="1:10" ht="14.4">
      <c r="A1747" s="3" t="s">
        <v>286</v>
      </c>
      <c r="B1747" s="5">
        <v>1999</v>
      </c>
      <c r="C1747" s="3" t="s">
        <v>647</v>
      </c>
      <c r="D1747" s="3" t="s">
        <v>648</v>
      </c>
      <c r="E1747" s="3" t="s">
        <v>35</v>
      </c>
      <c r="F1747" s="3" t="s">
        <v>643</v>
      </c>
      <c r="G1747" s="5">
        <v>151.18010000000001</v>
      </c>
      <c r="H1747" s="5">
        <v>81.966229999999996</v>
      </c>
      <c r="I1747" s="5">
        <v>245.0658</v>
      </c>
      <c r="J1747" s="2" t="s">
        <v>644</v>
      </c>
    </row>
    <row r="1748" spans="1:10" ht="14.4">
      <c r="A1748" s="3" t="s">
        <v>286</v>
      </c>
      <c r="B1748" s="5">
        <v>2000</v>
      </c>
      <c r="C1748" s="3" t="s">
        <v>647</v>
      </c>
      <c r="D1748" s="3" t="s">
        <v>648</v>
      </c>
      <c r="E1748" s="3" t="s">
        <v>35</v>
      </c>
      <c r="F1748" s="3" t="s">
        <v>643</v>
      </c>
      <c r="G1748" s="5">
        <v>156.01730000000001</v>
      </c>
      <c r="H1748" s="5">
        <v>79.832989999999995</v>
      </c>
      <c r="I1748" s="5">
        <v>266.93290000000002</v>
      </c>
      <c r="J1748" s="2" t="s">
        <v>644</v>
      </c>
    </row>
    <row r="1749" spans="1:10" ht="14.4">
      <c r="A1749" s="3" t="s">
        <v>286</v>
      </c>
      <c r="B1749" s="5">
        <v>2001</v>
      </c>
      <c r="C1749" s="3" t="s">
        <v>647</v>
      </c>
      <c r="D1749" s="3" t="s">
        <v>648</v>
      </c>
      <c r="E1749" s="3" t="s">
        <v>35</v>
      </c>
      <c r="F1749" s="3" t="s">
        <v>643</v>
      </c>
      <c r="G1749" s="5">
        <v>161.88669999999999</v>
      </c>
      <c r="H1749" s="5">
        <v>87.827740000000006</v>
      </c>
      <c r="I1749" s="5">
        <v>268.00760000000002</v>
      </c>
      <c r="J1749" s="2" t="s">
        <v>644</v>
      </c>
    </row>
    <row r="1750" spans="1:10" ht="14.4">
      <c r="A1750" s="3" t="s">
        <v>286</v>
      </c>
      <c r="B1750" s="5">
        <v>2002</v>
      </c>
      <c r="C1750" s="3" t="s">
        <v>647</v>
      </c>
      <c r="D1750" s="3" t="s">
        <v>648</v>
      </c>
      <c r="E1750" s="3" t="s">
        <v>35</v>
      </c>
      <c r="F1750" s="3" t="s">
        <v>643</v>
      </c>
      <c r="G1750" s="5">
        <v>171.2773</v>
      </c>
      <c r="H1750" s="5">
        <v>96.552850000000007</v>
      </c>
      <c r="I1750" s="5">
        <v>276.56909999999999</v>
      </c>
      <c r="J1750" s="2" t="s">
        <v>644</v>
      </c>
    </row>
    <row r="1751" spans="1:10" ht="14.4">
      <c r="A1751" s="3" t="s">
        <v>286</v>
      </c>
      <c r="B1751" s="5">
        <v>2003</v>
      </c>
      <c r="C1751" s="3" t="s">
        <v>647</v>
      </c>
      <c r="D1751" s="3" t="s">
        <v>648</v>
      </c>
      <c r="E1751" s="3" t="s">
        <v>35</v>
      </c>
      <c r="F1751" s="3" t="s">
        <v>643</v>
      </c>
      <c r="G1751" s="5">
        <v>180.3989</v>
      </c>
      <c r="H1751" s="5">
        <v>103.8651</v>
      </c>
      <c r="I1751" s="5">
        <v>279.83229999999998</v>
      </c>
      <c r="J1751" s="2" t="s">
        <v>644</v>
      </c>
    </row>
    <row r="1752" spans="1:10" ht="14.4">
      <c r="A1752" s="3" t="s">
        <v>286</v>
      </c>
      <c r="B1752" s="5">
        <v>2004</v>
      </c>
      <c r="C1752" s="3" t="s">
        <v>647</v>
      </c>
      <c r="D1752" s="3" t="s">
        <v>648</v>
      </c>
      <c r="E1752" s="3" t="s">
        <v>35</v>
      </c>
      <c r="F1752" s="3" t="s">
        <v>643</v>
      </c>
      <c r="G1752" s="5">
        <v>189.18629999999999</v>
      </c>
      <c r="H1752" s="5">
        <v>104.976</v>
      </c>
      <c r="I1752" s="5">
        <v>296.82670000000002</v>
      </c>
      <c r="J1752" s="2" t="s">
        <v>644</v>
      </c>
    </row>
    <row r="1753" spans="1:10" ht="14.4">
      <c r="A1753" s="3" t="s">
        <v>286</v>
      </c>
      <c r="B1753" s="5">
        <v>2005</v>
      </c>
      <c r="C1753" s="3" t="s">
        <v>647</v>
      </c>
      <c r="D1753" s="3" t="s">
        <v>648</v>
      </c>
      <c r="E1753" s="3" t="s">
        <v>35</v>
      </c>
      <c r="F1753" s="3" t="s">
        <v>643</v>
      </c>
      <c r="G1753" s="5">
        <v>195.762</v>
      </c>
      <c r="H1753" s="5">
        <v>102.9765</v>
      </c>
      <c r="I1753" s="5">
        <v>317.6164</v>
      </c>
      <c r="J1753" s="2" t="s">
        <v>644</v>
      </c>
    </row>
    <row r="1754" spans="1:10" ht="14.4">
      <c r="A1754" s="3" t="s">
        <v>286</v>
      </c>
      <c r="B1754" s="5">
        <v>2006</v>
      </c>
      <c r="C1754" s="3" t="s">
        <v>647</v>
      </c>
      <c r="D1754" s="3" t="s">
        <v>648</v>
      </c>
      <c r="E1754" s="3" t="s">
        <v>35</v>
      </c>
      <c r="F1754" s="3" t="s">
        <v>643</v>
      </c>
      <c r="G1754" s="5">
        <v>202.59440000000001</v>
      </c>
      <c r="H1754" s="5">
        <v>117.2088</v>
      </c>
      <c r="I1754" s="5">
        <v>314.12150000000003</v>
      </c>
      <c r="J1754" s="2" t="s">
        <v>644</v>
      </c>
    </row>
    <row r="1755" spans="1:10" ht="14.4">
      <c r="A1755" s="3" t="s">
        <v>286</v>
      </c>
      <c r="B1755" s="5">
        <v>2007</v>
      </c>
      <c r="C1755" s="3" t="s">
        <v>647</v>
      </c>
      <c r="D1755" s="3" t="s">
        <v>648</v>
      </c>
      <c r="E1755" s="3" t="s">
        <v>35</v>
      </c>
      <c r="F1755" s="3" t="s">
        <v>643</v>
      </c>
      <c r="G1755" s="5">
        <v>207.65110000000001</v>
      </c>
      <c r="H1755" s="5">
        <v>122.61539999999999</v>
      </c>
      <c r="I1755" s="5">
        <v>313.56180000000001</v>
      </c>
      <c r="J1755" s="2" t="s">
        <v>644</v>
      </c>
    </row>
    <row r="1756" spans="1:10" ht="14.4">
      <c r="A1756" s="3" t="s">
        <v>286</v>
      </c>
      <c r="B1756" s="5">
        <v>2008</v>
      </c>
      <c r="C1756" s="3" t="s">
        <v>647</v>
      </c>
      <c r="D1756" s="3" t="s">
        <v>648</v>
      </c>
      <c r="E1756" s="3" t="s">
        <v>35</v>
      </c>
      <c r="F1756" s="3" t="s">
        <v>643</v>
      </c>
      <c r="G1756" s="5">
        <v>212.93989999999999</v>
      </c>
      <c r="H1756" s="5">
        <v>125.3222</v>
      </c>
      <c r="I1756" s="5">
        <v>321.9228</v>
      </c>
      <c r="J1756" s="2" t="s">
        <v>644</v>
      </c>
    </row>
    <row r="1757" spans="1:10" ht="14.4">
      <c r="A1757" s="3" t="s">
        <v>286</v>
      </c>
      <c r="B1757" s="5">
        <v>2009</v>
      </c>
      <c r="C1757" s="3" t="s">
        <v>647</v>
      </c>
      <c r="D1757" s="3" t="s">
        <v>648</v>
      </c>
      <c r="E1757" s="3" t="s">
        <v>35</v>
      </c>
      <c r="F1757" s="3" t="s">
        <v>643</v>
      </c>
      <c r="G1757" s="5">
        <v>216.27160000000001</v>
      </c>
      <c r="H1757" s="5">
        <v>122.3409</v>
      </c>
      <c r="I1757" s="5">
        <v>338.51859999999999</v>
      </c>
      <c r="J1757" s="2" t="s">
        <v>644</v>
      </c>
    </row>
    <row r="1758" spans="1:10" ht="14.4">
      <c r="A1758" s="3" t="s">
        <v>286</v>
      </c>
      <c r="B1758" s="5">
        <v>2010</v>
      </c>
      <c r="C1758" s="3" t="s">
        <v>647</v>
      </c>
      <c r="D1758" s="3" t="s">
        <v>648</v>
      </c>
      <c r="E1758" s="3" t="s">
        <v>35</v>
      </c>
      <c r="F1758" s="3" t="s">
        <v>643</v>
      </c>
      <c r="G1758" s="5">
        <v>219.07570000000001</v>
      </c>
      <c r="H1758" s="5">
        <v>118.5241</v>
      </c>
      <c r="I1758" s="5">
        <v>354.61779999999999</v>
      </c>
      <c r="J1758" s="2" t="s">
        <v>644</v>
      </c>
    </row>
    <row r="1759" spans="1:10" ht="14.4">
      <c r="A1759" s="3" t="s">
        <v>286</v>
      </c>
      <c r="B1759" s="5">
        <v>2011</v>
      </c>
      <c r="C1759" s="3" t="s">
        <v>647</v>
      </c>
      <c r="D1759" s="3" t="s">
        <v>648</v>
      </c>
      <c r="E1759" s="3" t="s">
        <v>35</v>
      </c>
      <c r="F1759" s="3" t="s">
        <v>643</v>
      </c>
      <c r="G1759" s="5">
        <v>222.3655</v>
      </c>
      <c r="H1759" s="5">
        <v>121.68</v>
      </c>
      <c r="I1759" s="5">
        <v>348.2242</v>
      </c>
      <c r="J1759" s="2" t="s">
        <v>644</v>
      </c>
    </row>
    <row r="1760" spans="1:10" ht="14.4">
      <c r="A1760" s="3" t="s">
        <v>286</v>
      </c>
      <c r="B1760" s="5">
        <v>2012</v>
      </c>
      <c r="C1760" s="3" t="s">
        <v>647</v>
      </c>
      <c r="D1760" s="3" t="s">
        <v>648</v>
      </c>
      <c r="E1760" s="3" t="s">
        <v>35</v>
      </c>
      <c r="F1760" s="3" t="s">
        <v>643</v>
      </c>
      <c r="G1760" s="5">
        <v>223.85239999999999</v>
      </c>
      <c r="H1760" s="5">
        <v>122.16549999999999</v>
      </c>
      <c r="I1760" s="5">
        <v>359.52190000000002</v>
      </c>
      <c r="J1760" s="2" t="s">
        <v>644</v>
      </c>
    </row>
    <row r="1761" spans="1:10" ht="14.4">
      <c r="A1761" s="3" t="s">
        <v>286</v>
      </c>
      <c r="B1761" s="5">
        <v>2013</v>
      </c>
      <c r="C1761" s="3" t="s">
        <v>647</v>
      </c>
      <c r="D1761" s="3" t="s">
        <v>648</v>
      </c>
      <c r="E1761" s="3" t="s">
        <v>35</v>
      </c>
      <c r="F1761" s="3" t="s">
        <v>643</v>
      </c>
      <c r="G1761" s="5">
        <v>231.09690000000001</v>
      </c>
      <c r="H1761" s="5">
        <v>120.8678</v>
      </c>
      <c r="I1761" s="5">
        <v>363.8485</v>
      </c>
      <c r="J1761" s="2" t="s">
        <v>644</v>
      </c>
    </row>
    <row r="1762" spans="1:10" ht="14.4">
      <c r="A1762" s="3" t="s">
        <v>286</v>
      </c>
      <c r="B1762" s="5">
        <v>2014</v>
      </c>
      <c r="C1762" s="3" t="s">
        <v>647</v>
      </c>
      <c r="D1762" s="3" t="s">
        <v>648</v>
      </c>
      <c r="E1762" s="3" t="s">
        <v>35</v>
      </c>
      <c r="F1762" s="3" t="s">
        <v>643</v>
      </c>
      <c r="G1762" s="5">
        <v>227.37110000000001</v>
      </c>
      <c r="H1762" s="5">
        <v>122.7437</v>
      </c>
      <c r="I1762" s="5">
        <v>360.75839999999999</v>
      </c>
      <c r="J1762" s="2" t="s">
        <v>644</v>
      </c>
    </row>
    <row r="1763" spans="1:10" ht="14.4">
      <c r="A1763" s="3" t="s">
        <v>286</v>
      </c>
      <c r="B1763" s="5">
        <v>2015</v>
      </c>
      <c r="C1763" s="3" t="s">
        <v>647</v>
      </c>
      <c r="D1763" s="3" t="s">
        <v>648</v>
      </c>
      <c r="E1763" s="3" t="s">
        <v>35</v>
      </c>
      <c r="F1763" s="3" t="s">
        <v>643</v>
      </c>
      <c r="G1763" s="5">
        <v>226.20679999999999</v>
      </c>
      <c r="H1763" s="5">
        <v>116.2367</v>
      </c>
      <c r="I1763" s="5">
        <v>354.58749999999998</v>
      </c>
      <c r="J1763" s="2" t="s">
        <v>644</v>
      </c>
    </row>
    <row r="1764" spans="1:10" ht="14.4">
      <c r="A1764" s="3" t="s">
        <v>286</v>
      </c>
      <c r="B1764" s="5">
        <v>2016</v>
      </c>
      <c r="C1764" s="3" t="s">
        <v>647</v>
      </c>
      <c r="D1764" s="3" t="s">
        <v>648</v>
      </c>
      <c r="E1764" s="3" t="s">
        <v>35</v>
      </c>
      <c r="F1764" s="3" t="s">
        <v>643</v>
      </c>
      <c r="G1764" s="5">
        <v>221.45</v>
      </c>
      <c r="H1764" s="5">
        <v>115.51949999999999</v>
      </c>
      <c r="I1764" s="5">
        <v>361.12049999999999</v>
      </c>
      <c r="J1764" s="2" t="s">
        <v>644</v>
      </c>
    </row>
    <row r="1765" spans="1:10" ht="14.4">
      <c r="A1765" s="3" t="s">
        <v>286</v>
      </c>
      <c r="B1765" s="5">
        <v>2017</v>
      </c>
      <c r="C1765" s="3" t="s">
        <v>647</v>
      </c>
      <c r="D1765" s="3" t="s">
        <v>648</v>
      </c>
      <c r="E1765" s="3" t="s">
        <v>35</v>
      </c>
      <c r="F1765" s="3" t="s">
        <v>643</v>
      </c>
      <c r="G1765" s="5">
        <v>223.8502</v>
      </c>
      <c r="H1765" s="5">
        <v>116.44119999999999</v>
      </c>
      <c r="I1765" s="5">
        <v>354.60090000000002</v>
      </c>
      <c r="J1765" s="2" t="s">
        <v>644</v>
      </c>
    </row>
    <row r="1766" spans="1:10" ht="14.4" hidden="1">
      <c r="A1766" s="3" t="s">
        <v>286</v>
      </c>
      <c r="B1766" s="5">
        <v>1990</v>
      </c>
      <c r="C1766" s="3" t="s">
        <v>647</v>
      </c>
      <c r="D1766" s="3" t="s">
        <v>648</v>
      </c>
      <c r="E1766" s="3" t="s">
        <v>35</v>
      </c>
      <c r="F1766" s="3" t="s">
        <v>646</v>
      </c>
      <c r="G1766" s="5">
        <v>4.564972</v>
      </c>
      <c r="H1766" s="5">
        <v>2.2196660000000001</v>
      </c>
      <c r="I1766" s="5">
        <v>7.8296320000000001</v>
      </c>
      <c r="J1766" s="2" t="s">
        <v>644</v>
      </c>
    </row>
    <row r="1767" spans="1:10" ht="14.4" hidden="1">
      <c r="A1767" s="3" t="s">
        <v>286</v>
      </c>
      <c r="B1767" s="5">
        <v>1991</v>
      </c>
      <c r="C1767" s="3" t="s">
        <v>647</v>
      </c>
      <c r="D1767" s="3" t="s">
        <v>648</v>
      </c>
      <c r="E1767" s="3" t="s">
        <v>35</v>
      </c>
      <c r="F1767" s="3" t="s">
        <v>646</v>
      </c>
      <c r="G1767" s="5">
        <v>4.6665809999999999</v>
      </c>
      <c r="H1767" s="5">
        <v>2.3700800000000002</v>
      </c>
      <c r="I1767" s="5">
        <v>8.1546140000000005</v>
      </c>
      <c r="J1767" s="2" t="s">
        <v>644</v>
      </c>
    </row>
    <row r="1768" spans="1:10" ht="14.4" hidden="1">
      <c r="A1768" s="3" t="s">
        <v>286</v>
      </c>
      <c r="B1768" s="5">
        <v>1992</v>
      </c>
      <c r="C1768" s="3" t="s">
        <v>647</v>
      </c>
      <c r="D1768" s="3" t="s">
        <v>648</v>
      </c>
      <c r="E1768" s="3" t="s">
        <v>35</v>
      </c>
      <c r="F1768" s="3" t="s">
        <v>646</v>
      </c>
      <c r="G1768" s="5">
        <v>4.8173839999999997</v>
      </c>
      <c r="H1768" s="5">
        <v>2.4447909999999999</v>
      </c>
      <c r="I1768" s="5">
        <v>8.0333129999999997</v>
      </c>
      <c r="J1768" s="2" t="s">
        <v>644</v>
      </c>
    </row>
    <row r="1769" spans="1:10" ht="14.4" hidden="1">
      <c r="A1769" s="3" t="s">
        <v>286</v>
      </c>
      <c r="B1769" s="5">
        <v>1993</v>
      </c>
      <c r="C1769" s="3" t="s">
        <v>647</v>
      </c>
      <c r="D1769" s="3" t="s">
        <v>648</v>
      </c>
      <c r="E1769" s="3" t="s">
        <v>35</v>
      </c>
      <c r="F1769" s="3" t="s">
        <v>646</v>
      </c>
      <c r="G1769" s="5">
        <v>4.9652260000000004</v>
      </c>
      <c r="H1769" s="5">
        <v>2.605407</v>
      </c>
      <c r="I1769" s="5">
        <v>8.5371020000000009</v>
      </c>
      <c r="J1769" s="2" t="s">
        <v>644</v>
      </c>
    </row>
    <row r="1770" spans="1:10" ht="14.4" hidden="1">
      <c r="A1770" s="3" t="s">
        <v>286</v>
      </c>
      <c r="B1770" s="5">
        <v>1994</v>
      </c>
      <c r="C1770" s="3" t="s">
        <v>647</v>
      </c>
      <c r="D1770" s="3" t="s">
        <v>648</v>
      </c>
      <c r="E1770" s="3" t="s">
        <v>35</v>
      </c>
      <c r="F1770" s="3" t="s">
        <v>646</v>
      </c>
      <c r="G1770" s="5">
        <v>5.1085409999999998</v>
      </c>
      <c r="H1770" s="5">
        <v>2.5512299999999999</v>
      </c>
      <c r="I1770" s="5">
        <v>8.634309</v>
      </c>
      <c r="J1770" s="2" t="s">
        <v>644</v>
      </c>
    </row>
    <row r="1771" spans="1:10" ht="14.4" hidden="1">
      <c r="A1771" s="3" t="s">
        <v>286</v>
      </c>
      <c r="B1771" s="5">
        <v>1995</v>
      </c>
      <c r="C1771" s="3" t="s">
        <v>647</v>
      </c>
      <c r="D1771" s="3" t="s">
        <v>648</v>
      </c>
      <c r="E1771" s="3" t="s">
        <v>35</v>
      </c>
      <c r="F1771" s="3" t="s">
        <v>646</v>
      </c>
      <c r="G1771" s="5">
        <v>5.2185050000000004</v>
      </c>
      <c r="H1771" s="5">
        <v>2.5655109999999999</v>
      </c>
      <c r="I1771" s="5">
        <v>9.0628360000000008</v>
      </c>
      <c r="J1771" s="2" t="s">
        <v>644</v>
      </c>
    </row>
    <row r="1772" spans="1:10" ht="14.4" hidden="1">
      <c r="A1772" s="3" t="s">
        <v>286</v>
      </c>
      <c r="B1772" s="5">
        <v>1996</v>
      </c>
      <c r="C1772" s="3" t="s">
        <v>647</v>
      </c>
      <c r="D1772" s="3" t="s">
        <v>648</v>
      </c>
      <c r="E1772" s="3" t="s">
        <v>35</v>
      </c>
      <c r="F1772" s="3" t="s">
        <v>646</v>
      </c>
      <c r="G1772" s="5">
        <v>5.3964119999999998</v>
      </c>
      <c r="H1772" s="5">
        <v>2.7795800000000002</v>
      </c>
      <c r="I1772" s="5">
        <v>8.9506789999999992</v>
      </c>
      <c r="J1772" s="2" t="s">
        <v>644</v>
      </c>
    </row>
    <row r="1773" spans="1:10" ht="14.4" hidden="1">
      <c r="A1773" s="3" t="s">
        <v>286</v>
      </c>
      <c r="B1773" s="5">
        <v>1997</v>
      </c>
      <c r="C1773" s="3" t="s">
        <v>647</v>
      </c>
      <c r="D1773" s="3" t="s">
        <v>648</v>
      </c>
      <c r="E1773" s="3" t="s">
        <v>35</v>
      </c>
      <c r="F1773" s="3" t="s">
        <v>646</v>
      </c>
      <c r="G1773" s="5">
        <v>5.547091</v>
      </c>
      <c r="H1773" s="5">
        <v>3.0146549999999999</v>
      </c>
      <c r="I1773" s="5">
        <v>9.0335900000000002</v>
      </c>
      <c r="J1773" s="2" t="s">
        <v>644</v>
      </c>
    </row>
    <row r="1774" spans="1:10" ht="14.4" hidden="1">
      <c r="A1774" s="3" t="s">
        <v>286</v>
      </c>
      <c r="B1774" s="5">
        <v>1998</v>
      </c>
      <c r="C1774" s="3" t="s">
        <v>647</v>
      </c>
      <c r="D1774" s="3" t="s">
        <v>648</v>
      </c>
      <c r="E1774" s="3" t="s">
        <v>35</v>
      </c>
      <c r="F1774" s="3" t="s">
        <v>646</v>
      </c>
      <c r="G1774" s="5">
        <v>5.6789490000000002</v>
      </c>
      <c r="H1774" s="5">
        <v>3.0203329999999999</v>
      </c>
      <c r="I1774" s="5">
        <v>9.3767589999999998</v>
      </c>
      <c r="J1774" s="2" t="s">
        <v>644</v>
      </c>
    </row>
    <row r="1775" spans="1:10" ht="14.4" hidden="1">
      <c r="A1775" s="3" t="s">
        <v>286</v>
      </c>
      <c r="B1775" s="5">
        <v>1999</v>
      </c>
      <c r="C1775" s="3" t="s">
        <v>647</v>
      </c>
      <c r="D1775" s="3" t="s">
        <v>648</v>
      </c>
      <c r="E1775" s="3" t="s">
        <v>35</v>
      </c>
      <c r="F1775" s="3" t="s">
        <v>646</v>
      </c>
      <c r="G1775" s="5">
        <v>5.8262770000000002</v>
      </c>
      <c r="H1775" s="5">
        <v>2.9922610000000001</v>
      </c>
      <c r="I1775" s="5">
        <v>9.7028700000000008</v>
      </c>
      <c r="J1775" s="2" t="s">
        <v>644</v>
      </c>
    </row>
    <row r="1776" spans="1:10" ht="14.4" hidden="1">
      <c r="A1776" s="3" t="s">
        <v>286</v>
      </c>
      <c r="B1776" s="5">
        <v>2000</v>
      </c>
      <c r="C1776" s="3" t="s">
        <v>647</v>
      </c>
      <c r="D1776" s="3" t="s">
        <v>648</v>
      </c>
      <c r="E1776" s="3" t="s">
        <v>35</v>
      </c>
      <c r="F1776" s="3" t="s">
        <v>646</v>
      </c>
      <c r="G1776" s="5">
        <v>6.0572809999999997</v>
      </c>
      <c r="H1776" s="5">
        <v>2.9302480000000002</v>
      </c>
      <c r="I1776" s="5">
        <v>10.709239999999999</v>
      </c>
      <c r="J1776" s="2" t="s">
        <v>644</v>
      </c>
    </row>
    <row r="1777" spans="1:10" ht="14.4" hidden="1">
      <c r="A1777" s="3" t="s">
        <v>286</v>
      </c>
      <c r="B1777" s="5">
        <v>2001</v>
      </c>
      <c r="C1777" s="3" t="s">
        <v>647</v>
      </c>
      <c r="D1777" s="3" t="s">
        <v>648</v>
      </c>
      <c r="E1777" s="3" t="s">
        <v>35</v>
      </c>
      <c r="F1777" s="3" t="s">
        <v>646</v>
      </c>
      <c r="G1777" s="5">
        <v>6.320595</v>
      </c>
      <c r="H1777" s="5">
        <v>3.2813680000000001</v>
      </c>
      <c r="I1777" s="5">
        <v>10.679510000000001</v>
      </c>
      <c r="J1777" s="2" t="s">
        <v>644</v>
      </c>
    </row>
    <row r="1778" spans="1:10" ht="14.4" hidden="1">
      <c r="A1778" s="3" t="s">
        <v>286</v>
      </c>
      <c r="B1778" s="5">
        <v>2002</v>
      </c>
      <c r="C1778" s="3" t="s">
        <v>647</v>
      </c>
      <c r="D1778" s="3" t="s">
        <v>648</v>
      </c>
      <c r="E1778" s="3" t="s">
        <v>35</v>
      </c>
      <c r="F1778" s="3" t="s">
        <v>646</v>
      </c>
      <c r="G1778" s="5">
        <v>6.72227</v>
      </c>
      <c r="H1778" s="5">
        <v>3.6589589999999999</v>
      </c>
      <c r="I1778" s="5">
        <v>10.987270000000001</v>
      </c>
      <c r="J1778" s="2" t="s">
        <v>644</v>
      </c>
    </row>
    <row r="1779" spans="1:10" ht="14.4" hidden="1">
      <c r="A1779" s="3" t="s">
        <v>286</v>
      </c>
      <c r="B1779" s="5">
        <v>2003</v>
      </c>
      <c r="C1779" s="3" t="s">
        <v>647</v>
      </c>
      <c r="D1779" s="3" t="s">
        <v>648</v>
      </c>
      <c r="E1779" s="3" t="s">
        <v>35</v>
      </c>
      <c r="F1779" s="3" t="s">
        <v>646</v>
      </c>
      <c r="G1779" s="5">
        <v>7.1165219999999998</v>
      </c>
      <c r="H1779" s="5">
        <v>3.909243</v>
      </c>
      <c r="I1779" s="5">
        <v>11.370189999999999</v>
      </c>
      <c r="J1779" s="2" t="s">
        <v>644</v>
      </c>
    </row>
    <row r="1780" spans="1:10" ht="14.4" hidden="1">
      <c r="A1780" s="3" t="s">
        <v>286</v>
      </c>
      <c r="B1780" s="5">
        <v>2004</v>
      </c>
      <c r="C1780" s="3" t="s">
        <v>647</v>
      </c>
      <c r="D1780" s="3" t="s">
        <v>648</v>
      </c>
      <c r="E1780" s="3" t="s">
        <v>35</v>
      </c>
      <c r="F1780" s="3" t="s">
        <v>646</v>
      </c>
      <c r="G1780" s="5">
        <v>7.5022469999999997</v>
      </c>
      <c r="H1780" s="5">
        <v>4.1007759999999998</v>
      </c>
      <c r="I1780" s="5">
        <v>12.121169999999999</v>
      </c>
      <c r="J1780" s="2" t="s">
        <v>644</v>
      </c>
    </row>
    <row r="1781" spans="1:10" ht="14.4" hidden="1">
      <c r="A1781" s="3" t="s">
        <v>286</v>
      </c>
      <c r="B1781" s="5">
        <v>2005</v>
      </c>
      <c r="C1781" s="3" t="s">
        <v>647</v>
      </c>
      <c r="D1781" s="3" t="s">
        <v>648</v>
      </c>
      <c r="E1781" s="3" t="s">
        <v>35</v>
      </c>
      <c r="F1781" s="3" t="s">
        <v>646</v>
      </c>
      <c r="G1781" s="5">
        <v>7.7872079999999997</v>
      </c>
      <c r="H1781" s="5">
        <v>4.0006890000000004</v>
      </c>
      <c r="I1781" s="5">
        <v>12.93684</v>
      </c>
      <c r="J1781" s="2" t="s">
        <v>644</v>
      </c>
    </row>
    <row r="1782" spans="1:10" ht="14.4" hidden="1">
      <c r="A1782" s="3" t="s">
        <v>286</v>
      </c>
      <c r="B1782" s="5">
        <v>2006</v>
      </c>
      <c r="C1782" s="3" t="s">
        <v>647</v>
      </c>
      <c r="D1782" s="3" t="s">
        <v>648</v>
      </c>
      <c r="E1782" s="3" t="s">
        <v>35</v>
      </c>
      <c r="F1782" s="3" t="s">
        <v>646</v>
      </c>
      <c r="G1782" s="5">
        <v>8.0847119999999997</v>
      </c>
      <c r="H1782" s="5">
        <v>4.5553309999999998</v>
      </c>
      <c r="I1782" s="5">
        <v>12.39752</v>
      </c>
      <c r="J1782" s="2" t="s">
        <v>644</v>
      </c>
    </row>
    <row r="1783" spans="1:10" ht="14.4" hidden="1">
      <c r="A1783" s="3" t="s">
        <v>286</v>
      </c>
      <c r="B1783" s="5">
        <v>2007</v>
      </c>
      <c r="C1783" s="3" t="s">
        <v>647</v>
      </c>
      <c r="D1783" s="3" t="s">
        <v>648</v>
      </c>
      <c r="E1783" s="3" t="s">
        <v>35</v>
      </c>
      <c r="F1783" s="3" t="s">
        <v>646</v>
      </c>
      <c r="G1783" s="5">
        <v>8.3078140000000005</v>
      </c>
      <c r="H1783" s="5">
        <v>4.7649340000000002</v>
      </c>
      <c r="I1783" s="5">
        <v>12.78772</v>
      </c>
      <c r="J1783" s="2" t="s">
        <v>644</v>
      </c>
    </row>
    <row r="1784" spans="1:10" ht="14.4" hidden="1">
      <c r="A1784" s="3" t="s">
        <v>286</v>
      </c>
      <c r="B1784" s="5">
        <v>2008</v>
      </c>
      <c r="C1784" s="3" t="s">
        <v>647</v>
      </c>
      <c r="D1784" s="3" t="s">
        <v>648</v>
      </c>
      <c r="E1784" s="3" t="s">
        <v>35</v>
      </c>
      <c r="F1784" s="3" t="s">
        <v>646</v>
      </c>
      <c r="G1784" s="5">
        <v>8.5288109999999993</v>
      </c>
      <c r="H1784" s="5">
        <v>4.8124799999999999</v>
      </c>
      <c r="I1784" s="5">
        <v>13.24563</v>
      </c>
      <c r="J1784" s="2" t="s">
        <v>644</v>
      </c>
    </row>
    <row r="1785" spans="1:10" ht="14.4" hidden="1">
      <c r="A1785" s="3" t="s">
        <v>286</v>
      </c>
      <c r="B1785" s="5">
        <v>2009</v>
      </c>
      <c r="C1785" s="3" t="s">
        <v>647</v>
      </c>
      <c r="D1785" s="3" t="s">
        <v>648</v>
      </c>
      <c r="E1785" s="3" t="s">
        <v>35</v>
      </c>
      <c r="F1785" s="3" t="s">
        <v>646</v>
      </c>
      <c r="G1785" s="5">
        <v>8.6916569999999993</v>
      </c>
      <c r="H1785" s="5">
        <v>4.68818</v>
      </c>
      <c r="I1785" s="5">
        <v>13.959020000000001</v>
      </c>
      <c r="J1785" s="2" t="s">
        <v>644</v>
      </c>
    </row>
    <row r="1786" spans="1:10" ht="14.4" hidden="1">
      <c r="A1786" s="3" t="s">
        <v>286</v>
      </c>
      <c r="B1786" s="5">
        <v>2010</v>
      </c>
      <c r="C1786" s="3" t="s">
        <v>647</v>
      </c>
      <c r="D1786" s="3" t="s">
        <v>648</v>
      </c>
      <c r="E1786" s="3" t="s">
        <v>35</v>
      </c>
      <c r="F1786" s="3" t="s">
        <v>646</v>
      </c>
      <c r="G1786" s="5">
        <v>8.8146419999999992</v>
      </c>
      <c r="H1786" s="5">
        <v>4.5865179999999999</v>
      </c>
      <c r="I1786" s="5">
        <v>14.68568</v>
      </c>
      <c r="J1786" s="2" t="s">
        <v>644</v>
      </c>
    </row>
    <row r="1787" spans="1:10" ht="14.4" hidden="1">
      <c r="A1787" s="3" t="s">
        <v>286</v>
      </c>
      <c r="B1787" s="5">
        <v>2011</v>
      </c>
      <c r="C1787" s="3" t="s">
        <v>647</v>
      </c>
      <c r="D1787" s="3" t="s">
        <v>648</v>
      </c>
      <c r="E1787" s="3" t="s">
        <v>35</v>
      </c>
      <c r="F1787" s="3" t="s">
        <v>646</v>
      </c>
      <c r="G1787" s="5">
        <v>8.9734309999999997</v>
      </c>
      <c r="H1787" s="5">
        <v>4.818543</v>
      </c>
      <c r="I1787" s="5">
        <v>14.41309</v>
      </c>
      <c r="J1787" s="2" t="s">
        <v>644</v>
      </c>
    </row>
    <row r="1788" spans="1:10" ht="14.4" hidden="1">
      <c r="A1788" s="3" t="s">
        <v>286</v>
      </c>
      <c r="B1788" s="5">
        <v>2012</v>
      </c>
      <c r="C1788" s="3" t="s">
        <v>647</v>
      </c>
      <c r="D1788" s="3" t="s">
        <v>648</v>
      </c>
      <c r="E1788" s="3" t="s">
        <v>35</v>
      </c>
      <c r="F1788" s="3" t="s">
        <v>646</v>
      </c>
      <c r="G1788" s="5">
        <v>9.0778510000000008</v>
      </c>
      <c r="H1788" s="5">
        <v>4.763045</v>
      </c>
      <c r="I1788" s="5">
        <v>14.700100000000001</v>
      </c>
      <c r="J1788" s="2" t="s">
        <v>644</v>
      </c>
    </row>
    <row r="1789" spans="1:10" ht="14.4" hidden="1">
      <c r="A1789" s="3" t="s">
        <v>286</v>
      </c>
      <c r="B1789" s="5">
        <v>2013</v>
      </c>
      <c r="C1789" s="3" t="s">
        <v>647</v>
      </c>
      <c r="D1789" s="3" t="s">
        <v>648</v>
      </c>
      <c r="E1789" s="3" t="s">
        <v>35</v>
      </c>
      <c r="F1789" s="3" t="s">
        <v>646</v>
      </c>
      <c r="G1789" s="5">
        <v>9.4130920000000007</v>
      </c>
      <c r="H1789" s="5">
        <v>4.75129</v>
      </c>
      <c r="I1789" s="5">
        <v>15.10314</v>
      </c>
      <c r="J1789" s="2" t="s">
        <v>644</v>
      </c>
    </row>
    <row r="1790" spans="1:10" ht="14.4" hidden="1">
      <c r="A1790" s="3" t="s">
        <v>286</v>
      </c>
      <c r="B1790" s="5">
        <v>2014</v>
      </c>
      <c r="C1790" s="3" t="s">
        <v>647</v>
      </c>
      <c r="D1790" s="3" t="s">
        <v>648</v>
      </c>
      <c r="E1790" s="3" t="s">
        <v>35</v>
      </c>
      <c r="F1790" s="3" t="s">
        <v>646</v>
      </c>
      <c r="G1790" s="5">
        <v>9.323169</v>
      </c>
      <c r="H1790" s="5">
        <v>4.8093139999999996</v>
      </c>
      <c r="I1790" s="5">
        <v>15.16957</v>
      </c>
      <c r="J1790" s="2" t="s">
        <v>644</v>
      </c>
    </row>
    <row r="1791" spans="1:10" ht="14.4" hidden="1">
      <c r="A1791" s="3" t="s">
        <v>286</v>
      </c>
      <c r="B1791" s="5">
        <v>2015</v>
      </c>
      <c r="C1791" s="3" t="s">
        <v>647</v>
      </c>
      <c r="D1791" s="3" t="s">
        <v>648</v>
      </c>
      <c r="E1791" s="3" t="s">
        <v>35</v>
      </c>
      <c r="F1791" s="3" t="s">
        <v>646</v>
      </c>
      <c r="G1791" s="5">
        <v>9.3218580000000006</v>
      </c>
      <c r="H1791" s="5">
        <v>4.6566679999999998</v>
      </c>
      <c r="I1791" s="5">
        <v>14.73433</v>
      </c>
      <c r="J1791" s="2" t="s">
        <v>644</v>
      </c>
    </row>
    <row r="1792" spans="1:10" ht="14.4" hidden="1">
      <c r="A1792" s="3" t="s">
        <v>286</v>
      </c>
      <c r="B1792" s="5">
        <v>2016</v>
      </c>
      <c r="C1792" s="3" t="s">
        <v>647</v>
      </c>
      <c r="D1792" s="3" t="s">
        <v>648</v>
      </c>
      <c r="E1792" s="3" t="s">
        <v>35</v>
      </c>
      <c r="F1792" s="3" t="s">
        <v>646</v>
      </c>
      <c r="G1792" s="5">
        <v>9.1625270000000008</v>
      </c>
      <c r="H1792" s="5">
        <v>4.7018610000000001</v>
      </c>
      <c r="I1792" s="5">
        <v>15.095359999999999</v>
      </c>
      <c r="J1792" s="2" t="s">
        <v>644</v>
      </c>
    </row>
    <row r="1793" spans="1:10" ht="14.4" hidden="1">
      <c r="A1793" s="3" t="s">
        <v>286</v>
      </c>
      <c r="B1793" s="5">
        <v>2017</v>
      </c>
      <c r="C1793" s="3" t="s">
        <v>647</v>
      </c>
      <c r="D1793" s="3" t="s">
        <v>648</v>
      </c>
      <c r="E1793" s="3" t="s">
        <v>35</v>
      </c>
      <c r="F1793" s="3" t="s">
        <v>646</v>
      </c>
      <c r="G1793" s="5">
        <v>9.2907650000000004</v>
      </c>
      <c r="H1793" s="5">
        <v>4.6565070000000004</v>
      </c>
      <c r="I1793" s="5">
        <v>14.956480000000001</v>
      </c>
      <c r="J1793" s="2" t="s">
        <v>644</v>
      </c>
    </row>
    <row r="1794" spans="1:10" ht="14.4">
      <c r="A1794" s="3" t="s">
        <v>286</v>
      </c>
      <c r="B1794" s="5">
        <v>1990</v>
      </c>
      <c r="C1794" s="3" t="s">
        <v>647</v>
      </c>
      <c r="D1794" s="3" t="s">
        <v>649</v>
      </c>
      <c r="E1794" s="3" t="s">
        <v>35</v>
      </c>
      <c r="F1794" s="3" t="s">
        <v>643</v>
      </c>
      <c r="G1794" s="5">
        <v>92.344768880000004</v>
      </c>
      <c r="H1794" s="5">
        <v>52.379632010000002</v>
      </c>
      <c r="I1794" s="5">
        <v>149.67362349999999</v>
      </c>
      <c r="J1794" s="2" t="s">
        <v>644</v>
      </c>
    </row>
    <row r="1795" spans="1:10" ht="14.4">
      <c r="A1795" s="3" t="s">
        <v>286</v>
      </c>
      <c r="B1795" s="5">
        <v>1991</v>
      </c>
      <c r="C1795" s="3" t="s">
        <v>647</v>
      </c>
      <c r="D1795" s="3" t="s">
        <v>649</v>
      </c>
      <c r="E1795" s="3" t="s">
        <v>35</v>
      </c>
      <c r="F1795" s="3" t="s">
        <v>643</v>
      </c>
      <c r="G1795" s="5">
        <v>93.360616250000007</v>
      </c>
      <c r="H1795" s="5">
        <v>55.553790640000003</v>
      </c>
      <c r="I1795" s="5">
        <v>146.43845250000001</v>
      </c>
      <c r="J1795" s="2" t="s">
        <v>644</v>
      </c>
    </row>
    <row r="1796" spans="1:10" ht="14.4">
      <c r="A1796" s="3" t="s">
        <v>286</v>
      </c>
      <c r="B1796" s="5">
        <v>1992</v>
      </c>
      <c r="C1796" s="3" t="s">
        <v>647</v>
      </c>
      <c r="D1796" s="3" t="s">
        <v>649</v>
      </c>
      <c r="E1796" s="3" t="s">
        <v>35</v>
      </c>
      <c r="F1796" s="3" t="s">
        <v>643</v>
      </c>
      <c r="G1796" s="5">
        <v>95.472799039999998</v>
      </c>
      <c r="H1796" s="5">
        <v>58.386900509999997</v>
      </c>
      <c r="I1796" s="5">
        <v>144.90977599999999</v>
      </c>
      <c r="J1796" s="2" t="s">
        <v>644</v>
      </c>
    </row>
    <row r="1797" spans="1:10" ht="14.4">
      <c r="A1797" s="3" t="s">
        <v>286</v>
      </c>
      <c r="B1797" s="5">
        <v>1993</v>
      </c>
      <c r="C1797" s="3" t="s">
        <v>647</v>
      </c>
      <c r="D1797" s="3" t="s">
        <v>649</v>
      </c>
      <c r="E1797" s="3" t="s">
        <v>35</v>
      </c>
      <c r="F1797" s="3" t="s">
        <v>643</v>
      </c>
      <c r="G1797" s="5">
        <v>97.105050079999998</v>
      </c>
      <c r="H1797" s="5">
        <v>58.291168380000002</v>
      </c>
      <c r="I1797" s="5">
        <v>152.2797491</v>
      </c>
      <c r="J1797" s="2" t="s">
        <v>644</v>
      </c>
    </row>
    <row r="1798" spans="1:10" ht="14.4">
      <c r="A1798" s="3" t="s">
        <v>286</v>
      </c>
      <c r="B1798" s="5">
        <v>1994</v>
      </c>
      <c r="C1798" s="3" t="s">
        <v>647</v>
      </c>
      <c r="D1798" s="3" t="s">
        <v>649</v>
      </c>
      <c r="E1798" s="3" t="s">
        <v>35</v>
      </c>
      <c r="F1798" s="3" t="s">
        <v>643</v>
      </c>
      <c r="G1798" s="5">
        <v>98.561667279999995</v>
      </c>
      <c r="H1798" s="5">
        <v>57.698690560000003</v>
      </c>
      <c r="I1798" s="5">
        <v>156.4884404</v>
      </c>
      <c r="J1798" s="2" t="s">
        <v>644</v>
      </c>
    </row>
    <row r="1799" spans="1:10" ht="14.4">
      <c r="A1799" s="3" t="s">
        <v>286</v>
      </c>
      <c r="B1799" s="5">
        <v>1995</v>
      </c>
      <c r="C1799" s="3" t="s">
        <v>647</v>
      </c>
      <c r="D1799" s="3" t="s">
        <v>649</v>
      </c>
      <c r="E1799" s="3" t="s">
        <v>35</v>
      </c>
      <c r="F1799" s="3" t="s">
        <v>643</v>
      </c>
      <c r="G1799" s="5">
        <v>99.283869510000002</v>
      </c>
      <c r="H1799" s="5">
        <v>55.883614440000002</v>
      </c>
      <c r="I1799" s="5">
        <v>159.52293900000001</v>
      </c>
      <c r="J1799" s="2" t="s">
        <v>644</v>
      </c>
    </row>
    <row r="1800" spans="1:10" ht="14.4">
      <c r="A1800" s="3" t="s">
        <v>286</v>
      </c>
      <c r="B1800" s="5">
        <v>1996</v>
      </c>
      <c r="C1800" s="3" t="s">
        <v>647</v>
      </c>
      <c r="D1800" s="3" t="s">
        <v>649</v>
      </c>
      <c r="E1800" s="3" t="s">
        <v>35</v>
      </c>
      <c r="F1800" s="3" t="s">
        <v>643</v>
      </c>
      <c r="G1800" s="5">
        <v>100.5550598</v>
      </c>
      <c r="H1800" s="5">
        <v>60.05290591</v>
      </c>
      <c r="I1800" s="5">
        <v>156.6057625</v>
      </c>
      <c r="J1800" s="2" t="s">
        <v>644</v>
      </c>
    </row>
    <row r="1801" spans="1:10" ht="14.4">
      <c r="A1801" s="3" t="s">
        <v>286</v>
      </c>
      <c r="B1801" s="5">
        <v>1997</v>
      </c>
      <c r="C1801" s="3" t="s">
        <v>647</v>
      </c>
      <c r="D1801" s="3" t="s">
        <v>649</v>
      </c>
      <c r="E1801" s="3" t="s">
        <v>35</v>
      </c>
      <c r="F1801" s="3" t="s">
        <v>643</v>
      </c>
      <c r="G1801" s="5">
        <v>101.5646952</v>
      </c>
      <c r="H1801" s="5">
        <v>63.730083450000002</v>
      </c>
      <c r="I1801" s="5">
        <v>150.40002039999999</v>
      </c>
      <c r="J1801" s="2" t="s">
        <v>644</v>
      </c>
    </row>
    <row r="1802" spans="1:10" ht="14.4">
      <c r="A1802" s="3" t="s">
        <v>286</v>
      </c>
      <c r="B1802" s="5">
        <v>1998</v>
      </c>
      <c r="C1802" s="3" t="s">
        <v>647</v>
      </c>
      <c r="D1802" s="3" t="s">
        <v>649</v>
      </c>
      <c r="E1802" s="3" t="s">
        <v>35</v>
      </c>
      <c r="F1802" s="3" t="s">
        <v>643</v>
      </c>
      <c r="G1802" s="5">
        <v>101.82748719999999</v>
      </c>
      <c r="H1802" s="5">
        <v>65.185372290000004</v>
      </c>
      <c r="I1802" s="5">
        <v>151.4787915</v>
      </c>
      <c r="J1802" s="2" t="s">
        <v>644</v>
      </c>
    </row>
    <row r="1803" spans="1:10" ht="14.4">
      <c r="A1803" s="3" t="s">
        <v>286</v>
      </c>
      <c r="B1803" s="5">
        <v>1999</v>
      </c>
      <c r="C1803" s="3" t="s">
        <v>647</v>
      </c>
      <c r="D1803" s="3" t="s">
        <v>649</v>
      </c>
      <c r="E1803" s="3" t="s">
        <v>35</v>
      </c>
      <c r="F1803" s="3" t="s">
        <v>643</v>
      </c>
      <c r="G1803" s="5">
        <v>102.1395325</v>
      </c>
      <c r="H1803" s="5">
        <v>63.469246249999998</v>
      </c>
      <c r="I1803" s="5">
        <v>151.16652139999999</v>
      </c>
      <c r="J1803" s="2" t="s">
        <v>644</v>
      </c>
    </row>
    <row r="1804" spans="1:10" ht="14.4">
      <c r="A1804" s="3" t="s">
        <v>286</v>
      </c>
      <c r="B1804" s="5">
        <v>2000</v>
      </c>
      <c r="C1804" s="3" t="s">
        <v>647</v>
      </c>
      <c r="D1804" s="3" t="s">
        <v>649</v>
      </c>
      <c r="E1804" s="3" t="s">
        <v>35</v>
      </c>
      <c r="F1804" s="3" t="s">
        <v>643</v>
      </c>
      <c r="G1804" s="5">
        <v>103.410963</v>
      </c>
      <c r="H1804" s="5">
        <v>61.362906889999998</v>
      </c>
      <c r="I1804" s="5">
        <v>160.34125639999999</v>
      </c>
      <c r="J1804" s="2" t="s">
        <v>644</v>
      </c>
    </row>
    <row r="1805" spans="1:10" ht="14.4">
      <c r="A1805" s="3" t="s">
        <v>286</v>
      </c>
      <c r="B1805" s="5">
        <v>2001</v>
      </c>
      <c r="C1805" s="3" t="s">
        <v>647</v>
      </c>
      <c r="D1805" s="3" t="s">
        <v>649</v>
      </c>
      <c r="E1805" s="3" t="s">
        <v>35</v>
      </c>
      <c r="F1805" s="3" t="s">
        <v>643</v>
      </c>
      <c r="G1805" s="5">
        <v>105.242316</v>
      </c>
      <c r="H1805" s="5">
        <v>66.092482799999999</v>
      </c>
      <c r="I1805" s="5">
        <v>153.11328789999999</v>
      </c>
      <c r="J1805" s="2" t="s">
        <v>644</v>
      </c>
    </row>
    <row r="1806" spans="1:10" ht="14.4">
      <c r="A1806" s="3" t="s">
        <v>286</v>
      </c>
      <c r="B1806" s="5">
        <v>2002</v>
      </c>
      <c r="C1806" s="3" t="s">
        <v>647</v>
      </c>
      <c r="D1806" s="3" t="s">
        <v>649</v>
      </c>
      <c r="E1806" s="3" t="s">
        <v>35</v>
      </c>
      <c r="F1806" s="3" t="s">
        <v>643</v>
      </c>
      <c r="G1806" s="5">
        <v>109.1951504</v>
      </c>
      <c r="H1806" s="5">
        <v>69.669167490000007</v>
      </c>
      <c r="I1806" s="5">
        <v>160.12929840000001</v>
      </c>
      <c r="J1806" s="2" t="s">
        <v>644</v>
      </c>
    </row>
    <row r="1807" spans="1:10" ht="14.4">
      <c r="A1807" s="3" t="s">
        <v>286</v>
      </c>
      <c r="B1807" s="5">
        <v>2003</v>
      </c>
      <c r="C1807" s="3" t="s">
        <v>647</v>
      </c>
      <c r="D1807" s="3" t="s">
        <v>649</v>
      </c>
      <c r="E1807" s="3" t="s">
        <v>35</v>
      </c>
      <c r="F1807" s="3" t="s">
        <v>643</v>
      </c>
      <c r="G1807" s="5">
        <v>112.8635063</v>
      </c>
      <c r="H1807" s="5">
        <v>72.820026519999999</v>
      </c>
      <c r="I1807" s="5">
        <v>164.19608880000001</v>
      </c>
      <c r="J1807" s="2" t="s">
        <v>644</v>
      </c>
    </row>
    <row r="1808" spans="1:10" ht="14.4">
      <c r="A1808" s="3" t="s">
        <v>286</v>
      </c>
      <c r="B1808" s="5">
        <v>2004</v>
      </c>
      <c r="C1808" s="3" t="s">
        <v>647</v>
      </c>
      <c r="D1808" s="3" t="s">
        <v>649</v>
      </c>
      <c r="E1808" s="3" t="s">
        <v>35</v>
      </c>
      <c r="F1808" s="3" t="s">
        <v>643</v>
      </c>
      <c r="G1808" s="5">
        <v>115.84432870000001</v>
      </c>
      <c r="H1808" s="5">
        <v>72.713184130000002</v>
      </c>
      <c r="I1808" s="5">
        <v>169.76099600000001</v>
      </c>
      <c r="J1808" s="2" t="s">
        <v>644</v>
      </c>
    </row>
    <row r="1809" spans="1:10" ht="14.4">
      <c r="A1809" s="3" t="s">
        <v>286</v>
      </c>
      <c r="B1809" s="5">
        <v>2005</v>
      </c>
      <c r="C1809" s="3" t="s">
        <v>647</v>
      </c>
      <c r="D1809" s="3" t="s">
        <v>649</v>
      </c>
      <c r="E1809" s="3" t="s">
        <v>35</v>
      </c>
      <c r="F1809" s="3" t="s">
        <v>643</v>
      </c>
      <c r="G1809" s="5">
        <v>116.86968830000001</v>
      </c>
      <c r="H1809" s="5">
        <v>69.884193199999999</v>
      </c>
      <c r="I1809" s="5">
        <v>176.15862989999999</v>
      </c>
      <c r="J1809" s="2" t="s">
        <v>644</v>
      </c>
    </row>
    <row r="1810" spans="1:10" ht="14.4">
      <c r="A1810" s="3" t="s">
        <v>286</v>
      </c>
      <c r="B1810" s="5">
        <v>2006</v>
      </c>
      <c r="C1810" s="3" t="s">
        <v>647</v>
      </c>
      <c r="D1810" s="3" t="s">
        <v>649</v>
      </c>
      <c r="E1810" s="3" t="s">
        <v>35</v>
      </c>
      <c r="F1810" s="3" t="s">
        <v>643</v>
      </c>
      <c r="G1810" s="5">
        <v>118.0464633</v>
      </c>
      <c r="H1810" s="5">
        <v>75.117000709999999</v>
      </c>
      <c r="I1810" s="5">
        <v>174.71794740000001</v>
      </c>
      <c r="J1810" s="2" t="s">
        <v>644</v>
      </c>
    </row>
    <row r="1811" spans="1:10" ht="14.4">
      <c r="A1811" s="3" t="s">
        <v>286</v>
      </c>
      <c r="B1811" s="5">
        <v>2007</v>
      </c>
      <c r="C1811" s="3" t="s">
        <v>647</v>
      </c>
      <c r="D1811" s="3" t="s">
        <v>649</v>
      </c>
      <c r="E1811" s="3" t="s">
        <v>35</v>
      </c>
      <c r="F1811" s="3" t="s">
        <v>643</v>
      </c>
      <c r="G1811" s="5">
        <v>117.9499787</v>
      </c>
      <c r="H1811" s="5">
        <v>77.788935710000004</v>
      </c>
      <c r="I1811" s="5">
        <v>165.5386546</v>
      </c>
      <c r="J1811" s="2" t="s">
        <v>644</v>
      </c>
    </row>
    <row r="1812" spans="1:10" ht="14.4">
      <c r="A1812" s="3" t="s">
        <v>286</v>
      </c>
      <c r="B1812" s="5">
        <v>2008</v>
      </c>
      <c r="C1812" s="3" t="s">
        <v>647</v>
      </c>
      <c r="D1812" s="3" t="s">
        <v>649</v>
      </c>
      <c r="E1812" s="3" t="s">
        <v>35</v>
      </c>
      <c r="F1812" s="3" t="s">
        <v>643</v>
      </c>
      <c r="G1812" s="5">
        <v>118.44741089999999</v>
      </c>
      <c r="H1812" s="5">
        <v>78.160756539999994</v>
      </c>
      <c r="I1812" s="5">
        <v>163.7995732</v>
      </c>
      <c r="J1812" s="2" t="s">
        <v>644</v>
      </c>
    </row>
    <row r="1813" spans="1:10" ht="14.4">
      <c r="A1813" s="3" t="s">
        <v>286</v>
      </c>
      <c r="B1813" s="5">
        <v>2009</v>
      </c>
      <c r="C1813" s="3" t="s">
        <v>647</v>
      </c>
      <c r="D1813" s="3" t="s">
        <v>649</v>
      </c>
      <c r="E1813" s="3" t="s">
        <v>35</v>
      </c>
      <c r="F1813" s="3" t="s">
        <v>643</v>
      </c>
      <c r="G1813" s="5">
        <v>117.98600740000001</v>
      </c>
      <c r="H1813" s="5">
        <v>74.820585350000002</v>
      </c>
      <c r="I1813" s="5">
        <v>170.66499569999999</v>
      </c>
      <c r="J1813" s="2" t="s">
        <v>644</v>
      </c>
    </row>
    <row r="1814" spans="1:10" ht="14.4">
      <c r="A1814" s="3" t="s">
        <v>286</v>
      </c>
      <c r="B1814" s="5">
        <v>2010</v>
      </c>
      <c r="C1814" s="3" t="s">
        <v>647</v>
      </c>
      <c r="D1814" s="3" t="s">
        <v>649</v>
      </c>
      <c r="E1814" s="3" t="s">
        <v>35</v>
      </c>
      <c r="F1814" s="3" t="s">
        <v>643</v>
      </c>
      <c r="G1814" s="5">
        <v>117.51775120000001</v>
      </c>
      <c r="H1814" s="5">
        <v>71.369240189999999</v>
      </c>
      <c r="I1814" s="5">
        <v>175.22805729999999</v>
      </c>
      <c r="J1814" s="2" t="s">
        <v>644</v>
      </c>
    </row>
    <row r="1815" spans="1:10" ht="14.4">
      <c r="A1815" s="3" t="s">
        <v>286</v>
      </c>
      <c r="B1815" s="5">
        <v>2011</v>
      </c>
      <c r="C1815" s="3" t="s">
        <v>647</v>
      </c>
      <c r="D1815" s="3" t="s">
        <v>649</v>
      </c>
      <c r="E1815" s="3" t="s">
        <v>35</v>
      </c>
      <c r="F1815" s="3" t="s">
        <v>643</v>
      </c>
      <c r="G1815" s="5">
        <v>117.368109</v>
      </c>
      <c r="H1815" s="5">
        <v>70.702478589999998</v>
      </c>
      <c r="I1815" s="5">
        <v>175.98185169999999</v>
      </c>
      <c r="J1815" s="2" t="s">
        <v>644</v>
      </c>
    </row>
    <row r="1816" spans="1:10" ht="14.4">
      <c r="A1816" s="3" t="s">
        <v>286</v>
      </c>
      <c r="B1816" s="5">
        <v>2012</v>
      </c>
      <c r="C1816" s="3" t="s">
        <v>647</v>
      </c>
      <c r="D1816" s="3" t="s">
        <v>649</v>
      </c>
      <c r="E1816" s="3" t="s">
        <v>35</v>
      </c>
      <c r="F1816" s="3" t="s">
        <v>643</v>
      </c>
      <c r="G1816" s="5">
        <v>115.4183723</v>
      </c>
      <c r="H1816" s="5">
        <v>67.703161750000007</v>
      </c>
      <c r="I1816" s="5">
        <v>168.58767979999999</v>
      </c>
      <c r="J1816" s="2" t="s">
        <v>644</v>
      </c>
    </row>
    <row r="1817" spans="1:10" ht="14.4">
      <c r="A1817" s="3" t="s">
        <v>286</v>
      </c>
      <c r="B1817" s="5">
        <v>2013</v>
      </c>
      <c r="C1817" s="3" t="s">
        <v>647</v>
      </c>
      <c r="D1817" s="3" t="s">
        <v>649</v>
      </c>
      <c r="E1817" s="3" t="s">
        <v>35</v>
      </c>
      <c r="F1817" s="3" t="s">
        <v>643</v>
      </c>
      <c r="G1817" s="5">
        <v>117.5811092</v>
      </c>
      <c r="H1817" s="5">
        <v>72.898847680000003</v>
      </c>
      <c r="I1817" s="5">
        <v>174.1033731</v>
      </c>
      <c r="J1817" s="2" t="s">
        <v>644</v>
      </c>
    </row>
    <row r="1818" spans="1:10" ht="14.4">
      <c r="A1818" s="3" t="s">
        <v>286</v>
      </c>
      <c r="B1818" s="5">
        <v>2014</v>
      </c>
      <c r="C1818" s="3" t="s">
        <v>647</v>
      </c>
      <c r="D1818" s="3" t="s">
        <v>649</v>
      </c>
      <c r="E1818" s="3" t="s">
        <v>35</v>
      </c>
      <c r="F1818" s="3" t="s">
        <v>643</v>
      </c>
      <c r="G1818" s="5">
        <v>112.99901680000001</v>
      </c>
      <c r="H1818" s="5">
        <v>65.689588169999993</v>
      </c>
      <c r="I1818" s="5">
        <v>167.89644129999999</v>
      </c>
      <c r="J1818" s="2" t="s">
        <v>644</v>
      </c>
    </row>
    <row r="1819" spans="1:10" ht="14.4">
      <c r="A1819" s="3" t="s">
        <v>286</v>
      </c>
      <c r="B1819" s="5">
        <v>2015</v>
      </c>
      <c r="C1819" s="3" t="s">
        <v>647</v>
      </c>
      <c r="D1819" s="3" t="s">
        <v>649</v>
      </c>
      <c r="E1819" s="3" t="s">
        <v>35</v>
      </c>
      <c r="F1819" s="3" t="s">
        <v>643</v>
      </c>
      <c r="G1819" s="5">
        <v>111.014972</v>
      </c>
      <c r="H1819" s="5">
        <v>66.594785259999995</v>
      </c>
      <c r="I1819" s="5">
        <v>165.24758399999999</v>
      </c>
      <c r="J1819" s="2" t="s">
        <v>644</v>
      </c>
    </row>
    <row r="1820" spans="1:10" ht="14.4">
      <c r="A1820" s="3" t="s">
        <v>286</v>
      </c>
      <c r="B1820" s="5">
        <v>2016</v>
      </c>
      <c r="C1820" s="3" t="s">
        <v>647</v>
      </c>
      <c r="D1820" s="3" t="s">
        <v>649</v>
      </c>
      <c r="E1820" s="3" t="s">
        <v>35</v>
      </c>
      <c r="F1820" s="3" t="s">
        <v>643</v>
      </c>
      <c r="G1820" s="5">
        <v>106.95752779999999</v>
      </c>
      <c r="H1820" s="5">
        <v>62.329773709999998</v>
      </c>
      <c r="I1820" s="5">
        <v>159.64620289999999</v>
      </c>
      <c r="J1820" s="2" t="s">
        <v>644</v>
      </c>
    </row>
    <row r="1821" spans="1:10" ht="14.4">
      <c r="A1821" s="3" t="s">
        <v>286</v>
      </c>
      <c r="B1821" s="5">
        <v>2017</v>
      </c>
      <c r="C1821" s="3" t="s">
        <v>647</v>
      </c>
      <c r="D1821" s="3" t="s">
        <v>649</v>
      </c>
      <c r="E1821" s="3" t="s">
        <v>35</v>
      </c>
      <c r="F1821" s="3" t="s">
        <v>643</v>
      </c>
      <c r="G1821" s="5">
        <v>107.0314255</v>
      </c>
      <c r="H1821" s="5">
        <v>63.249979320000001</v>
      </c>
      <c r="I1821" s="5">
        <v>162.4677997</v>
      </c>
      <c r="J1821" s="2" t="s">
        <v>644</v>
      </c>
    </row>
    <row r="1822" spans="1:10" ht="14.4" hidden="1">
      <c r="A1822" s="3" t="s">
        <v>286</v>
      </c>
      <c r="B1822" s="5">
        <v>1990</v>
      </c>
      <c r="C1822" s="3" t="s">
        <v>647</v>
      </c>
      <c r="D1822" s="3" t="s">
        <v>649</v>
      </c>
      <c r="E1822" s="3" t="s">
        <v>35</v>
      </c>
      <c r="F1822" s="3" t="s">
        <v>646</v>
      </c>
      <c r="G1822" s="5">
        <v>3.418750884</v>
      </c>
      <c r="H1822" s="5">
        <v>1.9473408699999999</v>
      </c>
      <c r="I1822" s="5">
        <v>5.5602876959999996</v>
      </c>
      <c r="J1822" s="2" t="s">
        <v>644</v>
      </c>
    </row>
    <row r="1823" spans="1:10" ht="14.4" hidden="1">
      <c r="A1823" s="3" t="s">
        <v>286</v>
      </c>
      <c r="B1823" s="5">
        <v>1991</v>
      </c>
      <c r="C1823" s="3" t="s">
        <v>647</v>
      </c>
      <c r="D1823" s="3" t="s">
        <v>649</v>
      </c>
      <c r="E1823" s="3" t="s">
        <v>35</v>
      </c>
      <c r="F1823" s="3" t="s">
        <v>646</v>
      </c>
      <c r="G1823" s="5">
        <v>3.4606145449999999</v>
      </c>
      <c r="H1823" s="5">
        <v>2.066017682</v>
      </c>
      <c r="I1823" s="5">
        <v>5.3670838170000001</v>
      </c>
      <c r="J1823" s="2" t="s">
        <v>644</v>
      </c>
    </row>
    <row r="1824" spans="1:10" ht="14.4" hidden="1">
      <c r="A1824" s="3" t="s">
        <v>286</v>
      </c>
      <c r="B1824" s="5">
        <v>1992</v>
      </c>
      <c r="C1824" s="3" t="s">
        <v>647</v>
      </c>
      <c r="D1824" s="3" t="s">
        <v>649</v>
      </c>
      <c r="E1824" s="3" t="s">
        <v>35</v>
      </c>
      <c r="F1824" s="3" t="s">
        <v>646</v>
      </c>
      <c r="G1824" s="5">
        <v>3.5454903720000002</v>
      </c>
      <c r="H1824" s="5">
        <v>2.168104273</v>
      </c>
      <c r="I1824" s="5">
        <v>5.3652444800000003</v>
      </c>
      <c r="J1824" s="2" t="s">
        <v>644</v>
      </c>
    </row>
    <row r="1825" spans="1:10" ht="14.4" hidden="1">
      <c r="A1825" s="3" t="s">
        <v>286</v>
      </c>
      <c r="B1825" s="5">
        <v>1993</v>
      </c>
      <c r="C1825" s="3" t="s">
        <v>647</v>
      </c>
      <c r="D1825" s="3" t="s">
        <v>649</v>
      </c>
      <c r="E1825" s="3" t="s">
        <v>35</v>
      </c>
      <c r="F1825" s="3" t="s">
        <v>646</v>
      </c>
      <c r="G1825" s="5">
        <v>3.6148398519999998</v>
      </c>
      <c r="H1825" s="5">
        <v>2.1689819510000001</v>
      </c>
      <c r="I1825" s="5">
        <v>5.5676222549999999</v>
      </c>
      <c r="J1825" s="2" t="s">
        <v>644</v>
      </c>
    </row>
    <row r="1826" spans="1:10" ht="14.4" hidden="1">
      <c r="A1826" s="3" t="s">
        <v>286</v>
      </c>
      <c r="B1826" s="5">
        <v>1994</v>
      </c>
      <c r="C1826" s="3" t="s">
        <v>647</v>
      </c>
      <c r="D1826" s="3" t="s">
        <v>649</v>
      </c>
      <c r="E1826" s="3" t="s">
        <v>35</v>
      </c>
      <c r="F1826" s="3" t="s">
        <v>646</v>
      </c>
      <c r="G1826" s="5">
        <v>3.6795199169999999</v>
      </c>
      <c r="H1826" s="5">
        <v>2.1654077389999999</v>
      </c>
      <c r="I1826" s="5">
        <v>5.7431862960000002</v>
      </c>
      <c r="J1826" s="2" t="s">
        <v>644</v>
      </c>
    </row>
    <row r="1827" spans="1:10" ht="14.4" hidden="1">
      <c r="A1827" s="3" t="s">
        <v>286</v>
      </c>
      <c r="B1827" s="5">
        <v>1995</v>
      </c>
      <c r="C1827" s="3" t="s">
        <v>647</v>
      </c>
      <c r="D1827" s="3" t="s">
        <v>649</v>
      </c>
      <c r="E1827" s="3" t="s">
        <v>35</v>
      </c>
      <c r="F1827" s="3" t="s">
        <v>646</v>
      </c>
      <c r="G1827" s="5">
        <v>3.7155886319999998</v>
      </c>
      <c r="H1827" s="5">
        <v>2.104411094</v>
      </c>
      <c r="I1827" s="5">
        <v>5.8916245859999998</v>
      </c>
      <c r="J1827" s="2" t="s">
        <v>644</v>
      </c>
    </row>
    <row r="1828" spans="1:10" ht="14.4" hidden="1">
      <c r="A1828" s="3" t="s">
        <v>286</v>
      </c>
      <c r="B1828" s="5">
        <v>1996</v>
      </c>
      <c r="C1828" s="3" t="s">
        <v>647</v>
      </c>
      <c r="D1828" s="3" t="s">
        <v>649</v>
      </c>
      <c r="E1828" s="3" t="s">
        <v>35</v>
      </c>
      <c r="F1828" s="3" t="s">
        <v>646</v>
      </c>
      <c r="G1828" s="5">
        <v>3.771385666</v>
      </c>
      <c r="H1828" s="5">
        <v>2.281038863</v>
      </c>
      <c r="I1828" s="5">
        <v>5.8332688920000004</v>
      </c>
      <c r="J1828" s="2" t="s">
        <v>644</v>
      </c>
    </row>
    <row r="1829" spans="1:10" ht="14.4" hidden="1">
      <c r="A1829" s="3" t="s">
        <v>286</v>
      </c>
      <c r="B1829" s="5">
        <v>1997</v>
      </c>
      <c r="C1829" s="3" t="s">
        <v>647</v>
      </c>
      <c r="D1829" s="3" t="s">
        <v>649</v>
      </c>
      <c r="E1829" s="3" t="s">
        <v>35</v>
      </c>
      <c r="F1829" s="3" t="s">
        <v>646</v>
      </c>
      <c r="G1829" s="5">
        <v>3.8180226500000001</v>
      </c>
      <c r="H1829" s="5">
        <v>2.4021390990000002</v>
      </c>
      <c r="I1829" s="5">
        <v>5.6335053830000001</v>
      </c>
      <c r="J1829" s="2" t="s">
        <v>644</v>
      </c>
    </row>
    <row r="1830" spans="1:10" ht="14.4" hidden="1">
      <c r="A1830" s="3" t="s">
        <v>286</v>
      </c>
      <c r="B1830" s="5">
        <v>1998</v>
      </c>
      <c r="C1830" s="3" t="s">
        <v>647</v>
      </c>
      <c r="D1830" s="3" t="s">
        <v>649</v>
      </c>
      <c r="E1830" s="3" t="s">
        <v>35</v>
      </c>
      <c r="F1830" s="3" t="s">
        <v>646</v>
      </c>
      <c r="G1830" s="5">
        <v>3.8374674820000001</v>
      </c>
      <c r="H1830" s="5">
        <v>2.452724817</v>
      </c>
      <c r="I1830" s="5">
        <v>5.6927125099999998</v>
      </c>
      <c r="J1830" s="2" t="s">
        <v>644</v>
      </c>
    </row>
    <row r="1831" spans="1:10" ht="14.4" hidden="1">
      <c r="A1831" s="3" t="s">
        <v>286</v>
      </c>
      <c r="B1831" s="5">
        <v>1999</v>
      </c>
      <c r="C1831" s="3" t="s">
        <v>647</v>
      </c>
      <c r="D1831" s="3" t="s">
        <v>649</v>
      </c>
      <c r="E1831" s="3" t="s">
        <v>35</v>
      </c>
      <c r="F1831" s="3" t="s">
        <v>646</v>
      </c>
      <c r="G1831" s="5">
        <v>3.860481633</v>
      </c>
      <c r="H1831" s="5">
        <v>2.4093206789999999</v>
      </c>
      <c r="I1831" s="5">
        <v>5.7176370470000002</v>
      </c>
      <c r="J1831" s="2" t="s">
        <v>644</v>
      </c>
    </row>
    <row r="1832" spans="1:10" ht="14.4" hidden="1">
      <c r="A1832" s="3" t="s">
        <v>286</v>
      </c>
      <c r="B1832" s="5">
        <v>2000</v>
      </c>
      <c r="C1832" s="3" t="s">
        <v>647</v>
      </c>
      <c r="D1832" s="3" t="s">
        <v>649</v>
      </c>
      <c r="E1832" s="3" t="s">
        <v>35</v>
      </c>
      <c r="F1832" s="3" t="s">
        <v>646</v>
      </c>
      <c r="G1832" s="5">
        <v>3.9181700909999999</v>
      </c>
      <c r="H1832" s="5">
        <v>2.3499054240000001</v>
      </c>
      <c r="I1832" s="5">
        <v>6.007964104</v>
      </c>
      <c r="J1832" s="2" t="s">
        <v>644</v>
      </c>
    </row>
    <row r="1833" spans="1:10" ht="14.4" hidden="1">
      <c r="A1833" s="3" t="s">
        <v>286</v>
      </c>
      <c r="B1833" s="5">
        <v>2001</v>
      </c>
      <c r="C1833" s="3" t="s">
        <v>647</v>
      </c>
      <c r="D1833" s="3" t="s">
        <v>649</v>
      </c>
      <c r="E1833" s="3" t="s">
        <v>35</v>
      </c>
      <c r="F1833" s="3" t="s">
        <v>646</v>
      </c>
      <c r="G1833" s="5">
        <v>3.9967197780000001</v>
      </c>
      <c r="H1833" s="5">
        <v>2.523044777</v>
      </c>
      <c r="I1833" s="5">
        <v>5.8175155639999998</v>
      </c>
      <c r="J1833" s="2" t="s">
        <v>644</v>
      </c>
    </row>
    <row r="1834" spans="1:10" ht="14.4" hidden="1">
      <c r="A1834" s="3" t="s">
        <v>286</v>
      </c>
      <c r="B1834" s="5">
        <v>2002</v>
      </c>
      <c r="C1834" s="3" t="s">
        <v>647</v>
      </c>
      <c r="D1834" s="3" t="s">
        <v>649</v>
      </c>
      <c r="E1834" s="3" t="s">
        <v>35</v>
      </c>
      <c r="F1834" s="3" t="s">
        <v>646</v>
      </c>
      <c r="G1834" s="5">
        <v>4.1565579860000001</v>
      </c>
      <c r="H1834" s="5">
        <v>2.645657462</v>
      </c>
      <c r="I1834" s="5">
        <v>6.0838274889999999</v>
      </c>
      <c r="J1834" s="2" t="s">
        <v>644</v>
      </c>
    </row>
    <row r="1835" spans="1:10" ht="14.4" hidden="1">
      <c r="A1835" s="3" t="s">
        <v>286</v>
      </c>
      <c r="B1835" s="5">
        <v>2003</v>
      </c>
      <c r="C1835" s="3" t="s">
        <v>647</v>
      </c>
      <c r="D1835" s="3" t="s">
        <v>649</v>
      </c>
      <c r="E1835" s="3" t="s">
        <v>35</v>
      </c>
      <c r="F1835" s="3" t="s">
        <v>646</v>
      </c>
      <c r="G1835" s="5">
        <v>4.3086793209999996</v>
      </c>
      <c r="H1835" s="5">
        <v>2.7993695519999999</v>
      </c>
      <c r="I1835" s="5">
        <v>6.1992163089999996</v>
      </c>
      <c r="J1835" s="2" t="s">
        <v>644</v>
      </c>
    </row>
    <row r="1836" spans="1:10" ht="14.4" hidden="1">
      <c r="A1836" s="3" t="s">
        <v>286</v>
      </c>
      <c r="B1836" s="5">
        <v>2004</v>
      </c>
      <c r="C1836" s="3" t="s">
        <v>647</v>
      </c>
      <c r="D1836" s="3" t="s">
        <v>649</v>
      </c>
      <c r="E1836" s="3" t="s">
        <v>35</v>
      </c>
      <c r="F1836" s="3" t="s">
        <v>646</v>
      </c>
      <c r="G1836" s="5">
        <v>4.434188249</v>
      </c>
      <c r="H1836" s="5">
        <v>2.7927315890000002</v>
      </c>
      <c r="I1836" s="5">
        <v>6.4676200890000004</v>
      </c>
      <c r="J1836" s="2" t="s">
        <v>644</v>
      </c>
    </row>
    <row r="1837" spans="1:10" ht="14.4" hidden="1">
      <c r="A1837" s="3" t="s">
        <v>286</v>
      </c>
      <c r="B1837" s="5">
        <v>2005</v>
      </c>
      <c r="C1837" s="3" t="s">
        <v>647</v>
      </c>
      <c r="D1837" s="3" t="s">
        <v>649</v>
      </c>
      <c r="E1837" s="3" t="s">
        <v>35</v>
      </c>
      <c r="F1837" s="3" t="s">
        <v>646</v>
      </c>
      <c r="G1837" s="5">
        <v>4.4885069040000003</v>
      </c>
      <c r="H1837" s="5">
        <v>2.7167665730000001</v>
      </c>
      <c r="I1837" s="5">
        <v>6.7287299029999996</v>
      </c>
      <c r="J1837" s="2" t="s">
        <v>644</v>
      </c>
    </row>
    <row r="1838" spans="1:10" ht="14.4" hidden="1">
      <c r="A1838" s="3" t="s">
        <v>286</v>
      </c>
      <c r="B1838" s="5">
        <v>2006</v>
      </c>
      <c r="C1838" s="3" t="s">
        <v>647</v>
      </c>
      <c r="D1838" s="3" t="s">
        <v>649</v>
      </c>
      <c r="E1838" s="3" t="s">
        <v>35</v>
      </c>
      <c r="F1838" s="3" t="s">
        <v>646</v>
      </c>
      <c r="G1838" s="5">
        <v>4.549258537</v>
      </c>
      <c r="H1838" s="5">
        <v>2.9268656790000001</v>
      </c>
      <c r="I1838" s="5">
        <v>6.6381490110000003</v>
      </c>
      <c r="J1838" s="2" t="s">
        <v>644</v>
      </c>
    </row>
    <row r="1839" spans="1:10" ht="14.4" hidden="1">
      <c r="A1839" s="3" t="s">
        <v>286</v>
      </c>
      <c r="B1839" s="5">
        <v>2007</v>
      </c>
      <c r="C1839" s="3" t="s">
        <v>647</v>
      </c>
      <c r="D1839" s="3" t="s">
        <v>649</v>
      </c>
      <c r="E1839" s="3" t="s">
        <v>35</v>
      </c>
      <c r="F1839" s="3" t="s">
        <v>646</v>
      </c>
      <c r="G1839" s="5">
        <v>4.5639760689999997</v>
      </c>
      <c r="H1839" s="5">
        <v>3.0364099929999999</v>
      </c>
      <c r="I1839" s="5">
        <v>6.4398218810000003</v>
      </c>
      <c r="J1839" s="2" t="s">
        <v>644</v>
      </c>
    </row>
    <row r="1840" spans="1:10" ht="14.4" hidden="1">
      <c r="A1840" s="3" t="s">
        <v>286</v>
      </c>
      <c r="B1840" s="5">
        <v>2008</v>
      </c>
      <c r="C1840" s="3" t="s">
        <v>647</v>
      </c>
      <c r="D1840" s="3" t="s">
        <v>649</v>
      </c>
      <c r="E1840" s="3" t="s">
        <v>35</v>
      </c>
      <c r="F1840" s="3" t="s">
        <v>646</v>
      </c>
      <c r="G1840" s="5">
        <v>4.5941638510000002</v>
      </c>
      <c r="H1840" s="5">
        <v>3.0251151730000001</v>
      </c>
      <c r="I1840" s="5">
        <v>6.3498759849999997</v>
      </c>
      <c r="J1840" s="2" t="s">
        <v>644</v>
      </c>
    </row>
    <row r="1841" spans="1:10" ht="14.4" hidden="1">
      <c r="A1841" s="3" t="s">
        <v>286</v>
      </c>
      <c r="B1841" s="5">
        <v>2009</v>
      </c>
      <c r="C1841" s="3" t="s">
        <v>647</v>
      </c>
      <c r="D1841" s="3" t="s">
        <v>649</v>
      </c>
      <c r="E1841" s="3" t="s">
        <v>35</v>
      </c>
      <c r="F1841" s="3" t="s">
        <v>646</v>
      </c>
      <c r="G1841" s="5">
        <v>4.5943422270000003</v>
      </c>
      <c r="H1841" s="5">
        <v>2.9112577129999999</v>
      </c>
      <c r="I1841" s="5">
        <v>6.6052434849999999</v>
      </c>
      <c r="J1841" s="2" t="s">
        <v>644</v>
      </c>
    </row>
    <row r="1842" spans="1:10" ht="14.4" hidden="1">
      <c r="A1842" s="3" t="s">
        <v>286</v>
      </c>
      <c r="B1842" s="5">
        <v>2010</v>
      </c>
      <c r="C1842" s="3" t="s">
        <v>647</v>
      </c>
      <c r="D1842" s="3" t="s">
        <v>649</v>
      </c>
      <c r="E1842" s="3" t="s">
        <v>35</v>
      </c>
      <c r="F1842" s="3" t="s">
        <v>646</v>
      </c>
      <c r="G1842" s="5">
        <v>4.5927737139999998</v>
      </c>
      <c r="H1842" s="5">
        <v>2.845180998</v>
      </c>
      <c r="I1842" s="5">
        <v>6.8605096169999999</v>
      </c>
      <c r="J1842" s="2" t="s">
        <v>644</v>
      </c>
    </row>
    <row r="1843" spans="1:10" ht="14.4" hidden="1">
      <c r="A1843" s="3" t="s">
        <v>286</v>
      </c>
      <c r="B1843" s="5">
        <v>2011</v>
      </c>
      <c r="C1843" s="3" t="s">
        <v>647</v>
      </c>
      <c r="D1843" s="3" t="s">
        <v>649</v>
      </c>
      <c r="E1843" s="3" t="s">
        <v>35</v>
      </c>
      <c r="F1843" s="3" t="s">
        <v>646</v>
      </c>
      <c r="G1843" s="5">
        <v>4.6084460270000003</v>
      </c>
      <c r="H1843" s="5">
        <v>2.7971369429999999</v>
      </c>
      <c r="I1843" s="5">
        <v>6.9899834839999997</v>
      </c>
      <c r="J1843" s="2" t="s">
        <v>644</v>
      </c>
    </row>
    <row r="1844" spans="1:10" ht="14.4" hidden="1">
      <c r="A1844" s="3" t="s">
        <v>286</v>
      </c>
      <c r="B1844" s="5">
        <v>2012</v>
      </c>
      <c r="C1844" s="3" t="s">
        <v>647</v>
      </c>
      <c r="D1844" s="3" t="s">
        <v>649</v>
      </c>
      <c r="E1844" s="3" t="s">
        <v>35</v>
      </c>
      <c r="F1844" s="3" t="s">
        <v>646</v>
      </c>
      <c r="G1844" s="5">
        <v>4.5584609140000003</v>
      </c>
      <c r="H1844" s="5">
        <v>2.6955756110000002</v>
      </c>
      <c r="I1844" s="5">
        <v>6.6361052919999999</v>
      </c>
      <c r="J1844" s="2" t="s">
        <v>644</v>
      </c>
    </row>
    <row r="1845" spans="1:10" ht="14.4" hidden="1">
      <c r="A1845" s="3" t="s">
        <v>286</v>
      </c>
      <c r="B1845" s="5">
        <v>2013</v>
      </c>
      <c r="C1845" s="3" t="s">
        <v>647</v>
      </c>
      <c r="D1845" s="3" t="s">
        <v>649</v>
      </c>
      <c r="E1845" s="3" t="s">
        <v>35</v>
      </c>
      <c r="F1845" s="3" t="s">
        <v>646</v>
      </c>
      <c r="G1845" s="5">
        <v>4.6702150800000002</v>
      </c>
      <c r="H1845" s="5">
        <v>2.8738047930000001</v>
      </c>
      <c r="I1845" s="5">
        <v>6.9633628029999999</v>
      </c>
      <c r="J1845" s="2" t="s">
        <v>644</v>
      </c>
    </row>
    <row r="1846" spans="1:10" ht="14.4" hidden="1">
      <c r="A1846" s="3" t="s">
        <v>286</v>
      </c>
      <c r="B1846" s="5">
        <v>2014</v>
      </c>
      <c r="C1846" s="3" t="s">
        <v>647</v>
      </c>
      <c r="D1846" s="3" t="s">
        <v>649</v>
      </c>
      <c r="E1846" s="3" t="s">
        <v>35</v>
      </c>
      <c r="F1846" s="3" t="s">
        <v>646</v>
      </c>
      <c r="G1846" s="5">
        <v>4.5147774170000003</v>
      </c>
      <c r="H1846" s="5">
        <v>2.640388873</v>
      </c>
      <c r="I1846" s="5">
        <v>6.7327279449999997</v>
      </c>
      <c r="J1846" s="2" t="s">
        <v>644</v>
      </c>
    </row>
    <row r="1847" spans="1:10" ht="14.4" hidden="1">
      <c r="A1847" s="3" t="s">
        <v>286</v>
      </c>
      <c r="B1847" s="5">
        <v>2015</v>
      </c>
      <c r="C1847" s="3" t="s">
        <v>647</v>
      </c>
      <c r="D1847" s="3" t="s">
        <v>649</v>
      </c>
      <c r="E1847" s="3" t="s">
        <v>35</v>
      </c>
      <c r="F1847" s="3" t="s">
        <v>646</v>
      </c>
      <c r="G1847" s="5">
        <v>4.4562320440000001</v>
      </c>
      <c r="H1847" s="5">
        <v>2.6572325320000001</v>
      </c>
      <c r="I1847" s="5">
        <v>6.6044242640000004</v>
      </c>
      <c r="J1847" s="2" t="s">
        <v>644</v>
      </c>
    </row>
    <row r="1848" spans="1:10" ht="14.4" hidden="1">
      <c r="A1848" s="3" t="s">
        <v>286</v>
      </c>
      <c r="B1848" s="5">
        <v>2016</v>
      </c>
      <c r="C1848" s="3" t="s">
        <v>647</v>
      </c>
      <c r="D1848" s="3" t="s">
        <v>649</v>
      </c>
      <c r="E1848" s="3" t="s">
        <v>35</v>
      </c>
      <c r="F1848" s="3" t="s">
        <v>646</v>
      </c>
      <c r="G1848" s="5">
        <v>4.3181599100000003</v>
      </c>
      <c r="H1848" s="5">
        <v>2.5136603810000002</v>
      </c>
      <c r="I1848" s="5">
        <v>6.425607877</v>
      </c>
      <c r="J1848" s="2" t="s">
        <v>644</v>
      </c>
    </row>
    <row r="1849" spans="1:10" ht="14.4" hidden="1">
      <c r="A1849" s="3" t="s">
        <v>286</v>
      </c>
      <c r="B1849" s="5">
        <v>2017</v>
      </c>
      <c r="C1849" s="3" t="s">
        <v>647</v>
      </c>
      <c r="D1849" s="3" t="s">
        <v>649</v>
      </c>
      <c r="E1849" s="3" t="s">
        <v>35</v>
      </c>
      <c r="F1849" s="3" t="s">
        <v>646</v>
      </c>
      <c r="G1849" s="5">
        <v>4.3425033270000002</v>
      </c>
      <c r="H1849" s="5">
        <v>2.6022848449999998</v>
      </c>
      <c r="I1849" s="5">
        <v>6.5238163719999998</v>
      </c>
      <c r="J1849" s="2" t="s">
        <v>644</v>
      </c>
    </row>
    <row r="1850" spans="1:10" ht="14.4">
      <c r="A1850" s="3" t="s">
        <v>286</v>
      </c>
      <c r="B1850" s="5">
        <v>1990</v>
      </c>
      <c r="C1850" s="3" t="s">
        <v>647</v>
      </c>
      <c r="D1850" s="3" t="s">
        <v>650</v>
      </c>
      <c r="E1850" s="3" t="s">
        <v>35</v>
      </c>
      <c r="F1850" s="3" t="s">
        <v>643</v>
      </c>
      <c r="G1850" s="5">
        <v>18.552397849999998</v>
      </c>
      <c r="H1850" s="5">
        <v>10.016385489999999</v>
      </c>
      <c r="I1850" s="5">
        <v>31.051595949999999</v>
      </c>
      <c r="J1850" s="2" t="s">
        <v>644</v>
      </c>
    </row>
    <row r="1851" spans="1:10" ht="14.4">
      <c r="A1851" s="3" t="s">
        <v>286</v>
      </c>
      <c r="B1851" s="5">
        <v>1991</v>
      </c>
      <c r="C1851" s="3" t="s">
        <v>647</v>
      </c>
      <c r="D1851" s="3" t="s">
        <v>650</v>
      </c>
      <c r="E1851" s="3" t="s">
        <v>35</v>
      </c>
      <c r="F1851" s="3" t="s">
        <v>643</v>
      </c>
      <c r="G1851" s="5">
        <v>18.675022210000002</v>
      </c>
      <c r="H1851" s="5">
        <v>10.794162249999999</v>
      </c>
      <c r="I1851" s="5">
        <v>29.719338669999999</v>
      </c>
      <c r="J1851" s="2" t="s">
        <v>644</v>
      </c>
    </row>
    <row r="1852" spans="1:10" ht="14.4">
      <c r="A1852" s="3" t="s">
        <v>286</v>
      </c>
      <c r="B1852" s="5">
        <v>1992</v>
      </c>
      <c r="C1852" s="3" t="s">
        <v>647</v>
      </c>
      <c r="D1852" s="3" t="s">
        <v>650</v>
      </c>
      <c r="E1852" s="3" t="s">
        <v>35</v>
      </c>
      <c r="F1852" s="3" t="s">
        <v>643</v>
      </c>
      <c r="G1852" s="5">
        <v>19.002744109999998</v>
      </c>
      <c r="H1852" s="5">
        <v>11.309261360000001</v>
      </c>
      <c r="I1852" s="5">
        <v>29.746949910000001</v>
      </c>
      <c r="J1852" s="2" t="s">
        <v>644</v>
      </c>
    </row>
    <row r="1853" spans="1:10" ht="14.4">
      <c r="A1853" s="3" t="s">
        <v>286</v>
      </c>
      <c r="B1853" s="5">
        <v>1993</v>
      </c>
      <c r="C1853" s="3" t="s">
        <v>647</v>
      </c>
      <c r="D1853" s="3" t="s">
        <v>650</v>
      </c>
      <c r="E1853" s="3" t="s">
        <v>35</v>
      </c>
      <c r="F1853" s="3" t="s">
        <v>643</v>
      </c>
      <c r="G1853" s="5">
        <v>19.278840349999999</v>
      </c>
      <c r="H1853" s="5">
        <v>10.737458419999999</v>
      </c>
      <c r="I1853" s="5">
        <v>30.244933629999998</v>
      </c>
      <c r="J1853" s="2" t="s">
        <v>644</v>
      </c>
    </row>
    <row r="1854" spans="1:10" ht="14.4">
      <c r="A1854" s="3" t="s">
        <v>286</v>
      </c>
      <c r="B1854" s="5">
        <v>1994</v>
      </c>
      <c r="C1854" s="3" t="s">
        <v>647</v>
      </c>
      <c r="D1854" s="3" t="s">
        <v>650</v>
      </c>
      <c r="E1854" s="3" t="s">
        <v>35</v>
      </c>
      <c r="F1854" s="3" t="s">
        <v>643</v>
      </c>
      <c r="G1854" s="5">
        <v>19.515774019999999</v>
      </c>
      <c r="H1854" s="5">
        <v>10.962552280000001</v>
      </c>
      <c r="I1854" s="5">
        <v>31.715583330000001</v>
      </c>
      <c r="J1854" s="2" t="s">
        <v>644</v>
      </c>
    </row>
    <row r="1855" spans="1:10" ht="14.4">
      <c r="A1855" s="3" t="s">
        <v>286</v>
      </c>
      <c r="B1855" s="5">
        <v>1995</v>
      </c>
      <c r="C1855" s="3" t="s">
        <v>647</v>
      </c>
      <c r="D1855" s="3" t="s">
        <v>650</v>
      </c>
      <c r="E1855" s="3" t="s">
        <v>35</v>
      </c>
      <c r="F1855" s="3" t="s">
        <v>643</v>
      </c>
      <c r="G1855" s="5">
        <v>19.649974929999999</v>
      </c>
      <c r="H1855" s="5">
        <v>10.50115898</v>
      </c>
      <c r="I1855" s="5">
        <v>33.0560124</v>
      </c>
      <c r="J1855" s="2" t="s">
        <v>644</v>
      </c>
    </row>
    <row r="1856" spans="1:10" ht="14.4">
      <c r="A1856" s="3" t="s">
        <v>286</v>
      </c>
      <c r="B1856" s="5">
        <v>1996</v>
      </c>
      <c r="C1856" s="3" t="s">
        <v>647</v>
      </c>
      <c r="D1856" s="3" t="s">
        <v>650</v>
      </c>
      <c r="E1856" s="3" t="s">
        <v>35</v>
      </c>
      <c r="F1856" s="3" t="s">
        <v>643</v>
      </c>
      <c r="G1856" s="5">
        <v>19.911582790000001</v>
      </c>
      <c r="H1856" s="5">
        <v>11.82241657</v>
      </c>
      <c r="I1856" s="5">
        <v>31.295818659999998</v>
      </c>
      <c r="J1856" s="2" t="s">
        <v>644</v>
      </c>
    </row>
    <row r="1857" spans="1:10" ht="14.4">
      <c r="A1857" s="3" t="s">
        <v>286</v>
      </c>
      <c r="B1857" s="5">
        <v>1997</v>
      </c>
      <c r="C1857" s="3" t="s">
        <v>647</v>
      </c>
      <c r="D1857" s="3" t="s">
        <v>650</v>
      </c>
      <c r="E1857" s="3" t="s">
        <v>35</v>
      </c>
      <c r="F1857" s="3" t="s">
        <v>643</v>
      </c>
      <c r="G1857" s="5">
        <v>20.18683321</v>
      </c>
      <c r="H1857" s="5">
        <v>12.18549485</v>
      </c>
      <c r="I1857" s="5">
        <v>30.32448192</v>
      </c>
      <c r="J1857" s="2" t="s">
        <v>644</v>
      </c>
    </row>
    <row r="1858" spans="1:10" ht="14.4">
      <c r="A1858" s="3" t="s">
        <v>286</v>
      </c>
      <c r="B1858" s="5">
        <v>1998</v>
      </c>
      <c r="C1858" s="3" t="s">
        <v>647</v>
      </c>
      <c r="D1858" s="3" t="s">
        <v>650</v>
      </c>
      <c r="E1858" s="3" t="s">
        <v>35</v>
      </c>
      <c r="F1858" s="3" t="s">
        <v>643</v>
      </c>
      <c r="G1858" s="5">
        <v>20.32873871</v>
      </c>
      <c r="H1858" s="5">
        <v>12.52752615</v>
      </c>
      <c r="I1858" s="5">
        <v>30.765289150000001</v>
      </c>
      <c r="J1858" s="2" t="s">
        <v>644</v>
      </c>
    </row>
    <row r="1859" spans="1:10" ht="14.4">
      <c r="A1859" s="3" t="s">
        <v>286</v>
      </c>
      <c r="B1859" s="5">
        <v>1999</v>
      </c>
      <c r="C1859" s="3" t="s">
        <v>647</v>
      </c>
      <c r="D1859" s="3" t="s">
        <v>650</v>
      </c>
      <c r="E1859" s="3" t="s">
        <v>35</v>
      </c>
      <c r="F1859" s="3" t="s">
        <v>643</v>
      </c>
      <c r="G1859" s="5">
        <v>20.521401900000001</v>
      </c>
      <c r="H1859" s="5">
        <v>12.24079324</v>
      </c>
      <c r="I1859" s="5">
        <v>30.607423369999999</v>
      </c>
      <c r="J1859" s="2" t="s">
        <v>644</v>
      </c>
    </row>
    <row r="1860" spans="1:10" ht="14.4">
      <c r="A1860" s="3" t="s">
        <v>286</v>
      </c>
      <c r="B1860" s="5">
        <v>2000</v>
      </c>
      <c r="C1860" s="3" t="s">
        <v>647</v>
      </c>
      <c r="D1860" s="3" t="s">
        <v>650</v>
      </c>
      <c r="E1860" s="3" t="s">
        <v>35</v>
      </c>
      <c r="F1860" s="3" t="s">
        <v>643</v>
      </c>
      <c r="G1860" s="5">
        <v>20.983106639999999</v>
      </c>
      <c r="H1860" s="5">
        <v>11.879577790000001</v>
      </c>
      <c r="I1860" s="5">
        <v>32.74379974</v>
      </c>
      <c r="J1860" s="2" t="s">
        <v>644</v>
      </c>
    </row>
    <row r="1861" spans="1:10" ht="14.4">
      <c r="A1861" s="3" t="s">
        <v>286</v>
      </c>
      <c r="B1861" s="5">
        <v>2001</v>
      </c>
      <c r="C1861" s="3" t="s">
        <v>647</v>
      </c>
      <c r="D1861" s="3" t="s">
        <v>650</v>
      </c>
      <c r="E1861" s="3" t="s">
        <v>35</v>
      </c>
      <c r="F1861" s="3" t="s">
        <v>643</v>
      </c>
      <c r="G1861" s="5">
        <v>21.566032799999999</v>
      </c>
      <c r="H1861" s="5">
        <v>13.103560290000001</v>
      </c>
      <c r="I1861" s="5">
        <v>32.539529260000002</v>
      </c>
      <c r="J1861" s="2" t="s">
        <v>644</v>
      </c>
    </row>
    <row r="1862" spans="1:10" ht="14.4">
      <c r="A1862" s="3" t="s">
        <v>286</v>
      </c>
      <c r="B1862" s="5">
        <v>2002</v>
      </c>
      <c r="C1862" s="3" t="s">
        <v>647</v>
      </c>
      <c r="D1862" s="3" t="s">
        <v>650</v>
      </c>
      <c r="E1862" s="3" t="s">
        <v>35</v>
      </c>
      <c r="F1862" s="3" t="s">
        <v>643</v>
      </c>
      <c r="G1862" s="5">
        <v>22.567373180000001</v>
      </c>
      <c r="H1862" s="5">
        <v>13.67980225</v>
      </c>
      <c r="I1862" s="5">
        <v>33.349637360000003</v>
      </c>
      <c r="J1862" s="2" t="s">
        <v>644</v>
      </c>
    </row>
    <row r="1863" spans="1:10" ht="14.4">
      <c r="A1863" s="3" t="s">
        <v>286</v>
      </c>
      <c r="B1863" s="5">
        <v>2003</v>
      </c>
      <c r="C1863" s="3" t="s">
        <v>647</v>
      </c>
      <c r="D1863" s="3" t="s">
        <v>650</v>
      </c>
      <c r="E1863" s="3" t="s">
        <v>35</v>
      </c>
      <c r="F1863" s="3" t="s">
        <v>643</v>
      </c>
      <c r="G1863" s="5">
        <v>23.464034600000002</v>
      </c>
      <c r="H1863" s="5">
        <v>14.393466760000001</v>
      </c>
      <c r="I1863" s="5">
        <v>35.451645890000002</v>
      </c>
      <c r="J1863" s="2" t="s">
        <v>644</v>
      </c>
    </row>
    <row r="1864" spans="1:10" ht="14.4">
      <c r="A1864" s="3" t="s">
        <v>286</v>
      </c>
      <c r="B1864" s="5">
        <v>2004</v>
      </c>
      <c r="C1864" s="3" t="s">
        <v>647</v>
      </c>
      <c r="D1864" s="3" t="s">
        <v>650</v>
      </c>
      <c r="E1864" s="3" t="s">
        <v>35</v>
      </c>
      <c r="F1864" s="3" t="s">
        <v>643</v>
      </c>
      <c r="G1864" s="5">
        <v>24.345348300000001</v>
      </c>
      <c r="H1864" s="5">
        <v>14.87205168</v>
      </c>
      <c r="I1864" s="5">
        <v>38.024053989999999</v>
      </c>
      <c r="J1864" s="2" t="s">
        <v>644</v>
      </c>
    </row>
    <row r="1865" spans="1:10" ht="14.4">
      <c r="A1865" s="3" t="s">
        <v>286</v>
      </c>
      <c r="B1865" s="5">
        <v>2005</v>
      </c>
      <c r="C1865" s="3" t="s">
        <v>647</v>
      </c>
      <c r="D1865" s="3" t="s">
        <v>650</v>
      </c>
      <c r="E1865" s="3" t="s">
        <v>35</v>
      </c>
      <c r="F1865" s="3" t="s">
        <v>643</v>
      </c>
      <c r="G1865" s="5">
        <v>24.823808540000002</v>
      </c>
      <c r="H1865" s="5">
        <v>14.43977428</v>
      </c>
      <c r="I1865" s="5">
        <v>40.054330040000004</v>
      </c>
      <c r="J1865" s="2" t="s">
        <v>644</v>
      </c>
    </row>
    <row r="1866" spans="1:10" ht="14.4">
      <c r="A1866" s="3" t="s">
        <v>286</v>
      </c>
      <c r="B1866" s="5">
        <v>2006</v>
      </c>
      <c r="C1866" s="3" t="s">
        <v>647</v>
      </c>
      <c r="D1866" s="3" t="s">
        <v>650</v>
      </c>
      <c r="E1866" s="3" t="s">
        <v>35</v>
      </c>
      <c r="F1866" s="3" t="s">
        <v>643</v>
      </c>
      <c r="G1866" s="5">
        <v>25.284164659999998</v>
      </c>
      <c r="H1866" s="5">
        <v>15.45150677</v>
      </c>
      <c r="I1866" s="5">
        <v>38.254914130000003</v>
      </c>
      <c r="J1866" s="2" t="s">
        <v>644</v>
      </c>
    </row>
    <row r="1867" spans="1:10" ht="14.4">
      <c r="A1867" s="3" t="s">
        <v>286</v>
      </c>
      <c r="B1867" s="5">
        <v>2007</v>
      </c>
      <c r="C1867" s="3" t="s">
        <v>647</v>
      </c>
      <c r="D1867" s="3" t="s">
        <v>650</v>
      </c>
      <c r="E1867" s="3" t="s">
        <v>35</v>
      </c>
      <c r="F1867" s="3" t="s">
        <v>643</v>
      </c>
      <c r="G1867" s="5">
        <v>25.580263540000001</v>
      </c>
      <c r="H1867" s="5">
        <v>16.42851216</v>
      </c>
      <c r="I1867" s="5">
        <v>38.175127889999999</v>
      </c>
      <c r="J1867" s="2" t="s">
        <v>644</v>
      </c>
    </row>
    <row r="1868" spans="1:10" ht="14.4">
      <c r="A1868" s="3" t="s">
        <v>286</v>
      </c>
      <c r="B1868" s="5">
        <v>2008</v>
      </c>
      <c r="C1868" s="3" t="s">
        <v>647</v>
      </c>
      <c r="D1868" s="3" t="s">
        <v>650</v>
      </c>
      <c r="E1868" s="3" t="s">
        <v>35</v>
      </c>
      <c r="F1868" s="3" t="s">
        <v>643</v>
      </c>
      <c r="G1868" s="5">
        <v>26.01937277</v>
      </c>
      <c r="H1868" s="5">
        <v>16.579629610000001</v>
      </c>
      <c r="I1868" s="5">
        <v>38.676238210000001</v>
      </c>
      <c r="J1868" s="2" t="s">
        <v>644</v>
      </c>
    </row>
    <row r="1869" spans="1:10" ht="14.4">
      <c r="A1869" s="3" t="s">
        <v>286</v>
      </c>
      <c r="B1869" s="5">
        <v>2009</v>
      </c>
      <c r="C1869" s="3" t="s">
        <v>647</v>
      </c>
      <c r="D1869" s="3" t="s">
        <v>650</v>
      </c>
      <c r="E1869" s="3" t="s">
        <v>35</v>
      </c>
      <c r="F1869" s="3" t="s">
        <v>643</v>
      </c>
      <c r="G1869" s="5">
        <v>26.239348509999999</v>
      </c>
      <c r="H1869" s="5">
        <v>16.29041453</v>
      </c>
      <c r="I1869" s="5">
        <v>39.252006289999997</v>
      </c>
      <c r="J1869" s="2" t="s">
        <v>644</v>
      </c>
    </row>
    <row r="1870" spans="1:10" ht="14.4">
      <c r="A1870" s="3" t="s">
        <v>286</v>
      </c>
      <c r="B1870" s="5">
        <v>2010</v>
      </c>
      <c r="C1870" s="3" t="s">
        <v>647</v>
      </c>
      <c r="D1870" s="3" t="s">
        <v>650</v>
      </c>
      <c r="E1870" s="3" t="s">
        <v>35</v>
      </c>
      <c r="F1870" s="3" t="s">
        <v>643</v>
      </c>
      <c r="G1870" s="5">
        <v>26.40147193</v>
      </c>
      <c r="H1870" s="5">
        <v>15.3204817</v>
      </c>
      <c r="I1870" s="5">
        <v>40.868041589999997</v>
      </c>
      <c r="J1870" s="2" t="s">
        <v>644</v>
      </c>
    </row>
    <row r="1871" spans="1:10" ht="14.4">
      <c r="A1871" s="3" t="s">
        <v>286</v>
      </c>
      <c r="B1871" s="5">
        <v>2011</v>
      </c>
      <c r="C1871" s="3" t="s">
        <v>647</v>
      </c>
      <c r="D1871" s="3" t="s">
        <v>650</v>
      </c>
      <c r="E1871" s="3" t="s">
        <v>35</v>
      </c>
      <c r="F1871" s="3" t="s">
        <v>643</v>
      </c>
      <c r="G1871" s="5">
        <v>26.641430110000002</v>
      </c>
      <c r="H1871" s="5">
        <v>15.45646279</v>
      </c>
      <c r="I1871" s="5">
        <v>41.187447280000001</v>
      </c>
      <c r="J1871" s="2" t="s">
        <v>644</v>
      </c>
    </row>
    <row r="1872" spans="1:10" ht="14.4">
      <c r="A1872" s="3" t="s">
        <v>286</v>
      </c>
      <c r="B1872" s="5">
        <v>2012</v>
      </c>
      <c r="C1872" s="3" t="s">
        <v>647</v>
      </c>
      <c r="D1872" s="3" t="s">
        <v>650</v>
      </c>
      <c r="E1872" s="3" t="s">
        <v>35</v>
      </c>
      <c r="F1872" s="3" t="s">
        <v>643</v>
      </c>
      <c r="G1872" s="5">
        <v>26.470489149999999</v>
      </c>
      <c r="H1872" s="5">
        <v>15.557040389999999</v>
      </c>
      <c r="I1872" s="5">
        <v>40.00049799</v>
      </c>
      <c r="J1872" s="2" t="s">
        <v>644</v>
      </c>
    </row>
    <row r="1873" spans="1:10" ht="14.4">
      <c r="A1873" s="3" t="s">
        <v>286</v>
      </c>
      <c r="B1873" s="5">
        <v>2013</v>
      </c>
      <c r="C1873" s="3" t="s">
        <v>647</v>
      </c>
      <c r="D1873" s="3" t="s">
        <v>650</v>
      </c>
      <c r="E1873" s="3" t="s">
        <v>35</v>
      </c>
      <c r="F1873" s="3" t="s">
        <v>643</v>
      </c>
      <c r="G1873" s="5">
        <v>27.155362310000001</v>
      </c>
      <c r="H1873" s="5">
        <v>15.806543469999999</v>
      </c>
      <c r="I1873" s="5">
        <v>41.633396599999998</v>
      </c>
      <c r="J1873" s="2" t="s">
        <v>644</v>
      </c>
    </row>
    <row r="1874" spans="1:10" ht="14.4">
      <c r="A1874" s="3" t="s">
        <v>286</v>
      </c>
      <c r="B1874" s="5">
        <v>2014</v>
      </c>
      <c r="C1874" s="3" t="s">
        <v>647</v>
      </c>
      <c r="D1874" s="3" t="s">
        <v>650</v>
      </c>
      <c r="E1874" s="3" t="s">
        <v>35</v>
      </c>
      <c r="F1874" s="3" t="s">
        <v>643</v>
      </c>
      <c r="G1874" s="5">
        <v>26.398134580000001</v>
      </c>
      <c r="H1874" s="5">
        <v>15.32584188</v>
      </c>
      <c r="I1874" s="5">
        <v>39.64288964</v>
      </c>
      <c r="J1874" s="2" t="s">
        <v>644</v>
      </c>
    </row>
    <row r="1875" spans="1:10" ht="14.4">
      <c r="A1875" s="3" t="s">
        <v>286</v>
      </c>
      <c r="B1875" s="5">
        <v>2015</v>
      </c>
      <c r="C1875" s="3" t="s">
        <v>647</v>
      </c>
      <c r="D1875" s="3" t="s">
        <v>650</v>
      </c>
      <c r="E1875" s="3" t="s">
        <v>35</v>
      </c>
      <c r="F1875" s="3" t="s">
        <v>643</v>
      </c>
      <c r="G1875" s="5">
        <v>26.161245409999999</v>
      </c>
      <c r="H1875" s="5">
        <v>15.312997490000001</v>
      </c>
      <c r="I1875" s="5">
        <v>39.291513360000003</v>
      </c>
      <c r="J1875" s="2" t="s">
        <v>644</v>
      </c>
    </row>
    <row r="1876" spans="1:10" ht="14.4">
      <c r="A1876" s="3" t="s">
        <v>286</v>
      </c>
      <c r="B1876" s="5">
        <v>2016</v>
      </c>
      <c r="C1876" s="3" t="s">
        <v>647</v>
      </c>
      <c r="D1876" s="3" t="s">
        <v>650</v>
      </c>
      <c r="E1876" s="3" t="s">
        <v>35</v>
      </c>
      <c r="F1876" s="3" t="s">
        <v>643</v>
      </c>
      <c r="G1876" s="5">
        <v>25.497564270000002</v>
      </c>
      <c r="H1876" s="5">
        <v>14.75015404</v>
      </c>
      <c r="I1876" s="5">
        <v>38.838128099999999</v>
      </c>
      <c r="J1876" s="2" t="s">
        <v>644</v>
      </c>
    </row>
    <row r="1877" spans="1:10" ht="14.4">
      <c r="A1877" s="3" t="s">
        <v>286</v>
      </c>
      <c r="B1877" s="5">
        <v>2017</v>
      </c>
      <c r="C1877" s="3" t="s">
        <v>647</v>
      </c>
      <c r="D1877" s="3" t="s">
        <v>650</v>
      </c>
      <c r="E1877" s="3" t="s">
        <v>35</v>
      </c>
      <c r="F1877" s="3" t="s">
        <v>643</v>
      </c>
      <c r="G1877" s="5">
        <v>25.979631850000001</v>
      </c>
      <c r="H1877" s="5">
        <v>15.24192276</v>
      </c>
      <c r="I1877" s="5">
        <v>41.567161540000001</v>
      </c>
      <c r="J1877" s="2" t="s">
        <v>644</v>
      </c>
    </row>
    <row r="1878" spans="1:10" ht="14.4" hidden="1">
      <c r="A1878" s="3" t="s">
        <v>286</v>
      </c>
      <c r="B1878" s="5">
        <v>1990</v>
      </c>
      <c r="C1878" s="3" t="s">
        <v>647</v>
      </c>
      <c r="D1878" s="3" t="s">
        <v>650</v>
      </c>
      <c r="E1878" s="3" t="s">
        <v>35</v>
      </c>
      <c r="F1878" s="3" t="s">
        <v>646</v>
      </c>
      <c r="G1878" s="5">
        <v>0.80599600000000005</v>
      </c>
      <c r="H1878" s="5">
        <v>0.43348199999999998</v>
      </c>
      <c r="I1878" s="5">
        <v>1.347378</v>
      </c>
      <c r="J1878" s="2" t="s">
        <v>644</v>
      </c>
    </row>
    <row r="1879" spans="1:10" ht="14.4" hidden="1">
      <c r="A1879" s="3" t="s">
        <v>286</v>
      </c>
      <c r="B1879" s="5">
        <v>1991</v>
      </c>
      <c r="C1879" s="3" t="s">
        <v>647</v>
      </c>
      <c r="D1879" s="3" t="s">
        <v>650</v>
      </c>
      <c r="E1879" s="3" t="s">
        <v>35</v>
      </c>
      <c r="F1879" s="3" t="s">
        <v>646</v>
      </c>
      <c r="G1879" s="5">
        <v>0.81355100000000002</v>
      </c>
      <c r="H1879" s="5">
        <v>0.46296300000000001</v>
      </c>
      <c r="I1879" s="5">
        <v>1.2838259999999999</v>
      </c>
      <c r="J1879" s="2" t="s">
        <v>644</v>
      </c>
    </row>
    <row r="1880" spans="1:10" ht="14.4" hidden="1">
      <c r="A1880" s="3" t="s">
        <v>286</v>
      </c>
      <c r="B1880" s="5">
        <v>1992</v>
      </c>
      <c r="C1880" s="3" t="s">
        <v>647</v>
      </c>
      <c r="D1880" s="3" t="s">
        <v>650</v>
      </c>
      <c r="E1880" s="3" t="s">
        <v>35</v>
      </c>
      <c r="F1880" s="3" t="s">
        <v>646</v>
      </c>
      <c r="G1880" s="5">
        <v>0.83069599999999999</v>
      </c>
      <c r="H1880" s="5">
        <v>0.49339</v>
      </c>
      <c r="I1880" s="5">
        <v>1.30569</v>
      </c>
      <c r="J1880" s="2" t="s">
        <v>644</v>
      </c>
    </row>
    <row r="1881" spans="1:10" ht="14.4" hidden="1">
      <c r="A1881" s="3" t="s">
        <v>286</v>
      </c>
      <c r="B1881" s="5">
        <v>1993</v>
      </c>
      <c r="C1881" s="3" t="s">
        <v>647</v>
      </c>
      <c r="D1881" s="3" t="s">
        <v>650</v>
      </c>
      <c r="E1881" s="3" t="s">
        <v>35</v>
      </c>
      <c r="F1881" s="3" t="s">
        <v>646</v>
      </c>
      <c r="G1881" s="5">
        <v>0.84575400000000001</v>
      </c>
      <c r="H1881" s="5">
        <v>0.47265099999999999</v>
      </c>
      <c r="I1881" s="5">
        <v>1.3223640000000001</v>
      </c>
      <c r="J1881" s="2" t="s">
        <v>644</v>
      </c>
    </row>
    <row r="1882" spans="1:10" ht="14.4" hidden="1">
      <c r="A1882" s="3" t="s">
        <v>286</v>
      </c>
      <c r="B1882" s="5">
        <v>1994</v>
      </c>
      <c r="C1882" s="3" t="s">
        <v>647</v>
      </c>
      <c r="D1882" s="3" t="s">
        <v>650</v>
      </c>
      <c r="E1882" s="3" t="s">
        <v>35</v>
      </c>
      <c r="F1882" s="3" t="s">
        <v>646</v>
      </c>
      <c r="G1882" s="5">
        <v>0.85950099999999996</v>
      </c>
      <c r="H1882" s="5">
        <v>0.48749399999999998</v>
      </c>
      <c r="I1882" s="5">
        <v>1.395597</v>
      </c>
      <c r="J1882" s="2" t="s">
        <v>644</v>
      </c>
    </row>
    <row r="1883" spans="1:10" ht="14.4" hidden="1">
      <c r="A1883" s="3" t="s">
        <v>286</v>
      </c>
      <c r="B1883" s="5">
        <v>1995</v>
      </c>
      <c r="C1883" s="3" t="s">
        <v>647</v>
      </c>
      <c r="D1883" s="3" t="s">
        <v>650</v>
      </c>
      <c r="E1883" s="3" t="s">
        <v>35</v>
      </c>
      <c r="F1883" s="3" t="s">
        <v>646</v>
      </c>
      <c r="G1883" s="5">
        <v>0.86884700000000004</v>
      </c>
      <c r="H1883" s="5">
        <v>0.46580100000000002</v>
      </c>
      <c r="I1883" s="5">
        <v>1.4459409999999999</v>
      </c>
      <c r="J1883" s="2" t="s">
        <v>644</v>
      </c>
    </row>
    <row r="1884" spans="1:10" ht="14.4" hidden="1">
      <c r="A1884" s="3" t="s">
        <v>286</v>
      </c>
      <c r="B1884" s="5">
        <v>1996</v>
      </c>
      <c r="C1884" s="3" t="s">
        <v>647</v>
      </c>
      <c r="D1884" s="3" t="s">
        <v>650</v>
      </c>
      <c r="E1884" s="3" t="s">
        <v>35</v>
      </c>
      <c r="F1884" s="3" t="s">
        <v>646</v>
      </c>
      <c r="G1884" s="5">
        <v>0.88398500000000002</v>
      </c>
      <c r="H1884" s="5">
        <v>0.523285</v>
      </c>
      <c r="I1884" s="5">
        <v>1.40063</v>
      </c>
      <c r="J1884" s="2" t="s">
        <v>644</v>
      </c>
    </row>
    <row r="1885" spans="1:10" ht="14.4" hidden="1">
      <c r="A1885" s="3" t="s">
        <v>286</v>
      </c>
      <c r="B1885" s="5">
        <v>1997</v>
      </c>
      <c r="C1885" s="3" t="s">
        <v>647</v>
      </c>
      <c r="D1885" s="3" t="s">
        <v>650</v>
      </c>
      <c r="E1885" s="3" t="s">
        <v>35</v>
      </c>
      <c r="F1885" s="3" t="s">
        <v>646</v>
      </c>
      <c r="G1885" s="5">
        <v>0.89984399999999998</v>
      </c>
      <c r="H1885" s="5">
        <v>0.54411100000000001</v>
      </c>
      <c r="I1885" s="5">
        <v>1.356177</v>
      </c>
      <c r="J1885" s="2" t="s">
        <v>644</v>
      </c>
    </row>
    <row r="1886" spans="1:10" ht="14.4" hidden="1">
      <c r="A1886" s="3" t="s">
        <v>286</v>
      </c>
      <c r="B1886" s="5">
        <v>1998</v>
      </c>
      <c r="C1886" s="3" t="s">
        <v>647</v>
      </c>
      <c r="D1886" s="3" t="s">
        <v>650</v>
      </c>
      <c r="E1886" s="3" t="s">
        <v>35</v>
      </c>
      <c r="F1886" s="3" t="s">
        <v>646</v>
      </c>
      <c r="G1886" s="5">
        <v>0.91022199999999998</v>
      </c>
      <c r="H1886" s="5">
        <v>0.55720400000000003</v>
      </c>
      <c r="I1886" s="5">
        <v>1.367397</v>
      </c>
      <c r="J1886" s="2" t="s">
        <v>644</v>
      </c>
    </row>
    <row r="1887" spans="1:10" ht="14.4" hidden="1">
      <c r="A1887" s="3" t="s">
        <v>286</v>
      </c>
      <c r="B1887" s="5">
        <v>1999</v>
      </c>
      <c r="C1887" s="3" t="s">
        <v>647</v>
      </c>
      <c r="D1887" s="3" t="s">
        <v>650</v>
      </c>
      <c r="E1887" s="3" t="s">
        <v>35</v>
      </c>
      <c r="F1887" s="3" t="s">
        <v>646</v>
      </c>
      <c r="G1887" s="5">
        <v>0.92335299999999998</v>
      </c>
      <c r="H1887" s="5">
        <v>0.54023200000000005</v>
      </c>
      <c r="I1887" s="5">
        <v>1.386431</v>
      </c>
      <c r="J1887" s="2" t="s">
        <v>644</v>
      </c>
    </row>
    <row r="1888" spans="1:10" ht="14.4" hidden="1">
      <c r="A1888" s="3" t="s">
        <v>286</v>
      </c>
      <c r="B1888" s="5">
        <v>2000</v>
      </c>
      <c r="C1888" s="3" t="s">
        <v>647</v>
      </c>
      <c r="D1888" s="3" t="s">
        <v>650</v>
      </c>
      <c r="E1888" s="3" t="s">
        <v>35</v>
      </c>
      <c r="F1888" s="3" t="s">
        <v>646</v>
      </c>
      <c r="G1888" s="5">
        <v>0.94879400000000003</v>
      </c>
      <c r="H1888" s="5">
        <v>0.53240900000000002</v>
      </c>
      <c r="I1888" s="5">
        <v>1.4807170000000001</v>
      </c>
      <c r="J1888" s="2" t="s">
        <v>644</v>
      </c>
    </row>
    <row r="1889" spans="1:10" ht="14.4" hidden="1">
      <c r="A1889" s="3" t="s">
        <v>286</v>
      </c>
      <c r="B1889" s="5">
        <v>2001</v>
      </c>
      <c r="C1889" s="3" t="s">
        <v>647</v>
      </c>
      <c r="D1889" s="3" t="s">
        <v>650</v>
      </c>
      <c r="E1889" s="3" t="s">
        <v>35</v>
      </c>
      <c r="F1889" s="3" t="s">
        <v>646</v>
      </c>
      <c r="G1889" s="5">
        <v>0.979209</v>
      </c>
      <c r="H1889" s="5">
        <v>0.58330099999999996</v>
      </c>
      <c r="I1889" s="5">
        <v>1.491266</v>
      </c>
      <c r="J1889" s="2" t="s">
        <v>644</v>
      </c>
    </row>
    <row r="1890" spans="1:10" ht="14.4" hidden="1">
      <c r="A1890" s="3" t="s">
        <v>286</v>
      </c>
      <c r="B1890" s="5">
        <v>2002</v>
      </c>
      <c r="C1890" s="3" t="s">
        <v>647</v>
      </c>
      <c r="D1890" s="3" t="s">
        <v>650</v>
      </c>
      <c r="E1890" s="3" t="s">
        <v>35</v>
      </c>
      <c r="F1890" s="3" t="s">
        <v>646</v>
      </c>
      <c r="G1890" s="5">
        <v>1.0288040000000001</v>
      </c>
      <c r="H1890" s="5">
        <v>0.61906799999999995</v>
      </c>
      <c r="I1890" s="5">
        <v>1.5353760000000001</v>
      </c>
      <c r="J1890" s="2" t="s">
        <v>644</v>
      </c>
    </row>
    <row r="1891" spans="1:10" ht="14.4" hidden="1">
      <c r="A1891" s="3" t="s">
        <v>286</v>
      </c>
      <c r="B1891" s="5">
        <v>2003</v>
      </c>
      <c r="C1891" s="3" t="s">
        <v>647</v>
      </c>
      <c r="D1891" s="3" t="s">
        <v>650</v>
      </c>
      <c r="E1891" s="3" t="s">
        <v>35</v>
      </c>
      <c r="F1891" s="3" t="s">
        <v>646</v>
      </c>
      <c r="G1891" s="5">
        <v>1.0755840000000001</v>
      </c>
      <c r="H1891" s="5">
        <v>0.66856300000000002</v>
      </c>
      <c r="I1891" s="5">
        <v>1.617915</v>
      </c>
      <c r="J1891" s="2" t="s">
        <v>644</v>
      </c>
    </row>
    <row r="1892" spans="1:10" ht="14.4" hidden="1">
      <c r="A1892" s="3" t="s">
        <v>286</v>
      </c>
      <c r="B1892" s="5">
        <v>2004</v>
      </c>
      <c r="C1892" s="3" t="s">
        <v>647</v>
      </c>
      <c r="D1892" s="3" t="s">
        <v>650</v>
      </c>
      <c r="E1892" s="3" t="s">
        <v>35</v>
      </c>
      <c r="F1892" s="3" t="s">
        <v>646</v>
      </c>
      <c r="G1892" s="5">
        <v>1.1210659999999999</v>
      </c>
      <c r="H1892" s="5">
        <v>0.68016699999999997</v>
      </c>
      <c r="I1892" s="5">
        <v>1.7361180000000001</v>
      </c>
      <c r="J1892" s="2" t="s">
        <v>644</v>
      </c>
    </row>
    <row r="1893" spans="1:10" ht="14.4" hidden="1">
      <c r="A1893" s="3" t="s">
        <v>286</v>
      </c>
      <c r="B1893" s="5">
        <v>2005</v>
      </c>
      <c r="C1893" s="3" t="s">
        <v>647</v>
      </c>
      <c r="D1893" s="3" t="s">
        <v>650</v>
      </c>
      <c r="E1893" s="3" t="s">
        <v>35</v>
      </c>
      <c r="F1893" s="3" t="s">
        <v>646</v>
      </c>
      <c r="G1893" s="5">
        <v>1.1471439999999999</v>
      </c>
      <c r="H1893" s="5">
        <v>0.65544500000000006</v>
      </c>
      <c r="I1893" s="5">
        <v>1.8408789999999999</v>
      </c>
      <c r="J1893" s="2" t="s">
        <v>644</v>
      </c>
    </row>
    <row r="1894" spans="1:10" ht="14.4" hidden="1">
      <c r="A1894" s="3" t="s">
        <v>286</v>
      </c>
      <c r="B1894" s="5">
        <v>2006</v>
      </c>
      <c r="C1894" s="3" t="s">
        <v>647</v>
      </c>
      <c r="D1894" s="3" t="s">
        <v>650</v>
      </c>
      <c r="E1894" s="3" t="s">
        <v>35</v>
      </c>
      <c r="F1894" s="3" t="s">
        <v>646</v>
      </c>
      <c r="G1894" s="5">
        <v>1.1715530000000001</v>
      </c>
      <c r="H1894" s="5">
        <v>0.71950199999999997</v>
      </c>
      <c r="I1894" s="5">
        <v>1.8019270000000001</v>
      </c>
      <c r="J1894" s="2" t="s">
        <v>644</v>
      </c>
    </row>
    <row r="1895" spans="1:10" ht="14.4" hidden="1">
      <c r="A1895" s="3" t="s">
        <v>286</v>
      </c>
      <c r="B1895" s="5">
        <v>2007</v>
      </c>
      <c r="C1895" s="3" t="s">
        <v>647</v>
      </c>
      <c r="D1895" s="3" t="s">
        <v>650</v>
      </c>
      <c r="E1895" s="3" t="s">
        <v>35</v>
      </c>
      <c r="F1895" s="3" t="s">
        <v>646</v>
      </c>
      <c r="G1895" s="5">
        <v>1.1876819999999999</v>
      </c>
      <c r="H1895" s="5">
        <v>0.75812599999999997</v>
      </c>
      <c r="I1895" s="5">
        <v>1.8050710000000001</v>
      </c>
      <c r="J1895" s="2" t="s">
        <v>644</v>
      </c>
    </row>
    <row r="1896" spans="1:10" ht="14.4" hidden="1">
      <c r="A1896" s="3" t="s">
        <v>286</v>
      </c>
      <c r="B1896" s="5">
        <v>2008</v>
      </c>
      <c r="C1896" s="3" t="s">
        <v>647</v>
      </c>
      <c r="D1896" s="3" t="s">
        <v>650</v>
      </c>
      <c r="E1896" s="3" t="s">
        <v>35</v>
      </c>
      <c r="F1896" s="3" t="s">
        <v>646</v>
      </c>
      <c r="G1896" s="5">
        <v>1.207606</v>
      </c>
      <c r="H1896" s="5">
        <v>0.75022999999999995</v>
      </c>
      <c r="I1896" s="5">
        <v>1.815593</v>
      </c>
      <c r="J1896" s="2" t="s">
        <v>644</v>
      </c>
    </row>
    <row r="1897" spans="1:10" ht="14.4" hidden="1">
      <c r="A1897" s="3" t="s">
        <v>286</v>
      </c>
      <c r="B1897" s="5">
        <v>2009</v>
      </c>
      <c r="C1897" s="3" t="s">
        <v>647</v>
      </c>
      <c r="D1897" s="3" t="s">
        <v>650</v>
      </c>
      <c r="E1897" s="3" t="s">
        <v>35</v>
      </c>
      <c r="F1897" s="3" t="s">
        <v>646</v>
      </c>
      <c r="G1897" s="5">
        <v>1.219255</v>
      </c>
      <c r="H1897" s="5">
        <v>0.76931899999999998</v>
      </c>
      <c r="I1897" s="5">
        <v>1.822519</v>
      </c>
      <c r="J1897" s="2" t="s">
        <v>644</v>
      </c>
    </row>
    <row r="1898" spans="1:10" ht="14.4" hidden="1">
      <c r="A1898" s="3" t="s">
        <v>286</v>
      </c>
      <c r="B1898" s="5">
        <v>2010</v>
      </c>
      <c r="C1898" s="3" t="s">
        <v>647</v>
      </c>
      <c r="D1898" s="3" t="s">
        <v>650</v>
      </c>
      <c r="E1898" s="3" t="s">
        <v>35</v>
      </c>
      <c r="F1898" s="3" t="s">
        <v>646</v>
      </c>
      <c r="G1898" s="5">
        <v>1.2263299999999999</v>
      </c>
      <c r="H1898" s="5">
        <v>0.71383799999999997</v>
      </c>
      <c r="I1898" s="5">
        <v>1.8854949999999999</v>
      </c>
      <c r="J1898" s="2" t="s">
        <v>644</v>
      </c>
    </row>
    <row r="1899" spans="1:10" ht="14.4" hidden="1">
      <c r="A1899" s="3" t="s">
        <v>286</v>
      </c>
      <c r="B1899" s="5">
        <v>2011</v>
      </c>
      <c r="C1899" s="3" t="s">
        <v>647</v>
      </c>
      <c r="D1899" s="3" t="s">
        <v>650</v>
      </c>
      <c r="E1899" s="3" t="s">
        <v>35</v>
      </c>
      <c r="F1899" s="3" t="s">
        <v>646</v>
      </c>
      <c r="G1899" s="5">
        <v>1.2371589999999999</v>
      </c>
      <c r="H1899" s="5">
        <v>0.71347099999999997</v>
      </c>
      <c r="I1899" s="5">
        <v>1.9210370000000001</v>
      </c>
      <c r="J1899" s="2" t="s">
        <v>644</v>
      </c>
    </row>
    <row r="1900" spans="1:10" ht="14.4" hidden="1">
      <c r="A1900" s="3" t="s">
        <v>286</v>
      </c>
      <c r="B1900" s="5">
        <v>2012</v>
      </c>
      <c r="C1900" s="3" t="s">
        <v>647</v>
      </c>
      <c r="D1900" s="3" t="s">
        <v>650</v>
      </c>
      <c r="E1900" s="3" t="s">
        <v>35</v>
      </c>
      <c r="F1900" s="3" t="s">
        <v>646</v>
      </c>
      <c r="G1900" s="5">
        <v>1.2277750000000001</v>
      </c>
      <c r="H1900" s="5">
        <v>0.70447499999999996</v>
      </c>
      <c r="I1900" s="5">
        <v>1.8493360000000001</v>
      </c>
      <c r="J1900" s="2" t="s">
        <v>644</v>
      </c>
    </row>
    <row r="1901" spans="1:10" ht="14.4" hidden="1">
      <c r="A1901" s="3" t="s">
        <v>286</v>
      </c>
      <c r="B1901" s="5">
        <v>2013</v>
      </c>
      <c r="C1901" s="3" t="s">
        <v>647</v>
      </c>
      <c r="D1901" s="3" t="s">
        <v>650</v>
      </c>
      <c r="E1901" s="3" t="s">
        <v>35</v>
      </c>
      <c r="F1901" s="3" t="s">
        <v>646</v>
      </c>
      <c r="G1901" s="5">
        <v>1.257395</v>
      </c>
      <c r="H1901" s="5">
        <v>0.72984000000000004</v>
      </c>
      <c r="I1901" s="5">
        <v>1.9595210000000001</v>
      </c>
      <c r="J1901" s="2" t="s">
        <v>644</v>
      </c>
    </row>
    <row r="1902" spans="1:10" ht="14.4" hidden="1">
      <c r="A1902" s="3" t="s">
        <v>286</v>
      </c>
      <c r="B1902" s="5">
        <v>2014</v>
      </c>
      <c r="C1902" s="3" t="s">
        <v>647</v>
      </c>
      <c r="D1902" s="3" t="s">
        <v>650</v>
      </c>
      <c r="E1902" s="3" t="s">
        <v>35</v>
      </c>
      <c r="F1902" s="3" t="s">
        <v>646</v>
      </c>
      <c r="G1902" s="5">
        <v>1.220645</v>
      </c>
      <c r="H1902" s="5">
        <v>0.716472</v>
      </c>
      <c r="I1902" s="5">
        <v>1.8568519999999999</v>
      </c>
      <c r="J1902" s="2" t="s">
        <v>644</v>
      </c>
    </row>
    <row r="1903" spans="1:10" ht="14.4" hidden="1">
      <c r="A1903" s="3" t="s">
        <v>286</v>
      </c>
      <c r="B1903" s="5">
        <v>2015</v>
      </c>
      <c r="C1903" s="3" t="s">
        <v>647</v>
      </c>
      <c r="D1903" s="3" t="s">
        <v>650</v>
      </c>
      <c r="E1903" s="3" t="s">
        <v>35</v>
      </c>
      <c r="F1903" s="3" t="s">
        <v>646</v>
      </c>
      <c r="G1903" s="5">
        <v>1.2056720000000001</v>
      </c>
      <c r="H1903" s="5">
        <v>0.68605799999999995</v>
      </c>
      <c r="I1903" s="5">
        <v>1.8202590000000001</v>
      </c>
      <c r="J1903" s="2" t="s">
        <v>644</v>
      </c>
    </row>
    <row r="1904" spans="1:10" ht="14.4" hidden="1">
      <c r="A1904" s="3" t="s">
        <v>286</v>
      </c>
      <c r="B1904" s="5">
        <v>2016</v>
      </c>
      <c r="C1904" s="3" t="s">
        <v>647</v>
      </c>
      <c r="D1904" s="3" t="s">
        <v>650</v>
      </c>
      <c r="E1904" s="3" t="s">
        <v>35</v>
      </c>
      <c r="F1904" s="3" t="s">
        <v>646</v>
      </c>
      <c r="G1904" s="5">
        <v>1.170892</v>
      </c>
      <c r="H1904" s="5">
        <v>0.69267900000000004</v>
      </c>
      <c r="I1904" s="5">
        <v>1.8088230000000001</v>
      </c>
      <c r="J1904" s="2" t="s">
        <v>644</v>
      </c>
    </row>
    <row r="1905" spans="1:10" ht="14.4" hidden="1">
      <c r="A1905" s="3" t="s">
        <v>286</v>
      </c>
      <c r="B1905" s="5">
        <v>2017</v>
      </c>
      <c r="C1905" s="3" t="s">
        <v>647</v>
      </c>
      <c r="D1905" s="3" t="s">
        <v>650</v>
      </c>
      <c r="E1905" s="3" t="s">
        <v>35</v>
      </c>
      <c r="F1905" s="3" t="s">
        <v>646</v>
      </c>
      <c r="G1905" s="5">
        <v>1.188566</v>
      </c>
      <c r="H1905" s="5">
        <v>0.69639499999999999</v>
      </c>
      <c r="I1905" s="5">
        <v>1.8743609999999999</v>
      </c>
      <c r="J1905" s="2" t="s">
        <v>644</v>
      </c>
    </row>
    <row r="1906" spans="1:10" ht="14.4">
      <c r="A1906" s="3" t="s">
        <v>286</v>
      </c>
      <c r="B1906" s="5">
        <v>1990</v>
      </c>
      <c r="C1906" s="3" t="s">
        <v>647</v>
      </c>
      <c r="D1906" s="3" t="s">
        <v>651</v>
      </c>
      <c r="E1906" s="3" t="s">
        <v>35</v>
      </c>
      <c r="F1906" s="3" t="s">
        <v>643</v>
      </c>
      <c r="G1906" s="5">
        <v>29.99565733</v>
      </c>
      <c r="H1906" s="5">
        <v>16.171867750000001</v>
      </c>
      <c r="I1906" s="5">
        <v>49.858054780000003</v>
      </c>
      <c r="J1906" s="2" t="s">
        <v>644</v>
      </c>
    </row>
    <row r="1907" spans="1:10" ht="14.4">
      <c r="A1907" s="3" t="s">
        <v>286</v>
      </c>
      <c r="B1907" s="5">
        <v>1991</v>
      </c>
      <c r="C1907" s="3" t="s">
        <v>647</v>
      </c>
      <c r="D1907" s="3" t="s">
        <v>651</v>
      </c>
      <c r="E1907" s="3" t="s">
        <v>35</v>
      </c>
      <c r="F1907" s="3" t="s">
        <v>643</v>
      </c>
      <c r="G1907" s="5">
        <v>29.918954029999998</v>
      </c>
      <c r="H1907" s="5">
        <v>17.090397429999999</v>
      </c>
      <c r="I1907" s="5">
        <v>49.373091090000003</v>
      </c>
      <c r="J1907" s="2" t="s">
        <v>644</v>
      </c>
    </row>
    <row r="1908" spans="1:10" ht="14.4">
      <c r="A1908" s="3" t="s">
        <v>286</v>
      </c>
      <c r="B1908" s="5">
        <v>1992</v>
      </c>
      <c r="C1908" s="3" t="s">
        <v>647</v>
      </c>
      <c r="D1908" s="3" t="s">
        <v>651</v>
      </c>
      <c r="E1908" s="3" t="s">
        <v>35</v>
      </c>
      <c r="F1908" s="3" t="s">
        <v>643</v>
      </c>
      <c r="G1908" s="5">
        <v>30.21009767</v>
      </c>
      <c r="H1908" s="5">
        <v>17.575017469999999</v>
      </c>
      <c r="I1908" s="5">
        <v>48.52669874</v>
      </c>
      <c r="J1908" s="2" t="s">
        <v>644</v>
      </c>
    </row>
    <row r="1909" spans="1:10" ht="14.4">
      <c r="A1909" s="3" t="s">
        <v>286</v>
      </c>
      <c r="B1909" s="5">
        <v>1993</v>
      </c>
      <c r="C1909" s="3" t="s">
        <v>647</v>
      </c>
      <c r="D1909" s="3" t="s">
        <v>651</v>
      </c>
      <c r="E1909" s="3" t="s">
        <v>35</v>
      </c>
      <c r="F1909" s="3" t="s">
        <v>643</v>
      </c>
      <c r="G1909" s="5">
        <v>30.42347942</v>
      </c>
      <c r="H1909" s="5">
        <v>17.587433650000001</v>
      </c>
      <c r="I1909" s="5">
        <v>48.50789915</v>
      </c>
      <c r="J1909" s="2" t="s">
        <v>644</v>
      </c>
    </row>
    <row r="1910" spans="1:10" ht="14.4">
      <c r="A1910" s="3" t="s">
        <v>286</v>
      </c>
      <c r="B1910" s="5">
        <v>1994</v>
      </c>
      <c r="C1910" s="3" t="s">
        <v>647</v>
      </c>
      <c r="D1910" s="3" t="s">
        <v>651</v>
      </c>
      <c r="E1910" s="3" t="s">
        <v>35</v>
      </c>
      <c r="F1910" s="3" t="s">
        <v>643</v>
      </c>
      <c r="G1910" s="5">
        <v>30.653273840000001</v>
      </c>
      <c r="H1910" s="5">
        <v>17.799644189999999</v>
      </c>
      <c r="I1910" s="5">
        <v>51.26482962</v>
      </c>
      <c r="J1910" s="2" t="s">
        <v>644</v>
      </c>
    </row>
    <row r="1911" spans="1:10" ht="14.4">
      <c r="A1911" s="3" t="s">
        <v>286</v>
      </c>
      <c r="B1911" s="5">
        <v>1995</v>
      </c>
      <c r="C1911" s="3" t="s">
        <v>647</v>
      </c>
      <c r="D1911" s="3" t="s">
        <v>651</v>
      </c>
      <c r="E1911" s="3" t="s">
        <v>35</v>
      </c>
      <c r="F1911" s="3" t="s">
        <v>643</v>
      </c>
      <c r="G1911" s="5">
        <v>30.732811680000001</v>
      </c>
      <c r="H1911" s="5">
        <v>16.669707429999999</v>
      </c>
      <c r="I1911" s="5">
        <v>52.304687100000002</v>
      </c>
      <c r="J1911" s="2" t="s">
        <v>644</v>
      </c>
    </row>
    <row r="1912" spans="1:10" ht="14.4">
      <c r="A1912" s="3" t="s">
        <v>286</v>
      </c>
      <c r="B1912" s="5">
        <v>1996</v>
      </c>
      <c r="C1912" s="3" t="s">
        <v>647</v>
      </c>
      <c r="D1912" s="3" t="s">
        <v>651</v>
      </c>
      <c r="E1912" s="3" t="s">
        <v>35</v>
      </c>
      <c r="F1912" s="3" t="s">
        <v>643</v>
      </c>
      <c r="G1912" s="5">
        <v>31.030566579999999</v>
      </c>
      <c r="H1912" s="5">
        <v>18.287295180000001</v>
      </c>
      <c r="I1912" s="5">
        <v>49.725449789999999</v>
      </c>
      <c r="J1912" s="2" t="s">
        <v>644</v>
      </c>
    </row>
    <row r="1913" spans="1:10" ht="14.4">
      <c r="A1913" s="3" t="s">
        <v>286</v>
      </c>
      <c r="B1913" s="5">
        <v>1997</v>
      </c>
      <c r="C1913" s="3" t="s">
        <v>647</v>
      </c>
      <c r="D1913" s="3" t="s">
        <v>651</v>
      </c>
      <c r="E1913" s="3" t="s">
        <v>35</v>
      </c>
      <c r="F1913" s="3" t="s">
        <v>643</v>
      </c>
      <c r="G1913" s="5">
        <v>31.311868629999999</v>
      </c>
      <c r="H1913" s="5">
        <v>19.48428268</v>
      </c>
      <c r="I1913" s="5">
        <v>47.827122080000002</v>
      </c>
      <c r="J1913" s="2" t="s">
        <v>644</v>
      </c>
    </row>
    <row r="1914" spans="1:10" ht="14.4">
      <c r="A1914" s="3" t="s">
        <v>286</v>
      </c>
      <c r="B1914" s="5">
        <v>1998</v>
      </c>
      <c r="C1914" s="3" t="s">
        <v>647</v>
      </c>
      <c r="D1914" s="3" t="s">
        <v>651</v>
      </c>
      <c r="E1914" s="3" t="s">
        <v>35</v>
      </c>
      <c r="F1914" s="3" t="s">
        <v>643</v>
      </c>
      <c r="G1914" s="5">
        <v>31.441769350000001</v>
      </c>
      <c r="H1914" s="5">
        <v>19.48647695</v>
      </c>
      <c r="I1914" s="5">
        <v>46.848157639999997</v>
      </c>
      <c r="J1914" s="2" t="s">
        <v>644</v>
      </c>
    </row>
    <row r="1915" spans="1:10" ht="14.4">
      <c r="A1915" s="3" t="s">
        <v>286</v>
      </c>
      <c r="B1915" s="5">
        <v>1999</v>
      </c>
      <c r="C1915" s="3" t="s">
        <v>647</v>
      </c>
      <c r="D1915" s="3" t="s">
        <v>651</v>
      </c>
      <c r="E1915" s="3" t="s">
        <v>35</v>
      </c>
      <c r="F1915" s="3" t="s">
        <v>643</v>
      </c>
      <c r="G1915" s="5">
        <v>31.634288099999999</v>
      </c>
      <c r="H1915" s="5">
        <v>19.185759640000001</v>
      </c>
      <c r="I1915" s="5">
        <v>49.055660709999998</v>
      </c>
      <c r="J1915" s="2" t="s">
        <v>644</v>
      </c>
    </row>
    <row r="1916" spans="1:10" ht="14.4">
      <c r="A1916" s="3" t="s">
        <v>286</v>
      </c>
      <c r="B1916" s="5">
        <v>2000</v>
      </c>
      <c r="C1916" s="3" t="s">
        <v>647</v>
      </c>
      <c r="D1916" s="3" t="s">
        <v>651</v>
      </c>
      <c r="E1916" s="3" t="s">
        <v>35</v>
      </c>
      <c r="F1916" s="3" t="s">
        <v>643</v>
      </c>
      <c r="G1916" s="5">
        <v>32.268210519999997</v>
      </c>
      <c r="H1916" s="5">
        <v>18.617449090000001</v>
      </c>
      <c r="I1916" s="5">
        <v>51.682824349999997</v>
      </c>
      <c r="J1916" s="2" t="s">
        <v>644</v>
      </c>
    </row>
    <row r="1917" spans="1:10" ht="14.4">
      <c r="A1917" s="3" t="s">
        <v>286</v>
      </c>
      <c r="B1917" s="5">
        <v>2001</v>
      </c>
      <c r="C1917" s="3" t="s">
        <v>647</v>
      </c>
      <c r="D1917" s="3" t="s">
        <v>651</v>
      </c>
      <c r="E1917" s="3" t="s">
        <v>35</v>
      </c>
      <c r="F1917" s="3" t="s">
        <v>643</v>
      </c>
      <c r="G1917" s="5">
        <v>33.366579569999999</v>
      </c>
      <c r="H1917" s="5">
        <v>20.580120000000001</v>
      </c>
      <c r="I1917" s="5">
        <v>50.029887709999997</v>
      </c>
      <c r="J1917" s="2" t="s">
        <v>644</v>
      </c>
    </row>
    <row r="1918" spans="1:10" ht="14.4">
      <c r="A1918" s="3" t="s">
        <v>286</v>
      </c>
      <c r="B1918" s="5">
        <v>2002</v>
      </c>
      <c r="C1918" s="3" t="s">
        <v>647</v>
      </c>
      <c r="D1918" s="3" t="s">
        <v>651</v>
      </c>
      <c r="E1918" s="3" t="s">
        <v>35</v>
      </c>
      <c r="F1918" s="3" t="s">
        <v>643</v>
      </c>
      <c r="G1918" s="5">
        <v>35.216311840000003</v>
      </c>
      <c r="H1918" s="5">
        <v>22.582787419999999</v>
      </c>
      <c r="I1918" s="5">
        <v>53.638693420000003</v>
      </c>
      <c r="J1918" s="2" t="s">
        <v>644</v>
      </c>
    </row>
    <row r="1919" spans="1:10" ht="14.4">
      <c r="A1919" s="3" t="s">
        <v>286</v>
      </c>
      <c r="B1919" s="5">
        <v>2003</v>
      </c>
      <c r="C1919" s="3" t="s">
        <v>647</v>
      </c>
      <c r="D1919" s="3" t="s">
        <v>651</v>
      </c>
      <c r="E1919" s="3" t="s">
        <v>35</v>
      </c>
      <c r="F1919" s="3" t="s">
        <v>643</v>
      </c>
      <c r="G1919" s="5">
        <v>37.080396700000001</v>
      </c>
      <c r="H1919" s="5">
        <v>23.884947149999999</v>
      </c>
      <c r="I1919" s="5">
        <v>56.467478659999998</v>
      </c>
      <c r="J1919" s="2" t="s">
        <v>644</v>
      </c>
    </row>
    <row r="1920" spans="1:10" ht="14.4">
      <c r="A1920" s="3" t="s">
        <v>286</v>
      </c>
      <c r="B1920" s="5">
        <v>2004</v>
      </c>
      <c r="C1920" s="3" t="s">
        <v>647</v>
      </c>
      <c r="D1920" s="3" t="s">
        <v>651</v>
      </c>
      <c r="E1920" s="3" t="s">
        <v>35</v>
      </c>
      <c r="F1920" s="3" t="s">
        <v>643</v>
      </c>
      <c r="G1920" s="5">
        <v>39.201453520000001</v>
      </c>
      <c r="H1920" s="5">
        <v>23.822561749999998</v>
      </c>
      <c r="I1920" s="5">
        <v>60.551971279999997</v>
      </c>
      <c r="J1920" s="2" t="s">
        <v>644</v>
      </c>
    </row>
    <row r="1921" spans="1:10" ht="14.4">
      <c r="A1921" s="3" t="s">
        <v>286</v>
      </c>
      <c r="B1921" s="5">
        <v>2005</v>
      </c>
      <c r="C1921" s="3" t="s">
        <v>647</v>
      </c>
      <c r="D1921" s="3" t="s">
        <v>651</v>
      </c>
      <c r="E1921" s="3" t="s">
        <v>35</v>
      </c>
      <c r="F1921" s="3" t="s">
        <v>643</v>
      </c>
      <c r="G1921" s="5">
        <v>40.804693360000002</v>
      </c>
      <c r="H1921" s="5">
        <v>23.030238969999999</v>
      </c>
      <c r="I1921" s="5">
        <v>64.464186909999995</v>
      </c>
      <c r="J1921" s="2" t="s">
        <v>644</v>
      </c>
    </row>
    <row r="1922" spans="1:10" ht="14.4">
      <c r="A1922" s="3" t="s">
        <v>286</v>
      </c>
      <c r="B1922" s="5">
        <v>2006</v>
      </c>
      <c r="C1922" s="3" t="s">
        <v>647</v>
      </c>
      <c r="D1922" s="3" t="s">
        <v>651</v>
      </c>
      <c r="E1922" s="3" t="s">
        <v>35</v>
      </c>
      <c r="F1922" s="3" t="s">
        <v>643</v>
      </c>
      <c r="G1922" s="5">
        <v>42.58952541</v>
      </c>
      <c r="H1922" s="5">
        <v>25.70350165</v>
      </c>
      <c r="I1922" s="5">
        <v>64.513037969999999</v>
      </c>
      <c r="J1922" s="2" t="s">
        <v>644</v>
      </c>
    </row>
    <row r="1923" spans="1:10" ht="14.4">
      <c r="A1923" s="3" t="s">
        <v>286</v>
      </c>
      <c r="B1923" s="5">
        <v>2007</v>
      </c>
      <c r="C1923" s="3" t="s">
        <v>647</v>
      </c>
      <c r="D1923" s="3" t="s">
        <v>651</v>
      </c>
      <c r="E1923" s="3" t="s">
        <v>35</v>
      </c>
      <c r="F1923" s="3" t="s">
        <v>643</v>
      </c>
      <c r="G1923" s="5">
        <v>44.136846980000001</v>
      </c>
      <c r="H1923" s="5">
        <v>27.682609249999999</v>
      </c>
      <c r="I1923" s="5">
        <v>65.655438369999999</v>
      </c>
      <c r="J1923" s="2" t="s">
        <v>644</v>
      </c>
    </row>
    <row r="1924" spans="1:10" ht="14.4">
      <c r="A1924" s="3" t="s">
        <v>286</v>
      </c>
      <c r="B1924" s="5">
        <v>2008</v>
      </c>
      <c r="C1924" s="3" t="s">
        <v>647</v>
      </c>
      <c r="D1924" s="3" t="s">
        <v>651</v>
      </c>
      <c r="E1924" s="3" t="s">
        <v>35</v>
      </c>
      <c r="F1924" s="3" t="s">
        <v>643</v>
      </c>
      <c r="G1924" s="5">
        <v>45.080516439999997</v>
      </c>
      <c r="H1924" s="5">
        <v>27.957365979999999</v>
      </c>
      <c r="I1924" s="5">
        <v>66.587976810000001</v>
      </c>
      <c r="J1924" s="2" t="s">
        <v>644</v>
      </c>
    </row>
    <row r="1925" spans="1:10" ht="14.4">
      <c r="A1925" s="3" t="s">
        <v>286</v>
      </c>
      <c r="B1925" s="5">
        <v>2009</v>
      </c>
      <c r="C1925" s="3" t="s">
        <v>647</v>
      </c>
      <c r="D1925" s="3" t="s">
        <v>651</v>
      </c>
      <c r="E1925" s="3" t="s">
        <v>35</v>
      </c>
      <c r="F1925" s="3" t="s">
        <v>643</v>
      </c>
      <c r="G1925" s="5">
        <v>45.684877479999997</v>
      </c>
      <c r="H1925" s="5">
        <v>26.87848232</v>
      </c>
      <c r="I1925" s="5">
        <v>68.955904129999993</v>
      </c>
      <c r="J1925" s="2" t="s">
        <v>644</v>
      </c>
    </row>
    <row r="1926" spans="1:10" ht="14.4">
      <c r="A1926" s="3" t="s">
        <v>286</v>
      </c>
      <c r="B1926" s="5">
        <v>2010</v>
      </c>
      <c r="C1926" s="3" t="s">
        <v>647</v>
      </c>
      <c r="D1926" s="3" t="s">
        <v>651</v>
      </c>
      <c r="E1926" s="3" t="s">
        <v>35</v>
      </c>
      <c r="F1926" s="3" t="s">
        <v>643</v>
      </c>
      <c r="G1926" s="5">
        <v>46.146525580000002</v>
      </c>
      <c r="H1926" s="5">
        <v>25.65979909</v>
      </c>
      <c r="I1926" s="5">
        <v>72.46905744</v>
      </c>
      <c r="J1926" s="2" t="s">
        <v>644</v>
      </c>
    </row>
    <row r="1927" spans="1:10" ht="14.4">
      <c r="A1927" s="3" t="s">
        <v>286</v>
      </c>
      <c r="B1927" s="5">
        <v>2011</v>
      </c>
      <c r="C1927" s="3" t="s">
        <v>647</v>
      </c>
      <c r="D1927" s="3" t="s">
        <v>651</v>
      </c>
      <c r="E1927" s="3" t="s">
        <v>35</v>
      </c>
      <c r="F1927" s="3" t="s">
        <v>643</v>
      </c>
      <c r="G1927" s="5">
        <v>46.590803080000001</v>
      </c>
      <c r="H1927" s="5">
        <v>27.276326839999999</v>
      </c>
      <c r="I1927" s="5">
        <v>73.088983099999993</v>
      </c>
      <c r="J1927" s="2" t="s">
        <v>644</v>
      </c>
    </row>
    <row r="1928" spans="1:10" ht="14.4">
      <c r="A1928" s="3" t="s">
        <v>286</v>
      </c>
      <c r="B1928" s="5">
        <v>2012</v>
      </c>
      <c r="C1928" s="3" t="s">
        <v>647</v>
      </c>
      <c r="D1928" s="3" t="s">
        <v>651</v>
      </c>
      <c r="E1928" s="3" t="s">
        <v>35</v>
      </c>
      <c r="F1928" s="3" t="s">
        <v>643</v>
      </c>
      <c r="G1928" s="5">
        <v>46.346045089999997</v>
      </c>
      <c r="H1928" s="5">
        <v>27.04100489</v>
      </c>
      <c r="I1928" s="5">
        <v>71.295828659999998</v>
      </c>
      <c r="J1928" s="2" t="s">
        <v>644</v>
      </c>
    </row>
    <row r="1929" spans="1:10" ht="14.4">
      <c r="A1929" s="3" t="s">
        <v>286</v>
      </c>
      <c r="B1929" s="5">
        <v>2013</v>
      </c>
      <c r="C1929" s="3" t="s">
        <v>647</v>
      </c>
      <c r="D1929" s="3" t="s">
        <v>651</v>
      </c>
      <c r="E1929" s="3" t="s">
        <v>35</v>
      </c>
      <c r="F1929" s="3" t="s">
        <v>643</v>
      </c>
      <c r="G1929" s="5">
        <v>47.66254429</v>
      </c>
      <c r="H1929" s="5">
        <v>27.534346750000001</v>
      </c>
      <c r="I1929" s="5">
        <v>74.350630570000007</v>
      </c>
      <c r="J1929" s="2" t="s">
        <v>644</v>
      </c>
    </row>
    <row r="1930" spans="1:10" ht="14.4">
      <c r="A1930" s="3" t="s">
        <v>286</v>
      </c>
      <c r="B1930" s="5">
        <v>2014</v>
      </c>
      <c r="C1930" s="3" t="s">
        <v>647</v>
      </c>
      <c r="D1930" s="3" t="s">
        <v>651</v>
      </c>
      <c r="E1930" s="3" t="s">
        <v>35</v>
      </c>
      <c r="F1930" s="3" t="s">
        <v>643</v>
      </c>
      <c r="G1930" s="5">
        <v>46.219481520000002</v>
      </c>
      <c r="H1930" s="5">
        <v>26.621463599999998</v>
      </c>
      <c r="I1930" s="5">
        <v>69.943398490000007</v>
      </c>
      <c r="J1930" s="2" t="s">
        <v>644</v>
      </c>
    </row>
    <row r="1931" spans="1:10" ht="14.4">
      <c r="A1931" s="3" t="s">
        <v>286</v>
      </c>
      <c r="B1931" s="5">
        <v>2015</v>
      </c>
      <c r="C1931" s="3" t="s">
        <v>647</v>
      </c>
      <c r="D1931" s="3" t="s">
        <v>651</v>
      </c>
      <c r="E1931" s="3" t="s">
        <v>35</v>
      </c>
      <c r="F1931" s="3" t="s">
        <v>643</v>
      </c>
      <c r="G1931" s="5">
        <v>45.647410700000002</v>
      </c>
      <c r="H1931" s="5">
        <v>25.721635469999999</v>
      </c>
      <c r="I1931" s="5">
        <v>71.609551769999996</v>
      </c>
      <c r="J1931" s="2" t="s">
        <v>644</v>
      </c>
    </row>
    <row r="1932" spans="1:10" ht="14.4">
      <c r="A1932" s="3" t="s">
        <v>286</v>
      </c>
      <c r="B1932" s="5">
        <v>2016</v>
      </c>
      <c r="C1932" s="3" t="s">
        <v>647</v>
      </c>
      <c r="D1932" s="3" t="s">
        <v>651</v>
      </c>
      <c r="E1932" s="3" t="s">
        <v>35</v>
      </c>
      <c r="F1932" s="3" t="s">
        <v>643</v>
      </c>
      <c r="G1932" s="5">
        <v>44.290552650000002</v>
      </c>
      <c r="H1932" s="5">
        <v>25.053191470000002</v>
      </c>
      <c r="I1932" s="5">
        <v>70.798945140000001</v>
      </c>
      <c r="J1932" s="2" t="s">
        <v>644</v>
      </c>
    </row>
    <row r="1933" spans="1:10" ht="14.4">
      <c r="A1933" s="3" t="s">
        <v>286</v>
      </c>
      <c r="B1933" s="5">
        <v>2017</v>
      </c>
      <c r="C1933" s="3" t="s">
        <v>647</v>
      </c>
      <c r="D1933" s="3" t="s">
        <v>651</v>
      </c>
      <c r="E1933" s="3" t="s">
        <v>35</v>
      </c>
      <c r="F1933" s="3" t="s">
        <v>643</v>
      </c>
      <c r="G1933" s="5">
        <v>44.712352520000003</v>
      </c>
      <c r="H1933" s="5">
        <v>25.50053776</v>
      </c>
      <c r="I1933" s="5">
        <v>72.626864999999995</v>
      </c>
      <c r="J1933" s="2" t="s">
        <v>644</v>
      </c>
    </row>
    <row r="1934" spans="1:10" ht="14.4" hidden="1">
      <c r="A1934" s="3" t="s">
        <v>286</v>
      </c>
      <c r="B1934" s="5">
        <v>1990</v>
      </c>
      <c r="C1934" s="3" t="s">
        <v>647</v>
      </c>
      <c r="D1934" s="3" t="s">
        <v>651</v>
      </c>
      <c r="E1934" s="3" t="s">
        <v>35</v>
      </c>
      <c r="F1934" s="3" t="s">
        <v>646</v>
      </c>
      <c r="G1934" s="5">
        <v>1.08721712</v>
      </c>
      <c r="H1934" s="5">
        <v>0.59138097599999995</v>
      </c>
      <c r="I1934" s="5">
        <v>1.798899386</v>
      </c>
      <c r="J1934" s="2" t="s">
        <v>644</v>
      </c>
    </row>
    <row r="1935" spans="1:10" ht="14.4" hidden="1">
      <c r="A1935" s="3" t="s">
        <v>286</v>
      </c>
      <c r="B1935" s="5">
        <v>1991</v>
      </c>
      <c r="C1935" s="3" t="s">
        <v>647</v>
      </c>
      <c r="D1935" s="3" t="s">
        <v>651</v>
      </c>
      <c r="E1935" s="3" t="s">
        <v>35</v>
      </c>
      <c r="F1935" s="3" t="s">
        <v>646</v>
      </c>
      <c r="G1935" s="5">
        <v>1.0872706560000001</v>
      </c>
      <c r="H1935" s="5">
        <v>0.62698035900000004</v>
      </c>
      <c r="I1935" s="5">
        <v>1.782284108</v>
      </c>
      <c r="J1935" s="2" t="s">
        <v>644</v>
      </c>
    </row>
    <row r="1936" spans="1:10" ht="14.4" hidden="1">
      <c r="A1936" s="3" t="s">
        <v>286</v>
      </c>
      <c r="B1936" s="5">
        <v>1992</v>
      </c>
      <c r="C1936" s="3" t="s">
        <v>647</v>
      </c>
      <c r="D1936" s="3" t="s">
        <v>651</v>
      </c>
      <c r="E1936" s="3" t="s">
        <v>35</v>
      </c>
      <c r="F1936" s="3" t="s">
        <v>646</v>
      </c>
      <c r="G1936" s="5">
        <v>1.1011359119999999</v>
      </c>
      <c r="H1936" s="5">
        <v>0.63663791599999997</v>
      </c>
      <c r="I1936" s="5">
        <v>1.774983607</v>
      </c>
      <c r="J1936" s="2" t="s">
        <v>644</v>
      </c>
    </row>
    <row r="1937" spans="1:10" ht="14.4" hidden="1">
      <c r="A1937" s="3" t="s">
        <v>286</v>
      </c>
      <c r="B1937" s="5">
        <v>1993</v>
      </c>
      <c r="C1937" s="3" t="s">
        <v>647</v>
      </c>
      <c r="D1937" s="3" t="s">
        <v>651</v>
      </c>
      <c r="E1937" s="3" t="s">
        <v>35</v>
      </c>
      <c r="F1937" s="3" t="s">
        <v>646</v>
      </c>
      <c r="G1937" s="5">
        <v>1.112489872</v>
      </c>
      <c r="H1937" s="5">
        <v>0.63736321900000004</v>
      </c>
      <c r="I1937" s="5">
        <v>1.781196241</v>
      </c>
      <c r="J1937" s="2" t="s">
        <v>644</v>
      </c>
    </row>
    <row r="1938" spans="1:10" ht="14.4" hidden="1">
      <c r="A1938" s="3" t="s">
        <v>286</v>
      </c>
      <c r="B1938" s="5">
        <v>1994</v>
      </c>
      <c r="C1938" s="3" t="s">
        <v>647</v>
      </c>
      <c r="D1938" s="3" t="s">
        <v>651</v>
      </c>
      <c r="E1938" s="3" t="s">
        <v>35</v>
      </c>
      <c r="F1938" s="3" t="s">
        <v>646</v>
      </c>
      <c r="G1938" s="5">
        <v>1.12515407</v>
      </c>
      <c r="H1938" s="5">
        <v>0.65341284399999999</v>
      </c>
      <c r="I1938" s="5">
        <v>1.878688286</v>
      </c>
      <c r="J1938" s="2" t="s">
        <v>644</v>
      </c>
    </row>
    <row r="1939" spans="1:10" ht="14.4" hidden="1">
      <c r="A1939" s="3" t="s">
        <v>286</v>
      </c>
      <c r="B1939" s="5">
        <v>1995</v>
      </c>
      <c r="C1939" s="3" t="s">
        <v>647</v>
      </c>
      <c r="D1939" s="3" t="s">
        <v>651</v>
      </c>
      <c r="E1939" s="3" t="s">
        <v>35</v>
      </c>
      <c r="F1939" s="3" t="s">
        <v>646</v>
      </c>
      <c r="G1939" s="5">
        <v>1.1316846119999999</v>
      </c>
      <c r="H1939" s="5">
        <v>0.60540443300000002</v>
      </c>
      <c r="I1939" s="5">
        <v>1.929757607</v>
      </c>
      <c r="J1939" s="2" t="s">
        <v>644</v>
      </c>
    </row>
    <row r="1940" spans="1:10" ht="14.4" hidden="1">
      <c r="A1940" s="3" t="s">
        <v>286</v>
      </c>
      <c r="B1940" s="5">
        <v>1996</v>
      </c>
      <c r="C1940" s="3" t="s">
        <v>647</v>
      </c>
      <c r="D1940" s="3" t="s">
        <v>651</v>
      </c>
      <c r="E1940" s="3" t="s">
        <v>35</v>
      </c>
      <c r="F1940" s="3" t="s">
        <v>646</v>
      </c>
      <c r="G1940" s="5">
        <v>1.1463920400000001</v>
      </c>
      <c r="H1940" s="5">
        <v>0.67071427500000003</v>
      </c>
      <c r="I1940" s="5">
        <v>1.8526055880000001</v>
      </c>
      <c r="J1940" s="2" t="s">
        <v>644</v>
      </c>
    </row>
    <row r="1941" spans="1:10" ht="14.4" hidden="1">
      <c r="A1941" s="3" t="s">
        <v>286</v>
      </c>
      <c r="B1941" s="5">
        <v>1997</v>
      </c>
      <c r="C1941" s="3" t="s">
        <v>647</v>
      </c>
      <c r="D1941" s="3" t="s">
        <v>651</v>
      </c>
      <c r="E1941" s="3" t="s">
        <v>35</v>
      </c>
      <c r="F1941" s="3" t="s">
        <v>646</v>
      </c>
      <c r="G1941" s="5">
        <v>1.1602602870000001</v>
      </c>
      <c r="H1941" s="5">
        <v>0.71903651599999996</v>
      </c>
      <c r="I1941" s="5">
        <v>1.755401451</v>
      </c>
      <c r="J1941" s="2" t="s">
        <v>644</v>
      </c>
    </row>
    <row r="1942" spans="1:10" ht="14.4" hidden="1">
      <c r="A1942" s="3" t="s">
        <v>286</v>
      </c>
      <c r="B1942" s="5">
        <v>1998</v>
      </c>
      <c r="C1942" s="3" t="s">
        <v>647</v>
      </c>
      <c r="D1942" s="3" t="s">
        <v>651</v>
      </c>
      <c r="E1942" s="3" t="s">
        <v>35</v>
      </c>
      <c r="F1942" s="3" t="s">
        <v>646</v>
      </c>
      <c r="G1942" s="5">
        <v>1.1685881600000001</v>
      </c>
      <c r="H1942" s="5">
        <v>0.71845449800000005</v>
      </c>
      <c r="I1942" s="5">
        <v>1.7454245079999999</v>
      </c>
      <c r="J1942" s="2" t="s">
        <v>644</v>
      </c>
    </row>
    <row r="1943" spans="1:10" ht="14.4" hidden="1">
      <c r="A1943" s="3" t="s">
        <v>286</v>
      </c>
      <c r="B1943" s="5">
        <v>1999</v>
      </c>
      <c r="C1943" s="3" t="s">
        <v>647</v>
      </c>
      <c r="D1943" s="3" t="s">
        <v>651</v>
      </c>
      <c r="E1943" s="3" t="s">
        <v>35</v>
      </c>
      <c r="F1943" s="3" t="s">
        <v>646</v>
      </c>
      <c r="G1943" s="5">
        <v>1.179708921</v>
      </c>
      <c r="H1943" s="5">
        <v>0.72583098599999996</v>
      </c>
      <c r="I1943" s="5">
        <v>1.8244641619999999</v>
      </c>
      <c r="J1943" s="2" t="s">
        <v>644</v>
      </c>
    </row>
    <row r="1944" spans="1:10" ht="14.4" hidden="1">
      <c r="A1944" s="3" t="s">
        <v>286</v>
      </c>
      <c r="B1944" s="5">
        <v>2000</v>
      </c>
      <c r="C1944" s="3" t="s">
        <v>647</v>
      </c>
      <c r="D1944" s="3" t="s">
        <v>651</v>
      </c>
      <c r="E1944" s="3" t="s">
        <v>35</v>
      </c>
      <c r="F1944" s="3" t="s">
        <v>646</v>
      </c>
      <c r="G1944" s="5">
        <v>1.2062568300000001</v>
      </c>
      <c r="H1944" s="5">
        <v>0.69472414000000005</v>
      </c>
      <c r="I1944" s="5">
        <v>1.939537662</v>
      </c>
      <c r="J1944" s="2" t="s">
        <v>644</v>
      </c>
    </row>
    <row r="1945" spans="1:10" ht="14.4" hidden="1">
      <c r="A1945" s="3" t="s">
        <v>286</v>
      </c>
      <c r="B1945" s="5">
        <v>2001</v>
      </c>
      <c r="C1945" s="3" t="s">
        <v>647</v>
      </c>
      <c r="D1945" s="3" t="s">
        <v>651</v>
      </c>
      <c r="E1945" s="3" t="s">
        <v>35</v>
      </c>
      <c r="F1945" s="3" t="s">
        <v>646</v>
      </c>
      <c r="G1945" s="5">
        <v>1.2499462100000001</v>
      </c>
      <c r="H1945" s="5">
        <v>0.77593736700000004</v>
      </c>
      <c r="I1945" s="5">
        <v>1.893012664</v>
      </c>
      <c r="J1945" s="2" t="s">
        <v>644</v>
      </c>
    </row>
    <row r="1946" spans="1:10" ht="14.4" hidden="1">
      <c r="A1946" s="3" t="s">
        <v>286</v>
      </c>
      <c r="B1946" s="5">
        <v>2002</v>
      </c>
      <c r="C1946" s="3" t="s">
        <v>647</v>
      </c>
      <c r="D1946" s="3" t="s">
        <v>651</v>
      </c>
      <c r="E1946" s="3" t="s">
        <v>35</v>
      </c>
      <c r="F1946" s="3" t="s">
        <v>646</v>
      </c>
      <c r="G1946" s="5">
        <v>1.321558988</v>
      </c>
      <c r="H1946" s="5">
        <v>0.84328275200000002</v>
      </c>
      <c r="I1946" s="5">
        <v>2.0218472520000002</v>
      </c>
      <c r="J1946" s="2" t="s">
        <v>644</v>
      </c>
    </row>
    <row r="1947" spans="1:10" ht="14.4" hidden="1">
      <c r="A1947" s="3" t="s">
        <v>286</v>
      </c>
      <c r="B1947" s="5">
        <v>2003</v>
      </c>
      <c r="C1947" s="3" t="s">
        <v>647</v>
      </c>
      <c r="D1947" s="3" t="s">
        <v>651</v>
      </c>
      <c r="E1947" s="3" t="s">
        <v>35</v>
      </c>
      <c r="F1947" s="3" t="s">
        <v>646</v>
      </c>
      <c r="G1947" s="5">
        <v>1.3943029250000001</v>
      </c>
      <c r="H1947" s="5">
        <v>0.87891811900000005</v>
      </c>
      <c r="I1947" s="5">
        <v>2.1043529410000001</v>
      </c>
      <c r="J1947" s="2" t="s">
        <v>644</v>
      </c>
    </row>
    <row r="1948" spans="1:10" ht="14.4" hidden="1">
      <c r="A1948" s="3" t="s">
        <v>286</v>
      </c>
      <c r="B1948" s="5">
        <v>2004</v>
      </c>
      <c r="C1948" s="3" t="s">
        <v>647</v>
      </c>
      <c r="D1948" s="3" t="s">
        <v>651</v>
      </c>
      <c r="E1948" s="3" t="s">
        <v>35</v>
      </c>
      <c r="F1948" s="3" t="s">
        <v>646</v>
      </c>
      <c r="G1948" s="5">
        <v>1.4770087949999999</v>
      </c>
      <c r="H1948" s="5">
        <v>0.90874187200000001</v>
      </c>
      <c r="I1948" s="5">
        <v>2.284087048</v>
      </c>
      <c r="J1948" s="2" t="s">
        <v>644</v>
      </c>
    </row>
    <row r="1949" spans="1:10" ht="14.4" hidden="1">
      <c r="A1949" s="3" t="s">
        <v>286</v>
      </c>
      <c r="B1949" s="5">
        <v>2005</v>
      </c>
      <c r="C1949" s="3" t="s">
        <v>647</v>
      </c>
      <c r="D1949" s="3" t="s">
        <v>651</v>
      </c>
      <c r="E1949" s="3" t="s">
        <v>35</v>
      </c>
      <c r="F1949" s="3" t="s">
        <v>646</v>
      </c>
      <c r="G1949" s="5">
        <v>1.540696804</v>
      </c>
      <c r="H1949" s="5">
        <v>0.86665688900000004</v>
      </c>
      <c r="I1949" s="5">
        <v>2.4358572540000001</v>
      </c>
      <c r="J1949" s="2" t="s">
        <v>644</v>
      </c>
    </row>
    <row r="1950" spans="1:10" ht="14.4" hidden="1">
      <c r="A1950" s="3" t="s">
        <v>286</v>
      </c>
      <c r="B1950" s="5">
        <v>2006</v>
      </c>
      <c r="C1950" s="3" t="s">
        <v>647</v>
      </c>
      <c r="D1950" s="3" t="s">
        <v>651</v>
      </c>
      <c r="E1950" s="3" t="s">
        <v>35</v>
      </c>
      <c r="F1950" s="3" t="s">
        <v>646</v>
      </c>
      <c r="G1950" s="5">
        <v>1.6110640389999999</v>
      </c>
      <c r="H1950" s="5">
        <v>0.98210067999999995</v>
      </c>
      <c r="I1950" s="5">
        <v>2.4669754859999999</v>
      </c>
      <c r="J1950" s="2" t="s">
        <v>644</v>
      </c>
    </row>
    <row r="1951" spans="1:10" ht="14.4" hidden="1">
      <c r="A1951" s="3" t="s">
        <v>286</v>
      </c>
      <c r="B1951" s="5">
        <v>2007</v>
      </c>
      <c r="C1951" s="3" t="s">
        <v>647</v>
      </c>
      <c r="D1951" s="3" t="s">
        <v>651</v>
      </c>
      <c r="E1951" s="3" t="s">
        <v>35</v>
      </c>
      <c r="F1951" s="3" t="s">
        <v>646</v>
      </c>
      <c r="G1951" s="5">
        <v>1.672903426</v>
      </c>
      <c r="H1951" s="5">
        <v>1.0525290860000001</v>
      </c>
      <c r="I1951" s="5">
        <v>2.4868428910000002</v>
      </c>
      <c r="J1951" s="2" t="s">
        <v>644</v>
      </c>
    </row>
    <row r="1952" spans="1:10" ht="14.4" hidden="1">
      <c r="A1952" s="3" t="s">
        <v>286</v>
      </c>
      <c r="B1952" s="5">
        <v>2008</v>
      </c>
      <c r="C1952" s="3" t="s">
        <v>647</v>
      </c>
      <c r="D1952" s="3" t="s">
        <v>651</v>
      </c>
      <c r="E1952" s="3" t="s">
        <v>35</v>
      </c>
      <c r="F1952" s="3" t="s">
        <v>646</v>
      </c>
      <c r="G1952" s="5">
        <v>1.70900743</v>
      </c>
      <c r="H1952" s="5">
        <v>1.0477557</v>
      </c>
      <c r="I1952" s="5">
        <v>2.5209336069999999</v>
      </c>
      <c r="J1952" s="2" t="s">
        <v>644</v>
      </c>
    </row>
    <row r="1953" spans="1:10" ht="14.4" hidden="1">
      <c r="A1953" s="3" t="s">
        <v>286</v>
      </c>
      <c r="B1953" s="5">
        <v>2009</v>
      </c>
      <c r="C1953" s="3" t="s">
        <v>647</v>
      </c>
      <c r="D1953" s="3" t="s">
        <v>651</v>
      </c>
      <c r="E1953" s="3" t="s">
        <v>35</v>
      </c>
      <c r="F1953" s="3" t="s">
        <v>646</v>
      </c>
      <c r="G1953" s="5">
        <v>1.734868895</v>
      </c>
      <c r="H1953" s="5">
        <v>1.0195324459999999</v>
      </c>
      <c r="I1953" s="5">
        <v>2.591153614</v>
      </c>
      <c r="J1953" s="2" t="s">
        <v>644</v>
      </c>
    </row>
    <row r="1954" spans="1:10" ht="14.4" hidden="1">
      <c r="A1954" s="3" t="s">
        <v>286</v>
      </c>
      <c r="B1954" s="5">
        <v>2010</v>
      </c>
      <c r="C1954" s="3" t="s">
        <v>647</v>
      </c>
      <c r="D1954" s="3" t="s">
        <v>651</v>
      </c>
      <c r="E1954" s="3" t="s">
        <v>35</v>
      </c>
      <c r="F1954" s="3" t="s">
        <v>646</v>
      </c>
      <c r="G1954" s="5">
        <v>1.7550557959999999</v>
      </c>
      <c r="H1954" s="5">
        <v>0.97944368800000003</v>
      </c>
      <c r="I1954" s="5">
        <v>2.7492606460000002</v>
      </c>
      <c r="J1954" s="2" t="s">
        <v>644</v>
      </c>
    </row>
    <row r="1955" spans="1:10" ht="14.4" hidden="1">
      <c r="A1955" s="3" t="s">
        <v>286</v>
      </c>
      <c r="B1955" s="5">
        <v>2011</v>
      </c>
      <c r="C1955" s="3" t="s">
        <v>647</v>
      </c>
      <c r="D1955" s="3" t="s">
        <v>651</v>
      </c>
      <c r="E1955" s="3" t="s">
        <v>35</v>
      </c>
      <c r="F1955" s="3" t="s">
        <v>646</v>
      </c>
      <c r="G1955" s="5">
        <v>1.7750961540000001</v>
      </c>
      <c r="H1955" s="5">
        <v>1.0379149190000001</v>
      </c>
      <c r="I1955" s="5">
        <v>2.7828019890000002</v>
      </c>
      <c r="J1955" s="2" t="s">
        <v>644</v>
      </c>
    </row>
    <row r="1956" spans="1:10" ht="14.4" hidden="1">
      <c r="A1956" s="3" t="s">
        <v>286</v>
      </c>
      <c r="B1956" s="5">
        <v>2012</v>
      </c>
      <c r="C1956" s="3" t="s">
        <v>647</v>
      </c>
      <c r="D1956" s="3" t="s">
        <v>651</v>
      </c>
      <c r="E1956" s="3" t="s">
        <v>35</v>
      </c>
      <c r="F1956" s="3" t="s">
        <v>646</v>
      </c>
      <c r="G1956" s="5">
        <v>1.770890184</v>
      </c>
      <c r="H1956" s="5">
        <v>1.041818084</v>
      </c>
      <c r="I1956" s="5">
        <v>2.7316915609999999</v>
      </c>
      <c r="J1956" s="2" t="s">
        <v>644</v>
      </c>
    </row>
    <row r="1957" spans="1:10" ht="14.4" hidden="1">
      <c r="A1957" s="3" t="s">
        <v>286</v>
      </c>
      <c r="B1957" s="5">
        <v>2013</v>
      </c>
      <c r="C1957" s="3" t="s">
        <v>647</v>
      </c>
      <c r="D1957" s="3" t="s">
        <v>651</v>
      </c>
      <c r="E1957" s="3" t="s">
        <v>35</v>
      </c>
      <c r="F1957" s="3" t="s">
        <v>646</v>
      </c>
      <c r="G1957" s="5">
        <v>1.8262920039999999</v>
      </c>
      <c r="H1957" s="5">
        <v>1.070284746</v>
      </c>
      <c r="I1957" s="5">
        <v>2.8712047329999999</v>
      </c>
      <c r="J1957" s="2" t="s">
        <v>644</v>
      </c>
    </row>
    <row r="1958" spans="1:10" ht="14.4" hidden="1">
      <c r="A1958" s="3" t="s">
        <v>286</v>
      </c>
      <c r="B1958" s="5">
        <v>2014</v>
      </c>
      <c r="C1958" s="3" t="s">
        <v>647</v>
      </c>
      <c r="D1958" s="3" t="s">
        <v>651</v>
      </c>
      <c r="E1958" s="3" t="s">
        <v>35</v>
      </c>
      <c r="F1958" s="3" t="s">
        <v>646</v>
      </c>
      <c r="G1958" s="5">
        <v>1.7774077669999999</v>
      </c>
      <c r="H1958" s="5">
        <v>1.0214976360000001</v>
      </c>
      <c r="I1958" s="5">
        <v>2.691648056</v>
      </c>
      <c r="J1958" s="2" t="s">
        <v>644</v>
      </c>
    </row>
    <row r="1959" spans="1:10" ht="14.4" hidden="1">
      <c r="A1959" s="3" t="s">
        <v>286</v>
      </c>
      <c r="B1959" s="5">
        <v>2015</v>
      </c>
      <c r="C1959" s="3" t="s">
        <v>647</v>
      </c>
      <c r="D1959" s="3" t="s">
        <v>651</v>
      </c>
      <c r="E1959" s="3" t="s">
        <v>35</v>
      </c>
      <c r="F1959" s="3" t="s">
        <v>646</v>
      </c>
      <c r="G1959" s="5">
        <v>1.7597587910000001</v>
      </c>
      <c r="H1959" s="5">
        <v>0.98584950999999998</v>
      </c>
      <c r="I1959" s="5">
        <v>2.742944499</v>
      </c>
      <c r="J1959" s="2" t="s">
        <v>644</v>
      </c>
    </row>
    <row r="1960" spans="1:10" ht="14.4" hidden="1">
      <c r="A1960" s="3" t="s">
        <v>286</v>
      </c>
      <c r="B1960" s="5">
        <v>2016</v>
      </c>
      <c r="C1960" s="3" t="s">
        <v>647</v>
      </c>
      <c r="D1960" s="3" t="s">
        <v>651</v>
      </c>
      <c r="E1960" s="3" t="s">
        <v>35</v>
      </c>
      <c r="F1960" s="3" t="s">
        <v>646</v>
      </c>
      <c r="G1960" s="5">
        <v>1.713490822</v>
      </c>
      <c r="H1960" s="5">
        <v>0.97989280400000001</v>
      </c>
      <c r="I1960" s="5">
        <v>2.736720789</v>
      </c>
      <c r="J1960" s="2" t="s">
        <v>644</v>
      </c>
    </row>
    <row r="1961" spans="1:10" ht="14.4" hidden="1">
      <c r="A1961" s="3" t="s">
        <v>286</v>
      </c>
      <c r="B1961" s="5">
        <v>2017</v>
      </c>
      <c r="C1961" s="3" t="s">
        <v>647</v>
      </c>
      <c r="D1961" s="3" t="s">
        <v>651</v>
      </c>
      <c r="E1961" s="3" t="s">
        <v>35</v>
      </c>
      <c r="F1961" s="3" t="s">
        <v>646</v>
      </c>
      <c r="G1961" s="5">
        <v>1.7354321749999999</v>
      </c>
      <c r="H1961" s="5">
        <v>0.98947612500000004</v>
      </c>
      <c r="I1961" s="5">
        <v>2.7585383999999999</v>
      </c>
      <c r="J1961" s="2" t="s">
        <v>644</v>
      </c>
    </row>
    <row r="1962" spans="1:10" ht="14.4">
      <c r="A1962" s="3" t="s">
        <v>286</v>
      </c>
      <c r="B1962" s="5">
        <v>1990</v>
      </c>
      <c r="C1962" s="3" t="s">
        <v>647</v>
      </c>
      <c r="D1962" s="3" t="s">
        <v>642</v>
      </c>
      <c r="E1962" s="3" t="s">
        <v>35</v>
      </c>
      <c r="F1962" s="3" t="s">
        <v>643</v>
      </c>
      <c r="G1962" s="5">
        <v>840.63429970000004</v>
      </c>
      <c r="H1962" s="5">
        <v>455.11263339999999</v>
      </c>
      <c r="I1962" s="5">
        <v>1419.7733539999999</v>
      </c>
      <c r="J1962" s="2" t="s">
        <v>644</v>
      </c>
    </row>
    <row r="1963" spans="1:10" ht="14.4">
      <c r="A1963" s="3" t="s">
        <v>286</v>
      </c>
      <c r="B1963" s="5">
        <v>1991</v>
      </c>
      <c r="C1963" s="3" t="s">
        <v>647</v>
      </c>
      <c r="D1963" s="3" t="s">
        <v>642</v>
      </c>
      <c r="E1963" s="3" t="s">
        <v>35</v>
      </c>
      <c r="F1963" s="3" t="s">
        <v>643</v>
      </c>
      <c r="G1963" s="5">
        <v>821.25367770000003</v>
      </c>
      <c r="H1963" s="5">
        <v>475.60012369999998</v>
      </c>
      <c r="I1963" s="5">
        <v>1322.16724</v>
      </c>
      <c r="J1963" s="2" t="s">
        <v>644</v>
      </c>
    </row>
    <row r="1964" spans="1:10" ht="14.4">
      <c r="A1964" s="3" t="s">
        <v>286</v>
      </c>
      <c r="B1964" s="5">
        <v>1992</v>
      </c>
      <c r="C1964" s="3" t="s">
        <v>647</v>
      </c>
      <c r="D1964" s="3" t="s">
        <v>642</v>
      </c>
      <c r="E1964" s="3" t="s">
        <v>35</v>
      </c>
      <c r="F1964" s="3" t="s">
        <v>643</v>
      </c>
      <c r="G1964" s="5">
        <v>808.03100570000004</v>
      </c>
      <c r="H1964" s="5">
        <v>487.50224220000001</v>
      </c>
      <c r="I1964" s="5">
        <v>1285.0611670000001</v>
      </c>
      <c r="J1964" s="2" t="s">
        <v>644</v>
      </c>
    </row>
    <row r="1965" spans="1:10" ht="14.4">
      <c r="A1965" s="3" t="s">
        <v>286</v>
      </c>
      <c r="B1965" s="5">
        <v>1993</v>
      </c>
      <c r="C1965" s="3" t="s">
        <v>647</v>
      </c>
      <c r="D1965" s="3" t="s">
        <v>642</v>
      </c>
      <c r="E1965" s="3" t="s">
        <v>35</v>
      </c>
      <c r="F1965" s="3" t="s">
        <v>643</v>
      </c>
      <c r="G1965" s="5">
        <v>791.16275840000003</v>
      </c>
      <c r="H1965" s="5">
        <v>457.16299529999998</v>
      </c>
      <c r="I1965" s="5">
        <v>1252.261426</v>
      </c>
      <c r="J1965" s="2" t="s">
        <v>644</v>
      </c>
    </row>
    <row r="1966" spans="1:10" ht="14.4">
      <c r="A1966" s="3" t="s">
        <v>286</v>
      </c>
      <c r="B1966" s="5">
        <v>1994</v>
      </c>
      <c r="C1966" s="3" t="s">
        <v>647</v>
      </c>
      <c r="D1966" s="3" t="s">
        <v>642</v>
      </c>
      <c r="E1966" s="3" t="s">
        <v>35</v>
      </c>
      <c r="F1966" s="3" t="s">
        <v>643</v>
      </c>
      <c r="G1966" s="5">
        <v>770.61604509999995</v>
      </c>
      <c r="H1966" s="5">
        <v>416.77522279999999</v>
      </c>
      <c r="I1966" s="5">
        <v>1232.8922170000001</v>
      </c>
      <c r="J1966" s="2" t="s">
        <v>644</v>
      </c>
    </row>
    <row r="1967" spans="1:10" ht="14.4">
      <c r="A1967" s="3" t="s">
        <v>286</v>
      </c>
      <c r="B1967" s="5">
        <v>1995</v>
      </c>
      <c r="C1967" s="3" t="s">
        <v>647</v>
      </c>
      <c r="D1967" s="3" t="s">
        <v>642</v>
      </c>
      <c r="E1967" s="3" t="s">
        <v>35</v>
      </c>
      <c r="F1967" s="3" t="s">
        <v>643</v>
      </c>
      <c r="G1967" s="5">
        <v>748.99435259999996</v>
      </c>
      <c r="H1967" s="5">
        <v>400.32720710000001</v>
      </c>
      <c r="I1967" s="5">
        <v>1234.099217</v>
      </c>
      <c r="J1967" s="2" t="s">
        <v>644</v>
      </c>
    </row>
    <row r="1968" spans="1:10" ht="14.4">
      <c r="A1968" s="3" t="s">
        <v>286</v>
      </c>
      <c r="B1968" s="5">
        <v>1996</v>
      </c>
      <c r="C1968" s="3" t="s">
        <v>647</v>
      </c>
      <c r="D1968" s="3" t="s">
        <v>642</v>
      </c>
      <c r="E1968" s="3" t="s">
        <v>35</v>
      </c>
      <c r="F1968" s="3" t="s">
        <v>643</v>
      </c>
      <c r="G1968" s="5">
        <v>737.3746549</v>
      </c>
      <c r="H1968" s="5">
        <v>422.5618326</v>
      </c>
      <c r="I1968" s="5">
        <v>1188.5726950000001</v>
      </c>
      <c r="J1968" s="2" t="s">
        <v>644</v>
      </c>
    </row>
    <row r="1969" spans="1:10" ht="14.4">
      <c r="A1969" s="3" t="s">
        <v>286</v>
      </c>
      <c r="B1969" s="5">
        <v>1997</v>
      </c>
      <c r="C1969" s="3" t="s">
        <v>647</v>
      </c>
      <c r="D1969" s="3" t="s">
        <v>642</v>
      </c>
      <c r="E1969" s="3" t="s">
        <v>35</v>
      </c>
      <c r="F1969" s="3" t="s">
        <v>643</v>
      </c>
      <c r="G1969" s="5">
        <v>718.92900870000005</v>
      </c>
      <c r="H1969" s="5">
        <v>415.0240235</v>
      </c>
      <c r="I1969" s="5">
        <v>1086.5818870000001</v>
      </c>
      <c r="J1969" s="2" t="s">
        <v>644</v>
      </c>
    </row>
    <row r="1970" spans="1:10" ht="14.4">
      <c r="A1970" s="3" t="s">
        <v>286</v>
      </c>
      <c r="B1970" s="5">
        <v>1998</v>
      </c>
      <c r="C1970" s="3" t="s">
        <v>647</v>
      </c>
      <c r="D1970" s="3" t="s">
        <v>642</v>
      </c>
      <c r="E1970" s="3" t="s">
        <v>35</v>
      </c>
      <c r="F1970" s="3" t="s">
        <v>643</v>
      </c>
      <c r="G1970" s="5">
        <v>697.19716770000002</v>
      </c>
      <c r="H1970" s="5">
        <v>412.66917180000002</v>
      </c>
      <c r="I1970" s="5">
        <v>1047.1935490000001</v>
      </c>
      <c r="J1970" s="2" t="s">
        <v>644</v>
      </c>
    </row>
    <row r="1971" spans="1:10" ht="14.4">
      <c r="A1971" s="3" t="s">
        <v>286</v>
      </c>
      <c r="B1971" s="5">
        <v>1999</v>
      </c>
      <c r="C1971" s="3" t="s">
        <v>647</v>
      </c>
      <c r="D1971" s="3" t="s">
        <v>642</v>
      </c>
      <c r="E1971" s="3" t="s">
        <v>35</v>
      </c>
      <c r="F1971" s="3" t="s">
        <v>643</v>
      </c>
      <c r="G1971" s="5">
        <v>672.26021900000001</v>
      </c>
      <c r="H1971" s="5">
        <v>386.34567090000002</v>
      </c>
      <c r="I1971" s="5">
        <v>1030.7336720000001</v>
      </c>
      <c r="J1971" s="2" t="s">
        <v>644</v>
      </c>
    </row>
    <row r="1972" spans="1:10" ht="14.4">
      <c r="A1972" s="3" t="s">
        <v>286</v>
      </c>
      <c r="B1972" s="5">
        <v>2000</v>
      </c>
      <c r="C1972" s="3" t="s">
        <v>647</v>
      </c>
      <c r="D1972" s="3" t="s">
        <v>642</v>
      </c>
      <c r="E1972" s="3" t="s">
        <v>35</v>
      </c>
      <c r="F1972" s="3" t="s">
        <v>643</v>
      </c>
      <c r="G1972" s="5">
        <v>652.04638350000005</v>
      </c>
      <c r="H1972" s="5">
        <v>359.37607850000001</v>
      </c>
      <c r="I1972" s="5">
        <v>1049.741201</v>
      </c>
      <c r="J1972" s="2" t="s">
        <v>644</v>
      </c>
    </row>
    <row r="1973" spans="1:10" ht="14.4">
      <c r="A1973" s="3" t="s">
        <v>286</v>
      </c>
      <c r="B1973" s="5">
        <v>2001</v>
      </c>
      <c r="C1973" s="3" t="s">
        <v>647</v>
      </c>
      <c r="D1973" s="3" t="s">
        <v>642</v>
      </c>
      <c r="E1973" s="3" t="s">
        <v>35</v>
      </c>
      <c r="F1973" s="3" t="s">
        <v>643</v>
      </c>
      <c r="G1973" s="5">
        <v>633.70809399999996</v>
      </c>
      <c r="H1973" s="5">
        <v>369.40220269999998</v>
      </c>
      <c r="I1973" s="5">
        <v>951.28556270000001</v>
      </c>
      <c r="J1973" s="2" t="s">
        <v>644</v>
      </c>
    </row>
    <row r="1974" spans="1:10" ht="14.4">
      <c r="A1974" s="3" t="s">
        <v>286</v>
      </c>
      <c r="B1974" s="5">
        <v>2002</v>
      </c>
      <c r="C1974" s="3" t="s">
        <v>647</v>
      </c>
      <c r="D1974" s="3" t="s">
        <v>642</v>
      </c>
      <c r="E1974" s="3" t="s">
        <v>35</v>
      </c>
      <c r="F1974" s="3" t="s">
        <v>643</v>
      </c>
      <c r="G1974" s="5">
        <v>628.99029629999995</v>
      </c>
      <c r="H1974" s="5">
        <v>381.71577450000001</v>
      </c>
      <c r="I1974" s="5">
        <v>957.9432438</v>
      </c>
      <c r="J1974" s="2" t="s">
        <v>644</v>
      </c>
    </row>
    <row r="1975" spans="1:10" ht="14.4">
      <c r="A1975" s="3" t="s">
        <v>286</v>
      </c>
      <c r="B1975" s="5">
        <v>2003</v>
      </c>
      <c r="C1975" s="3" t="s">
        <v>647</v>
      </c>
      <c r="D1975" s="3" t="s">
        <v>642</v>
      </c>
      <c r="E1975" s="3" t="s">
        <v>35</v>
      </c>
      <c r="F1975" s="3" t="s">
        <v>643</v>
      </c>
      <c r="G1975" s="5">
        <v>624.68977259999997</v>
      </c>
      <c r="H1975" s="5">
        <v>379.0640889</v>
      </c>
      <c r="I1975" s="5">
        <v>944.02158759999998</v>
      </c>
      <c r="J1975" s="2" t="s">
        <v>644</v>
      </c>
    </row>
    <row r="1976" spans="1:10" ht="14.4">
      <c r="A1976" s="3" t="s">
        <v>286</v>
      </c>
      <c r="B1976" s="5">
        <v>2004</v>
      </c>
      <c r="C1976" s="3" t="s">
        <v>647</v>
      </c>
      <c r="D1976" s="3" t="s">
        <v>642</v>
      </c>
      <c r="E1976" s="3" t="s">
        <v>35</v>
      </c>
      <c r="F1976" s="3" t="s">
        <v>643</v>
      </c>
      <c r="G1976" s="5">
        <v>613.53266719999999</v>
      </c>
      <c r="H1976" s="5">
        <v>373.967332</v>
      </c>
      <c r="I1976" s="5">
        <v>931.10440610000001</v>
      </c>
      <c r="J1976" s="2" t="s">
        <v>644</v>
      </c>
    </row>
    <row r="1977" spans="1:10" ht="14.4">
      <c r="A1977" s="3" t="s">
        <v>286</v>
      </c>
      <c r="B1977" s="5">
        <v>2005</v>
      </c>
      <c r="C1977" s="3" t="s">
        <v>647</v>
      </c>
      <c r="D1977" s="3" t="s">
        <v>642</v>
      </c>
      <c r="E1977" s="3" t="s">
        <v>35</v>
      </c>
      <c r="F1977" s="3" t="s">
        <v>643</v>
      </c>
      <c r="G1977" s="5">
        <v>590.76347510000005</v>
      </c>
      <c r="H1977" s="5">
        <v>337.3965546</v>
      </c>
      <c r="I1977" s="5">
        <v>932.4707654</v>
      </c>
      <c r="J1977" s="2" t="s">
        <v>644</v>
      </c>
    </row>
    <row r="1978" spans="1:10" ht="14.4">
      <c r="A1978" s="3" t="s">
        <v>286</v>
      </c>
      <c r="B1978" s="5">
        <v>2006</v>
      </c>
      <c r="C1978" s="3" t="s">
        <v>647</v>
      </c>
      <c r="D1978" s="3" t="s">
        <v>642</v>
      </c>
      <c r="E1978" s="3" t="s">
        <v>35</v>
      </c>
      <c r="F1978" s="3" t="s">
        <v>643</v>
      </c>
      <c r="G1978" s="5">
        <v>561.49140039999997</v>
      </c>
      <c r="H1978" s="5">
        <v>340.56402350000002</v>
      </c>
      <c r="I1978" s="5">
        <v>850.71183570000005</v>
      </c>
      <c r="J1978" s="2" t="s">
        <v>644</v>
      </c>
    </row>
    <row r="1979" spans="1:10" ht="14.4">
      <c r="A1979" s="3" t="s">
        <v>286</v>
      </c>
      <c r="B1979" s="5">
        <v>2007</v>
      </c>
      <c r="C1979" s="3" t="s">
        <v>647</v>
      </c>
      <c r="D1979" s="3" t="s">
        <v>642</v>
      </c>
      <c r="E1979" s="3" t="s">
        <v>35</v>
      </c>
      <c r="F1979" s="3" t="s">
        <v>643</v>
      </c>
      <c r="G1979" s="5">
        <v>525.52776930000005</v>
      </c>
      <c r="H1979" s="5">
        <v>329.64256210000002</v>
      </c>
      <c r="I1979" s="5">
        <v>793.24838120000004</v>
      </c>
      <c r="J1979" s="2" t="s">
        <v>644</v>
      </c>
    </row>
    <row r="1980" spans="1:10" ht="14.4">
      <c r="A1980" s="3" t="s">
        <v>286</v>
      </c>
      <c r="B1980" s="5">
        <v>2008</v>
      </c>
      <c r="C1980" s="3" t="s">
        <v>647</v>
      </c>
      <c r="D1980" s="3" t="s">
        <v>642</v>
      </c>
      <c r="E1980" s="3" t="s">
        <v>35</v>
      </c>
      <c r="F1980" s="3" t="s">
        <v>643</v>
      </c>
      <c r="G1980" s="5">
        <v>497.18976520000001</v>
      </c>
      <c r="H1980" s="5">
        <v>307.27172810000002</v>
      </c>
      <c r="I1980" s="5">
        <v>733.75454149999996</v>
      </c>
      <c r="J1980" s="2" t="s">
        <v>644</v>
      </c>
    </row>
    <row r="1981" spans="1:10" ht="14.4">
      <c r="A1981" s="3" t="s">
        <v>286</v>
      </c>
      <c r="B1981" s="5">
        <v>2009</v>
      </c>
      <c r="C1981" s="3" t="s">
        <v>647</v>
      </c>
      <c r="D1981" s="3" t="s">
        <v>642</v>
      </c>
      <c r="E1981" s="3" t="s">
        <v>35</v>
      </c>
      <c r="F1981" s="3" t="s">
        <v>643</v>
      </c>
      <c r="G1981" s="5">
        <v>460.81944340000001</v>
      </c>
      <c r="H1981" s="5">
        <v>278.9238469</v>
      </c>
      <c r="I1981" s="5">
        <v>693.29369580000002</v>
      </c>
      <c r="J1981" s="2" t="s">
        <v>644</v>
      </c>
    </row>
    <row r="1982" spans="1:10" ht="14.4">
      <c r="A1982" s="3" t="s">
        <v>286</v>
      </c>
      <c r="B1982" s="5">
        <v>2010</v>
      </c>
      <c r="C1982" s="3" t="s">
        <v>647</v>
      </c>
      <c r="D1982" s="3" t="s">
        <v>642</v>
      </c>
      <c r="E1982" s="3" t="s">
        <v>35</v>
      </c>
      <c r="F1982" s="3" t="s">
        <v>643</v>
      </c>
      <c r="G1982" s="5">
        <v>425.25289309999999</v>
      </c>
      <c r="H1982" s="5">
        <v>247.15987440000001</v>
      </c>
      <c r="I1982" s="5">
        <v>658.72085890000005</v>
      </c>
      <c r="J1982" s="2" t="s">
        <v>644</v>
      </c>
    </row>
    <row r="1983" spans="1:10" ht="14.4">
      <c r="A1983" s="3" t="s">
        <v>286</v>
      </c>
      <c r="B1983" s="5">
        <v>2011</v>
      </c>
      <c r="C1983" s="3" t="s">
        <v>647</v>
      </c>
      <c r="D1983" s="3" t="s">
        <v>642</v>
      </c>
      <c r="E1983" s="3" t="s">
        <v>35</v>
      </c>
      <c r="F1983" s="3" t="s">
        <v>643</v>
      </c>
      <c r="G1983" s="5">
        <v>393.6164417</v>
      </c>
      <c r="H1983" s="5">
        <v>233.74502190000001</v>
      </c>
      <c r="I1983" s="5">
        <v>631.72958879999999</v>
      </c>
      <c r="J1983" s="2" t="s">
        <v>644</v>
      </c>
    </row>
    <row r="1984" spans="1:10" ht="14.4">
      <c r="A1984" s="3" t="s">
        <v>286</v>
      </c>
      <c r="B1984" s="5">
        <v>2012</v>
      </c>
      <c r="C1984" s="3" t="s">
        <v>647</v>
      </c>
      <c r="D1984" s="3" t="s">
        <v>642</v>
      </c>
      <c r="E1984" s="3" t="s">
        <v>35</v>
      </c>
      <c r="F1984" s="3" t="s">
        <v>643</v>
      </c>
      <c r="G1984" s="5">
        <v>366.71237100000002</v>
      </c>
      <c r="H1984" s="5">
        <v>207.62270659999999</v>
      </c>
      <c r="I1984" s="5">
        <v>584.38937399999998</v>
      </c>
      <c r="J1984" s="2" t="s">
        <v>644</v>
      </c>
    </row>
    <row r="1985" spans="1:10" ht="14.4">
      <c r="A1985" s="3" t="s">
        <v>286</v>
      </c>
      <c r="B1985" s="5">
        <v>2013</v>
      </c>
      <c r="C1985" s="3" t="s">
        <v>647</v>
      </c>
      <c r="D1985" s="3" t="s">
        <v>642</v>
      </c>
      <c r="E1985" s="3" t="s">
        <v>35</v>
      </c>
      <c r="F1985" s="3" t="s">
        <v>643</v>
      </c>
      <c r="G1985" s="5">
        <v>350.37705290000002</v>
      </c>
      <c r="H1985" s="5">
        <v>202.1239099</v>
      </c>
      <c r="I1985" s="5">
        <v>543.04986159999999</v>
      </c>
      <c r="J1985" s="2" t="s">
        <v>644</v>
      </c>
    </row>
    <row r="1986" spans="1:10" ht="14.4">
      <c r="A1986" s="3" t="s">
        <v>286</v>
      </c>
      <c r="B1986" s="5">
        <v>2014</v>
      </c>
      <c r="C1986" s="3" t="s">
        <v>647</v>
      </c>
      <c r="D1986" s="3" t="s">
        <v>642</v>
      </c>
      <c r="E1986" s="3" t="s">
        <v>35</v>
      </c>
      <c r="F1986" s="3" t="s">
        <v>643</v>
      </c>
      <c r="G1986" s="5">
        <v>319.05542969999999</v>
      </c>
      <c r="H1986" s="5">
        <v>178.47283350000001</v>
      </c>
      <c r="I1986" s="5">
        <v>490.77713799999998</v>
      </c>
      <c r="J1986" s="2" t="s">
        <v>644</v>
      </c>
    </row>
    <row r="1987" spans="1:10" ht="14.4">
      <c r="A1987" s="3" t="s">
        <v>286</v>
      </c>
      <c r="B1987" s="5">
        <v>2015</v>
      </c>
      <c r="C1987" s="3" t="s">
        <v>647</v>
      </c>
      <c r="D1987" s="3" t="s">
        <v>642</v>
      </c>
      <c r="E1987" s="3" t="s">
        <v>35</v>
      </c>
      <c r="F1987" s="3" t="s">
        <v>643</v>
      </c>
      <c r="G1987" s="5">
        <v>294.5878874</v>
      </c>
      <c r="H1987" s="5">
        <v>160.91259339999999</v>
      </c>
      <c r="I1987" s="5">
        <v>469.34473100000002</v>
      </c>
      <c r="J1987" s="2" t="s">
        <v>644</v>
      </c>
    </row>
    <row r="1988" spans="1:10" ht="14.4">
      <c r="A1988" s="3" t="s">
        <v>286</v>
      </c>
      <c r="B1988" s="5">
        <v>2016</v>
      </c>
      <c r="C1988" s="3" t="s">
        <v>647</v>
      </c>
      <c r="D1988" s="3" t="s">
        <v>642</v>
      </c>
      <c r="E1988" s="3" t="s">
        <v>35</v>
      </c>
      <c r="F1988" s="3" t="s">
        <v>643</v>
      </c>
      <c r="G1988" s="5">
        <v>269.40828590000001</v>
      </c>
      <c r="H1988" s="5">
        <v>149.1212204</v>
      </c>
      <c r="I1988" s="5">
        <v>422.29825979999998</v>
      </c>
      <c r="J1988" s="2" t="s">
        <v>644</v>
      </c>
    </row>
    <row r="1989" spans="1:10" ht="14.4">
      <c r="A1989" s="3" t="s">
        <v>286</v>
      </c>
      <c r="B1989" s="5">
        <v>2017</v>
      </c>
      <c r="C1989" s="3" t="s">
        <v>647</v>
      </c>
      <c r="D1989" s="3" t="s">
        <v>642</v>
      </c>
      <c r="E1989" s="3" t="s">
        <v>35</v>
      </c>
      <c r="F1989" s="3" t="s">
        <v>643</v>
      </c>
      <c r="G1989" s="5">
        <v>256.99682569999999</v>
      </c>
      <c r="H1989" s="5">
        <v>145.21574870000001</v>
      </c>
      <c r="I1989" s="5">
        <v>408.7169136</v>
      </c>
      <c r="J1989" s="2" t="s">
        <v>644</v>
      </c>
    </row>
    <row r="1990" spans="1:10" ht="14.4" hidden="1">
      <c r="A1990" s="3" t="s">
        <v>286</v>
      </c>
      <c r="B1990" s="5">
        <v>1990</v>
      </c>
      <c r="C1990" s="3" t="s">
        <v>647</v>
      </c>
      <c r="D1990" s="3" t="s">
        <v>642</v>
      </c>
      <c r="E1990" s="3" t="s">
        <v>35</v>
      </c>
      <c r="F1990" s="3" t="s">
        <v>646</v>
      </c>
      <c r="G1990" s="5">
        <v>11.61253578</v>
      </c>
      <c r="H1990" s="5">
        <v>6.2160103610000004</v>
      </c>
      <c r="I1990" s="5">
        <v>19.385527750000001</v>
      </c>
      <c r="J1990" s="2" t="s">
        <v>644</v>
      </c>
    </row>
    <row r="1991" spans="1:10" ht="14.4" hidden="1">
      <c r="A1991" s="3" t="s">
        <v>286</v>
      </c>
      <c r="B1991" s="5">
        <v>1991</v>
      </c>
      <c r="C1991" s="3" t="s">
        <v>647</v>
      </c>
      <c r="D1991" s="3" t="s">
        <v>642</v>
      </c>
      <c r="E1991" s="3" t="s">
        <v>35</v>
      </c>
      <c r="F1991" s="3" t="s">
        <v>646</v>
      </c>
      <c r="G1991" s="5">
        <v>11.418479680000001</v>
      </c>
      <c r="H1991" s="5">
        <v>6.6109728749999999</v>
      </c>
      <c r="I1991" s="5">
        <v>18.144074</v>
      </c>
      <c r="J1991" s="2" t="s">
        <v>644</v>
      </c>
    </row>
    <row r="1992" spans="1:10" ht="14.4" hidden="1">
      <c r="A1992" s="3" t="s">
        <v>286</v>
      </c>
      <c r="B1992" s="5">
        <v>1992</v>
      </c>
      <c r="C1992" s="3" t="s">
        <v>647</v>
      </c>
      <c r="D1992" s="3" t="s">
        <v>642</v>
      </c>
      <c r="E1992" s="3" t="s">
        <v>35</v>
      </c>
      <c r="F1992" s="3" t="s">
        <v>646</v>
      </c>
      <c r="G1992" s="5">
        <v>11.32254775</v>
      </c>
      <c r="H1992" s="5">
        <v>6.9839828820000003</v>
      </c>
      <c r="I1992" s="5">
        <v>17.934010000000001</v>
      </c>
      <c r="J1992" s="2" t="s">
        <v>644</v>
      </c>
    </row>
    <row r="1993" spans="1:10" ht="14.4" hidden="1">
      <c r="A1993" s="3" t="s">
        <v>286</v>
      </c>
      <c r="B1993" s="5">
        <v>1993</v>
      </c>
      <c r="C1993" s="3" t="s">
        <v>647</v>
      </c>
      <c r="D1993" s="3" t="s">
        <v>642</v>
      </c>
      <c r="E1993" s="3" t="s">
        <v>35</v>
      </c>
      <c r="F1993" s="3" t="s">
        <v>646</v>
      </c>
      <c r="G1993" s="5">
        <v>11.17802651</v>
      </c>
      <c r="H1993" s="5">
        <v>6.5738854560000002</v>
      </c>
      <c r="I1993" s="5">
        <v>17.483706949999998</v>
      </c>
      <c r="J1993" s="2" t="s">
        <v>644</v>
      </c>
    </row>
    <row r="1994" spans="1:10" ht="14.4" hidden="1">
      <c r="A1994" s="3" t="s">
        <v>286</v>
      </c>
      <c r="B1994" s="5">
        <v>1994</v>
      </c>
      <c r="C1994" s="3" t="s">
        <v>647</v>
      </c>
      <c r="D1994" s="3" t="s">
        <v>642</v>
      </c>
      <c r="E1994" s="3" t="s">
        <v>35</v>
      </c>
      <c r="F1994" s="3" t="s">
        <v>646</v>
      </c>
      <c r="G1994" s="5">
        <v>10.9900971</v>
      </c>
      <c r="H1994" s="5">
        <v>6.2029035090000004</v>
      </c>
      <c r="I1994" s="5">
        <v>17.35208532</v>
      </c>
      <c r="J1994" s="2" t="s">
        <v>644</v>
      </c>
    </row>
    <row r="1995" spans="1:10" ht="14.4" hidden="1">
      <c r="A1995" s="3" t="s">
        <v>286</v>
      </c>
      <c r="B1995" s="5">
        <v>1995</v>
      </c>
      <c r="C1995" s="3" t="s">
        <v>647</v>
      </c>
      <c r="D1995" s="3" t="s">
        <v>642</v>
      </c>
      <c r="E1995" s="3" t="s">
        <v>35</v>
      </c>
      <c r="F1995" s="3" t="s">
        <v>646</v>
      </c>
      <c r="G1995" s="5">
        <v>10.77487981</v>
      </c>
      <c r="H1995" s="5">
        <v>5.8405677069999999</v>
      </c>
      <c r="I1995" s="5">
        <v>17.585223020000001</v>
      </c>
      <c r="J1995" s="2" t="s">
        <v>644</v>
      </c>
    </row>
    <row r="1996" spans="1:10" ht="14.4" hidden="1">
      <c r="A1996" s="3" t="s">
        <v>286</v>
      </c>
      <c r="B1996" s="5">
        <v>1996</v>
      </c>
      <c r="C1996" s="3" t="s">
        <v>647</v>
      </c>
      <c r="D1996" s="3" t="s">
        <v>642</v>
      </c>
      <c r="E1996" s="3" t="s">
        <v>35</v>
      </c>
      <c r="F1996" s="3" t="s">
        <v>646</v>
      </c>
      <c r="G1996" s="5">
        <v>10.690691429999999</v>
      </c>
      <c r="H1996" s="5">
        <v>6.184159331</v>
      </c>
      <c r="I1996" s="5">
        <v>16.78208571</v>
      </c>
      <c r="J1996" s="2" t="s">
        <v>644</v>
      </c>
    </row>
    <row r="1997" spans="1:10" ht="14.4" hidden="1">
      <c r="A1997" s="3" t="s">
        <v>286</v>
      </c>
      <c r="B1997" s="5">
        <v>1997</v>
      </c>
      <c r="C1997" s="3" t="s">
        <v>647</v>
      </c>
      <c r="D1997" s="3" t="s">
        <v>642</v>
      </c>
      <c r="E1997" s="3" t="s">
        <v>35</v>
      </c>
      <c r="F1997" s="3" t="s">
        <v>646</v>
      </c>
      <c r="G1997" s="5">
        <v>10.52367291</v>
      </c>
      <c r="H1997" s="5">
        <v>6.2620028459999997</v>
      </c>
      <c r="I1997" s="5">
        <v>15.714981760000001</v>
      </c>
      <c r="J1997" s="2" t="s">
        <v>644</v>
      </c>
    </row>
    <row r="1998" spans="1:10" ht="14.4" hidden="1">
      <c r="A1998" s="3" t="s">
        <v>286</v>
      </c>
      <c r="B1998" s="5">
        <v>1998</v>
      </c>
      <c r="C1998" s="3" t="s">
        <v>647</v>
      </c>
      <c r="D1998" s="3" t="s">
        <v>642</v>
      </c>
      <c r="E1998" s="3" t="s">
        <v>35</v>
      </c>
      <c r="F1998" s="3" t="s">
        <v>646</v>
      </c>
      <c r="G1998" s="5">
        <v>10.30926554</v>
      </c>
      <c r="H1998" s="5">
        <v>6.1330999090000002</v>
      </c>
      <c r="I1998" s="5">
        <v>15.24379399</v>
      </c>
      <c r="J1998" s="2" t="s">
        <v>644</v>
      </c>
    </row>
    <row r="1999" spans="1:10" ht="14.4" hidden="1">
      <c r="A1999" s="3" t="s">
        <v>286</v>
      </c>
      <c r="B1999" s="5">
        <v>1999</v>
      </c>
      <c r="C1999" s="3" t="s">
        <v>647</v>
      </c>
      <c r="D1999" s="3" t="s">
        <v>642</v>
      </c>
      <c r="E1999" s="3" t="s">
        <v>35</v>
      </c>
      <c r="F1999" s="3" t="s">
        <v>646</v>
      </c>
      <c r="G1999" s="5">
        <v>10.057194559999999</v>
      </c>
      <c r="H1999" s="5">
        <v>5.8924732869999996</v>
      </c>
      <c r="I1999" s="5">
        <v>15.28469731</v>
      </c>
      <c r="J1999" s="2" t="s">
        <v>644</v>
      </c>
    </row>
    <row r="2000" spans="1:10" ht="14.4" hidden="1">
      <c r="A2000" s="3" t="s">
        <v>286</v>
      </c>
      <c r="B2000" s="5">
        <v>2000</v>
      </c>
      <c r="C2000" s="3" t="s">
        <v>647</v>
      </c>
      <c r="D2000" s="3" t="s">
        <v>642</v>
      </c>
      <c r="E2000" s="3" t="s">
        <v>35</v>
      </c>
      <c r="F2000" s="3" t="s">
        <v>646</v>
      </c>
      <c r="G2000" s="5">
        <v>9.8827859090000008</v>
      </c>
      <c r="H2000" s="5">
        <v>5.5026841620000004</v>
      </c>
      <c r="I2000" s="5">
        <v>15.634299220000001</v>
      </c>
      <c r="J2000" s="2" t="s">
        <v>644</v>
      </c>
    </row>
    <row r="2001" spans="1:10" ht="14.4" hidden="1">
      <c r="A2001" s="3" t="s">
        <v>286</v>
      </c>
      <c r="B2001" s="5">
        <v>2001</v>
      </c>
      <c r="C2001" s="3" t="s">
        <v>647</v>
      </c>
      <c r="D2001" s="3" t="s">
        <v>642</v>
      </c>
      <c r="E2001" s="3" t="s">
        <v>35</v>
      </c>
      <c r="F2001" s="3" t="s">
        <v>646</v>
      </c>
      <c r="G2001" s="5">
        <v>9.7520231640000006</v>
      </c>
      <c r="H2001" s="5">
        <v>5.7397326380000004</v>
      </c>
      <c r="I2001" s="5">
        <v>14.728255519999999</v>
      </c>
      <c r="J2001" s="2" t="s">
        <v>644</v>
      </c>
    </row>
    <row r="2002" spans="1:10" ht="14.4" hidden="1">
      <c r="A2002" s="3" t="s">
        <v>286</v>
      </c>
      <c r="B2002" s="5">
        <v>2002</v>
      </c>
      <c r="C2002" s="3" t="s">
        <v>647</v>
      </c>
      <c r="D2002" s="3" t="s">
        <v>642</v>
      </c>
      <c r="E2002" s="3" t="s">
        <v>35</v>
      </c>
      <c r="F2002" s="3" t="s">
        <v>646</v>
      </c>
      <c r="G2002" s="5">
        <v>9.8292420279999995</v>
      </c>
      <c r="H2002" s="5">
        <v>6.0411593039999998</v>
      </c>
      <c r="I2002" s="5">
        <v>14.566218770000001</v>
      </c>
      <c r="J2002" s="2" t="s">
        <v>644</v>
      </c>
    </row>
    <row r="2003" spans="1:10" ht="14.4" hidden="1">
      <c r="A2003" s="3" t="s">
        <v>286</v>
      </c>
      <c r="B2003" s="5">
        <v>2003</v>
      </c>
      <c r="C2003" s="3" t="s">
        <v>647</v>
      </c>
      <c r="D2003" s="3" t="s">
        <v>642</v>
      </c>
      <c r="E2003" s="3" t="s">
        <v>35</v>
      </c>
      <c r="F2003" s="3" t="s">
        <v>646</v>
      </c>
      <c r="G2003" s="5">
        <v>9.9135460890000004</v>
      </c>
      <c r="H2003" s="5">
        <v>6.0874636730000002</v>
      </c>
      <c r="I2003" s="5">
        <v>14.45871584</v>
      </c>
      <c r="J2003" s="2" t="s">
        <v>644</v>
      </c>
    </row>
    <row r="2004" spans="1:10" ht="14.4" hidden="1">
      <c r="A2004" s="3" t="s">
        <v>286</v>
      </c>
      <c r="B2004" s="5">
        <v>2004</v>
      </c>
      <c r="C2004" s="3" t="s">
        <v>647</v>
      </c>
      <c r="D2004" s="3" t="s">
        <v>642</v>
      </c>
      <c r="E2004" s="3" t="s">
        <v>35</v>
      </c>
      <c r="F2004" s="3" t="s">
        <v>646</v>
      </c>
      <c r="G2004" s="5">
        <v>9.9037681430000006</v>
      </c>
      <c r="H2004" s="5">
        <v>6.0570508299999997</v>
      </c>
      <c r="I2004" s="5">
        <v>15.042121460000001</v>
      </c>
      <c r="J2004" s="2" t="s">
        <v>644</v>
      </c>
    </row>
    <row r="2005" spans="1:10" ht="14.4" hidden="1">
      <c r="A2005" s="3" t="s">
        <v>286</v>
      </c>
      <c r="B2005" s="5">
        <v>2005</v>
      </c>
      <c r="C2005" s="3" t="s">
        <v>647</v>
      </c>
      <c r="D2005" s="3" t="s">
        <v>642</v>
      </c>
      <c r="E2005" s="3" t="s">
        <v>35</v>
      </c>
      <c r="F2005" s="3" t="s">
        <v>646</v>
      </c>
      <c r="G2005" s="5">
        <v>9.7214180819999996</v>
      </c>
      <c r="H2005" s="5">
        <v>5.6238616889999999</v>
      </c>
      <c r="I2005" s="5">
        <v>14.955222109999999</v>
      </c>
      <c r="J2005" s="2" t="s">
        <v>644</v>
      </c>
    </row>
    <row r="2006" spans="1:10" ht="14.4" hidden="1">
      <c r="A2006" s="3" t="s">
        <v>286</v>
      </c>
      <c r="B2006" s="5">
        <v>2006</v>
      </c>
      <c r="C2006" s="3" t="s">
        <v>647</v>
      </c>
      <c r="D2006" s="3" t="s">
        <v>642</v>
      </c>
      <c r="E2006" s="3" t="s">
        <v>35</v>
      </c>
      <c r="F2006" s="3" t="s">
        <v>646</v>
      </c>
      <c r="G2006" s="5">
        <v>9.4750112509999997</v>
      </c>
      <c r="H2006" s="5">
        <v>5.8926369530000002</v>
      </c>
      <c r="I2006" s="5">
        <v>14.086780299999999</v>
      </c>
      <c r="J2006" s="2" t="s">
        <v>644</v>
      </c>
    </row>
    <row r="2007" spans="1:10" ht="14.4" hidden="1">
      <c r="A2007" s="3" t="s">
        <v>286</v>
      </c>
      <c r="B2007" s="5">
        <v>2007</v>
      </c>
      <c r="C2007" s="3" t="s">
        <v>647</v>
      </c>
      <c r="D2007" s="3" t="s">
        <v>642</v>
      </c>
      <c r="E2007" s="3" t="s">
        <v>35</v>
      </c>
      <c r="F2007" s="3" t="s">
        <v>646</v>
      </c>
      <c r="G2007" s="5">
        <v>9.1250124330000002</v>
      </c>
      <c r="H2007" s="5">
        <v>5.8755565660000002</v>
      </c>
      <c r="I2007" s="5">
        <v>13.41243897</v>
      </c>
      <c r="J2007" s="2" t="s">
        <v>644</v>
      </c>
    </row>
    <row r="2008" spans="1:10" ht="14.4" hidden="1">
      <c r="A2008" s="3" t="s">
        <v>286</v>
      </c>
      <c r="B2008" s="5">
        <v>2008</v>
      </c>
      <c r="C2008" s="3" t="s">
        <v>647</v>
      </c>
      <c r="D2008" s="3" t="s">
        <v>642</v>
      </c>
      <c r="E2008" s="3" t="s">
        <v>35</v>
      </c>
      <c r="F2008" s="3" t="s">
        <v>646</v>
      </c>
      <c r="G2008" s="5">
        <v>8.8748402760000005</v>
      </c>
      <c r="H2008" s="5">
        <v>5.6743891639999999</v>
      </c>
      <c r="I2008" s="5">
        <v>12.88796228</v>
      </c>
      <c r="J2008" s="2" t="s">
        <v>644</v>
      </c>
    </row>
    <row r="2009" spans="1:10" ht="14.4" hidden="1">
      <c r="A2009" s="3" t="s">
        <v>286</v>
      </c>
      <c r="B2009" s="5">
        <v>2009</v>
      </c>
      <c r="C2009" s="3" t="s">
        <v>647</v>
      </c>
      <c r="D2009" s="3" t="s">
        <v>642</v>
      </c>
      <c r="E2009" s="3" t="s">
        <v>35</v>
      </c>
      <c r="F2009" s="3" t="s">
        <v>646</v>
      </c>
      <c r="G2009" s="5">
        <v>8.5028443009999997</v>
      </c>
      <c r="H2009" s="5">
        <v>5.2159305360000001</v>
      </c>
      <c r="I2009" s="5">
        <v>12.485205799999999</v>
      </c>
      <c r="J2009" s="2" t="s">
        <v>644</v>
      </c>
    </row>
    <row r="2010" spans="1:10" ht="14.4" hidden="1">
      <c r="A2010" s="3" t="s">
        <v>286</v>
      </c>
      <c r="B2010" s="5">
        <v>2010</v>
      </c>
      <c r="C2010" s="3" t="s">
        <v>647</v>
      </c>
      <c r="D2010" s="3" t="s">
        <v>642</v>
      </c>
      <c r="E2010" s="3" t="s">
        <v>35</v>
      </c>
      <c r="F2010" s="3" t="s">
        <v>646</v>
      </c>
      <c r="G2010" s="5">
        <v>8.1353368199999991</v>
      </c>
      <c r="H2010" s="5">
        <v>4.7821874849999997</v>
      </c>
      <c r="I2010" s="5">
        <v>12.69786764</v>
      </c>
      <c r="J2010" s="2" t="s">
        <v>644</v>
      </c>
    </row>
    <row r="2011" spans="1:10" ht="14.4" hidden="1">
      <c r="A2011" s="3" t="s">
        <v>286</v>
      </c>
      <c r="B2011" s="5">
        <v>2011</v>
      </c>
      <c r="C2011" s="3" t="s">
        <v>647</v>
      </c>
      <c r="D2011" s="3" t="s">
        <v>642</v>
      </c>
      <c r="E2011" s="3" t="s">
        <v>35</v>
      </c>
      <c r="F2011" s="3" t="s">
        <v>646</v>
      </c>
      <c r="G2011" s="5">
        <v>7.8086182580000001</v>
      </c>
      <c r="H2011" s="5">
        <v>4.7264256180000004</v>
      </c>
      <c r="I2011" s="5">
        <v>12.344765110000001</v>
      </c>
      <c r="J2011" s="2" t="s">
        <v>644</v>
      </c>
    </row>
    <row r="2012" spans="1:10" ht="14.4" hidden="1">
      <c r="A2012" s="3" t="s">
        <v>286</v>
      </c>
      <c r="B2012" s="5">
        <v>2012</v>
      </c>
      <c r="C2012" s="3" t="s">
        <v>647</v>
      </c>
      <c r="D2012" s="3" t="s">
        <v>642</v>
      </c>
      <c r="E2012" s="3" t="s">
        <v>35</v>
      </c>
      <c r="F2012" s="3" t="s">
        <v>646</v>
      </c>
      <c r="G2012" s="5">
        <v>7.5012791659999998</v>
      </c>
      <c r="H2012" s="5">
        <v>4.3212641190000003</v>
      </c>
      <c r="I2012" s="5">
        <v>11.65666266</v>
      </c>
      <c r="J2012" s="2" t="s">
        <v>644</v>
      </c>
    </row>
    <row r="2013" spans="1:10" ht="14.4" hidden="1">
      <c r="A2013" s="3" t="s">
        <v>286</v>
      </c>
      <c r="B2013" s="5">
        <v>2013</v>
      </c>
      <c r="C2013" s="3" t="s">
        <v>647</v>
      </c>
      <c r="D2013" s="3" t="s">
        <v>642</v>
      </c>
      <c r="E2013" s="3" t="s">
        <v>35</v>
      </c>
      <c r="F2013" s="3" t="s">
        <v>646</v>
      </c>
      <c r="G2013" s="5">
        <v>7.4155003419999996</v>
      </c>
      <c r="H2013" s="5">
        <v>4.3802740499999997</v>
      </c>
      <c r="I2013" s="5">
        <v>11.32727918</v>
      </c>
      <c r="J2013" s="2" t="s">
        <v>644</v>
      </c>
    </row>
    <row r="2014" spans="1:10" ht="14.4" hidden="1">
      <c r="A2014" s="3" t="s">
        <v>286</v>
      </c>
      <c r="B2014" s="5">
        <v>2014</v>
      </c>
      <c r="C2014" s="3" t="s">
        <v>647</v>
      </c>
      <c r="D2014" s="3" t="s">
        <v>642</v>
      </c>
      <c r="E2014" s="3" t="s">
        <v>35</v>
      </c>
      <c r="F2014" s="3" t="s">
        <v>646</v>
      </c>
      <c r="G2014" s="5">
        <v>6.9725817770000003</v>
      </c>
      <c r="H2014" s="5">
        <v>3.946892047</v>
      </c>
      <c r="I2014" s="5">
        <v>10.54294544</v>
      </c>
      <c r="J2014" s="2" t="s">
        <v>644</v>
      </c>
    </row>
    <row r="2015" spans="1:10" ht="14.4" hidden="1">
      <c r="A2015" s="3" t="s">
        <v>286</v>
      </c>
      <c r="B2015" s="5">
        <v>2015</v>
      </c>
      <c r="C2015" s="3" t="s">
        <v>647</v>
      </c>
      <c r="D2015" s="3" t="s">
        <v>642</v>
      </c>
      <c r="E2015" s="3" t="s">
        <v>35</v>
      </c>
      <c r="F2015" s="3" t="s">
        <v>646</v>
      </c>
      <c r="G2015" s="5">
        <v>6.6601127069999997</v>
      </c>
      <c r="H2015" s="5">
        <v>3.7577380809999998</v>
      </c>
      <c r="I2015" s="5">
        <v>10.206915820000001</v>
      </c>
      <c r="J2015" s="2" t="s">
        <v>644</v>
      </c>
    </row>
    <row r="2016" spans="1:10" ht="14.4" hidden="1">
      <c r="A2016" s="3" t="s">
        <v>286</v>
      </c>
      <c r="B2016" s="5">
        <v>2016</v>
      </c>
      <c r="C2016" s="3" t="s">
        <v>647</v>
      </c>
      <c r="D2016" s="3" t="s">
        <v>642</v>
      </c>
      <c r="E2016" s="3" t="s">
        <v>35</v>
      </c>
      <c r="F2016" s="3" t="s">
        <v>646</v>
      </c>
      <c r="G2016" s="5">
        <v>6.282515246</v>
      </c>
      <c r="H2016" s="5">
        <v>3.6088008600000001</v>
      </c>
      <c r="I2016" s="5">
        <v>9.6679874580000007</v>
      </c>
      <c r="J2016" s="2" t="s">
        <v>644</v>
      </c>
    </row>
    <row r="2017" spans="1:10" ht="14.4" hidden="1">
      <c r="A2017" s="3" t="s">
        <v>286</v>
      </c>
      <c r="B2017" s="5">
        <v>2017</v>
      </c>
      <c r="C2017" s="3" t="s">
        <v>647</v>
      </c>
      <c r="D2017" s="3" t="s">
        <v>642</v>
      </c>
      <c r="E2017" s="3" t="s">
        <v>35</v>
      </c>
      <c r="F2017" s="3" t="s">
        <v>646</v>
      </c>
      <c r="G2017" s="5">
        <v>6.1832666889999999</v>
      </c>
      <c r="H2017" s="5">
        <v>3.3960227779999999</v>
      </c>
      <c r="I2017" s="5">
        <v>9.5551957430000005</v>
      </c>
      <c r="J2017" s="2" t="s">
        <v>644</v>
      </c>
    </row>
    <row r="2018" spans="1:10" ht="14.4">
      <c r="A2018" s="3" t="s">
        <v>305</v>
      </c>
      <c r="B2018" s="5">
        <v>1990</v>
      </c>
      <c r="C2018" s="3" t="s">
        <v>641</v>
      </c>
      <c r="D2018" s="3" t="s">
        <v>642</v>
      </c>
      <c r="E2018" s="3" t="s">
        <v>35</v>
      </c>
      <c r="F2018" s="3" t="s">
        <v>643</v>
      </c>
      <c r="G2018" s="5">
        <v>8240.0555609999992</v>
      </c>
      <c r="H2018" s="5">
        <v>3458.0853480000001</v>
      </c>
      <c r="I2018" s="5">
        <v>14675.50009</v>
      </c>
      <c r="J2018" s="2" t="s">
        <v>644</v>
      </c>
    </row>
    <row r="2019" spans="1:10" ht="14.4">
      <c r="A2019" s="3" t="s">
        <v>305</v>
      </c>
      <c r="B2019" s="5">
        <v>1991</v>
      </c>
      <c r="C2019" s="3" t="s">
        <v>641</v>
      </c>
      <c r="D2019" s="3" t="s">
        <v>642</v>
      </c>
      <c r="E2019" s="3" t="s">
        <v>35</v>
      </c>
      <c r="F2019" s="3" t="s">
        <v>643</v>
      </c>
      <c r="G2019" s="5">
        <v>7882.2464829999999</v>
      </c>
      <c r="H2019" s="5">
        <v>3757.3902720000001</v>
      </c>
      <c r="I2019" s="5">
        <v>13489.26442</v>
      </c>
      <c r="J2019" s="2" t="s">
        <v>644</v>
      </c>
    </row>
    <row r="2020" spans="1:10" ht="14.4">
      <c r="A2020" s="3" t="s">
        <v>305</v>
      </c>
      <c r="B2020" s="5">
        <v>1992</v>
      </c>
      <c r="C2020" s="3" t="s">
        <v>641</v>
      </c>
      <c r="D2020" s="3" t="s">
        <v>642</v>
      </c>
      <c r="E2020" s="3" t="s">
        <v>35</v>
      </c>
      <c r="F2020" s="3" t="s">
        <v>643</v>
      </c>
      <c r="G2020" s="5">
        <v>7684.3092939999997</v>
      </c>
      <c r="H2020" s="5">
        <v>3826.2465390000002</v>
      </c>
      <c r="I2020" s="5">
        <v>13270.69233</v>
      </c>
      <c r="J2020" s="2" t="s">
        <v>644</v>
      </c>
    </row>
    <row r="2021" spans="1:10" ht="14.4">
      <c r="A2021" s="3" t="s">
        <v>305</v>
      </c>
      <c r="B2021" s="5">
        <v>1993</v>
      </c>
      <c r="C2021" s="3" t="s">
        <v>641</v>
      </c>
      <c r="D2021" s="3" t="s">
        <v>642</v>
      </c>
      <c r="E2021" s="3" t="s">
        <v>35</v>
      </c>
      <c r="F2021" s="3" t="s">
        <v>643</v>
      </c>
      <c r="G2021" s="5">
        <v>7397.2352300000002</v>
      </c>
      <c r="H2021" s="5">
        <v>3701.5343809999999</v>
      </c>
      <c r="I2021" s="5">
        <v>11774.740390000001</v>
      </c>
      <c r="J2021" s="2" t="s">
        <v>644</v>
      </c>
    </row>
    <row r="2022" spans="1:10" ht="14.4">
      <c r="A2022" s="3" t="s">
        <v>305</v>
      </c>
      <c r="B2022" s="5">
        <v>1994</v>
      </c>
      <c r="C2022" s="3" t="s">
        <v>641</v>
      </c>
      <c r="D2022" s="3" t="s">
        <v>642</v>
      </c>
      <c r="E2022" s="3" t="s">
        <v>35</v>
      </c>
      <c r="F2022" s="3" t="s">
        <v>643</v>
      </c>
      <c r="G2022" s="5">
        <v>7191.5592420000003</v>
      </c>
      <c r="H2022" s="5">
        <v>3604.8128969999998</v>
      </c>
      <c r="I2022" s="5">
        <v>12356.305319999999</v>
      </c>
      <c r="J2022" s="2" t="s">
        <v>644</v>
      </c>
    </row>
    <row r="2023" spans="1:10" ht="14.4">
      <c r="A2023" s="3" t="s">
        <v>305</v>
      </c>
      <c r="B2023" s="5">
        <v>1995</v>
      </c>
      <c r="C2023" s="3" t="s">
        <v>641</v>
      </c>
      <c r="D2023" s="3" t="s">
        <v>642</v>
      </c>
      <c r="E2023" s="3" t="s">
        <v>35</v>
      </c>
      <c r="F2023" s="3" t="s">
        <v>643</v>
      </c>
      <c r="G2023" s="5">
        <v>6915.35041</v>
      </c>
      <c r="H2023" s="5">
        <v>3433.5485680000002</v>
      </c>
      <c r="I2023" s="5">
        <v>12146.112810000001</v>
      </c>
      <c r="J2023" s="2" t="s">
        <v>644</v>
      </c>
    </row>
    <row r="2024" spans="1:10" ht="14.4">
      <c r="A2024" s="3" t="s">
        <v>305</v>
      </c>
      <c r="B2024" s="5">
        <v>1996</v>
      </c>
      <c r="C2024" s="3" t="s">
        <v>641</v>
      </c>
      <c r="D2024" s="3" t="s">
        <v>642</v>
      </c>
      <c r="E2024" s="3" t="s">
        <v>35</v>
      </c>
      <c r="F2024" s="3" t="s">
        <v>643</v>
      </c>
      <c r="G2024" s="5">
        <v>6689.0761670000002</v>
      </c>
      <c r="H2024" s="5">
        <v>3288.0459860000001</v>
      </c>
      <c r="I2024" s="5">
        <v>11253.4967</v>
      </c>
      <c r="J2024" s="2" t="s">
        <v>644</v>
      </c>
    </row>
    <row r="2025" spans="1:10" ht="14.4">
      <c r="A2025" s="3" t="s">
        <v>305</v>
      </c>
      <c r="B2025" s="5">
        <v>1997</v>
      </c>
      <c r="C2025" s="3" t="s">
        <v>641</v>
      </c>
      <c r="D2025" s="3" t="s">
        <v>642</v>
      </c>
      <c r="E2025" s="3" t="s">
        <v>35</v>
      </c>
      <c r="F2025" s="3" t="s">
        <v>643</v>
      </c>
      <c r="G2025" s="5">
        <v>6424.1139949999997</v>
      </c>
      <c r="H2025" s="5">
        <v>3543.1839620000001</v>
      </c>
      <c r="I2025" s="5">
        <v>10286.75375</v>
      </c>
      <c r="J2025" s="2" t="s">
        <v>644</v>
      </c>
    </row>
    <row r="2026" spans="1:10" ht="14.4">
      <c r="A2026" s="3" t="s">
        <v>305</v>
      </c>
      <c r="B2026" s="5">
        <v>1998</v>
      </c>
      <c r="C2026" s="3" t="s">
        <v>641</v>
      </c>
      <c r="D2026" s="3" t="s">
        <v>642</v>
      </c>
      <c r="E2026" s="3" t="s">
        <v>35</v>
      </c>
      <c r="F2026" s="3" t="s">
        <v>643</v>
      </c>
      <c r="G2026" s="5">
        <v>6166.5321210000002</v>
      </c>
      <c r="H2026" s="5">
        <v>3391.8343359999999</v>
      </c>
      <c r="I2026" s="5">
        <v>10030.94606</v>
      </c>
      <c r="J2026" s="2" t="s">
        <v>644</v>
      </c>
    </row>
    <row r="2027" spans="1:10" ht="14.4">
      <c r="A2027" s="3" t="s">
        <v>305</v>
      </c>
      <c r="B2027" s="5">
        <v>1999</v>
      </c>
      <c r="C2027" s="3" t="s">
        <v>641</v>
      </c>
      <c r="D2027" s="3" t="s">
        <v>642</v>
      </c>
      <c r="E2027" s="3" t="s">
        <v>35</v>
      </c>
      <c r="F2027" s="3" t="s">
        <v>643</v>
      </c>
      <c r="G2027" s="5">
        <v>5859.8102369999997</v>
      </c>
      <c r="H2027" s="5">
        <v>3051.8015230000001</v>
      </c>
      <c r="I2027" s="5">
        <v>9821.9495079999997</v>
      </c>
      <c r="J2027" s="2" t="s">
        <v>644</v>
      </c>
    </row>
    <row r="2028" spans="1:10" ht="14.4">
      <c r="A2028" s="3" t="s">
        <v>305</v>
      </c>
      <c r="B2028" s="5">
        <v>2000</v>
      </c>
      <c r="C2028" s="3" t="s">
        <v>641</v>
      </c>
      <c r="D2028" s="3" t="s">
        <v>642</v>
      </c>
      <c r="E2028" s="3" t="s">
        <v>35</v>
      </c>
      <c r="F2028" s="3" t="s">
        <v>643</v>
      </c>
      <c r="G2028" s="5">
        <v>5554.3537079999996</v>
      </c>
      <c r="H2028" s="5">
        <v>2629.7824129999999</v>
      </c>
      <c r="I2028" s="5">
        <v>9740.7207080000007</v>
      </c>
      <c r="J2028" s="2" t="s">
        <v>644</v>
      </c>
    </row>
    <row r="2029" spans="1:10" ht="14.4">
      <c r="A2029" s="3" t="s">
        <v>305</v>
      </c>
      <c r="B2029" s="5">
        <v>2001</v>
      </c>
      <c r="C2029" s="3" t="s">
        <v>641</v>
      </c>
      <c r="D2029" s="3" t="s">
        <v>642</v>
      </c>
      <c r="E2029" s="3" t="s">
        <v>35</v>
      </c>
      <c r="F2029" s="3" t="s">
        <v>643</v>
      </c>
      <c r="G2029" s="5">
        <v>5340.5767320000004</v>
      </c>
      <c r="H2029" s="5">
        <v>2850.1569760000002</v>
      </c>
      <c r="I2029" s="5">
        <v>9055.2701130000005</v>
      </c>
      <c r="J2029" s="2" t="s">
        <v>644</v>
      </c>
    </row>
    <row r="2030" spans="1:10" ht="14.4">
      <c r="A2030" s="3" t="s">
        <v>305</v>
      </c>
      <c r="B2030" s="5">
        <v>2002</v>
      </c>
      <c r="C2030" s="3" t="s">
        <v>641</v>
      </c>
      <c r="D2030" s="3" t="s">
        <v>642</v>
      </c>
      <c r="E2030" s="3" t="s">
        <v>35</v>
      </c>
      <c r="F2030" s="3" t="s">
        <v>643</v>
      </c>
      <c r="G2030" s="5">
        <v>5088.944442</v>
      </c>
      <c r="H2030" s="5">
        <v>2795.710959</v>
      </c>
      <c r="I2030" s="5">
        <v>8160.1327659999997</v>
      </c>
      <c r="J2030" s="2" t="s">
        <v>644</v>
      </c>
    </row>
    <row r="2031" spans="1:10" ht="14.4">
      <c r="A2031" s="3" t="s">
        <v>305</v>
      </c>
      <c r="B2031" s="5">
        <v>2003</v>
      </c>
      <c r="C2031" s="3" t="s">
        <v>641</v>
      </c>
      <c r="D2031" s="3" t="s">
        <v>642</v>
      </c>
      <c r="E2031" s="3" t="s">
        <v>35</v>
      </c>
      <c r="F2031" s="3" t="s">
        <v>643</v>
      </c>
      <c r="G2031" s="5">
        <v>4885.3882229999999</v>
      </c>
      <c r="H2031" s="5">
        <v>2699.7342950000002</v>
      </c>
      <c r="I2031" s="5">
        <v>7414.5983500000002</v>
      </c>
      <c r="J2031" s="2" t="s">
        <v>644</v>
      </c>
    </row>
    <row r="2032" spans="1:10" ht="14.4">
      <c r="A2032" s="3" t="s">
        <v>305</v>
      </c>
      <c r="B2032" s="5">
        <v>2004</v>
      </c>
      <c r="C2032" s="3" t="s">
        <v>641</v>
      </c>
      <c r="D2032" s="3" t="s">
        <v>642</v>
      </c>
      <c r="E2032" s="3" t="s">
        <v>35</v>
      </c>
      <c r="F2032" s="3" t="s">
        <v>643</v>
      </c>
      <c r="G2032" s="5">
        <v>4702.6475769999997</v>
      </c>
      <c r="H2032" s="5">
        <v>2524.2209419999999</v>
      </c>
      <c r="I2032" s="5">
        <v>7379.7838510000001</v>
      </c>
      <c r="J2032" s="2" t="s">
        <v>644</v>
      </c>
    </row>
    <row r="2033" spans="1:10" ht="14.4">
      <c r="A2033" s="3" t="s">
        <v>305</v>
      </c>
      <c r="B2033" s="5">
        <v>2005</v>
      </c>
      <c r="C2033" s="3" t="s">
        <v>641</v>
      </c>
      <c r="D2033" s="3" t="s">
        <v>642</v>
      </c>
      <c r="E2033" s="3" t="s">
        <v>35</v>
      </c>
      <c r="F2033" s="3" t="s">
        <v>643</v>
      </c>
      <c r="G2033" s="5">
        <v>4801.2200970000004</v>
      </c>
      <c r="H2033" s="5">
        <v>2459.4472759999999</v>
      </c>
      <c r="I2033" s="5">
        <v>7782.9244090000002</v>
      </c>
      <c r="J2033" s="2" t="s">
        <v>644</v>
      </c>
    </row>
    <row r="2034" spans="1:10" ht="14.4">
      <c r="A2034" s="3" t="s">
        <v>305</v>
      </c>
      <c r="B2034" s="5">
        <v>2006</v>
      </c>
      <c r="C2034" s="3" t="s">
        <v>641</v>
      </c>
      <c r="D2034" s="3" t="s">
        <v>642</v>
      </c>
      <c r="E2034" s="3" t="s">
        <v>35</v>
      </c>
      <c r="F2034" s="3" t="s">
        <v>643</v>
      </c>
      <c r="G2034" s="5">
        <v>4802.7089690000003</v>
      </c>
      <c r="H2034" s="5">
        <v>2707.3025499999999</v>
      </c>
      <c r="I2034" s="5">
        <v>7572.6586520000001</v>
      </c>
      <c r="J2034" s="2" t="s">
        <v>644</v>
      </c>
    </row>
    <row r="2035" spans="1:10" ht="14.4">
      <c r="A2035" s="3" t="s">
        <v>305</v>
      </c>
      <c r="B2035" s="5">
        <v>2007</v>
      </c>
      <c r="C2035" s="3" t="s">
        <v>641</v>
      </c>
      <c r="D2035" s="3" t="s">
        <v>642</v>
      </c>
      <c r="E2035" s="3" t="s">
        <v>35</v>
      </c>
      <c r="F2035" s="3" t="s">
        <v>643</v>
      </c>
      <c r="G2035" s="5">
        <v>4698.7778779999999</v>
      </c>
      <c r="H2035" s="5">
        <v>2664.1647699999999</v>
      </c>
      <c r="I2035" s="5">
        <v>7289.3691269999999</v>
      </c>
      <c r="J2035" s="2" t="s">
        <v>644</v>
      </c>
    </row>
    <row r="2036" spans="1:10" ht="14.4">
      <c r="A2036" s="3" t="s">
        <v>305</v>
      </c>
      <c r="B2036" s="5">
        <v>2008</v>
      </c>
      <c r="C2036" s="3" t="s">
        <v>641</v>
      </c>
      <c r="D2036" s="3" t="s">
        <v>642</v>
      </c>
      <c r="E2036" s="3" t="s">
        <v>35</v>
      </c>
      <c r="F2036" s="3" t="s">
        <v>643</v>
      </c>
      <c r="G2036" s="5">
        <v>4527.3469679999998</v>
      </c>
      <c r="H2036" s="5">
        <v>2550.2972589999999</v>
      </c>
      <c r="I2036" s="5">
        <v>7007.9861629999996</v>
      </c>
      <c r="J2036" s="2" t="s">
        <v>644</v>
      </c>
    </row>
    <row r="2037" spans="1:10" ht="14.4">
      <c r="A2037" s="3" t="s">
        <v>305</v>
      </c>
      <c r="B2037" s="5">
        <v>2009</v>
      </c>
      <c r="C2037" s="3" t="s">
        <v>641</v>
      </c>
      <c r="D2037" s="3" t="s">
        <v>642</v>
      </c>
      <c r="E2037" s="3" t="s">
        <v>35</v>
      </c>
      <c r="F2037" s="3" t="s">
        <v>643</v>
      </c>
      <c r="G2037" s="5">
        <v>4318.2053269999997</v>
      </c>
      <c r="H2037" s="5">
        <v>2473.1585690000002</v>
      </c>
      <c r="I2037" s="5">
        <v>6572.0783940000001</v>
      </c>
      <c r="J2037" s="2" t="s">
        <v>644</v>
      </c>
    </row>
    <row r="2038" spans="1:10" ht="14.4">
      <c r="A2038" s="3" t="s">
        <v>305</v>
      </c>
      <c r="B2038" s="5">
        <v>2010</v>
      </c>
      <c r="C2038" s="3" t="s">
        <v>641</v>
      </c>
      <c r="D2038" s="3" t="s">
        <v>642</v>
      </c>
      <c r="E2038" s="3" t="s">
        <v>35</v>
      </c>
      <c r="F2038" s="3" t="s">
        <v>643</v>
      </c>
      <c r="G2038" s="5">
        <v>4064.5543189999999</v>
      </c>
      <c r="H2038" s="5">
        <v>2126.7189800000001</v>
      </c>
      <c r="I2038" s="5">
        <v>6580.7149140000001</v>
      </c>
      <c r="J2038" s="2" t="s">
        <v>644</v>
      </c>
    </row>
    <row r="2039" spans="1:10" ht="14.4">
      <c r="A2039" s="3" t="s">
        <v>305</v>
      </c>
      <c r="B2039" s="5">
        <v>2011</v>
      </c>
      <c r="C2039" s="3" t="s">
        <v>641</v>
      </c>
      <c r="D2039" s="3" t="s">
        <v>642</v>
      </c>
      <c r="E2039" s="3" t="s">
        <v>35</v>
      </c>
      <c r="F2039" s="3" t="s">
        <v>643</v>
      </c>
      <c r="G2039" s="5">
        <v>3788.8888689999999</v>
      </c>
      <c r="H2039" s="5">
        <v>1873.1624899999999</v>
      </c>
      <c r="I2039" s="5">
        <v>6347.5783810000003</v>
      </c>
      <c r="J2039" s="2" t="s">
        <v>644</v>
      </c>
    </row>
    <row r="2040" spans="1:10" ht="14.4">
      <c r="A2040" s="3" t="s">
        <v>305</v>
      </c>
      <c r="B2040" s="5">
        <v>2012</v>
      </c>
      <c r="C2040" s="3" t="s">
        <v>641</v>
      </c>
      <c r="D2040" s="3" t="s">
        <v>642</v>
      </c>
      <c r="E2040" s="3" t="s">
        <v>35</v>
      </c>
      <c r="F2040" s="3" t="s">
        <v>643</v>
      </c>
      <c r="G2040" s="5">
        <v>3467.172701</v>
      </c>
      <c r="H2040" s="5">
        <v>1795.6514529999999</v>
      </c>
      <c r="I2040" s="5">
        <v>5581.2847730000003</v>
      </c>
      <c r="J2040" s="2" t="s">
        <v>644</v>
      </c>
    </row>
    <row r="2041" spans="1:10" ht="14.4">
      <c r="A2041" s="3" t="s">
        <v>305</v>
      </c>
      <c r="B2041" s="5">
        <v>2013</v>
      </c>
      <c r="C2041" s="3" t="s">
        <v>641</v>
      </c>
      <c r="D2041" s="3" t="s">
        <v>642</v>
      </c>
      <c r="E2041" s="3" t="s">
        <v>35</v>
      </c>
      <c r="F2041" s="3" t="s">
        <v>643</v>
      </c>
      <c r="G2041" s="5">
        <v>3370.8463339999998</v>
      </c>
      <c r="H2041" s="5">
        <v>1697.795288</v>
      </c>
      <c r="I2041" s="5">
        <v>5508.8214850000004</v>
      </c>
      <c r="J2041" s="2" t="s">
        <v>644</v>
      </c>
    </row>
    <row r="2042" spans="1:10" ht="14.4">
      <c r="A2042" s="3" t="s">
        <v>305</v>
      </c>
      <c r="B2042" s="5">
        <v>2014</v>
      </c>
      <c r="C2042" s="3" t="s">
        <v>641</v>
      </c>
      <c r="D2042" s="3" t="s">
        <v>642</v>
      </c>
      <c r="E2042" s="3" t="s">
        <v>35</v>
      </c>
      <c r="F2042" s="3" t="s">
        <v>643</v>
      </c>
      <c r="G2042" s="5">
        <v>3288.1729770000002</v>
      </c>
      <c r="H2042" s="5">
        <v>1623.3157349999999</v>
      </c>
      <c r="I2042" s="5">
        <v>5297.7632450000001</v>
      </c>
      <c r="J2042" s="2" t="s">
        <v>644</v>
      </c>
    </row>
    <row r="2043" spans="1:10" ht="14.4">
      <c r="A2043" s="3" t="s">
        <v>305</v>
      </c>
      <c r="B2043" s="5">
        <v>2015</v>
      </c>
      <c r="C2043" s="3" t="s">
        <v>641</v>
      </c>
      <c r="D2043" s="3" t="s">
        <v>642</v>
      </c>
      <c r="E2043" s="3" t="s">
        <v>35</v>
      </c>
      <c r="F2043" s="3" t="s">
        <v>643</v>
      </c>
      <c r="G2043" s="5">
        <v>3076.9892380000001</v>
      </c>
      <c r="H2043" s="5">
        <v>1625.0568949999999</v>
      </c>
      <c r="I2043" s="5">
        <v>4994.7617460000001</v>
      </c>
      <c r="J2043" s="2" t="s">
        <v>644</v>
      </c>
    </row>
    <row r="2044" spans="1:10" ht="14.4">
      <c r="A2044" s="3" t="s">
        <v>305</v>
      </c>
      <c r="B2044" s="5">
        <v>2016</v>
      </c>
      <c r="C2044" s="3" t="s">
        <v>641</v>
      </c>
      <c r="D2044" s="3" t="s">
        <v>642</v>
      </c>
      <c r="E2044" s="3" t="s">
        <v>35</v>
      </c>
      <c r="F2044" s="3" t="s">
        <v>643</v>
      </c>
      <c r="G2044" s="5">
        <v>2938.2466680000002</v>
      </c>
      <c r="H2044" s="5">
        <v>1531.788573</v>
      </c>
      <c r="I2044" s="5">
        <v>4776.7033080000001</v>
      </c>
      <c r="J2044" s="2" t="s">
        <v>644</v>
      </c>
    </row>
    <row r="2045" spans="1:10" ht="14.4">
      <c r="A2045" s="3" t="s">
        <v>305</v>
      </c>
      <c r="B2045" s="5">
        <v>2017</v>
      </c>
      <c r="C2045" s="3" t="s">
        <v>641</v>
      </c>
      <c r="D2045" s="3" t="s">
        <v>642</v>
      </c>
      <c r="E2045" s="3" t="s">
        <v>35</v>
      </c>
      <c r="F2045" s="3" t="s">
        <v>643</v>
      </c>
      <c r="G2045" s="5">
        <v>2801.0881009999998</v>
      </c>
      <c r="H2045" s="5">
        <v>1453.8391959999999</v>
      </c>
      <c r="I2045" s="5">
        <v>4569.7226989999999</v>
      </c>
      <c r="J2045" s="2" t="s">
        <v>644</v>
      </c>
    </row>
    <row r="2046" spans="1:10" ht="14.4" hidden="1">
      <c r="A2046" s="3" t="s">
        <v>305</v>
      </c>
      <c r="B2046" s="5">
        <v>1990</v>
      </c>
      <c r="C2046" s="3" t="s">
        <v>641</v>
      </c>
      <c r="D2046" s="3" t="s">
        <v>642</v>
      </c>
      <c r="E2046" s="3" t="s">
        <v>35</v>
      </c>
      <c r="F2046" s="3" t="s">
        <v>646</v>
      </c>
      <c r="G2046" s="5">
        <v>94.634500000000003</v>
      </c>
      <c r="H2046" s="5">
        <v>39.678240000000002</v>
      </c>
      <c r="I2046" s="5">
        <v>168.5812</v>
      </c>
      <c r="J2046" s="2" t="s">
        <v>644</v>
      </c>
    </row>
    <row r="2047" spans="1:10" ht="14.4" hidden="1">
      <c r="A2047" s="3" t="s">
        <v>305</v>
      </c>
      <c r="B2047" s="5">
        <v>1991</v>
      </c>
      <c r="C2047" s="3" t="s">
        <v>641</v>
      </c>
      <c r="D2047" s="3" t="s">
        <v>642</v>
      </c>
      <c r="E2047" s="3" t="s">
        <v>35</v>
      </c>
      <c r="F2047" s="3" t="s">
        <v>646</v>
      </c>
      <c r="G2047" s="5">
        <v>90.507630000000006</v>
      </c>
      <c r="H2047" s="5">
        <v>43.153489999999998</v>
      </c>
      <c r="I2047" s="5">
        <v>154.96559999999999</v>
      </c>
      <c r="J2047" s="2" t="s">
        <v>644</v>
      </c>
    </row>
    <row r="2048" spans="1:10" ht="14.4" hidden="1">
      <c r="A2048" s="3" t="s">
        <v>305</v>
      </c>
      <c r="B2048" s="5">
        <v>1992</v>
      </c>
      <c r="C2048" s="3" t="s">
        <v>641</v>
      </c>
      <c r="D2048" s="3" t="s">
        <v>642</v>
      </c>
      <c r="E2048" s="3" t="s">
        <v>35</v>
      </c>
      <c r="F2048" s="3" t="s">
        <v>646</v>
      </c>
      <c r="G2048" s="5">
        <v>88.214160000000007</v>
      </c>
      <c r="H2048" s="5">
        <v>43.862090000000002</v>
      </c>
      <c r="I2048" s="5">
        <v>152.46289999999999</v>
      </c>
      <c r="J2048" s="2" t="s">
        <v>644</v>
      </c>
    </row>
    <row r="2049" spans="1:10" ht="14.4" hidden="1">
      <c r="A2049" s="3" t="s">
        <v>305</v>
      </c>
      <c r="B2049" s="5">
        <v>1993</v>
      </c>
      <c r="C2049" s="3" t="s">
        <v>641</v>
      </c>
      <c r="D2049" s="3" t="s">
        <v>642</v>
      </c>
      <c r="E2049" s="3" t="s">
        <v>35</v>
      </c>
      <c r="F2049" s="3" t="s">
        <v>646</v>
      </c>
      <c r="G2049" s="5">
        <v>84.897710000000004</v>
      </c>
      <c r="H2049" s="5">
        <v>42.442790000000002</v>
      </c>
      <c r="I2049" s="5">
        <v>135.1507</v>
      </c>
      <c r="J2049" s="2" t="s">
        <v>644</v>
      </c>
    </row>
    <row r="2050" spans="1:10" ht="14.4" hidden="1">
      <c r="A2050" s="3" t="s">
        <v>305</v>
      </c>
      <c r="B2050" s="5">
        <v>1994</v>
      </c>
      <c r="C2050" s="3" t="s">
        <v>641</v>
      </c>
      <c r="D2050" s="3" t="s">
        <v>642</v>
      </c>
      <c r="E2050" s="3" t="s">
        <v>35</v>
      </c>
      <c r="F2050" s="3" t="s">
        <v>646</v>
      </c>
      <c r="G2050" s="5">
        <v>82.513540000000006</v>
      </c>
      <c r="H2050" s="5">
        <v>41.313720000000004</v>
      </c>
      <c r="I2050" s="5">
        <v>141.82239999999999</v>
      </c>
      <c r="J2050" s="2" t="s">
        <v>644</v>
      </c>
    </row>
    <row r="2051" spans="1:10" ht="14.4" hidden="1">
      <c r="A2051" s="3" t="s">
        <v>305</v>
      </c>
      <c r="B2051" s="5">
        <v>1995</v>
      </c>
      <c r="C2051" s="3" t="s">
        <v>641</v>
      </c>
      <c r="D2051" s="3" t="s">
        <v>642</v>
      </c>
      <c r="E2051" s="3" t="s">
        <v>35</v>
      </c>
      <c r="F2051" s="3" t="s">
        <v>646</v>
      </c>
      <c r="G2051" s="5">
        <v>79.321250000000006</v>
      </c>
      <c r="H2051" s="5">
        <v>39.413930000000001</v>
      </c>
      <c r="I2051" s="5">
        <v>139.31909999999999</v>
      </c>
      <c r="J2051" s="2" t="s">
        <v>644</v>
      </c>
    </row>
    <row r="2052" spans="1:10" ht="14.4" hidden="1">
      <c r="A2052" s="3" t="s">
        <v>305</v>
      </c>
      <c r="B2052" s="5">
        <v>1996</v>
      </c>
      <c r="C2052" s="3" t="s">
        <v>641</v>
      </c>
      <c r="D2052" s="3" t="s">
        <v>642</v>
      </c>
      <c r="E2052" s="3" t="s">
        <v>35</v>
      </c>
      <c r="F2052" s="3" t="s">
        <v>646</v>
      </c>
      <c r="G2052" s="5">
        <v>76.705830000000006</v>
      </c>
      <c r="H2052" s="5">
        <v>37.69791</v>
      </c>
      <c r="I2052" s="5">
        <v>129.1011</v>
      </c>
      <c r="J2052" s="2" t="s">
        <v>644</v>
      </c>
    </row>
    <row r="2053" spans="1:10" ht="14.4" hidden="1">
      <c r="A2053" s="3" t="s">
        <v>305</v>
      </c>
      <c r="B2053" s="5">
        <v>1997</v>
      </c>
      <c r="C2053" s="3" t="s">
        <v>641</v>
      </c>
      <c r="D2053" s="3" t="s">
        <v>642</v>
      </c>
      <c r="E2053" s="3" t="s">
        <v>35</v>
      </c>
      <c r="F2053" s="3" t="s">
        <v>646</v>
      </c>
      <c r="G2053" s="5">
        <v>73.650989999999993</v>
      </c>
      <c r="H2053" s="5">
        <v>40.667529999999999</v>
      </c>
      <c r="I2053" s="5">
        <v>118.0485</v>
      </c>
      <c r="J2053" s="2" t="s">
        <v>644</v>
      </c>
    </row>
    <row r="2054" spans="1:10" ht="14.4" hidden="1">
      <c r="A2054" s="3" t="s">
        <v>305</v>
      </c>
      <c r="B2054" s="5">
        <v>1998</v>
      </c>
      <c r="C2054" s="3" t="s">
        <v>641</v>
      </c>
      <c r="D2054" s="3" t="s">
        <v>642</v>
      </c>
      <c r="E2054" s="3" t="s">
        <v>35</v>
      </c>
      <c r="F2054" s="3" t="s">
        <v>646</v>
      </c>
      <c r="G2054" s="5">
        <v>70.683220000000006</v>
      </c>
      <c r="H2054" s="5">
        <v>38.929949999999998</v>
      </c>
      <c r="I2054" s="5">
        <v>114.97499999999999</v>
      </c>
      <c r="J2054" s="2" t="s">
        <v>644</v>
      </c>
    </row>
    <row r="2055" spans="1:10" ht="14.4" hidden="1">
      <c r="A2055" s="3" t="s">
        <v>305</v>
      </c>
      <c r="B2055" s="5">
        <v>1999</v>
      </c>
      <c r="C2055" s="3" t="s">
        <v>641</v>
      </c>
      <c r="D2055" s="3" t="s">
        <v>642</v>
      </c>
      <c r="E2055" s="3" t="s">
        <v>35</v>
      </c>
      <c r="F2055" s="3" t="s">
        <v>646</v>
      </c>
      <c r="G2055" s="5">
        <v>67.15231</v>
      </c>
      <c r="H2055" s="5">
        <v>34.990110000000001</v>
      </c>
      <c r="I2055" s="5">
        <v>112.5804</v>
      </c>
      <c r="J2055" s="2" t="s">
        <v>644</v>
      </c>
    </row>
    <row r="2056" spans="1:10" ht="14.4" hidden="1">
      <c r="A2056" s="3" t="s">
        <v>305</v>
      </c>
      <c r="B2056" s="5">
        <v>2000</v>
      </c>
      <c r="C2056" s="3" t="s">
        <v>641</v>
      </c>
      <c r="D2056" s="3" t="s">
        <v>642</v>
      </c>
      <c r="E2056" s="3" t="s">
        <v>35</v>
      </c>
      <c r="F2056" s="3" t="s">
        <v>646</v>
      </c>
      <c r="G2056" s="5">
        <v>63.637630000000001</v>
      </c>
      <c r="H2056" s="5">
        <v>30.119520000000001</v>
      </c>
      <c r="I2056" s="5">
        <v>111.58410000000001</v>
      </c>
      <c r="J2056" s="2" t="s">
        <v>644</v>
      </c>
    </row>
    <row r="2057" spans="1:10" ht="14.4" hidden="1">
      <c r="A2057" s="3" t="s">
        <v>305</v>
      </c>
      <c r="B2057" s="5">
        <v>2001</v>
      </c>
      <c r="C2057" s="3" t="s">
        <v>641</v>
      </c>
      <c r="D2057" s="3" t="s">
        <v>642</v>
      </c>
      <c r="E2057" s="3" t="s">
        <v>35</v>
      </c>
      <c r="F2057" s="3" t="s">
        <v>646</v>
      </c>
      <c r="G2057" s="5">
        <v>61.1738</v>
      </c>
      <c r="H2057" s="5">
        <v>32.629019999999997</v>
      </c>
      <c r="I2057" s="5">
        <v>103.65819999999999</v>
      </c>
      <c r="J2057" s="2" t="s">
        <v>644</v>
      </c>
    </row>
    <row r="2058" spans="1:10" ht="14.4" hidden="1">
      <c r="A2058" s="3" t="s">
        <v>305</v>
      </c>
      <c r="B2058" s="5">
        <v>2002</v>
      </c>
      <c r="C2058" s="3" t="s">
        <v>641</v>
      </c>
      <c r="D2058" s="3" t="s">
        <v>642</v>
      </c>
      <c r="E2058" s="3" t="s">
        <v>35</v>
      </c>
      <c r="F2058" s="3" t="s">
        <v>646</v>
      </c>
      <c r="G2058" s="5">
        <v>58.276730000000001</v>
      </c>
      <c r="H2058" s="5">
        <v>31.98828</v>
      </c>
      <c r="I2058" s="5">
        <v>93.431049999999999</v>
      </c>
      <c r="J2058" s="2" t="s">
        <v>644</v>
      </c>
    </row>
    <row r="2059" spans="1:10" ht="14.4" hidden="1">
      <c r="A2059" s="3" t="s">
        <v>305</v>
      </c>
      <c r="B2059" s="5">
        <v>2003</v>
      </c>
      <c r="C2059" s="3" t="s">
        <v>641</v>
      </c>
      <c r="D2059" s="3" t="s">
        <v>642</v>
      </c>
      <c r="E2059" s="3" t="s">
        <v>35</v>
      </c>
      <c r="F2059" s="3" t="s">
        <v>646</v>
      </c>
      <c r="G2059" s="5">
        <v>55.932760000000002</v>
      </c>
      <c r="H2059" s="5">
        <v>30.880590000000002</v>
      </c>
      <c r="I2059" s="5">
        <v>84.987179999999995</v>
      </c>
      <c r="J2059" s="2" t="s">
        <v>644</v>
      </c>
    </row>
    <row r="2060" spans="1:10" ht="14.4" hidden="1">
      <c r="A2060" s="3" t="s">
        <v>305</v>
      </c>
      <c r="B2060" s="5">
        <v>2004</v>
      </c>
      <c r="C2060" s="3" t="s">
        <v>641</v>
      </c>
      <c r="D2060" s="3" t="s">
        <v>642</v>
      </c>
      <c r="E2060" s="3" t="s">
        <v>35</v>
      </c>
      <c r="F2060" s="3" t="s">
        <v>646</v>
      </c>
      <c r="G2060" s="5">
        <v>53.828330000000001</v>
      </c>
      <c r="H2060" s="5">
        <v>28.865410000000001</v>
      </c>
      <c r="I2060" s="5">
        <v>84.490269999999995</v>
      </c>
      <c r="J2060" s="2" t="s">
        <v>644</v>
      </c>
    </row>
    <row r="2061" spans="1:10" ht="14.4" hidden="1">
      <c r="A2061" s="3" t="s">
        <v>305</v>
      </c>
      <c r="B2061" s="5">
        <v>2005</v>
      </c>
      <c r="C2061" s="3" t="s">
        <v>641</v>
      </c>
      <c r="D2061" s="3" t="s">
        <v>642</v>
      </c>
      <c r="E2061" s="3" t="s">
        <v>35</v>
      </c>
      <c r="F2061" s="3" t="s">
        <v>646</v>
      </c>
      <c r="G2061" s="5">
        <v>54.976179999999999</v>
      </c>
      <c r="H2061" s="5">
        <v>28.143730000000001</v>
      </c>
      <c r="I2061" s="5">
        <v>89.089740000000006</v>
      </c>
      <c r="J2061" s="2" t="s">
        <v>644</v>
      </c>
    </row>
    <row r="2062" spans="1:10" ht="14.4" hidden="1">
      <c r="A2062" s="3" t="s">
        <v>305</v>
      </c>
      <c r="B2062" s="5">
        <v>2006</v>
      </c>
      <c r="C2062" s="3" t="s">
        <v>641</v>
      </c>
      <c r="D2062" s="3" t="s">
        <v>642</v>
      </c>
      <c r="E2062" s="3" t="s">
        <v>35</v>
      </c>
      <c r="F2062" s="3" t="s">
        <v>646</v>
      </c>
      <c r="G2062" s="5">
        <v>54.995269999999998</v>
      </c>
      <c r="H2062" s="5">
        <v>31.023980000000002</v>
      </c>
      <c r="I2062" s="5">
        <v>86.739050000000006</v>
      </c>
      <c r="J2062" s="2" t="s">
        <v>644</v>
      </c>
    </row>
    <row r="2063" spans="1:10" ht="14.4" hidden="1">
      <c r="A2063" s="3" t="s">
        <v>305</v>
      </c>
      <c r="B2063" s="5">
        <v>2007</v>
      </c>
      <c r="C2063" s="3" t="s">
        <v>641</v>
      </c>
      <c r="D2063" s="3" t="s">
        <v>642</v>
      </c>
      <c r="E2063" s="3" t="s">
        <v>35</v>
      </c>
      <c r="F2063" s="3" t="s">
        <v>646</v>
      </c>
      <c r="G2063" s="5">
        <v>53.796239999999997</v>
      </c>
      <c r="H2063" s="5">
        <v>30.498100000000001</v>
      </c>
      <c r="I2063" s="5">
        <v>83.421369999999996</v>
      </c>
      <c r="J2063" s="2" t="s">
        <v>644</v>
      </c>
    </row>
    <row r="2064" spans="1:10" ht="14.4" hidden="1">
      <c r="A2064" s="3" t="s">
        <v>305</v>
      </c>
      <c r="B2064" s="5">
        <v>2008</v>
      </c>
      <c r="C2064" s="3" t="s">
        <v>641</v>
      </c>
      <c r="D2064" s="3" t="s">
        <v>642</v>
      </c>
      <c r="E2064" s="3" t="s">
        <v>35</v>
      </c>
      <c r="F2064" s="3" t="s">
        <v>646</v>
      </c>
      <c r="G2064" s="5">
        <v>51.820430000000002</v>
      </c>
      <c r="H2064" s="5">
        <v>29.16818</v>
      </c>
      <c r="I2064" s="5">
        <v>80.259370000000004</v>
      </c>
      <c r="J2064" s="2" t="s">
        <v>644</v>
      </c>
    </row>
    <row r="2065" spans="1:10" ht="14.4" hidden="1">
      <c r="A2065" s="3" t="s">
        <v>305</v>
      </c>
      <c r="B2065" s="5">
        <v>2009</v>
      </c>
      <c r="C2065" s="3" t="s">
        <v>641</v>
      </c>
      <c r="D2065" s="3" t="s">
        <v>642</v>
      </c>
      <c r="E2065" s="3" t="s">
        <v>35</v>
      </c>
      <c r="F2065" s="3" t="s">
        <v>646</v>
      </c>
      <c r="G2065" s="5">
        <v>49.417020000000001</v>
      </c>
      <c r="H2065" s="5">
        <v>28.246300000000002</v>
      </c>
      <c r="I2065" s="5">
        <v>75.270960000000002</v>
      </c>
      <c r="J2065" s="2" t="s">
        <v>644</v>
      </c>
    </row>
    <row r="2066" spans="1:10" ht="14.4" hidden="1">
      <c r="A2066" s="3" t="s">
        <v>305</v>
      </c>
      <c r="B2066" s="5">
        <v>2010</v>
      </c>
      <c r="C2066" s="3" t="s">
        <v>641</v>
      </c>
      <c r="D2066" s="3" t="s">
        <v>642</v>
      </c>
      <c r="E2066" s="3" t="s">
        <v>35</v>
      </c>
      <c r="F2066" s="3" t="s">
        <v>646</v>
      </c>
      <c r="G2066" s="5">
        <v>46.495330000000003</v>
      </c>
      <c r="H2066" s="5">
        <v>24.349810000000002</v>
      </c>
      <c r="I2066" s="5">
        <v>75.241749999999996</v>
      </c>
      <c r="J2066" s="2" t="s">
        <v>644</v>
      </c>
    </row>
    <row r="2067" spans="1:10" ht="14.4" hidden="1">
      <c r="A2067" s="3" t="s">
        <v>305</v>
      </c>
      <c r="B2067" s="5">
        <v>2011</v>
      </c>
      <c r="C2067" s="3" t="s">
        <v>641</v>
      </c>
      <c r="D2067" s="3" t="s">
        <v>642</v>
      </c>
      <c r="E2067" s="3" t="s">
        <v>35</v>
      </c>
      <c r="F2067" s="3" t="s">
        <v>646</v>
      </c>
      <c r="G2067" s="5">
        <v>43.325980000000001</v>
      </c>
      <c r="H2067" s="5">
        <v>21.428270000000001</v>
      </c>
      <c r="I2067" s="5">
        <v>72.587789999999998</v>
      </c>
      <c r="J2067" s="2" t="s">
        <v>644</v>
      </c>
    </row>
    <row r="2068" spans="1:10" ht="14.4" hidden="1">
      <c r="A2068" s="3" t="s">
        <v>305</v>
      </c>
      <c r="B2068" s="5">
        <v>2012</v>
      </c>
      <c r="C2068" s="3" t="s">
        <v>641</v>
      </c>
      <c r="D2068" s="3" t="s">
        <v>642</v>
      </c>
      <c r="E2068" s="3" t="s">
        <v>35</v>
      </c>
      <c r="F2068" s="3" t="s">
        <v>646</v>
      </c>
      <c r="G2068" s="5">
        <v>39.63561</v>
      </c>
      <c r="H2068" s="5">
        <v>20.532319999999999</v>
      </c>
      <c r="I2068" s="5">
        <v>63.927460000000004</v>
      </c>
      <c r="J2068" s="2" t="s">
        <v>644</v>
      </c>
    </row>
    <row r="2069" spans="1:10" ht="14.4" hidden="1">
      <c r="A2069" s="3" t="s">
        <v>305</v>
      </c>
      <c r="B2069" s="5">
        <v>2013</v>
      </c>
      <c r="C2069" s="3" t="s">
        <v>641</v>
      </c>
      <c r="D2069" s="3" t="s">
        <v>642</v>
      </c>
      <c r="E2069" s="3" t="s">
        <v>35</v>
      </c>
      <c r="F2069" s="3" t="s">
        <v>646</v>
      </c>
      <c r="G2069" s="5">
        <v>38.542340000000003</v>
      </c>
      <c r="H2069" s="5">
        <v>19.40314</v>
      </c>
      <c r="I2069" s="5">
        <v>63.02993</v>
      </c>
      <c r="J2069" s="2" t="s">
        <v>644</v>
      </c>
    </row>
    <row r="2070" spans="1:10" ht="14.4" hidden="1">
      <c r="A2070" s="3" t="s">
        <v>305</v>
      </c>
      <c r="B2070" s="5">
        <v>2014</v>
      </c>
      <c r="C2070" s="3" t="s">
        <v>641</v>
      </c>
      <c r="D2070" s="3" t="s">
        <v>642</v>
      </c>
      <c r="E2070" s="3" t="s">
        <v>35</v>
      </c>
      <c r="F2070" s="3" t="s">
        <v>646</v>
      </c>
      <c r="G2070" s="5">
        <v>37.590429999999998</v>
      </c>
      <c r="H2070" s="5">
        <v>18.532440000000001</v>
      </c>
      <c r="I2070" s="5">
        <v>60.58558</v>
      </c>
      <c r="J2070" s="2" t="s">
        <v>644</v>
      </c>
    </row>
    <row r="2071" spans="1:10" ht="14.4" hidden="1">
      <c r="A2071" s="3" t="s">
        <v>305</v>
      </c>
      <c r="B2071" s="5">
        <v>2015</v>
      </c>
      <c r="C2071" s="3" t="s">
        <v>641</v>
      </c>
      <c r="D2071" s="3" t="s">
        <v>642</v>
      </c>
      <c r="E2071" s="3" t="s">
        <v>35</v>
      </c>
      <c r="F2071" s="3" t="s">
        <v>646</v>
      </c>
      <c r="G2071" s="5">
        <v>35.174550000000004</v>
      </c>
      <c r="H2071" s="5">
        <v>18.5547</v>
      </c>
      <c r="I2071" s="5">
        <v>57.057429999999997</v>
      </c>
      <c r="J2071" s="2" t="s">
        <v>644</v>
      </c>
    </row>
    <row r="2072" spans="1:10" ht="14.4" hidden="1">
      <c r="A2072" s="3" t="s">
        <v>305</v>
      </c>
      <c r="B2072" s="5">
        <v>2016</v>
      </c>
      <c r="C2072" s="3" t="s">
        <v>641</v>
      </c>
      <c r="D2072" s="3" t="s">
        <v>642</v>
      </c>
      <c r="E2072" s="3" t="s">
        <v>35</v>
      </c>
      <c r="F2072" s="3" t="s">
        <v>646</v>
      </c>
      <c r="G2072" s="5">
        <v>33.578429999999997</v>
      </c>
      <c r="H2072" s="5">
        <v>17.45326</v>
      </c>
      <c r="I2072" s="5">
        <v>54.618920000000003</v>
      </c>
      <c r="J2072" s="2" t="s">
        <v>644</v>
      </c>
    </row>
    <row r="2073" spans="1:10" ht="14.4" hidden="1">
      <c r="A2073" s="3" t="s">
        <v>305</v>
      </c>
      <c r="B2073" s="5">
        <v>2017</v>
      </c>
      <c r="C2073" s="3" t="s">
        <v>641</v>
      </c>
      <c r="D2073" s="3" t="s">
        <v>642</v>
      </c>
      <c r="E2073" s="3" t="s">
        <v>35</v>
      </c>
      <c r="F2073" s="3" t="s">
        <v>646</v>
      </c>
      <c r="G2073" s="5">
        <v>32.005870000000002</v>
      </c>
      <c r="H2073" s="5">
        <v>16.6097</v>
      </c>
      <c r="I2073" s="5">
        <v>52.219670000000001</v>
      </c>
      <c r="J2073" s="2" t="s">
        <v>644</v>
      </c>
    </row>
    <row r="2074" spans="1:10" ht="14.4">
      <c r="A2074" s="3" t="s">
        <v>305</v>
      </c>
      <c r="B2074" s="5">
        <v>1990</v>
      </c>
      <c r="C2074" s="3" t="s">
        <v>647</v>
      </c>
      <c r="D2074" s="3" t="s">
        <v>648</v>
      </c>
      <c r="E2074" s="3" t="s">
        <v>35</v>
      </c>
      <c r="F2074" s="3" t="s">
        <v>643</v>
      </c>
      <c r="G2074" s="5">
        <v>178.9049018</v>
      </c>
      <c r="H2074" s="5">
        <v>79.697657460000002</v>
      </c>
      <c r="I2074" s="5">
        <v>322.04039979999999</v>
      </c>
      <c r="J2074" s="2" t="s">
        <v>644</v>
      </c>
    </row>
    <row r="2075" spans="1:10" ht="14.4">
      <c r="A2075" s="3" t="s">
        <v>305</v>
      </c>
      <c r="B2075" s="5">
        <v>1991</v>
      </c>
      <c r="C2075" s="3" t="s">
        <v>647</v>
      </c>
      <c r="D2075" s="3" t="s">
        <v>648</v>
      </c>
      <c r="E2075" s="3" t="s">
        <v>35</v>
      </c>
      <c r="F2075" s="3" t="s">
        <v>643</v>
      </c>
      <c r="G2075" s="5">
        <v>180.49625950000001</v>
      </c>
      <c r="H2075" s="5">
        <v>87.052875090000001</v>
      </c>
      <c r="I2075" s="5">
        <v>319.22331389999999</v>
      </c>
      <c r="J2075" s="2" t="s">
        <v>644</v>
      </c>
    </row>
    <row r="2076" spans="1:10" ht="14.4">
      <c r="A2076" s="3" t="s">
        <v>305</v>
      </c>
      <c r="B2076" s="5">
        <v>1992</v>
      </c>
      <c r="C2076" s="3" t="s">
        <v>647</v>
      </c>
      <c r="D2076" s="3" t="s">
        <v>648</v>
      </c>
      <c r="E2076" s="3" t="s">
        <v>35</v>
      </c>
      <c r="F2076" s="3" t="s">
        <v>643</v>
      </c>
      <c r="G2076" s="5">
        <v>183.40803990000001</v>
      </c>
      <c r="H2076" s="5">
        <v>89.747283109999998</v>
      </c>
      <c r="I2076" s="5">
        <v>305.2905902</v>
      </c>
      <c r="J2076" s="2" t="s">
        <v>644</v>
      </c>
    </row>
    <row r="2077" spans="1:10" ht="14.4">
      <c r="A2077" s="3" t="s">
        <v>305</v>
      </c>
      <c r="B2077" s="5">
        <v>1993</v>
      </c>
      <c r="C2077" s="3" t="s">
        <v>647</v>
      </c>
      <c r="D2077" s="3" t="s">
        <v>648</v>
      </c>
      <c r="E2077" s="3" t="s">
        <v>35</v>
      </c>
      <c r="F2077" s="3" t="s">
        <v>643</v>
      </c>
      <c r="G2077" s="5">
        <v>185.44723329999999</v>
      </c>
      <c r="H2077" s="5">
        <v>92.772607769999993</v>
      </c>
      <c r="I2077" s="5">
        <v>313.3918377</v>
      </c>
      <c r="J2077" s="2" t="s">
        <v>644</v>
      </c>
    </row>
    <row r="2078" spans="1:10" ht="14.4">
      <c r="A2078" s="3" t="s">
        <v>305</v>
      </c>
      <c r="B2078" s="5">
        <v>1994</v>
      </c>
      <c r="C2078" s="3" t="s">
        <v>647</v>
      </c>
      <c r="D2078" s="3" t="s">
        <v>648</v>
      </c>
      <c r="E2078" s="3" t="s">
        <v>35</v>
      </c>
      <c r="F2078" s="3" t="s">
        <v>643</v>
      </c>
      <c r="G2078" s="5">
        <v>186.19691979999999</v>
      </c>
      <c r="H2078" s="5">
        <v>89.548218320000004</v>
      </c>
      <c r="I2078" s="5">
        <v>321.43243690000003</v>
      </c>
      <c r="J2078" s="2" t="s">
        <v>644</v>
      </c>
    </row>
    <row r="2079" spans="1:10" ht="14.4">
      <c r="A2079" s="3" t="s">
        <v>305</v>
      </c>
      <c r="B2079" s="5">
        <v>1995</v>
      </c>
      <c r="C2079" s="3" t="s">
        <v>647</v>
      </c>
      <c r="D2079" s="3" t="s">
        <v>648</v>
      </c>
      <c r="E2079" s="3" t="s">
        <v>35</v>
      </c>
      <c r="F2079" s="3" t="s">
        <v>643</v>
      </c>
      <c r="G2079" s="5">
        <v>184.83683809999999</v>
      </c>
      <c r="H2079" s="5">
        <v>85.416928420000005</v>
      </c>
      <c r="I2079" s="5">
        <v>326.54702730000002</v>
      </c>
      <c r="J2079" s="2" t="s">
        <v>644</v>
      </c>
    </row>
    <row r="2080" spans="1:10" ht="14.4">
      <c r="A2080" s="3" t="s">
        <v>305</v>
      </c>
      <c r="B2080" s="5">
        <v>1996</v>
      </c>
      <c r="C2080" s="3" t="s">
        <v>647</v>
      </c>
      <c r="D2080" s="3" t="s">
        <v>648</v>
      </c>
      <c r="E2080" s="3" t="s">
        <v>35</v>
      </c>
      <c r="F2080" s="3" t="s">
        <v>643</v>
      </c>
      <c r="G2080" s="5">
        <v>183.16781330000001</v>
      </c>
      <c r="H2080" s="5">
        <v>90.526984310000003</v>
      </c>
      <c r="I2080" s="5">
        <v>313.30385410000002</v>
      </c>
      <c r="J2080" s="2" t="s">
        <v>644</v>
      </c>
    </row>
    <row r="2081" spans="1:10" ht="14.4">
      <c r="A2081" s="3" t="s">
        <v>305</v>
      </c>
      <c r="B2081" s="5">
        <v>1997</v>
      </c>
      <c r="C2081" s="3" t="s">
        <v>647</v>
      </c>
      <c r="D2081" s="3" t="s">
        <v>648</v>
      </c>
      <c r="E2081" s="3" t="s">
        <v>35</v>
      </c>
      <c r="F2081" s="3" t="s">
        <v>643</v>
      </c>
      <c r="G2081" s="5">
        <v>181.44989179999999</v>
      </c>
      <c r="H2081" s="5">
        <v>96.656948560000004</v>
      </c>
      <c r="I2081" s="5">
        <v>299.03039480000001</v>
      </c>
      <c r="J2081" s="2" t="s">
        <v>644</v>
      </c>
    </row>
    <row r="2082" spans="1:10" ht="14.4">
      <c r="A2082" s="3" t="s">
        <v>305</v>
      </c>
      <c r="B2082" s="5">
        <v>1998</v>
      </c>
      <c r="C2082" s="3" t="s">
        <v>647</v>
      </c>
      <c r="D2082" s="3" t="s">
        <v>648</v>
      </c>
      <c r="E2082" s="3" t="s">
        <v>35</v>
      </c>
      <c r="F2082" s="3" t="s">
        <v>643</v>
      </c>
      <c r="G2082" s="5">
        <v>181.067654</v>
      </c>
      <c r="H2082" s="5">
        <v>95.841635220000001</v>
      </c>
      <c r="I2082" s="5">
        <v>291.5415544</v>
      </c>
      <c r="J2082" s="2" t="s">
        <v>644</v>
      </c>
    </row>
    <row r="2083" spans="1:10" ht="14.4">
      <c r="A2083" s="3" t="s">
        <v>305</v>
      </c>
      <c r="B2083" s="5">
        <v>1999</v>
      </c>
      <c r="C2083" s="3" t="s">
        <v>647</v>
      </c>
      <c r="D2083" s="3" t="s">
        <v>648</v>
      </c>
      <c r="E2083" s="3" t="s">
        <v>35</v>
      </c>
      <c r="F2083" s="3" t="s">
        <v>643</v>
      </c>
      <c r="G2083" s="5">
        <v>178.9090966</v>
      </c>
      <c r="H2083" s="5">
        <v>89.184187140000006</v>
      </c>
      <c r="I2083" s="5">
        <v>298.2059635</v>
      </c>
      <c r="J2083" s="2" t="s">
        <v>644</v>
      </c>
    </row>
    <row r="2084" spans="1:10" ht="14.4">
      <c r="A2084" s="3" t="s">
        <v>305</v>
      </c>
      <c r="B2084" s="5">
        <v>2000</v>
      </c>
      <c r="C2084" s="3" t="s">
        <v>647</v>
      </c>
      <c r="D2084" s="3" t="s">
        <v>648</v>
      </c>
      <c r="E2084" s="3" t="s">
        <v>35</v>
      </c>
      <c r="F2084" s="3" t="s">
        <v>643</v>
      </c>
      <c r="G2084" s="5">
        <v>178.71683809999999</v>
      </c>
      <c r="H2084" s="5">
        <v>87.884534709999997</v>
      </c>
      <c r="I2084" s="5">
        <v>312.76922289999999</v>
      </c>
      <c r="J2084" s="2" t="s">
        <v>644</v>
      </c>
    </row>
    <row r="2085" spans="1:10" ht="14.4">
      <c r="A2085" s="3" t="s">
        <v>305</v>
      </c>
      <c r="B2085" s="5">
        <v>2001</v>
      </c>
      <c r="C2085" s="3" t="s">
        <v>647</v>
      </c>
      <c r="D2085" s="3" t="s">
        <v>648</v>
      </c>
      <c r="E2085" s="3" t="s">
        <v>35</v>
      </c>
      <c r="F2085" s="3" t="s">
        <v>643</v>
      </c>
      <c r="G2085" s="5">
        <v>181.2462802</v>
      </c>
      <c r="H2085" s="5">
        <v>95.860869429999994</v>
      </c>
      <c r="I2085" s="5">
        <v>305.69562710000002</v>
      </c>
      <c r="J2085" s="2" t="s">
        <v>644</v>
      </c>
    </row>
    <row r="2086" spans="1:10" ht="14.4">
      <c r="A2086" s="3" t="s">
        <v>305</v>
      </c>
      <c r="B2086" s="5">
        <v>2002</v>
      </c>
      <c r="C2086" s="3" t="s">
        <v>647</v>
      </c>
      <c r="D2086" s="3" t="s">
        <v>648</v>
      </c>
      <c r="E2086" s="3" t="s">
        <v>35</v>
      </c>
      <c r="F2086" s="3" t="s">
        <v>643</v>
      </c>
      <c r="G2086" s="5">
        <v>185.4646664</v>
      </c>
      <c r="H2086" s="5">
        <v>98.478432670000004</v>
      </c>
      <c r="I2086" s="5">
        <v>300.19847700000003</v>
      </c>
      <c r="J2086" s="2" t="s">
        <v>644</v>
      </c>
    </row>
    <row r="2087" spans="1:10" ht="14.4">
      <c r="A2087" s="3" t="s">
        <v>305</v>
      </c>
      <c r="B2087" s="5">
        <v>2003</v>
      </c>
      <c r="C2087" s="3" t="s">
        <v>647</v>
      </c>
      <c r="D2087" s="3" t="s">
        <v>648</v>
      </c>
      <c r="E2087" s="3" t="s">
        <v>35</v>
      </c>
      <c r="F2087" s="3" t="s">
        <v>643</v>
      </c>
      <c r="G2087" s="5">
        <v>190.3524487</v>
      </c>
      <c r="H2087" s="5">
        <v>101.2817161</v>
      </c>
      <c r="I2087" s="5">
        <v>294.39511110000001</v>
      </c>
      <c r="J2087" s="2" t="s">
        <v>644</v>
      </c>
    </row>
    <row r="2088" spans="1:10" ht="14.4">
      <c r="A2088" s="3" t="s">
        <v>305</v>
      </c>
      <c r="B2088" s="5">
        <v>2004</v>
      </c>
      <c r="C2088" s="3" t="s">
        <v>647</v>
      </c>
      <c r="D2088" s="3" t="s">
        <v>648</v>
      </c>
      <c r="E2088" s="3" t="s">
        <v>35</v>
      </c>
      <c r="F2088" s="3" t="s">
        <v>643</v>
      </c>
      <c r="G2088" s="5">
        <v>197.90671069999999</v>
      </c>
      <c r="H2088" s="5">
        <v>102.6915995</v>
      </c>
      <c r="I2088" s="5">
        <v>315.79954729999997</v>
      </c>
      <c r="J2088" s="2" t="s">
        <v>644</v>
      </c>
    </row>
    <row r="2089" spans="1:10" ht="14.4">
      <c r="A2089" s="3" t="s">
        <v>305</v>
      </c>
      <c r="B2089" s="5">
        <v>2005</v>
      </c>
      <c r="C2089" s="3" t="s">
        <v>647</v>
      </c>
      <c r="D2089" s="3" t="s">
        <v>648</v>
      </c>
      <c r="E2089" s="3" t="s">
        <v>35</v>
      </c>
      <c r="F2089" s="3" t="s">
        <v>643</v>
      </c>
      <c r="G2089" s="5">
        <v>204.41411650000001</v>
      </c>
      <c r="H2089" s="5">
        <v>94.862985039999998</v>
      </c>
      <c r="I2089" s="5">
        <v>338.04684409999999</v>
      </c>
      <c r="J2089" s="2" t="s">
        <v>644</v>
      </c>
    </row>
    <row r="2090" spans="1:10" ht="14.4">
      <c r="A2090" s="3" t="s">
        <v>305</v>
      </c>
      <c r="B2090" s="5">
        <v>2006</v>
      </c>
      <c r="C2090" s="3" t="s">
        <v>647</v>
      </c>
      <c r="D2090" s="3" t="s">
        <v>648</v>
      </c>
      <c r="E2090" s="3" t="s">
        <v>35</v>
      </c>
      <c r="F2090" s="3" t="s">
        <v>643</v>
      </c>
      <c r="G2090" s="5">
        <v>215.48774940000001</v>
      </c>
      <c r="H2090" s="5">
        <v>114.5497556</v>
      </c>
      <c r="I2090" s="5">
        <v>340.45820650000002</v>
      </c>
      <c r="J2090" s="2" t="s">
        <v>644</v>
      </c>
    </row>
    <row r="2091" spans="1:10" ht="14.4">
      <c r="A2091" s="3" t="s">
        <v>305</v>
      </c>
      <c r="B2091" s="5">
        <v>2007</v>
      </c>
      <c r="C2091" s="3" t="s">
        <v>647</v>
      </c>
      <c r="D2091" s="3" t="s">
        <v>648</v>
      </c>
      <c r="E2091" s="3" t="s">
        <v>35</v>
      </c>
      <c r="F2091" s="3" t="s">
        <v>643</v>
      </c>
      <c r="G2091" s="5">
        <v>228.61685230000001</v>
      </c>
      <c r="H2091" s="5">
        <v>127.5000673</v>
      </c>
      <c r="I2091" s="5">
        <v>357.07818020000002</v>
      </c>
      <c r="J2091" s="2" t="s">
        <v>644</v>
      </c>
    </row>
    <row r="2092" spans="1:10" ht="14.4">
      <c r="A2092" s="3" t="s">
        <v>305</v>
      </c>
      <c r="B2092" s="5">
        <v>2008</v>
      </c>
      <c r="C2092" s="3" t="s">
        <v>647</v>
      </c>
      <c r="D2092" s="3" t="s">
        <v>648</v>
      </c>
      <c r="E2092" s="3" t="s">
        <v>35</v>
      </c>
      <c r="F2092" s="3" t="s">
        <v>643</v>
      </c>
      <c r="G2092" s="5">
        <v>241.79932980000001</v>
      </c>
      <c r="H2092" s="5">
        <v>131.81120000000001</v>
      </c>
      <c r="I2092" s="5">
        <v>384.50571009999999</v>
      </c>
      <c r="J2092" s="2" t="s">
        <v>644</v>
      </c>
    </row>
    <row r="2093" spans="1:10" ht="14.4">
      <c r="A2093" s="3" t="s">
        <v>305</v>
      </c>
      <c r="B2093" s="5">
        <v>2009</v>
      </c>
      <c r="C2093" s="3" t="s">
        <v>647</v>
      </c>
      <c r="D2093" s="3" t="s">
        <v>648</v>
      </c>
      <c r="E2093" s="3" t="s">
        <v>35</v>
      </c>
      <c r="F2093" s="3" t="s">
        <v>643</v>
      </c>
      <c r="G2093" s="5">
        <v>253.78626080000001</v>
      </c>
      <c r="H2093" s="5">
        <v>142.82833719999999</v>
      </c>
      <c r="I2093" s="5">
        <v>400.73809590000002</v>
      </c>
      <c r="J2093" s="2" t="s">
        <v>644</v>
      </c>
    </row>
    <row r="2094" spans="1:10" ht="14.4">
      <c r="A2094" s="3" t="s">
        <v>305</v>
      </c>
      <c r="B2094" s="5">
        <v>2010</v>
      </c>
      <c r="C2094" s="3" t="s">
        <v>647</v>
      </c>
      <c r="D2094" s="3" t="s">
        <v>648</v>
      </c>
      <c r="E2094" s="3" t="s">
        <v>35</v>
      </c>
      <c r="F2094" s="3" t="s">
        <v>643</v>
      </c>
      <c r="G2094" s="5">
        <v>266.32579759999999</v>
      </c>
      <c r="H2094" s="5">
        <v>142.24506310000001</v>
      </c>
      <c r="I2094" s="5">
        <v>441.55697259999999</v>
      </c>
      <c r="J2094" s="2" t="s">
        <v>644</v>
      </c>
    </row>
    <row r="2095" spans="1:10" ht="14.4">
      <c r="A2095" s="3" t="s">
        <v>305</v>
      </c>
      <c r="B2095" s="5">
        <v>2011</v>
      </c>
      <c r="C2095" s="3" t="s">
        <v>647</v>
      </c>
      <c r="D2095" s="3" t="s">
        <v>648</v>
      </c>
      <c r="E2095" s="3" t="s">
        <v>35</v>
      </c>
      <c r="F2095" s="3" t="s">
        <v>643</v>
      </c>
      <c r="G2095" s="5">
        <v>279.32510000000002</v>
      </c>
      <c r="H2095" s="5">
        <v>143.0027134</v>
      </c>
      <c r="I2095" s="5">
        <v>444.8589283</v>
      </c>
      <c r="J2095" s="2" t="s">
        <v>644</v>
      </c>
    </row>
    <row r="2096" spans="1:10" ht="14.4">
      <c r="A2096" s="3" t="s">
        <v>305</v>
      </c>
      <c r="B2096" s="5">
        <v>2012</v>
      </c>
      <c r="C2096" s="3" t="s">
        <v>647</v>
      </c>
      <c r="D2096" s="3" t="s">
        <v>648</v>
      </c>
      <c r="E2096" s="3" t="s">
        <v>35</v>
      </c>
      <c r="F2096" s="3" t="s">
        <v>643</v>
      </c>
      <c r="G2096" s="5">
        <v>287.11879570000002</v>
      </c>
      <c r="H2096" s="5">
        <v>147.4726699</v>
      </c>
      <c r="I2096" s="5">
        <v>448.11958390000001</v>
      </c>
      <c r="J2096" s="2" t="s">
        <v>644</v>
      </c>
    </row>
    <row r="2097" spans="1:10" ht="14.4">
      <c r="A2097" s="3" t="s">
        <v>305</v>
      </c>
      <c r="B2097" s="5">
        <v>2013</v>
      </c>
      <c r="C2097" s="3" t="s">
        <v>647</v>
      </c>
      <c r="D2097" s="3" t="s">
        <v>648</v>
      </c>
      <c r="E2097" s="3" t="s">
        <v>35</v>
      </c>
      <c r="F2097" s="3" t="s">
        <v>643</v>
      </c>
      <c r="G2097" s="5">
        <v>296.1919317</v>
      </c>
      <c r="H2097" s="5">
        <v>148.8886569</v>
      </c>
      <c r="I2097" s="5">
        <v>475.14997729999999</v>
      </c>
      <c r="J2097" s="2" t="s">
        <v>644</v>
      </c>
    </row>
    <row r="2098" spans="1:10" ht="14.4">
      <c r="A2098" s="3" t="s">
        <v>305</v>
      </c>
      <c r="B2098" s="5">
        <v>2014</v>
      </c>
      <c r="C2098" s="3" t="s">
        <v>647</v>
      </c>
      <c r="D2098" s="3" t="s">
        <v>648</v>
      </c>
      <c r="E2098" s="3" t="s">
        <v>35</v>
      </c>
      <c r="F2098" s="3" t="s">
        <v>643</v>
      </c>
      <c r="G2098" s="5">
        <v>313.41516669999999</v>
      </c>
      <c r="H2098" s="5">
        <v>167.52136909999999</v>
      </c>
      <c r="I2098" s="5">
        <v>502.65184590000001</v>
      </c>
      <c r="J2098" s="2" t="s">
        <v>644</v>
      </c>
    </row>
    <row r="2099" spans="1:10" ht="14.4">
      <c r="A2099" s="3" t="s">
        <v>305</v>
      </c>
      <c r="B2099" s="5">
        <v>2015</v>
      </c>
      <c r="C2099" s="3" t="s">
        <v>647</v>
      </c>
      <c r="D2099" s="3" t="s">
        <v>648</v>
      </c>
      <c r="E2099" s="3" t="s">
        <v>35</v>
      </c>
      <c r="F2099" s="3" t="s">
        <v>643</v>
      </c>
      <c r="G2099" s="5">
        <v>321.9958848</v>
      </c>
      <c r="H2099" s="5">
        <v>166.97995710000001</v>
      </c>
      <c r="I2099" s="5">
        <v>514.64785370000004</v>
      </c>
      <c r="J2099" s="2" t="s">
        <v>644</v>
      </c>
    </row>
    <row r="2100" spans="1:10" ht="14.4">
      <c r="A2100" s="3" t="s">
        <v>305</v>
      </c>
      <c r="B2100" s="5">
        <v>2016</v>
      </c>
      <c r="C2100" s="3" t="s">
        <v>647</v>
      </c>
      <c r="D2100" s="3" t="s">
        <v>648</v>
      </c>
      <c r="E2100" s="3" t="s">
        <v>35</v>
      </c>
      <c r="F2100" s="3" t="s">
        <v>643</v>
      </c>
      <c r="G2100" s="5">
        <v>337.33712439999999</v>
      </c>
      <c r="H2100" s="5">
        <v>174.828306</v>
      </c>
      <c r="I2100" s="5">
        <v>520.02174969999999</v>
      </c>
      <c r="J2100" s="2" t="s">
        <v>644</v>
      </c>
    </row>
    <row r="2101" spans="1:10" ht="14.4">
      <c r="A2101" s="3" t="s">
        <v>305</v>
      </c>
      <c r="B2101" s="5">
        <v>2017</v>
      </c>
      <c r="C2101" s="3" t="s">
        <v>647</v>
      </c>
      <c r="D2101" s="3" t="s">
        <v>648</v>
      </c>
      <c r="E2101" s="3" t="s">
        <v>35</v>
      </c>
      <c r="F2101" s="3" t="s">
        <v>643</v>
      </c>
      <c r="G2101" s="5">
        <v>352.55502130000002</v>
      </c>
      <c r="H2101" s="5">
        <v>182.45577359999999</v>
      </c>
      <c r="I2101" s="5">
        <v>553.38997380000001</v>
      </c>
      <c r="J2101" s="2" t="s">
        <v>644</v>
      </c>
    </row>
    <row r="2102" spans="1:10" ht="14.4" hidden="1">
      <c r="A2102" s="3" t="s">
        <v>305</v>
      </c>
      <c r="B2102" s="5">
        <v>1990</v>
      </c>
      <c r="C2102" s="3" t="s">
        <v>647</v>
      </c>
      <c r="D2102" s="3" t="s">
        <v>648</v>
      </c>
      <c r="E2102" s="3" t="s">
        <v>35</v>
      </c>
      <c r="F2102" s="3" t="s">
        <v>646</v>
      </c>
      <c r="G2102" s="5">
        <v>6.351146</v>
      </c>
      <c r="H2102" s="5">
        <v>2.732348</v>
      </c>
      <c r="I2102" s="5">
        <v>11.65565</v>
      </c>
      <c r="J2102" s="2" t="s">
        <v>644</v>
      </c>
    </row>
    <row r="2103" spans="1:10" ht="14.4" hidden="1">
      <c r="A2103" s="3" t="s">
        <v>305</v>
      </c>
      <c r="B2103" s="5">
        <v>1991</v>
      </c>
      <c r="C2103" s="3" t="s">
        <v>647</v>
      </c>
      <c r="D2103" s="3" t="s">
        <v>648</v>
      </c>
      <c r="E2103" s="3" t="s">
        <v>35</v>
      </c>
      <c r="F2103" s="3" t="s">
        <v>646</v>
      </c>
      <c r="G2103" s="5">
        <v>6.4202510000000004</v>
      </c>
      <c r="H2103" s="5">
        <v>3.0460340000000001</v>
      </c>
      <c r="I2103" s="5">
        <v>11.73362</v>
      </c>
      <c r="J2103" s="2" t="s">
        <v>644</v>
      </c>
    </row>
    <row r="2104" spans="1:10" ht="14.4" hidden="1">
      <c r="A2104" s="3" t="s">
        <v>305</v>
      </c>
      <c r="B2104" s="5">
        <v>1992</v>
      </c>
      <c r="C2104" s="3" t="s">
        <v>647</v>
      </c>
      <c r="D2104" s="3" t="s">
        <v>648</v>
      </c>
      <c r="E2104" s="3" t="s">
        <v>35</v>
      </c>
      <c r="F2104" s="3" t="s">
        <v>646</v>
      </c>
      <c r="G2104" s="5">
        <v>6.5294809999999996</v>
      </c>
      <c r="H2104" s="5">
        <v>3.1074820000000001</v>
      </c>
      <c r="I2104" s="5">
        <v>11.249090000000001</v>
      </c>
      <c r="J2104" s="2" t="s">
        <v>644</v>
      </c>
    </row>
    <row r="2105" spans="1:10" ht="14.4" hidden="1">
      <c r="A2105" s="3" t="s">
        <v>305</v>
      </c>
      <c r="B2105" s="5">
        <v>1993</v>
      </c>
      <c r="C2105" s="3" t="s">
        <v>647</v>
      </c>
      <c r="D2105" s="3" t="s">
        <v>648</v>
      </c>
      <c r="E2105" s="3" t="s">
        <v>35</v>
      </c>
      <c r="F2105" s="3" t="s">
        <v>646</v>
      </c>
      <c r="G2105" s="5">
        <v>6.6261950000000001</v>
      </c>
      <c r="H2105" s="5">
        <v>3.197838</v>
      </c>
      <c r="I2105" s="5">
        <v>11.41878</v>
      </c>
      <c r="J2105" s="2" t="s">
        <v>644</v>
      </c>
    </row>
    <row r="2106" spans="1:10" ht="14.4" hidden="1">
      <c r="A2106" s="3" t="s">
        <v>305</v>
      </c>
      <c r="B2106" s="5">
        <v>1994</v>
      </c>
      <c r="C2106" s="3" t="s">
        <v>647</v>
      </c>
      <c r="D2106" s="3" t="s">
        <v>648</v>
      </c>
      <c r="E2106" s="3" t="s">
        <v>35</v>
      </c>
      <c r="F2106" s="3" t="s">
        <v>646</v>
      </c>
      <c r="G2106" s="5">
        <v>6.6561839999999997</v>
      </c>
      <c r="H2106" s="5">
        <v>3.0411169999999998</v>
      </c>
      <c r="I2106" s="5">
        <v>11.71317</v>
      </c>
      <c r="J2106" s="2" t="s">
        <v>644</v>
      </c>
    </row>
    <row r="2107" spans="1:10" ht="14.4" hidden="1">
      <c r="A2107" s="3" t="s">
        <v>305</v>
      </c>
      <c r="B2107" s="5">
        <v>1995</v>
      </c>
      <c r="C2107" s="3" t="s">
        <v>647</v>
      </c>
      <c r="D2107" s="3" t="s">
        <v>648</v>
      </c>
      <c r="E2107" s="3" t="s">
        <v>35</v>
      </c>
      <c r="F2107" s="3" t="s">
        <v>646</v>
      </c>
      <c r="G2107" s="5">
        <v>6.6069430000000002</v>
      </c>
      <c r="H2107" s="5">
        <v>2.970173</v>
      </c>
      <c r="I2107" s="5">
        <v>11.74676</v>
      </c>
      <c r="J2107" s="2" t="s">
        <v>644</v>
      </c>
    </row>
    <row r="2108" spans="1:10" ht="14.4" hidden="1">
      <c r="A2108" s="3" t="s">
        <v>305</v>
      </c>
      <c r="B2108" s="5">
        <v>1996</v>
      </c>
      <c r="C2108" s="3" t="s">
        <v>647</v>
      </c>
      <c r="D2108" s="3" t="s">
        <v>648</v>
      </c>
      <c r="E2108" s="3" t="s">
        <v>35</v>
      </c>
      <c r="F2108" s="3" t="s">
        <v>646</v>
      </c>
      <c r="G2108" s="5">
        <v>6.5382280000000002</v>
      </c>
      <c r="H2108" s="5">
        <v>3.1244700000000001</v>
      </c>
      <c r="I2108" s="5">
        <v>11.3903</v>
      </c>
      <c r="J2108" s="2" t="s">
        <v>644</v>
      </c>
    </row>
    <row r="2109" spans="1:10" ht="14.4" hidden="1">
      <c r="A2109" s="3" t="s">
        <v>305</v>
      </c>
      <c r="B2109" s="5">
        <v>1997</v>
      </c>
      <c r="C2109" s="3" t="s">
        <v>647</v>
      </c>
      <c r="D2109" s="3" t="s">
        <v>648</v>
      </c>
      <c r="E2109" s="3" t="s">
        <v>35</v>
      </c>
      <c r="F2109" s="3" t="s">
        <v>646</v>
      </c>
      <c r="G2109" s="5">
        <v>6.4748910000000004</v>
      </c>
      <c r="H2109" s="5">
        <v>3.3817159999999999</v>
      </c>
      <c r="I2109" s="5">
        <v>10.70908</v>
      </c>
      <c r="J2109" s="2" t="s">
        <v>644</v>
      </c>
    </row>
    <row r="2110" spans="1:10" ht="14.4" hidden="1">
      <c r="A2110" s="3" t="s">
        <v>305</v>
      </c>
      <c r="B2110" s="5">
        <v>1998</v>
      </c>
      <c r="C2110" s="3" t="s">
        <v>647</v>
      </c>
      <c r="D2110" s="3" t="s">
        <v>648</v>
      </c>
      <c r="E2110" s="3" t="s">
        <v>35</v>
      </c>
      <c r="F2110" s="3" t="s">
        <v>646</v>
      </c>
      <c r="G2110" s="5">
        <v>6.4546780000000004</v>
      </c>
      <c r="H2110" s="5">
        <v>3.3726440000000002</v>
      </c>
      <c r="I2110" s="5">
        <v>10.731350000000001</v>
      </c>
      <c r="J2110" s="2" t="s">
        <v>644</v>
      </c>
    </row>
    <row r="2111" spans="1:10" ht="14.4" hidden="1">
      <c r="A2111" s="3" t="s">
        <v>305</v>
      </c>
      <c r="B2111" s="5">
        <v>1999</v>
      </c>
      <c r="C2111" s="3" t="s">
        <v>647</v>
      </c>
      <c r="D2111" s="3" t="s">
        <v>648</v>
      </c>
      <c r="E2111" s="3" t="s">
        <v>35</v>
      </c>
      <c r="F2111" s="3" t="s">
        <v>646</v>
      </c>
      <c r="G2111" s="5">
        <v>6.3701249999999998</v>
      </c>
      <c r="H2111" s="5">
        <v>3.1265360000000002</v>
      </c>
      <c r="I2111" s="5">
        <v>10.932790000000001</v>
      </c>
      <c r="J2111" s="2" t="s">
        <v>644</v>
      </c>
    </row>
    <row r="2112" spans="1:10" ht="14.4" hidden="1">
      <c r="A2112" s="3" t="s">
        <v>305</v>
      </c>
      <c r="B2112" s="5">
        <v>2000</v>
      </c>
      <c r="C2112" s="3" t="s">
        <v>647</v>
      </c>
      <c r="D2112" s="3" t="s">
        <v>648</v>
      </c>
      <c r="E2112" s="3" t="s">
        <v>35</v>
      </c>
      <c r="F2112" s="3" t="s">
        <v>646</v>
      </c>
      <c r="G2112" s="5">
        <v>6.3521049999999999</v>
      </c>
      <c r="H2112" s="5">
        <v>3.1004740000000002</v>
      </c>
      <c r="I2112" s="5">
        <v>11.35078</v>
      </c>
      <c r="J2112" s="2" t="s">
        <v>644</v>
      </c>
    </row>
    <row r="2113" spans="1:10" ht="14.4" hidden="1">
      <c r="A2113" s="3" t="s">
        <v>305</v>
      </c>
      <c r="B2113" s="5">
        <v>2001</v>
      </c>
      <c r="C2113" s="3" t="s">
        <v>647</v>
      </c>
      <c r="D2113" s="3" t="s">
        <v>648</v>
      </c>
      <c r="E2113" s="3" t="s">
        <v>35</v>
      </c>
      <c r="F2113" s="3" t="s">
        <v>646</v>
      </c>
      <c r="G2113" s="5">
        <v>6.4367039999999998</v>
      </c>
      <c r="H2113" s="5">
        <v>3.32518</v>
      </c>
      <c r="I2113" s="5">
        <v>10.960760000000001</v>
      </c>
      <c r="J2113" s="2" t="s">
        <v>644</v>
      </c>
    </row>
    <row r="2114" spans="1:10" ht="14.4" hidden="1">
      <c r="A2114" s="3" t="s">
        <v>305</v>
      </c>
      <c r="B2114" s="5">
        <v>2002</v>
      </c>
      <c r="C2114" s="3" t="s">
        <v>647</v>
      </c>
      <c r="D2114" s="3" t="s">
        <v>648</v>
      </c>
      <c r="E2114" s="3" t="s">
        <v>35</v>
      </c>
      <c r="F2114" s="3" t="s">
        <v>646</v>
      </c>
      <c r="G2114" s="5">
        <v>6.6050370000000003</v>
      </c>
      <c r="H2114" s="5">
        <v>3.3924240000000001</v>
      </c>
      <c r="I2114" s="5">
        <v>10.944419999999999</v>
      </c>
      <c r="J2114" s="2" t="s">
        <v>644</v>
      </c>
    </row>
    <row r="2115" spans="1:10" ht="14.4" hidden="1">
      <c r="A2115" s="3" t="s">
        <v>305</v>
      </c>
      <c r="B2115" s="5">
        <v>2003</v>
      </c>
      <c r="C2115" s="3" t="s">
        <v>647</v>
      </c>
      <c r="D2115" s="3" t="s">
        <v>648</v>
      </c>
      <c r="E2115" s="3" t="s">
        <v>35</v>
      </c>
      <c r="F2115" s="3" t="s">
        <v>646</v>
      </c>
      <c r="G2115" s="5">
        <v>6.8033039999999998</v>
      </c>
      <c r="H2115" s="5">
        <v>3.4086059999999998</v>
      </c>
      <c r="I2115" s="5">
        <v>11.00193</v>
      </c>
      <c r="J2115" s="2" t="s">
        <v>644</v>
      </c>
    </row>
    <row r="2116" spans="1:10" ht="14.4" hidden="1">
      <c r="A2116" s="3" t="s">
        <v>305</v>
      </c>
      <c r="B2116" s="5">
        <v>2004</v>
      </c>
      <c r="C2116" s="3" t="s">
        <v>647</v>
      </c>
      <c r="D2116" s="3" t="s">
        <v>648</v>
      </c>
      <c r="E2116" s="3" t="s">
        <v>35</v>
      </c>
      <c r="F2116" s="3" t="s">
        <v>646</v>
      </c>
      <c r="G2116" s="5">
        <v>7.1123719999999997</v>
      </c>
      <c r="H2116" s="5">
        <v>3.5963379999999998</v>
      </c>
      <c r="I2116" s="5">
        <v>11.504849999999999</v>
      </c>
      <c r="J2116" s="2" t="s">
        <v>644</v>
      </c>
    </row>
    <row r="2117" spans="1:10" ht="14.4" hidden="1">
      <c r="A2117" s="3" t="s">
        <v>305</v>
      </c>
      <c r="B2117" s="5">
        <v>2005</v>
      </c>
      <c r="C2117" s="3" t="s">
        <v>647</v>
      </c>
      <c r="D2117" s="3" t="s">
        <v>648</v>
      </c>
      <c r="E2117" s="3" t="s">
        <v>35</v>
      </c>
      <c r="F2117" s="3" t="s">
        <v>646</v>
      </c>
      <c r="G2117" s="5">
        <v>7.3933749999999998</v>
      </c>
      <c r="H2117" s="5">
        <v>3.3708260000000001</v>
      </c>
      <c r="I2117" s="5">
        <v>12.24211</v>
      </c>
      <c r="J2117" s="2" t="s">
        <v>644</v>
      </c>
    </row>
    <row r="2118" spans="1:10" ht="14.4" hidden="1">
      <c r="A2118" s="3" t="s">
        <v>305</v>
      </c>
      <c r="B2118" s="5">
        <v>2006</v>
      </c>
      <c r="C2118" s="3" t="s">
        <v>647</v>
      </c>
      <c r="D2118" s="3" t="s">
        <v>648</v>
      </c>
      <c r="E2118" s="3" t="s">
        <v>35</v>
      </c>
      <c r="F2118" s="3" t="s">
        <v>646</v>
      </c>
      <c r="G2118" s="5">
        <v>7.8498520000000003</v>
      </c>
      <c r="H2118" s="5">
        <v>4.12446</v>
      </c>
      <c r="I2118" s="5">
        <v>12.62134</v>
      </c>
      <c r="J2118" s="2" t="s">
        <v>644</v>
      </c>
    </row>
    <row r="2119" spans="1:10" ht="14.4" hidden="1">
      <c r="A2119" s="3" t="s">
        <v>305</v>
      </c>
      <c r="B2119" s="5">
        <v>2007</v>
      </c>
      <c r="C2119" s="3" t="s">
        <v>647</v>
      </c>
      <c r="D2119" s="3" t="s">
        <v>648</v>
      </c>
      <c r="E2119" s="3" t="s">
        <v>35</v>
      </c>
      <c r="F2119" s="3" t="s">
        <v>646</v>
      </c>
      <c r="G2119" s="5">
        <v>8.3978169999999999</v>
      </c>
      <c r="H2119" s="5">
        <v>4.6117249999999999</v>
      </c>
      <c r="I2119" s="5">
        <v>13.4734</v>
      </c>
      <c r="J2119" s="2" t="s">
        <v>644</v>
      </c>
    </row>
    <row r="2120" spans="1:10" ht="14.4" hidden="1">
      <c r="A2120" s="3" t="s">
        <v>305</v>
      </c>
      <c r="B2120" s="5">
        <v>2008</v>
      </c>
      <c r="C2120" s="3" t="s">
        <v>647</v>
      </c>
      <c r="D2120" s="3" t="s">
        <v>648</v>
      </c>
      <c r="E2120" s="3" t="s">
        <v>35</v>
      </c>
      <c r="F2120" s="3" t="s">
        <v>646</v>
      </c>
      <c r="G2120" s="5">
        <v>8.944941</v>
      </c>
      <c r="H2120" s="5">
        <v>4.8604219999999998</v>
      </c>
      <c r="I2120" s="5">
        <v>14.45499</v>
      </c>
      <c r="J2120" s="2" t="s">
        <v>644</v>
      </c>
    </row>
    <row r="2121" spans="1:10" ht="14.4" hidden="1">
      <c r="A2121" s="3" t="s">
        <v>305</v>
      </c>
      <c r="B2121" s="5">
        <v>2009</v>
      </c>
      <c r="C2121" s="3" t="s">
        <v>647</v>
      </c>
      <c r="D2121" s="3" t="s">
        <v>648</v>
      </c>
      <c r="E2121" s="3" t="s">
        <v>35</v>
      </c>
      <c r="F2121" s="3" t="s">
        <v>646</v>
      </c>
      <c r="G2121" s="5">
        <v>9.4560230000000001</v>
      </c>
      <c r="H2121" s="5">
        <v>5.2289519999999996</v>
      </c>
      <c r="I2121" s="5">
        <v>15.246119999999999</v>
      </c>
      <c r="J2121" s="2" t="s">
        <v>644</v>
      </c>
    </row>
    <row r="2122" spans="1:10" ht="14.4" hidden="1">
      <c r="A2122" s="3" t="s">
        <v>305</v>
      </c>
      <c r="B2122" s="5">
        <v>2010</v>
      </c>
      <c r="C2122" s="3" t="s">
        <v>647</v>
      </c>
      <c r="D2122" s="3" t="s">
        <v>648</v>
      </c>
      <c r="E2122" s="3" t="s">
        <v>35</v>
      </c>
      <c r="F2122" s="3" t="s">
        <v>646</v>
      </c>
      <c r="G2122" s="5">
        <v>9.9826370000000004</v>
      </c>
      <c r="H2122" s="5">
        <v>5.1871710000000002</v>
      </c>
      <c r="I2122" s="5">
        <v>16.877549999999999</v>
      </c>
      <c r="J2122" s="2" t="s">
        <v>644</v>
      </c>
    </row>
    <row r="2123" spans="1:10" ht="14.4" hidden="1">
      <c r="A2123" s="3" t="s">
        <v>305</v>
      </c>
      <c r="B2123" s="5">
        <v>2011</v>
      </c>
      <c r="C2123" s="3" t="s">
        <v>647</v>
      </c>
      <c r="D2123" s="3" t="s">
        <v>648</v>
      </c>
      <c r="E2123" s="3" t="s">
        <v>35</v>
      </c>
      <c r="F2123" s="3" t="s">
        <v>646</v>
      </c>
      <c r="G2123" s="5">
        <v>10.562250000000001</v>
      </c>
      <c r="H2123" s="5">
        <v>5.3056419999999997</v>
      </c>
      <c r="I2123" s="5">
        <v>17.186530000000001</v>
      </c>
      <c r="J2123" s="2" t="s">
        <v>644</v>
      </c>
    </row>
    <row r="2124" spans="1:10" ht="14.4" hidden="1">
      <c r="A2124" s="3" t="s">
        <v>305</v>
      </c>
      <c r="B2124" s="5">
        <v>2012</v>
      </c>
      <c r="C2124" s="3" t="s">
        <v>647</v>
      </c>
      <c r="D2124" s="3" t="s">
        <v>648</v>
      </c>
      <c r="E2124" s="3" t="s">
        <v>35</v>
      </c>
      <c r="F2124" s="3" t="s">
        <v>646</v>
      </c>
      <c r="G2124" s="5">
        <v>10.929119999999999</v>
      </c>
      <c r="H2124" s="5">
        <v>5.6435009999999997</v>
      </c>
      <c r="I2124" s="5">
        <v>17.360240000000001</v>
      </c>
      <c r="J2124" s="2" t="s">
        <v>644</v>
      </c>
    </row>
    <row r="2125" spans="1:10" ht="14.4" hidden="1">
      <c r="A2125" s="3" t="s">
        <v>305</v>
      </c>
      <c r="B2125" s="5">
        <v>2013</v>
      </c>
      <c r="C2125" s="3" t="s">
        <v>647</v>
      </c>
      <c r="D2125" s="3" t="s">
        <v>648</v>
      </c>
      <c r="E2125" s="3" t="s">
        <v>35</v>
      </c>
      <c r="F2125" s="3" t="s">
        <v>646</v>
      </c>
      <c r="G2125" s="5">
        <v>11.306800000000001</v>
      </c>
      <c r="H2125" s="5">
        <v>5.5605960000000003</v>
      </c>
      <c r="I2125" s="5">
        <v>18.36947</v>
      </c>
      <c r="J2125" s="2" t="s">
        <v>644</v>
      </c>
    </row>
    <row r="2126" spans="1:10" ht="14.4" hidden="1">
      <c r="A2126" s="3" t="s">
        <v>305</v>
      </c>
      <c r="B2126" s="5">
        <v>2014</v>
      </c>
      <c r="C2126" s="3" t="s">
        <v>647</v>
      </c>
      <c r="D2126" s="3" t="s">
        <v>648</v>
      </c>
      <c r="E2126" s="3" t="s">
        <v>35</v>
      </c>
      <c r="F2126" s="3" t="s">
        <v>646</v>
      </c>
      <c r="G2126" s="5">
        <v>11.97015</v>
      </c>
      <c r="H2126" s="5">
        <v>6.2076390000000004</v>
      </c>
      <c r="I2126" s="5">
        <v>19.611260000000001</v>
      </c>
      <c r="J2126" s="2" t="s">
        <v>644</v>
      </c>
    </row>
    <row r="2127" spans="1:10" ht="14.4" hidden="1">
      <c r="A2127" s="3" t="s">
        <v>305</v>
      </c>
      <c r="B2127" s="5">
        <v>2015</v>
      </c>
      <c r="C2127" s="3" t="s">
        <v>647</v>
      </c>
      <c r="D2127" s="3" t="s">
        <v>648</v>
      </c>
      <c r="E2127" s="3" t="s">
        <v>35</v>
      </c>
      <c r="F2127" s="3" t="s">
        <v>646</v>
      </c>
      <c r="G2127" s="5">
        <v>12.312010000000001</v>
      </c>
      <c r="H2127" s="5">
        <v>6.4132429999999996</v>
      </c>
      <c r="I2127" s="5">
        <v>19.910620000000002</v>
      </c>
      <c r="J2127" s="2" t="s">
        <v>644</v>
      </c>
    </row>
    <row r="2128" spans="1:10" ht="14.4" hidden="1">
      <c r="A2128" s="3" t="s">
        <v>305</v>
      </c>
      <c r="B2128" s="5">
        <v>2016</v>
      </c>
      <c r="C2128" s="3" t="s">
        <v>647</v>
      </c>
      <c r="D2128" s="3" t="s">
        <v>648</v>
      </c>
      <c r="E2128" s="3" t="s">
        <v>35</v>
      </c>
      <c r="F2128" s="3" t="s">
        <v>646</v>
      </c>
      <c r="G2128" s="5">
        <v>12.9076</v>
      </c>
      <c r="H2128" s="5">
        <v>6.4978769999999999</v>
      </c>
      <c r="I2128" s="5">
        <v>20.01417</v>
      </c>
      <c r="J2128" s="2" t="s">
        <v>644</v>
      </c>
    </row>
    <row r="2129" spans="1:10" ht="14.4" hidden="1">
      <c r="A2129" s="3" t="s">
        <v>305</v>
      </c>
      <c r="B2129" s="5">
        <v>2017</v>
      </c>
      <c r="C2129" s="3" t="s">
        <v>647</v>
      </c>
      <c r="D2129" s="3" t="s">
        <v>648</v>
      </c>
      <c r="E2129" s="3" t="s">
        <v>35</v>
      </c>
      <c r="F2129" s="3" t="s">
        <v>646</v>
      </c>
      <c r="G2129" s="5">
        <v>13.499549999999999</v>
      </c>
      <c r="H2129" s="5">
        <v>6.9912369999999999</v>
      </c>
      <c r="I2129" s="5">
        <v>21.339449999999999</v>
      </c>
      <c r="J2129" s="2" t="s">
        <v>644</v>
      </c>
    </row>
    <row r="2130" spans="1:10" ht="14.4">
      <c r="A2130" s="3" t="s">
        <v>305</v>
      </c>
      <c r="B2130" s="5">
        <v>1990</v>
      </c>
      <c r="C2130" s="3" t="s">
        <v>647</v>
      </c>
      <c r="D2130" s="3" t="s">
        <v>649</v>
      </c>
      <c r="E2130" s="3" t="s">
        <v>35</v>
      </c>
      <c r="F2130" s="3" t="s">
        <v>643</v>
      </c>
      <c r="G2130" s="5">
        <v>141.64693879999999</v>
      </c>
      <c r="H2130" s="5">
        <v>63.945611700000001</v>
      </c>
      <c r="I2130" s="5">
        <v>244.60492450000001</v>
      </c>
      <c r="J2130" s="2" t="s">
        <v>644</v>
      </c>
    </row>
    <row r="2131" spans="1:10" ht="14.4">
      <c r="A2131" s="3" t="s">
        <v>305</v>
      </c>
      <c r="B2131" s="5">
        <v>1991</v>
      </c>
      <c r="C2131" s="3" t="s">
        <v>647</v>
      </c>
      <c r="D2131" s="3" t="s">
        <v>649</v>
      </c>
      <c r="E2131" s="3" t="s">
        <v>35</v>
      </c>
      <c r="F2131" s="3" t="s">
        <v>643</v>
      </c>
      <c r="G2131" s="5">
        <v>144.45607580000001</v>
      </c>
      <c r="H2131" s="5">
        <v>71.586811220000001</v>
      </c>
      <c r="I2131" s="5">
        <v>240.38682439999999</v>
      </c>
      <c r="J2131" s="2" t="s">
        <v>644</v>
      </c>
    </row>
    <row r="2132" spans="1:10" ht="14.4">
      <c r="A2132" s="3" t="s">
        <v>305</v>
      </c>
      <c r="B2132" s="5">
        <v>1992</v>
      </c>
      <c r="C2132" s="3" t="s">
        <v>647</v>
      </c>
      <c r="D2132" s="3" t="s">
        <v>649</v>
      </c>
      <c r="E2132" s="3" t="s">
        <v>35</v>
      </c>
      <c r="F2132" s="3" t="s">
        <v>643</v>
      </c>
      <c r="G2132" s="5">
        <v>147.43861290000001</v>
      </c>
      <c r="H2132" s="5">
        <v>75.091340860000003</v>
      </c>
      <c r="I2132" s="5">
        <v>235.08616520000001</v>
      </c>
      <c r="J2132" s="2" t="s">
        <v>644</v>
      </c>
    </row>
    <row r="2133" spans="1:10" ht="14.4">
      <c r="A2133" s="3" t="s">
        <v>305</v>
      </c>
      <c r="B2133" s="5">
        <v>1993</v>
      </c>
      <c r="C2133" s="3" t="s">
        <v>647</v>
      </c>
      <c r="D2133" s="3" t="s">
        <v>649</v>
      </c>
      <c r="E2133" s="3" t="s">
        <v>35</v>
      </c>
      <c r="F2133" s="3" t="s">
        <v>643</v>
      </c>
      <c r="G2133" s="5">
        <v>151.58738790000001</v>
      </c>
      <c r="H2133" s="5">
        <v>79.653694900000005</v>
      </c>
      <c r="I2133" s="5">
        <v>238.10322769999999</v>
      </c>
      <c r="J2133" s="2" t="s">
        <v>644</v>
      </c>
    </row>
    <row r="2134" spans="1:10" ht="14.4">
      <c r="A2134" s="3" t="s">
        <v>305</v>
      </c>
      <c r="B2134" s="5">
        <v>1994</v>
      </c>
      <c r="C2134" s="3" t="s">
        <v>647</v>
      </c>
      <c r="D2134" s="3" t="s">
        <v>649</v>
      </c>
      <c r="E2134" s="3" t="s">
        <v>35</v>
      </c>
      <c r="F2134" s="3" t="s">
        <v>643</v>
      </c>
      <c r="G2134" s="5">
        <v>153.88954580000001</v>
      </c>
      <c r="H2134" s="5">
        <v>80.302334040000005</v>
      </c>
      <c r="I2134" s="5">
        <v>251.01354480000001</v>
      </c>
      <c r="J2134" s="2" t="s">
        <v>644</v>
      </c>
    </row>
    <row r="2135" spans="1:10" ht="14.4">
      <c r="A2135" s="3" t="s">
        <v>305</v>
      </c>
      <c r="B2135" s="5">
        <v>1995</v>
      </c>
      <c r="C2135" s="3" t="s">
        <v>647</v>
      </c>
      <c r="D2135" s="3" t="s">
        <v>649</v>
      </c>
      <c r="E2135" s="3" t="s">
        <v>35</v>
      </c>
      <c r="F2135" s="3" t="s">
        <v>643</v>
      </c>
      <c r="G2135" s="5">
        <v>155.11403870000001</v>
      </c>
      <c r="H2135" s="5">
        <v>74.796008729999997</v>
      </c>
      <c r="I2135" s="5">
        <v>256.2411644</v>
      </c>
      <c r="J2135" s="2" t="s">
        <v>644</v>
      </c>
    </row>
    <row r="2136" spans="1:10" ht="14.4">
      <c r="A2136" s="3" t="s">
        <v>305</v>
      </c>
      <c r="B2136" s="5">
        <v>1996</v>
      </c>
      <c r="C2136" s="3" t="s">
        <v>647</v>
      </c>
      <c r="D2136" s="3" t="s">
        <v>649</v>
      </c>
      <c r="E2136" s="3" t="s">
        <v>35</v>
      </c>
      <c r="F2136" s="3" t="s">
        <v>643</v>
      </c>
      <c r="G2136" s="5">
        <v>156.1893494</v>
      </c>
      <c r="H2136" s="5">
        <v>81.808008000000001</v>
      </c>
      <c r="I2136" s="5">
        <v>253.766974</v>
      </c>
      <c r="J2136" s="2" t="s">
        <v>644</v>
      </c>
    </row>
    <row r="2137" spans="1:10" ht="14.4">
      <c r="A2137" s="3" t="s">
        <v>305</v>
      </c>
      <c r="B2137" s="5">
        <v>1997</v>
      </c>
      <c r="C2137" s="3" t="s">
        <v>647</v>
      </c>
      <c r="D2137" s="3" t="s">
        <v>649</v>
      </c>
      <c r="E2137" s="3" t="s">
        <v>35</v>
      </c>
      <c r="F2137" s="3" t="s">
        <v>643</v>
      </c>
      <c r="G2137" s="5">
        <v>158.46355019999999</v>
      </c>
      <c r="H2137" s="5">
        <v>87.238748490000006</v>
      </c>
      <c r="I2137" s="5">
        <v>247.5522498</v>
      </c>
      <c r="J2137" s="2" t="s">
        <v>644</v>
      </c>
    </row>
    <row r="2138" spans="1:10" ht="14.4">
      <c r="A2138" s="3" t="s">
        <v>305</v>
      </c>
      <c r="B2138" s="5">
        <v>1998</v>
      </c>
      <c r="C2138" s="3" t="s">
        <v>647</v>
      </c>
      <c r="D2138" s="3" t="s">
        <v>649</v>
      </c>
      <c r="E2138" s="3" t="s">
        <v>35</v>
      </c>
      <c r="F2138" s="3" t="s">
        <v>643</v>
      </c>
      <c r="G2138" s="5">
        <v>161.3206314</v>
      </c>
      <c r="H2138" s="5">
        <v>88.035717239999997</v>
      </c>
      <c r="I2138" s="5">
        <v>252.5747408</v>
      </c>
      <c r="J2138" s="2" t="s">
        <v>644</v>
      </c>
    </row>
    <row r="2139" spans="1:10" ht="14.4">
      <c r="A2139" s="3" t="s">
        <v>305</v>
      </c>
      <c r="B2139" s="5">
        <v>1999</v>
      </c>
      <c r="C2139" s="3" t="s">
        <v>647</v>
      </c>
      <c r="D2139" s="3" t="s">
        <v>649</v>
      </c>
      <c r="E2139" s="3" t="s">
        <v>35</v>
      </c>
      <c r="F2139" s="3" t="s">
        <v>643</v>
      </c>
      <c r="G2139" s="5">
        <v>163.9844794</v>
      </c>
      <c r="H2139" s="5">
        <v>87.343928450000007</v>
      </c>
      <c r="I2139" s="5">
        <v>261.16050080000002</v>
      </c>
      <c r="J2139" s="2" t="s">
        <v>644</v>
      </c>
    </row>
    <row r="2140" spans="1:10" ht="14.4">
      <c r="A2140" s="3" t="s">
        <v>305</v>
      </c>
      <c r="B2140" s="5">
        <v>2000</v>
      </c>
      <c r="C2140" s="3" t="s">
        <v>647</v>
      </c>
      <c r="D2140" s="3" t="s">
        <v>649</v>
      </c>
      <c r="E2140" s="3" t="s">
        <v>35</v>
      </c>
      <c r="F2140" s="3" t="s">
        <v>643</v>
      </c>
      <c r="G2140" s="5">
        <v>168.38879209999999</v>
      </c>
      <c r="H2140" s="5">
        <v>84.274615100000005</v>
      </c>
      <c r="I2140" s="5">
        <v>277.82386150000002</v>
      </c>
      <c r="J2140" s="2" t="s">
        <v>644</v>
      </c>
    </row>
    <row r="2141" spans="1:10" ht="14.4">
      <c r="A2141" s="3" t="s">
        <v>305</v>
      </c>
      <c r="B2141" s="5">
        <v>2001</v>
      </c>
      <c r="C2141" s="3" t="s">
        <v>647</v>
      </c>
      <c r="D2141" s="3" t="s">
        <v>649</v>
      </c>
      <c r="E2141" s="3" t="s">
        <v>35</v>
      </c>
      <c r="F2141" s="3" t="s">
        <v>643</v>
      </c>
      <c r="G2141" s="5">
        <v>172.4501856</v>
      </c>
      <c r="H2141" s="5">
        <v>91.130900710000006</v>
      </c>
      <c r="I2141" s="5">
        <v>272.47979190000001</v>
      </c>
      <c r="J2141" s="2" t="s">
        <v>644</v>
      </c>
    </row>
    <row r="2142" spans="1:10" ht="14.4">
      <c r="A2142" s="3" t="s">
        <v>305</v>
      </c>
      <c r="B2142" s="5">
        <v>2002</v>
      </c>
      <c r="C2142" s="3" t="s">
        <v>647</v>
      </c>
      <c r="D2142" s="3" t="s">
        <v>649</v>
      </c>
      <c r="E2142" s="3" t="s">
        <v>35</v>
      </c>
      <c r="F2142" s="3" t="s">
        <v>643</v>
      </c>
      <c r="G2142" s="5">
        <v>177.5975291</v>
      </c>
      <c r="H2142" s="5">
        <v>100.54871</v>
      </c>
      <c r="I2142" s="5">
        <v>272.84695720000002</v>
      </c>
      <c r="J2142" s="2" t="s">
        <v>644</v>
      </c>
    </row>
    <row r="2143" spans="1:10" ht="14.4">
      <c r="A2143" s="3" t="s">
        <v>305</v>
      </c>
      <c r="B2143" s="5">
        <v>2003</v>
      </c>
      <c r="C2143" s="3" t="s">
        <v>647</v>
      </c>
      <c r="D2143" s="3" t="s">
        <v>649</v>
      </c>
      <c r="E2143" s="3" t="s">
        <v>35</v>
      </c>
      <c r="F2143" s="3" t="s">
        <v>643</v>
      </c>
      <c r="G2143" s="5">
        <v>183.0740102</v>
      </c>
      <c r="H2143" s="5">
        <v>103.7769239</v>
      </c>
      <c r="I2143" s="5">
        <v>273.33665400000001</v>
      </c>
      <c r="J2143" s="2" t="s">
        <v>644</v>
      </c>
    </row>
    <row r="2144" spans="1:10" ht="14.4">
      <c r="A2144" s="3" t="s">
        <v>305</v>
      </c>
      <c r="B2144" s="5">
        <v>2004</v>
      </c>
      <c r="C2144" s="3" t="s">
        <v>647</v>
      </c>
      <c r="D2144" s="3" t="s">
        <v>649</v>
      </c>
      <c r="E2144" s="3" t="s">
        <v>35</v>
      </c>
      <c r="F2144" s="3" t="s">
        <v>643</v>
      </c>
      <c r="G2144" s="5">
        <v>190.9682731</v>
      </c>
      <c r="H2144" s="5">
        <v>103.8936538</v>
      </c>
      <c r="I2144" s="5">
        <v>289.22526399999998</v>
      </c>
      <c r="J2144" s="2" t="s">
        <v>644</v>
      </c>
    </row>
    <row r="2145" spans="1:10" ht="14.4">
      <c r="A2145" s="3" t="s">
        <v>305</v>
      </c>
      <c r="B2145" s="5">
        <v>2005</v>
      </c>
      <c r="C2145" s="3" t="s">
        <v>647</v>
      </c>
      <c r="D2145" s="3" t="s">
        <v>649</v>
      </c>
      <c r="E2145" s="3" t="s">
        <v>35</v>
      </c>
      <c r="F2145" s="3" t="s">
        <v>643</v>
      </c>
      <c r="G2145" s="5">
        <v>197.41498490000001</v>
      </c>
      <c r="H2145" s="5">
        <v>101.9676442</v>
      </c>
      <c r="I2145" s="5">
        <v>316.4947727</v>
      </c>
      <c r="J2145" s="2" t="s">
        <v>644</v>
      </c>
    </row>
    <row r="2146" spans="1:10" ht="14.4">
      <c r="A2146" s="3" t="s">
        <v>305</v>
      </c>
      <c r="B2146" s="5">
        <v>2006</v>
      </c>
      <c r="C2146" s="3" t="s">
        <v>647</v>
      </c>
      <c r="D2146" s="3" t="s">
        <v>649</v>
      </c>
      <c r="E2146" s="3" t="s">
        <v>35</v>
      </c>
      <c r="F2146" s="3" t="s">
        <v>643</v>
      </c>
      <c r="G2146" s="5">
        <v>208.9486757</v>
      </c>
      <c r="H2146" s="5">
        <v>116.7973357</v>
      </c>
      <c r="I2146" s="5">
        <v>315.40992139999997</v>
      </c>
      <c r="J2146" s="2" t="s">
        <v>644</v>
      </c>
    </row>
    <row r="2147" spans="1:10" ht="14.4">
      <c r="A2147" s="3" t="s">
        <v>305</v>
      </c>
      <c r="B2147" s="5">
        <v>2007</v>
      </c>
      <c r="C2147" s="3" t="s">
        <v>647</v>
      </c>
      <c r="D2147" s="3" t="s">
        <v>649</v>
      </c>
      <c r="E2147" s="3" t="s">
        <v>35</v>
      </c>
      <c r="F2147" s="3" t="s">
        <v>643</v>
      </c>
      <c r="G2147" s="5">
        <v>221.9012591</v>
      </c>
      <c r="H2147" s="5">
        <v>126.6261626</v>
      </c>
      <c r="I2147" s="5">
        <v>323.13121419999999</v>
      </c>
      <c r="J2147" s="2" t="s">
        <v>644</v>
      </c>
    </row>
    <row r="2148" spans="1:10" ht="14.4">
      <c r="A2148" s="3" t="s">
        <v>305</v>
      </c>
      <c r="B2148" s="5">
        <v>2008</v>
      </c>
      <c r="C2148" s="3" t="s">
        <v>647</v>
      </c>
      <c r="D2148" s="3" t="s">
        <v>649</v>
      </c>
      <c r="E2148" s="3" t="s">
        <v>35</v>
      </c>
      <c r="F2148" s="3" t="s">
        <v>643</v>
      </c>
      <c r="G2148" s="5">
        <v>234.50136520000001</v>
      </c>
      <c r="H2148" s="5">
        <v>134.7381408</v>
      </c>
      <c r="I2148" s="5">
        <v>353.76319439999997</v>
      </c>
      <c r="J2148" s="2" t="s">
        <v>644</v>
      </c>
    </row>
    <row r="2149" spans="1:10" ht="14.4">
      <c r="A2149" s="3" t="s">
        <v>305</v>
      </c>
      <c r="B2149" s="5">
        <v>2009</v>
      </c>
      <c r="C2149" s="3" t="s">
        <v>647</v>
      </c>
      <c r="D2149" s="3" t="s">
        <v>649</v>
      </c>
      <c r="E2149" s="3" t="s">
        <v>35</v>
      </c>
      <c r="F2149" s="3" t="s">
        <v>643</v>
      </c>
      <c r="G2149" s="5">
        <v>245.93138769999999</v>
      </c>
      <c r="H2149" s="5">
        <v>140.9556542</v>
      </c>
      <c r="I2149" s="5">
        <v>374.33924239999999</v>
      </c>
      <c r="J2149" s="2" t="s">
        <v>644</v>
      </c>
    </row>
    <row r="2150" spans="1:10" ht="14.4">
      <c r="A2150" s="3" t="s">
        <v>305</v>
      </c>
      <c r="B2150" s="5">
        <v>2010</v>
      </c>
      <c r="C2150" s="3" t="s">
        <v>647</v>
      </c>
      <c r="D2150" s="3" t="s">
        <v>649</v>
      </c>
      <c r="E2150" s="3" t="s">
        <v>35</v>
      </c>
      <c r="F2150" s="3" t="s">
        <v>643</v>
      </c>
      <c r="G2150" s="5">
        <v>257.06184949999999</v>
      </c>
      <c r="H2150" s="5">
        <v>139.1711517</v>
      </c>
      <c r="I2150" s="5">
        <v>401.63524660000002</v>
      </c>
      <c r="J2150" s="2" t="s">
        <v>644</v>
      </c>
    </row>
    <row r="2151" spans="1:10" ht="14.4">
      <c r="A2151" s="3" t="s">
        <v>305</v>
      </c>
      <c r="B2151" s="5">
        <v>2011</v>
      </c>
      <c r="C2151" s="3" t="s">
        <v>647</v>
      </c>
      <c r="D2151" s="3" t="s">
        <v>649</v>
      </c>
      <c r="E2151" s="3" t="s">
        <v>35</v>
      </c>
      <c r="F2151" s="3" t="s">
        <v>643</v>
      </c>
      <c r="G2151" s="5">
        <v>269.07760769999999</v>
      </c>
      <c r="H2151" s="5">
        <v>143.38207209999999</v>
      </c>
      <c r="I2151" s="5">
        <v>421.34266050000002</v>
      </c>
      <c r="J2151" s="2" t="s">
        <v>644</v>
      </c>
    </row>
    <row r="2152" spans="1:10" ht="14.4">
      <c r="A2152" s="3" t="s">
        <v>305</v>
      </c>
      <c r="B2152" s="5">
        <v>2012</v>
      </c>
      <c r="C2152" s="3" t="s">
        <v>647</v>
      </c>
      <c r="D2152" s="3" t="s">
        <v>649</v>
      </c>
      <c r="E2152" s="3" t="s">
        <v>35</v>
      </c>
      <c r="F2152" s="3" t="s">
        <v>643</v>
      </c>
      <c r="G2152" s="5">
        <v>274.90545700000001</v>
      </c>
      <c r="H2152" s="5">
        <v>150.63338200000001</v>
      </c>
      <c r="I2152" s="5">
        <v>410.7505759</v>
      </c>
      <c r="J2152" s="2" t="s">
        <v>644</v>
      </c>
    </row>
    <row r="2153" spans="1:10" ht="14.4">
      <c r="A2153" s="3" t="s">
        <v>305</v>
      </c>
      <c r="B2153" s="5">
        <v>2013</v>
      </c>
      <c r="C2153" s="3" t="s">
        <v>647</v>
      </c>
      <c r="D2153" s="3" t="s">
        <v>649</v>
      </c>
      <c r="E2153" s="3" t="s">
        <v>35</v>
      </c>
      <c r="F2153" s="3" t="s">
        <v>643</v>
      </c>
      <c r="G2153" s="5">
        <v>283.17689960000001</v>
      </c>
      <c r="H2153" s="5">
        <v>155.34159629999999</v>
      </c>
      <c r="I2153" s="5">
        <v>430.53902909999999</v>
      </c>
      <c r="J2153" s="2" t="s">
        <v>644</v>
      </c>
    </row>
    <row r="2154" spans="1:10" ht="14.4">
      <c r="A2154" s="3" t="s">
        <v>305</v>
      </c>
      <c r="B2154" s="5">
        <v>2014</v>
      </c>
      <c r="C2154" s="3" t="s">
        <v>647</v>
      </c>
      <c r="D2154" s="3" t="s">
        <v>649</v>
      </c>
      <c r="E2154" s="3" t="s">
        <v>35</v>
      </c>
      <c r="F2154" s="3" t="s">
        <v>643</v>
      </c>
      <c r="G2154" s="5">
        <v>299.10735240000002</v>
      </c>
      <c r="H2154" s="5">
        <v>160.45836360000001</v>
      </c>
      <c r="I2154" s="5">
        <v>447.6992027</v>
      </c>
      <c r="J2154" s="2" t="s">
        <v>644</v>
      </c>
    </row>
    <row r="2155" spans="1:10" ht="14.4">
      <c r="A2155" s="3" t="s">
        <v>305</v>
      </c>
      <c r="B2155" s="5">
        <v>2015</v>
      </c>
      <c r="C2155" s="3" t="s">
        <v>647</v>
      </c>
      <c r="D2155" s="3" t="s">
        <v>649</v>
      </c>
      <c r="E2155" s="3" t="s">
        <v>35</v>
      </c>
      <c r="F2155" s="3" t="s">
        <v>643</v>
      </c>
      <c r="G2155" s="5">
        <v>308.36444740000002</v>
      </c>
      <c r="H2155" s="5">
        <v>173.30489940000001</v>
      </c>
      <c r="I2155" s="5">
        <v>469.92872629999999</v>
      </c>
      <c r="J2155" s="2" t="s">
        <v>644</v>
      </c>
    </row>
    <row r="2156" spans="1:10" ht="14.4">
      <c r="A2156" s="3" t="s">
        <v>305</v>
      </c>
      <c r="B2156" s="5">
        <v>2016</v>
      </c>
      <c r="C2156" s="3" t="s">
        <v>647</v>
      </c>
      <c r="D2156" s="3" t="s">
        <v>649</v>
      </c>
      <c r="E2156" s="3" t="s">
        <v>35</v>
      </c>
      <c r="F2156" s="3" t="s">
        <v>643</v>
      </c>
      <c r="G2156" s="5">
        <v>322.55946849999998</v>
      </c>
      <c r="H2156" s="5">
        <v>177.1826543</v>
      </c>
      <c r="I2156" s="5">
        <v>481.00453110000001</v>
      </c>
      <c r="J2156" s="2" t="s">
        <v>644</v>
      </c>
    </row>
    <row r="2157" spans="1:10" ht="14.4">
      <c r="A2157" s="3" t="s">
        <v>305</v>
      </c>
      <c r="B2157" s="5">
        <v>2017</v>
      </c>
      <c r="C2157" s="3" t="s">
        <v>647</v>
      </c>
      <c r="D2157" s="3" t="s">
        <v>649</v>
      </c>
      <c r="E2157" s="3" t="s">
        <v>35</v>
      </c>
      <c r="F2157" s="3" t="s">
        <v>643</v>
      </c>
      <c r="G2157" s="5">
        <v>334.30168190000001</v>
      </c>
      <c r="H2157" s="5">
        <v>189.7657787</v>
      </c>
      <c r="I2157" s="5">
        <v>501.58344629999999</v>
      </c>
      <c r="J2157" s="2" t="s">
        <v>644</v>
      </c>
    </row>
    <row r="2158" spans="1:10" ht="14.4" hidden="1">
      <c r="A2158" s="3" t="s">
        <v>305</v>
      </c>
      <c r="B2158" s="5">
        <v>1990</v>
      </c>
      <c r="C2158" s="3" t="s">
        <v>647</v>
      </c>
      <c r="D2158" s="3" t="s">
        <v>649</v>
      </c>
      <c r="E2158" s="3" t="s">
        <v>35</v>
      </c>
      <c r="F2158" s="3" t="s">
        <v>646</v>
      </c>
      <c r="G2158" s="5">
        <v>4.9125342319999996</v>
      </c>
      <c r="H2158" s="5">
        <v>2.222533909</v>
      </c>
      <c r="I2158" s="5">
        <v>8.4426164749999995</v>
      </c>
      <c r="J2158" s="2" t="s">
        <v>644</v>
      </c>
    </row>
    <row r="2159" spans="1:10" ht="14.4" hidden="1">
      <c r="A2159" s="3" t="s">
        <v>305</v>
      </c>
      <c r="B2159" s="5">
        <v>1991</v>
      </c>
      <c r="C2159" s="3" t="s">
        <v>647</v>
      </c>
      <c r="D2159" s="3" t="s">
        <v>649</v>
      </c>
      <c r="E2159" s="3" t="s">
        <v>35</v>
      </c>
      <c r="F2159" s="3" t="s">
        <v>646</v>
      </c>
      <c r="G2159" s="5">
        <v>5.0286563080000004</v>
      </c>
      <c r="H2159" s="5">
        <v>2.5353462430000002</v>
      </c>
      <c r="I2159" s="5">
        <v>8.3651723540000003</v>
      </c>
      <c r="J2159" s="2" t="s">
        <v>644</v>
      </c>
    </row>
    <row r="2160" spans="1:10" ht="14.4" hidden="1">
      <c r="A2160" s="3" t="s">
        <v>305</v>
      </c>
      <c r="B2160" s="5">
        <v>1992</v>
      </c>
      <c r="C2160" s="3" t="s">
        <v>647</v>
      </c>
      <c r="D2160" s="3" t="s">
        <v>649</v>
      </c>
      <c r="E2160" s="3" t="s">
        <v>35</v>
      </c>
      <c r="F2160" s="3" t="s">
        <v>646</v>
      </c>
      <c r="G2160" s="5">
        <v>5.1529537669999996</v>
      </c>
      <c r="H2160" s="5">
        <v>2.6487079549999999</v>
      </c>
      <c r="I2160" s="5">
        <v>8.2125391430000008</v>
      </c>
      <c r="J2160" s="2" t="s">
        <v>644</v>
      </c>
    </row>
    <row r="2161" spans="1:10" ht="14.4" hidden="1">
      <c r="A2161" s="3" t="s">
        <v>305</v>
      </c>
      <c r="B2161" s="5">
        <v>1993</v>
      </c>
      <c r="C2161" s="3" t="s">
        <v>647</v>
      </c>
      <c r="D2161" s="3" t="s">
        <v>649</v>
      </c>
      <c r="E2161" s="3" t="s">
        <v>35</v>
      </c>
      <c r="F2161" s="3" t="s">
        <v>646</v>
      </c>
      <c r="G2161" s="5">
        <v>5.3133508899999997</v>
      </c>
      <c r="H2161" s="5">
        <v>2.8169833030000002</v>
      </c>
      <c r="I2161" s="5">
        <v>8.356957177</v>
      </c>
      <c r="J2161" s="2" t="s">
        <v>644</v>
      </c>
    </row>
    <row r="2162" spans="1:10" ht="14.4" hidden="1">
      <c r="A2162" s="3" t="s">
        <v>305</v>
      </c>
      <c r="B2162" s="5">
        <v>1994</v>
      </c>
      <c r="C2162" s="3" t="s">
        <v>647</v>
      </c>
      <c r="D2162" s="3" t="s">
        <v>649</v>
      </c>
      <c r="E2162" s="3" t="s">
        <v>35</v>
      </c>
      <c r="F2162" s="3" t="s">
        <v>646</v>
      </c>
      <c r="G2162" s="5">
        <v>5.4158635840000002</v>
      </c>
      <c r="H2162" s="5">
        <v>2.8259494329999999</v>
      </c>
      <c r="I2162" s="5">
        <v>8.9133646859999995</v>
      </c>
      <c r="J2162" s="2" t="s">
        <v>644</v>
      </c>
    </row>
    <row r="2163" spans="1:10" ht="14.4" hidden="1">
      <c r="A2163" s="3" t="s">
        <v>305</v>
      </c>
      <c r="B2163" s="5">
        <v>1995</v>
      </c>
      <c r="C2163" s="3" t="s">
        <v>647</v>
      </c>
      <c r="D2163" s="3" t="s">
        <v>649</v>
      </c>
      <c r="E2163" s="3" t="s">
        <v>35</v>
      </c>
      <c r="F2163" s="3" t="s">
        <v>646</v>
      </c>
      <c r="G2163" s="5">
        <v>5.4743847519999997</v>
      </c>
      <c r="H2163" s="5">
        <v>2.6188857940000001</v>
      </c>
      <c r="I2163" s="5">
        <v>9.0187726099999992</v>
      </c>
      <c r="J2163" s="2" t="s">
        <v>644</v>
      </c>
    </row>
    <row r="2164" spans="1:10" ht="14.4" hidden="1">
      <c r="A2164" s="3" t="s">
        <v>305</v>
      </c>
      <c r="B2164" s="5">
        <v>1996</v>
      </c>
      <c r="C2164" s="3" t="s">
        <v>647</v>
      </c>
      <c r="D2164" s="3" t="s">
        <v>649</v>
      </c>
      <c r="E2164" s="3" t="s">
        <v>35</v>
      </c>
      <c r="F2164" s="3" t="s">
        <v>646</v>
      </c>
      <c r="G2164" s="5">
        <v>5.533573101</v>
      </c>
      <c r="H2164" s="5">
        <v>2.9379995220000001</v>
      </c>
      <c r="I2164" s="5">
        <v>8.9720856609999995</v>
      </c>
      <c r="J2164" s="2" t="s">
        <v>644</v>
      </c>
    </row>
    <row r="2165" spans="1:10" ht="14.4" hidden="1">
      <c r="A2165" s="3" t="s">
        <v>305</v>
      </c>
      <c r="B2165" s="5">
        <v>1997</v>
      </c>
      <c r="C2165" s="3" t="s">
        <v>647</v>
      </c>
      <c r="D2165" s="3" t="s">
        <v>649</v>
      </c>
      <c r="E2165" s="3" t="s">
        <v>35</v>
      </c>
      <c r="F2165" s="3" t="s">
        <v>646</v>
      </c>
      <c r="G2165" s="5">
        <v>5.6320519420000004</v>
      </c>
      <c r="H2165" s="5">
        <v>3.0834172450000001</v>
      </c>
      <c r="I2165" s="5">
        <v>8.8181534339999992</v>
      </c>
      <c r="J2165" s="2" t="s">
        <v>644</v>
      </c>
    </row>
    <row r="2166" spans="1:10" ht="14.4" hidden="1">
      <c r="A2166" s="3" t="s">
        <v>305</v>
      </c>
      <c r="B2166" s="5">
        <v>1998</v>
      </c>
      <c r="C2166" s="3" t="s">
        <v>647</v>
      </c>
      <c r="D2166" s="3" t="s">
        <v>649</v>
      </c>
      <c r="E2166" s="3" t="s">
        <v>35</v>
      </c>
      <c r="F2166" s="3" t="s">
        <v>646</v>
      </c>
      <c r="G2166" s="5">
        <v>5.7578774529999999</v>
      </c>
      <c r="H2166" s="5">
        <v>3.1599804219999998</v>
      </c>
      <c r="I2166" s="5">
        <v>8.8567477110000006</v>
      </c>
      <c r="J2166" s="2" t="s">
        <v>644</v>
      </c>
    </row>
    <row r="2167" spans="1:10" ht="14.4" hidden="1">
      <c r="A2167" s="3" t="s">
        <v>305</v>
      </c>
      <c r="B2167" s="5">
        <v>1999</v>
      </c>
      <c r="C2167" s="3" t="s">
        <v>647</v>
      </c>
      <c r="D2167" s="3" t="s">
        <v>649</v>
      </c>
      <c r="E2167" s="3" t="s">
        <v>35</v>
      </c>
      <c r="F2167" s="3" t="s">
        <v>646</v>
      </c>
      <c r="G2167" s="5">
        <v>5.8820828470000004</v>
      </c>
      <c r="H2167" s="5">
        <v>3.1608068290000002</v>
      </c>
      <c r="I2167" s="5">
        <v>9.4342722749999997</v>
      </c>
      <c r="J2167" s="2" t="s">
        <v>644</v>
      </c>
    </row>
    <row r="2168" spans="1:10" ht="14.4" hidden="1">
      <c r="A2168" s="3" t="s">
        <v>305</v>
      </c>
      <c r="B2168" s="5">
        <v>2000</v>
      </c>
      <c r="C2168" s="3" t="s">
        <v>647</v>
      </c>
      <c r="D2168" s="3" t="s">
        <v>649</v>
      </c>
      <c r="E2168" s="3" t="s">
        <v>35</v>
      </c>
      <c r="F2168" s="3" t="s">
        <v>646</v>
      </c>
      <c r="G2168" s="5">
        <v>6.0756272349999998</v>
      </c>
      <c r="H2168" s="5">
        <v>3.0771841470000001</v>
      </c>
      <c r="I2168" s="5">
        <v>10.107268039999999</v>
      </c>
      <c r="J2168" s="2" t="s">
        <v>644</v>
      </c>
    </row>
    <row r="2169" spans="1:10" ht="14.4" hidden="1">
      <c r="A2169" s="3" t="s">
        <v>305</v>
      </c>
      <c r="B2169" s="5">
        <v>2001</v>
      </c>
      <c r="C2169" s="3" t="s">
        <v>647</v>
      </c>
      <c r="D2169" s="3" t="s">
        <v>649</v>
      </c>
      <c r="E2169" s="3" t="s">
        <v>35</v>
      </c>
      <c r="F2169" s="3" t="s">
        <v>646</v>
      </c>
      <c r="G2169" s="5">
        <v>6.2724875750000004</v>
      </c>
      <c r="H2169" s="5">
        <v>3.337594884</v>
      </c>
      <c r="I2169" s="5">
        <v>9.9869290470000003</v>
      </c>
      <c r="J2169" s="2" t="s">
        <v>644</v>
      </c>
    </row>
    <row r="2170" spans="1:10" ht="14.4" hidden="1">
      <c r="A2170" s="3" t="s">
        <v>305</v>
      </c>
      <c r="B2170" s="5">
        <v>2002</v>
      </c>
      <c r="C2170" s="3" t="s">
        <v>647</v>
      </c>
      <c r="D2170" s="3" t="s">
        <v>649</v>
      </c>
      <c r="E2170" s="3" t="s">
        <v>35</v>
      </c>
      <c r="F2170" s="3" t="s">
        <v>646</v>
      </c>
      <c r="G2170" s="5">
        <v>6.5193047120000003</v>
      </c>
      <c r="H2170" s="5">
        <v>3.7502649209999999</v>
      </c>
      <c r="I2170" s="5">
        <v>9.8948275169999995</v>
      </c>
      <c r="J2170" s="2" t="s">
        <v>644</v>
      </c>
    </row>
    <row r="2171" spans="1:10" ht="14.4" hidden="1">
      <c r="A2171" s="3" t="s">
        <v>305</v>
      </c>
      <c r="B2171" s="5">
        <v>2003</v>
      </c>
      <c r="C2171" s="3" t="s">
        <v>647</v>
      </c>
      <c r="D2171" s="3" t="s">
        <v>649</v>
      </c>
      <c r="E2171" s="3" t="s">
        <v>35</v>
      </c>
      <c r="F2171" s="3" t="s">
        <v>646</v>
      </c>
      <c r="G2171" s="5">
        <v>6.7826915760000004</v>
      </c>
      <c r="H2171" s="5">
        <v>3.8700241929999999</v>
      </c>
      <c r="I2171" s="5">
        <v>10.23932806</v>
      </c>
      <c r="J2171" s="2" t="s">
        <v>644</v>
      </c>
    </row>
    <row r="2172" spans="1:10" ht="14.4" hidden="1">
      <c r="A2172" s="3" t="s">
        <v>305</v>
      </c>
      <c r="B2172" s="5">
        <v>2004</v>
      </c>
      <c r="C2172" s="3" t="s">
        <v>647</v>
      </c>
      <c r="D2172" s="3" t="s">
        <v>649</v>
      </c>
      <c r="E2172" s="3" t="s">
        <v>35</v>
      </c>
      <c r="F2172" s="3" t="s">
        <v>646</v>
      </c>
      <c r="G2172" s="5">
        <v>7.1392810449999997</v>
      </c>
      <c r="H2172" s="5">
        <v>3.9616762319999999</v>
      </c>
      <c r="I2172" s="5">
        <v>10.858529770000001</v>
      </c>
      <c r="J2172" s="2" t="s">
        <v>644</v>
      </c>
    </row>
    <row r="2173" spans="1:10" ht="14.4" hidden="1">
      <c r="A2173" s="3" t="s">
        <v>305</v>
      </c>
      <c r="B2173" s="5">
        <v>2005</v>
      </c>
      <c r="C2173" s="3" t="s">
        <v>647</v>
      </c>
      <c r="D2173" s="3" t="s">
        <v>649</v>
      </c>
      <c r="E2173" s="3" t="s">
        <v>35</v>
      </c>
      <c r="F2173" s="3" t="s">
        <v>646</v>
      </c>
      <c r="G2173" s="5">
        <v>7.4479188250000004</v>
      </c>
      <c r="H2173" s="5">
        <v>3.9702937029999998</v>
      </c>
      <c r="I2173" s="5">
        <v>11.76095061</v>
      </c>
      <c r="J2173" s="2" t="s">
        <v>644</v>
      </c>
    </row>
    <row r="2174" spans="1:10" ht="14.4" hidden="1">
      <c r="A2174" s="3" t="s">
        <v>305</v>
      </c>
      <c r="B2174" s="5">
        <v>2006</v>
      </c>
      <c r="C2174" s="3" t="s">
        <v>647</v>
      </c>
      <c r="D2174" s="3" t="s">
        <v>649</v>
      </c>
      <c r="E2174" s="3" t="s">
        <v>35</v>
      </c>
      <c r="F2174" s="3" t="s">
        <v>646</v>
      </c>
      <c r="G2174" s="5">
        <v>7.9518307540000004</v>
      </c>
      <c r="H2174" s="5">
        <v>4.6253501840000002</v>
      </c>
      <c r="I2174" s="5">
        <v>11.86312933</v>
      </c>
      <c r="J2174" s="2" t="s">
        <v>644</v>
      </c>
    </row>
    <row r="2175" spans="1:10" ht="14.4" hidden="1">
      <c r="A2175" s="3" t="s">
        <v>305</v>
      </c>
      <c r="B2175" s="5">
        <v>2007</v>
      </c>
      <c r="C2175" s="3" t="s">
        <v>647</v>
      </c>
      <c r="D2175" s="3" t="s">
        <v>649</v>
      </c>
      <c r="E2175" s="3" t="s">
        <v>35</v>
      </c>
      <c r="F2175" s="3" t="s">
        <v>646</v>
      </c>
      <c r="G2175" s="5">
        <v>8.5109804709999999</v>
      </c>
      <c r="H2175" s="5">
        <v>5.080242428</v>
      </c>
      <c r="I2175" s="5">
        <v>12.401397680000001</v>
      </c>
      <c r="J2175" s="2" t="s">
        <v>644</v>
      </c>
    </row>
    <row r="2176" spans="1:10" ht="14.4" hidden="1">
      <c r="A2176" s="3" t="s">
        <v>305</v>
      </c>
      <c r="B2176" s="5">
        <v>2008</v>
      </c>
      <c r="C2176" s="3" t="s">
        <v>647</v>
      </c>
      <c r="D2176" s="3" t="s">
        <v>649</v>
      </c>
      <c r="E2176" s="3" t="s">
        <v>35</v>
      </c>
      <c r="F2176" s="3" t="s">
        <v>646</v>
      </c>
      <c r="G2176" s="5">
        <v>9.0588042229999992</v>
      </c>
      <c r="H2176" s="5">
        <v>5.3063818070000002</v>
      </c>
      <c r="I2176" s="5">
        <v>13.422178880000001</v>
      </c>
      <c r="J2176" s="2" t="s">
        <v>644</v>
      </c>
    </row>
    <row r="2177" spans="1:10" ht="14.4" hidden="1">
      <c r="A2177" s="3" t="s">
        <v>305</v>
      </c>
      <c r="B2177" s="5">
        <v>2009</v>
      </c>
      <c r="C2177" s="3" t="s">
        <v>647</v>
      </c>
      <c r="D2177" s="3" t="s">
        <v>649</v>
      </c>
      <c r="E2177" s="3" t="s">
        <v>35</v>
      </c>
      <c r="F2177" s="3" t="s">
        <v>646</v>
      </c>
      <c r="G2177" s="5">
        <v>9.5616938139999998</v>
      </c>
      <c r="H2177" s="5">
        <v>5.515746955</v>
      </c>
      <c r="I2177" s="5">
        <v>14.25643715</v>
      </c>
      <c r="J2177" s="2" t="s">
        <v>644</v>
      </c>
    </row>
    <row r="2178" spans="1:10" ht="14.4" hidden="1">
      <c r="A2178" s="3" t="s">
        <v>305</v>
      </c>
      <c r="B2178" s="5">
        <v>2010</v>
      </c>
      <c r="C2178" s="3" t="s">
        <v>647</v>
      </c>
      <c r="D2178" s="3" t="s">
        <v>649</v>
      </c>
      <c r="E2178" s="3" t="s">
        <v>35</v>
      </c>
      <c r="F2178" s="3" t="s">
        <v>646</v>
      </c>
      <c r="G2178" s="5">
        <v>10.05899784</v>
      </c>
      <c r="H2178" s="5">
        <v>5.5610488690000004</v>
      </c>
      <c r="I2178" s="5">
        <v>15.62018467</v>
      </c>
      <c r="J2178" s="2" t="s">
        <v>644</v>
      </c>
    </row>
    <row r="2179" spans="1:10" ht="14.4" hidden="1">
      <c r="A2179" s="3" t="s">
        <v>305</v>
      </c>
      <c r="B2179" s="5">
        <v>2011</v>
      </c>
      <c r="C2179" s="3" t="s">
        <v>647</v>
      </c>
      <c r="D2179" s="3" t="s">
        <v>649</v>
      </c>
      <c r="E2179" s="3" t="s">
        <v>35</v>
      </c>
      <c r="F2179" s="3" t="s">
        <v>646</v>
      </c>
      <c r="G2179" s="5">
        <v>10.59327453</v>
      </c>
      <c r="H2179" s="5">
        <v>5.756233258</v>
      </c>
      <c r="I2179" s="5">
        <v>16.65872212</v>
      </c>
      <c r="J2179" s="2" t="s">
        <v>644</v>
      </c>
    </row>
    <row r="2180" spans="1:10" ht="14.4" hidden="1">
      <c r="A2180" s="3" t="s">
        <v>305</v>
      </c>
      <c r="B2180" s="5">
        <v>2012</v>
      </c>
      <c r="C2180" s="3" t="s">
        <v>647</v>
      </c>
      <c r="D2180" s="3" t="s">
        <v>649</v>
      </c>
      <c r="E2180" s="3" t="s">
        <v>35</v>
      </c>
      <c r="F2180" s="3" t="s">
        <v>646</v>
      </c>
      <c r="G2180" s="5">
        <v>10.877421440000001</v>
      </c>
      <c r="H2180" s="5">
        <v>5.9982850320000001</v>
      </c>
      <c r="I2180" s="5">
        <v>16.293408379999999</v>
      </c>
      <c r="J2180" s="2" t="s">
        <v>644</v>
      </c>
    </row>
    <row r="2181" spans="1:10" ht="14.4" hidden="1">
      <c r="A2181" s="3" t="s">
        <v>305</v>
      </c>
      <c r="B2181" s="5">
        <v>2013</v>
      </c>
      <c r="C2181" s="3" t="s">
        <v>647</v>
      </c>
      <c r="D2181" s="3" t="s">
        <v>649</v>
      </c>
      <c r="E2181" s="3" t="s">
        <v>35</v>
      </c>
      <c r="F2181" s="3" t="s">
        <v>646</v>
      </c>
      <c r="G2181" s="5">
        <v>11.232728590000001</v>
      </c>
      <c r="H2181" s="5">
        <v>6.225868599</v>
      </c>
      <c r="I2181" s="5">
        <v>17.08502236</v>
      </c>
      <c r="J2181" s="2" t="s">
        <v>644</v>
      </c>
    </row>
    <row r="2182" spans="1:10" ht="14.4" hidden="1">
      <c r="A2182" s="3" t="s">
        <v>305</v>
      </c>
      <c r="B2182" s="5">
        <v>2014</v>
      </c>
      <c r="C2182" s="3" t="s">
        <v>647</v>
      </c>
      <c r="D2182" s="3" t="s">
        <v>649</v>
      </c>
      <c r="E2182" s="3" t="s">
        <v>35</v>
      </c>
      <c r="F2182" s="3" t="s">
        <v>646</v>
      </c>
      <c r="G2182" s="5">
        <v>11.896734199999999</v>
      </c>
      <c r="H2182" s="5">
        <v>6.5878745109999999</v>
      </c>
      <c r="I2182" s="5">
        <v>17.748359610000001</v>
      </c>
      <c r="J2182" s="2" t="s">
        <v>644</v>
      </c>
    </row>
    <row r="2183" spans="1:10" ht="14.4" hidden="1">
      <c r="A2183" s="3" t="s">
        <v>305</v>
      </c>
      <c r="B2183" s="5">
        <v>2015</v>
      </c>
      <c r="C2183" s="3" t="s">
        <v>647</v>
      </c>
      <c r="D2183" s="3" t="s">
        <v>649</v>
      </c>
      <c r="E2183" s="3" t="s">
        <v>35</v>
      </c>
      <c r="F2183" s="3" t="s">
        <v>646</v>
      </c>
      <c r="G2183" s="5">
        <v>12.2820389</v>
      </c>
      <c r="H2183" s="5">
        <v>6.9204525520000004</v>
      </c>
      <c r="I2183" s="5">
        <v>18.667922480000001</v>
      </c>
      <c r="J2183" s="2" t="s">
        <v>644</v>
      </c>
    </row>
    <row r="2184" spans="1:10" ht="14.4" hidden="1">
      <c r="A2184" s="3" t="s">
        <v>305</v>
      </c>
      <c r="B2184" s="5">
        <v>2016</v>
      </c>
      <c r="C2184" s="3" t="s">
        <v>647</v>
      </c>
      <c r="D2184" s="3" t="s">
        <v>649</v>
      </c>
      <c r="E2184" s="3" t="s">
        <v>35</v>
      </c>
      <c r="F2184" s="3" t="s">
        <v>646</v>
      </c>
      <c r="G2184" s="5">
        <v>12.89192676</v>
      </c>
      <c r="H2184" s="5">
        <v>7.2684888519999999</v>
      </c>
      <c r="I2184" s="5">
        <v>18.971267820000001</v>
      </c>
      <c r="J2184" s="2" t="s">
        <v>644</v>
      </c>
    </row>
    <row r="2185" spans="1:10" ht="14.4" hidden="1">
      <c r="A2185" s="3" t="s">
        <v>305</v>
      </c>
      <c r="B2185" s="5">
        <v>2017</v>
      </c>
      <c r="C2185" s="3" t="s">
        <v>647</v>
      </c>
      <c r="D2185" s="3" t="s">
        <v>649</v>
      </c>
      <c r="E2185" s="3" t="s">
        <v>35</v>
      </c>
      <c r="F2185" s="3" t="s">
        <v>646</v>
      </c>
      <c r="G2185" s="5">
        <v>13.42102657</v>
      </c>
      <c r="H2185" s="5">
        <v>7.6895727550000004</v>
      </c>
      <c r="I2185" s="5">
        <v>19.988705</v>
      </c>
      <c r="J2185" s="2" t="s">
        <v>644</v>
      </c>
    </row>
    <row r="2186" spans="1:10" ht="14.4">
      <c r="A2186" s="3" t="s">
        <v>305</v>
      </c>
      <c r="B2186" s="5">
        <v>1990</v>
      </c>
      <c r="C2186" s="3" t="s">
        <v>647</v>
      </c>
      <c r="D2186" s="3" t="s">
        <v>650</v>
      </c>
      <c r="E2186" s="3" t="s">
        <v>35</v>
      </c>
      <c r="F2186" s="3" t="s">
        <v>643</v>
      </c>
      <c r="G2186" s="5">
        <v>17.754788850000001</v>
      </c>
      <c r="H2186" s="5">
        <v>7.4501638669999997</v>
      </c>
      <c r="I2186" s="5">
        <v>32.121401929999998</v>
      </c>
      <c r="J2186" s="2" t="s">
        <v>644</v>
      </c>
    </row>
    <row r="2187" spans="1:10" ht="14.4">
      <c r="A2187" s="3" t="s">
        <v>305</v>
      </c>
      <c r="B2187" s="5">
        <v>1991</v>
      </c>
      <c r="C2187" s="3" t="s">
        <v>647</v>
      </c>
      <c r="D2187" s="3" t="s">
        <v>650</v>
      </c>
      <c r="E2187" s="3" t="s">
        <v>35</v>
      </c>
      <c r="F2187" s="3" t="s">
        <v>643</v>
      </c>
      <c r="G2187" s="5">
        <v>17.894517329999999</v>
      </c>
      <c r="H2187" s="5">
        <v>8.711416947</v>
      </c>
      <c r="I2187" s="5">
        <v>30.846221809999999</v>
      </c>
      <c r="J2187" s="2" t="s">
        <v>644</v>
      </c>
    </row>
    <row r="2188" spans="1:10" ht="14.4">
      <c r="A2188" s="3" t="s">
        <v>305</v>
      </c>
      <c r="B2188" s="5">
        <v>1992</v>
      </c>
      <c r="C2188" s="3" t="s">
        <v>647</v>
      </c>
      <c r="D2188" s="3" t="s">
        <v>650</v>
      </c>
      <c r="E2188" s="3" t="s">
        <v>35</v>
      </c>
      <c r="F2188" s="3" t="s">
        <v>643</v>
      </c>
      <c r="G2188" s="5">
        <v>18.054501429999998</v>
      </c>
      <c r="H2188" s="5">
        <v>8.8460297079999997</v>
      </c>
      <c r="I2188" s="5">
        <v>31.238853150000001</v>
      </c>
      <c r="J2188" s="2" t="s">
        <v>644</v>
      </c>
    </row>
    <row r="2189" spans="1:10" ht="14.4">
      <c r="A2189" s="3" t="s">
        <v>305</v>
      </c>
      <c r="B2189" s="5">
        <v>1993</v>
      </c>
      <c r="C2189" s="3" t="s">
        <v>647</v>
      </c>
      <c r="D2189" s="3" t="s">
        <v>650</v>
      </c>
      <c r="E2189" s="3" t="s">
        <v>35</v>
      </c>
      <c r="F2189" s="3" t="s">
        <v>643</v>
      </c>
      <c r="G2189" s="5">
        <v>18.255542160000001</v>
      </c>
      <c r="H2189" s="5">
        <v>9.3062662950000004</v>
      </c>
      <c r="I2189" s="5">
        <v>30.076231709999998</v>
      </c>
      <c r="J2189" s="2" t="s">
        <v>644</v>
      </c>
    </row>
    <row r="2190" spans="1:10" ht="14.4">
      <c r="A2190" s="3" t="s">
        <v>305</v>
      </c>
      <c r="B2190" s="5">
        <v>1994</v>
      </c>
      <c r="C2190" s="3" t="s">
        <v>647</v>
      </c>
      <c r="D2190" s="3" t="s">
        <v>650</v>
      </c>
      <c r="E2190" s="3" t="s">
        <v>35</v>
      </c>
      <c r="F2190" s="3" t="s">
        <v>643</v>
      </c>
      <c r="G2190" s="5">
        <v>18.222476329999999</v>
      </c>
      <c r="H2190" s="5">
        <v>9.1682352760000008</v>
      </c>
      <c r="I2190" s="5">
        <v>31.52118351</v>
      </c>
      <c r="J2190" s="2" t="s">
        <v>644</v>
      </c>
    </row>
    <row r="2191" spans="1:10" ht="14.4">
      <c r="A2191" s="3" t="s">
        <v>305</v>
      </c>
      <c r="B2191" s="5">
        <v>1995</v>
      </c>
      <c r="C2191" s="3" t="s">
        <v>647</v>
      </c>
      <c r="D2191" s="3" t="s">
        <v>650</v>
      </c>
      <c r="E2191" s="3" t="s">
        <v>35</v>
      </c>
      <c r="F2191" s="3" t="s">
        <v>643</v>
      </c>
      <c r="G2191" s="5">
        <v>18.058857790000001</v>
      </c>
      <c r="H2191" s="5">
        <v>8.4972783209999996</v>
      </c>
      <c r="I2191" s="5">
        <v>31.446845979999999</v>
      </c>
      <c r="J2191" s="2" t="s">
        <v>644</v>
      </c>
    </row>
    <row r="2192" spans="1:10" ht="14.4">
      <c r="A2192" s="3" t="s">
        <v>305</v>
      </c>
      <c r="B2192" s="5">
        <v>1996</v>
      </c>
      <c r="C2192" s="3" t="s">
        <v>647</v>
      </c>
      <c r="D2192" s="3" t="s">
        <v>650</v>
      </c>
      <c r="E2192" s="3" t="s">
        <v>35</v>
      </c>
      <c r="F2192" s="3" t="s">
        <v>643</v>
      </c>
      <c r="G2192" s="5">
        <v>17.86482097</v>
      </c>
      <c r="H2192" s="5">
        <v>8.879172488</v>
      </c>
      <c r="I2192" s="5">
        <v>29.739671189999999</v>
      </c>
      <c r="J2192" s="2" t="s">
        <v>644</v>
      </c>
    </row>
    <row r="2193" spans="1:10" ht="14.4">
      <c r="A2193" s="3" t="s">
        <v>305</v>
      </c>
      <c r="B2193" s="5">
        <v>1997</v>
      </c>
      <c r="C2193" s="3" t="s">
        <v>647</v>
      </c>
      <c r="D2193" s="3" t="s">
        <v>650</v>
      </c>
      <c r="E2193" s="3" t="s">
        <v>35</v>
      </c>
      <c r="F2193" s="3" t="s">
        <v>643</v>
      </c>
      <c r="G2193" s="5">
        <v>17.750680240000001</v>
      </c>
      <c r="H2193" s="5">
        <v>9.4005610819999994</v>
      </c>
      <c r="I2193" s="5">
        <v>29.22547213</v>
      </c>
      <c r="J2193" s="2" t="s">
        <v>644</v>
      </c>
    </row>
    <row r="2194" spans="1:10" ht="14.4">
      <c r="A2194" s="3" t="s">
        <v>305</v>
      </c>
      <c r="B2194" s="5">
        <v>1998</v>
      </c>
      <c r="C2194" s="3" t="s">
        <v>647</v>
      </c>
      <c r="D2194" s="3" t="s">
        <v>650</v>
      </c>
      <c r="E2194" s="3" t="s">
        <v>35</v>
      </c>
      <c r="F2194" s="3" t="s">
        <v>643</v>
      </c>
      <c r="G2194" s="5">
        <v>17.777989600000002</v>
      </c>
      <c r="H2194" s="5">
        <v>9.1482170390000004</v>
      </c>
      <c r="I2194" s="5">
        <v>28.947219390000001</v>
      </c>
      <c r="J2194" s="2" t="s">
        <v>644</v>
      </c>
    </row>
    <row r="2195" spans="1:10" ht="14.4">
      <c r="A2195" s="3" t="s">
        <v>305</v>
      </c>
      <c r="B2195" s="5">
        <v>1999</v>
      </c>
      <c r="C2195" s="3" t="s">
        <v>647</v>
      </c>
      <c r="D2195" s="3" t="s">
        <v>650</v>
      </c>
      <c r="E2195" s="3" t="s">
        <v>35</v>
      </c>
      <c r="F2195" s="3" t="s">
        <v>643</v>
      </c>
      <c r="G2195" s="5">
        <v>17.48068138</v>
      </c>
      <c r="H2195" s="5">
        <v>8.7597130659999998</v>
      </c>
      <c r="I2195" s="5">
        <v>29.420065900000001</v>
      </c>
      <c r="J2195" s="2" t="s">
        <v>644</v>
      </c>
    </row>
    <row r="2196" spans="1:10" ht="14.4">
      <c r="A2196" s="3" t="s">
        <v>305</v>
      </c>
      <c r="B2196" s="5">
        <v>2000</v>
      </c>
      <c r="C2196" s="3" t="s">
        <v>647</v>
      </c>
      <c r="D2196" s="3" t="s">
        <v>650</v>
      </c>
      <c r="E2196" s="3" t="s">
        <v>35</v>
      </c>
      <c r="F2196" s="3" t="s">
        <v>643</v>
      </c>
      <c r="G2196" s="5">
        <v>17.367691669999999</v>
      </c>
      <c r="H2196" s="5">
        <v>8.1247699699999991</v>
      </c>
      <c r="I2196" s="5">
        <v>30.355341060000001</v>
      </c>
      <c r="J2196" s="2" t="s">
        <v>644</v>
      </c>
    </row>
    <row r="2197" spans="1:10" ht="14.4">
      <c r="A2197" s="3" t="s">
        <v>305</v>
      </c>
      <c r="B2197" s="5">
        <v>2001</v>
      </c>
      <c r="C2197" s="3" t="s">
        <v>647</v>
      </c>
      <c r="D2197" s="3" t="s">
        <v>650</v>
      </c>
      <c r="E2197" s="3" t="s">
        <v>35</v>
      </c>
      <c r="F2197" s="3" t="s">
        <v>643</v>
      </c>
      <c r="G2197" s="5">
        <v>17.50324663</v>
      </c>
      <c r="H2197" s="5">
        <v>8.8862626630000001</v>
      </c>
      <c r="I2197" s="5">
        <v>28.8481673</v>
      </c>
      <c r="J2197" s="2" t="s">
        <v>644</v>
      </c>
    </row>
    <row r="2198" spans="1:10" ht="14.4">
      <c r="A2198" s="3" t="s">
        <v>305</v>
      </c>
      <c r="B2198" s="5">
        <v>2002</v>
      </c>
      <c r="C2198" s="3" t="s">
        <v>647</v>
      </c>
      <c r="D2198" s="3" t="s">
        <v>650</v>
      </c>
      <c r="E2198" s="3" t="s">
        <v>35</v>
      </c>
      <c r="F2198" s="3" t="s">
        <v>643</v>
      </c>
      <c r="G2198" s="5">
        <v>17.885632940000001</v>
      </c>
      <c r="H2198" s="5">
        <v>9.6767513540000003</v>
      </c>
      <c r="I2198" s="5">
        <v>29.27873232</v>
      </c>
      <c r="J2198" s="2" t="s">
        <v>644</v>
      </c>
    </row>
    <row r="2199" spans="1:10" ht="14.4">
      <c r="A2199" s="3" t="s">
        <v>305</v>
      </c>
      <c r="B2199" s="5">
        <v>2003</v>
      </c>
      <c r="C2199" s="3" t="s">
        <v>647</v>
      </c>
      <c r="D2199" s="3" t="s">
        <v>650</v>
      </c>
      <c r="E2199" s="3" t="s">
        <v>35</v>
      </c>
      <c r="F2199" s="3" t="s">
        <v>643</v>
      </c>
      <c r="G2199" s="5">
        <v>18.354893400000002</v>
      </c>
      <c r="H2199" s="5">
        <v>9.7870891489999998</v>
      </c>
      <c r="I2199" s="5">
        <v>29.235708240000001</v>
      </c>
      <c r="J2199" s="2" t="s">
        <v>644</v>
      </c>
    </row>
    <row r="2200" spans="1:10" ht="14.4">
      <c r="A2200" s="3" t="s">
        <v>305</v>
      </c>
      <c r="B2200" s="5">
        <v>2004</v>
      </c>
      <c r="C2200" s="3" t="s">
        <v>647</v>
      </c>
      <c r="D2200" s="3" t="s">
        <v>650</v>
      </c>
      <c r="E2200" s="3" t="s">
        <v>35</v>
      </c>
      <c r="F2200" s="3" t="s">
        <v>643</v>
      </c>
      <c r="G2200" s="5">
        <v>19.087547279999999</v>
      </c>
      <c r="H2200" s="5">
        <v>10.112829919999999</v>
      </c>
      <c r="I2200" s="5">
        <v>30.859092860000001</v>
      </c>
      <c r="J2200" s="2" t="s">
        <v>644</v>
      </c>
    </row>
    <row r="2201" spans="1:10" ht="14.4">
      <c r="A2201" s="3" t="s">
        <v>305</v>
      </c>
      <c r="B2201" s="5">
        <v>2005</v>
      </c>
      <c r="C2201" s="3" t="s">
        <v>647</v>
      </c>
      <c r="D2201" s="3" t="s">
        <v>650</v>
      </c>
      <c r="E2201" s="3" t="s">
        <v>35</v>
      </c>
      <c r="F2201" s="3" t="s">
        <v>643</v>
      </c>
      <c r="G2201" s="5">
        <v>19.667032039999999</v>
      </c>
      <c r="H2201" s="5">
        <v>9.8895747210000007</v>
      </c>
      <c r="I2201" s="5">
        <v>33.214691539999997</v>
      </c>
      <c r="J2201" s="2" t="s">
        <v>644</v>
      </c>
    </row>
    <row r="2202" spans="1:10" ht="14.4">
      <c r="A2202" s="3" t="s">
        <v>305</v>
      </c>
      <c r="B2202" s="5">
        <v>2006</v>
      </c>
      <c r="C2202" s="3" t="s">
        <v>647</v>
      </c>
      <c r="D2202" s="3" t="s">
        <v>650</v>
      </c>
      <c r="E2202" s="3" t="s">
        <v>35</v>
      </c>
      <c r="F2202" s="3" t="s">
        <v>643</v>
      </c>
      <c r="G2202" s="5">
        <v>20.706088980000001</v>
      </c>
      <c r="H2202" s="5">
        <v>11.104015990000001</v>
      </c>
      <c r="I2202" s="5">
        <v>33.101691299999999</v>
      </c>
      <c r="J2202" s="2" t="s">
        <v>644</v>
      </c>
    </row>
    <row r="2203" spans="1:10" ht="14.4">
      <c r="A2203" s="3" t="s">
        <v>305</v>
      </c>
      <c r="B2203" s="5">
        <v>2007</v>
      </c>
      <c r="C2203" s="3" t="s">
        <v>647</v>
      </c>
      <c r="D2203" s="3" t="s">
        <v>650</v>
      </c>
      <c r="E2203" s="3" t="s">
        <v>35</v>
      </c>
      <c r="F2203" s="3" t="s">
        <v>643</v>
      </c>
      <c r="G2203" s="5">
        <v>21.88010156</v>
      </c>
      <c r="H2203" s="5">
        <v>12.10734358</v>
      </c>
      <c r="I2203" s="5">
        <v>33.479279099999999</v>
      </c>
      <c r="J2203" s="2" t="s">
        <v>644</v>
      </c>
    </row>
    <row r="2204" spans="1:10" ht="14.4">
      <c r="A2204" s="3" t="s">
        <v>305</v>
      </c>
      <c r="B2204" s="5">
        <v>2008</v>
      </c>
      <c r="C2204" s="3" t="s">
        <v>647</v>
      </c>
      <c r="D2204" s="3" t="s">
        <v>650</v>
      </c>
      <c r="E2204" s="3" t="s">
        <v>35</v>
      </c>
      <c r="F2204" s="3" t="s">
        <v>643</v>
      </c>
      <c r="G2204" s="5">
        <v>23.08025361</v>
      </c>
      <c r="H2204" s="5">
        <v>13.218761349999999</v>
      </c>
      <c r="I2204" s="5">
        <v>35.174216719999997</v>
      </c>
      <c r="J2204" s="2" t="s">
        <v>644</v>
      </c>
    </row>
    <row r="2205" spans="1:10" ht="14.4">
      <c r="A2205" s="3" t="s">
        <v>305</v>
      </c>
      <c r="B2205" s="5">
        <v>2009</v>
      </c>
      <c r="C2205" s="3" t="s">
        <v>647</v>
      </c>
      <c r="D2205" s="3" t="s">
        <v>650</v>
      </c>
      <c r="E2205" s="3" t="s">
        <v>35</v>
      </c>
      <c r="F2205" s="3" t="s">
        <v>643</v>
      </c>
      <c r="G2205" s="5">
        <v>24.20488546</v>
      </c>
      <c r="H2205" s="5">
        <v>13.36517192</v>
      </c>
      <c r="I2205" s="5">
        <v>38.213005019999997</v>
      </c>
      <c r="J2205" s="2" t="s">
        <v>644</v>
      </c>
    </row>
    <row r="2206" spans="1:10" ht="14.4">
      <c r="A2206" s="3" t="s">
        <v>305</v>
      </c>
      <c r="B2206" s="5">
        <v>2010</v>
      </c>
      <c r="C2206" s="3" t="s">
        <v>647</v>
      </c>
      <c r="D2206" s="3" t="s">
        <v>650</v>
      </c>
      <c r="E2206" s="3" t="s">
        <v>35</v>
      </c>
      <c r="F2206" s="3" t="s">
        <v>643</v>
      </c>
      <c r="G2206" s="5">
        <v>25.315612550000001</v>
      </c>
      <c r="H2206" s="5">
        <v>13.6878096</v>
      </c>
      <c r="I2206" s="5">
        <v>41.185896890000002</v>
      </c>
      <c r="J2206" s="2" t="s">
        <v>644</v>
      </c>
    </row>
    <row r="2207" spans="1:10" ht="14.4">
      <c r="A2207" s="3" t="s">
        <v>305</v>
      </c>
      <c r="B2207" s="5">
        <v>2011</v>
      </c>
      <c r="C2207" s="3" t="s">
        <v>647</v>
      </c>
      <c r="D2207" s="3" t="s">
        <v>650</v>
      </c>
      <c r="E2207" s="3" t="s">
        <v>35</v>
      </c>
      <c r="F2207" s="3" t="s">
        <v>643</v>
      </c>
      <c r="G2207" s="5">
        <v>26.56195529</v>
      </c>
      <c r="H2207" s="5">
        <v>13.720096849999999</v>
      </c>
      <c r="I2207" s="5">
        <v>43.467061600000001</v>
      </c>
      <c r="J2207" s="2" t="s">
        <v>644</v>
      </c>
    </row>
    <row r="2208" spans="1:10" ht="14.4">
      <c r="A2208" s="3" t="s">
        <v>305</v>
      </c>
      <c r="B2208" s="5">
        <v>2012</v>
      </c>
      <c r="C2208" s="3" t="s">
        <v>647</v>
      </c>
      <c r="D2208" s="3" t="s">
        <v>650</v>
      </c>
      <c r="E2208" s="3" t="s">
        <v>35</v>
      </c>
      <c r="F2208" s="3" t="s">
        <v>643</v>
      </c>
      <c r="G2208" s="5">
        <v>27.214075940000001</v>
      </c>
      <c r="H2208" s="5">
        <v>14.039063280000001</v>
      </c>
      <c r="I2208" s="5">
        <v>44.020618730000002</v>
      </c>
      <c r="J2208" s="2" t="s">
        <v>644</v>
      </c>
    </row>
    <row r="2209" spans="1:10" ht="14.4">
      <c r="A2209" s="3" t="s">
        <v>305</v>
      </c>
      <c r="B2209" s="5">
        <v>2013</v>
      </c>
      <c r="C2209" s="3" t="s">
        <v>647</v>
      </c>
      <c r="D2209" s="3" t="s">
        <v>650</v>
      </c>
      <c r="E2209" s="3" t="s">
        <v>35</v>
      </c>
      <c r="F2209" s="3" t="s">
        <v>643</v>
      </c>
      <c r="G2209" s="5">
        <v>28.019221349999999</v>
      </c>
      <c r="H2209" s="5">
        <v>14.10929922</v>
      </c>
      <c r="I2209" s="5">
        <v>44.963397010000001</v>
      </c>
      <c r="J2209" s="2" t="s">
        <v>644</v>
      </c>
    </row>
    <row r="2210" spans="1:10" ht="14.4">
      <c r="A2210" s="3" t="s">
        <v>305</v>
      </c>
      <c r="B2210" s="5">
        <v>2014</v>
      </c>
      <c r="C2210" s="3" t="s">
        <v>647</v>
      </c>
      <c r="D2210" s="3" t="s">
        <v>650</v>
      </c>
      <c r="E2210" s="3" t="s">
        <v>35</v>
      </c>
      <c r="F2210" s="3" t="s">
        <v>643</v>
      </c>
      <c r="G2210" s="5">
        <v>29.697547419999999</v>
      </c>
      <c r="H2210" s="5">
        <v>15.70752886</v>
      </c>
      <c r="I2210" s="5">
        <v>48.255554140000001</v>
      </c>
      <c r="J2210" s="2" t="s">
        <v>644</v>
      </c>
    </row>
    <row r="2211" spans="1:10" ht="14.4">
      <c r="A2211" s="3" t="s">
        <v>305</v>
      </c>
      <c r="B2211" s="5">
        <v>2015</v>
      </c>
      <c r="C2211" s="3" t="s">
        <v>647</v>
      </c>
      <c r="D2211" s="3" t="s">
        <v>650</v>
      </c>
      <c r="E2211" s="3" t="s">
        <v>35</v>
      </c>
      <c r="F2211" s="3" t="s">
        <v>643</v>
      </c>
      <c r="G2211" s="5">
        <v>30.55445336</v>
      </c>
      <c r="H2211" s="5">
        <v>16.871244040000001</v>
      </c>
      <c r="I2211" s="5">
        <v>48.363755349999998</v>
      </c>
      <c r="J2211" s="2" t="s">
        <v>644</v>
      </c>
    </row>
    <row r="2212" spans="1:10" ht="14.4">
      <c r="A2212" s="3" t="s">
        <v>305</v>
      </c>
      <c r="B2212" s="5">
        <v>2016</v>
      </c>
      <c r="C2212" s="3" t="s">
        <v>647</v>
      </c>
      <c r="D2212" s="3" t="s">
        <v>650</v>
      </c>
      <c r="E2212" s="3" t="s">
        <v>35</v>
      </c>
      <c r="F2212" s="3" t="s">
        <v>643</v>
      </c>
      <c r="G2212" s="5">
        <v>32.040397149999997</v>
      </c>
      <c r="H2212" s="5">
        <v>17.053078379999999</v>
      </c>
      <c r="I2212" s="5">
        <v>50.367380130000001</v>
      </c>
      <c r="J2212" s="2" t="s">
        <v>644</v>
      </c>
    </row>
    <row r="2213" spans="1:10" ht="14.4">
      <c r="A2213" s="3" t="s">
        <v>305</v>
      </c>
      <c r="B2213" s="5">
        <v>2017</v>
      </c>
      <c r="C2213" s="3" t="s">
        <v>647</v>
      </c>
      <c r="D2213" s="3" t="s">
        <v>650</v>
      </c>
      <c r="E2213" s="3" t="s">
        <v>35</v>
      </c>
      <c r="F2213" s="3" t="s">
        <v>643</v>
      </c>
      <c r="G2213" s="5">
        <v>33.467430710000002</v>
      </c>
      <c r="H2213" s="5">
        <v>17.701257649999999</v>
      </c>
      <c r="I2213" s="5">
        <v>53.172536780000001</v>
      </c>
      <c r="J2213" s="2" t="s">
        <v>644</v>
      </c>
    </row>
    <row r="2214" spans="1:10" ht="14.4" hidden="1">
      <c r="A2214" s="3" t="s">
        <v>305</v>
      </c>
      <c r="B2214" s="5">
        <v>1990</v>
      </c>
      <c r="C2214" s="3" t="s">
        <v>647</v>
      </c>
      <c r="D2214" s="3" t="s">
        <v>650</v>
      </c>
      <c r="E2214" s="3" t="s">
        <v>35</v>
      </c>
      <c r="F2214" s="3" t="s">
        <v>646</v>
      </c>
      <c r="G2214" s="5">
        <v>0.74003712399999999</v>
      </c>
      <c r="H2214" s="5">
        <v>0.30837245699999999</v>
      </c>
      <c r="I2214" s="5">
        <v>1.3612664320000001</v>
      </c>
      <c r="J2214" s="2" t="s">
        <v>644</v>
      </c>
    </row>
    <row r="2215" spans="1:10" ht="14.4" hidden="1">
      <c r="A2215" s="3" t="s">
        <v>305</v>
      </c>
      <c r="B2215" s="5">
        <v>1991</v>
      </c>
      <c r="C2215" s="3" t="s">
        <v>647</v>
      </c>
      <c r="D2215" s="3" t="s">
        <v>650</v>
      </c>
      <c r="E2215" s="3" t="s">
        <v>35</v>
      </c>
      <c r="F2215" s="3" t="s">
        <v>646</v>
      </c>
      <c r="G2215" s="5">
        <v>0.74809248699999997</v>
      </c>
      <c r="H2215" s="5">
        <v>0.35524919900000002</v>
      </c>
      <c r="I2215" s="5">
        <v>1.2976636319999999</v>
      </c>
      <c r="J2215" s="2" t="s">
        <v>644</v>
      </c>
    </row>
    <row r="2216" spans="1:10" ht="14.4" hidden="1">
      <c r="A2216" s="3" t="s">
        <v>305</v>
      </c>
      <c r="B2216" s="5">
        <v>1992</v>
      </c>
      <c r="C2216" s="3" t="s">
        <v>647</v>
      </c>
      <c r="D2216" s="3" t="s">
        <v>650</v>
      </c>
      <c r="E2216" s="3" t="s">
        <v>35</v>
      </c>
      <c r="F2216" s="3" t="s">
        <v>646</v>
      </c>
      <c r="G2216" s="5">
        <v>0.75707007000000004</v>
      </c>
      <c r="H2216" s="5">
        <v>0.36895549300000002</v>
      </c>
      <c r="I2216" s="5">
        <v>1.278051091</v>
      </c>
      <c r="J2216" s="2" t="s">
        <v>644</v>
      </c>
    </row>
    <row r="2217" spans="1:10" ht="14.4" hidden="1">
      <c r="A2217" s="3" t="s">
        <v>305</v>
      </c>
      <c r="B2217" s="5">
        <v>1993</v>
      </c>
      <c r="C2217" s="3" t="s">
        <v>647</v>
      </c>
      <c r="D2217" s="3" t="s">
        <v>650</v>
      </c>
      <c r="E2217" s="3" t="s">
        <v>35</v>
      </c>
      <c r="F2217" s="3" t="s">
        <v>646</v>
      </c>
      <c r="G2217" s="5">
        <v>0.76810531100000001</v>
      </c>
      <c r="H2217" s="5">
        <v>0.38933617300000001</v>
      </c>
      <c r="I2217" s="5">
        <v>1.28399185</v>
      </c>
      <c r="J2217" s="2" t="s">
        <v>644</v>
      </c>
    </row>
    <row r="2218" spans="1:10" ht="14.4" hidden="1">
      <c r="A2218" s="3" t="s">
        <v>305</v>
      </c>
      <c r="B2218" s="5">
        <v>1994</v>
      </c>
      <c r="C2218" s="3" t="s">
        <v>647</v>
      </c>
      <c r="D2218" s="3" t="s">
        <v>650</v>
      </c>
      <c r="E2218" s="3" t="s">
        <v>35</v>
      </c>
      <c r="F2218" s="3" t="s">
        <v>646</v>
      </c>
      <c r="G2218" s="5">
        <v>0.76922280399999998</v>
      </c>
      <c r="H2218" s="5">
        <v>0.38604090400000002</v>
      </c>
      <c r="I2218" s="5">
        <v>1.3530379699999999</v>
      </c>
      <c r="J2218" s="2" t="s">
        <v>644</v>
      </c>
    </row>
    <row r="2219" spans="1:10" ht="14.4" hidden="1">
      <c r="A2219" s="3" t="s">
        <v>305</v>
      </c>
      <c r="B2219" s="5">
        <v>1995</v>
      </c>
      <c r="C2219" s="3" t="s">
        <v>647</v>
      </c>
      <c r="D2219" s="3" t="s">
        <v>650</v>
      </c>
      <c r="E2219" s="3" t="s">
        <v>35</v>
      </c>
      <c r="F2219" s="3" t="s">
        <v>646</v>
      </c>
      <c r="G2219" s="5">
        <v>0.76388476500000002</v>
      </c>
      <c r="H2219" s="5">
        <v>0.35066761699999999</v>
      </c>
      <c r="I2219" s="5">
        <v>1.34577532</v>
      </c>
      <c r="J2219" s="2" t="s">
        <v>644</v>
      </c>
    </row>
    <row r="2220" spans="1:10" ht="14.4" hidden="1">
      <c r="A2220" s="3" t="s">
        <v>305</v>
      </c>
      <c r="B2220" s="5">
        <v>1996</v>
      </c>
      <c r="C2220" s="3" t="s">
        <v>647</v>
      </c>
      <c r="D2220" s="3" t="s">
        <v>650</v>
      </c>
      <c r="E2220" s="3" t="s">
        <v>35</v>
      </c>
      <c r="F2220" s="3" t="s">
        <v>646</v>
      </c>
      <c r="G2220" s="5">
        <v>0.75787832499999996</v>
      </c>
      <c r="H2220" s="5">
        <v>0.37575796900000002</v>
      </c>
      <c r="I2220" s="5">
        <v>1.2765158780000001</v>
      </c>
      <c r="J2220" s="2" t="s">
        <v>644</v>
      </c>
    </row>
    <row r="2221" spans="1:10" ht="14.4" hidden="1">
      <c r="A2221" s="3" t="s">
        <v>305</v>
      </c>
      <c r="B2221" s="5">
        <v>1997</v>
      </c>
      <c r="C2221" s="3" t="s">
        <v>647</v>
      </c>
      <c r="D2221" s="3" t="s">
        <v>650</v>
      </c>
      <c r="E2221" s="3" t="s">
        <v>35</v>
      </c>
      <c r="F2221" s="3" t="s">
        <v>646</v>
      </c>
      <c r="G2221" s="5">
        <v>0.75487824800000003</v>
      </c>
      <c r="H2221" s="5">
        <v>0.40172248500000002</v>
      </c>
      <c r="I2221" s="5">
        <v>1.225573187</v>
      </c>
      <c r="J2221" s="2" t="s">
        <v>644</v>
      </c>
    </row>
    <row r="2222" spans="1:10" ht="14.4" hidden="1">
      <c r="A2222" s="3" t="s">
        <v>305</v>
      </c>
      <c r="B2222" s="5">
        <v>1998</v>
      </c>
      <c r="C2222" s="3" t="s">
        <v>647</v>
      </c>
      <c r="D2222" s="3" t="s">
        <v>650</v>
      </c>
      <c r="E2222" s="3" t="s">
        <v>35</v>
      </c>
      <c r="F2222" s="3" t="s">
        <v>646</v>
      </c>
      <c r="G2222" s="5">
        <v>0.75788862800000001</v>
      </c>
      <c r="H2222" s="5">
        <v>0.39144351700000002</v>
      </c>
      <c r="I2222" s="5">
        <v>1.23948893</v>
      </c>
      <c r="J2222" s="2" t="s">
        <v>644</v>
      </c>
    </row>
    <row r="2223" spans="1:10" ht="14.4" hidden="1">
      <c r="A2223" s="3" t="s">
        <v>305</v>
      </c>
      <c r="B2223" s="5">
        <v>1999</v>
      </c>
      <c r="C2223" s="3" t="s">
        <v>647</v>
      </c>
      <c r="D2223" s="3" t="s">
        <v>650</v>
      </c>
      <c r="E2223" s="3" t="s">
        <v>35</v>
      </c>
      <c r="F2223" s="3" t="s">
        <v>646</v>
      </c>
      <c r="G2223" s="5">
        <v>0.74624747800000002</v>
      </c>
      <c r="H2223" s="5">
        <v>0.374950756</v>
      </c>
      <c r="I2223" s="5">
        <v>1.23967201</v>
      </c>
      <c r="J2223" s="2" t="s">
        <v>644</v>
      </c>
    </row>
    <row r="2224" spans="1:10" ht="14.4" hidden="1">
      <c r="A2224" s="3" t="s">
        <v>305</v>
      </c>
      <c r="B2224" s="5">
        <v>2000</v>
      </c>
      <c r="C2224" s="3" t="s">
        <v>647</v>
      </c>
      <c r="D2224" s="3" t="s">
        <v>650</v>
      </c>
      <c r="E2224" s="3" t="s">
        <v>35</v>
      </c>
      <c r="F2224" s="3" t="s">
        <v>646</v>
      </c>
      <c r="G2224" s="5">
        <v>0.74275379799999997</v>
      </c>
      <c r="H2224" s="5">
        <v>0.346726117</v>
      </c>
      <c r="I2224" s="5">
        <v>1.3003660290000001</v>
      </c>
      <c r="J2224" s="2" t="s">
        <v>644</v>
      </c>
    </row>
    <row r="2225" spans="1:10" ht="14.4" hidden="1">
      <c r="A2225" s="3" t="s">
        <v>305</v>
      </c>
      <c r="B2225" s="5">
        <v>2001</v>
      </c>
      <c r="C2225" s="3" t="s">
        <v>647</v>
      </c>
      <c r="D2225" s="3" t="s">
        <v>650</v>
      </c>
      <c r="E2225" s="3" t="s">
        <v>35</v>
      </c>
      <c r="F2225" s="3" t="s">
        <v>646</v>
      </c>
      <c r="G2225" s="5">
        <v>0.751160143</v>
      </c>
      <c r="H2225" s="5">
        <v>0.381257666</v>
      </c>
      <c r="I2225" s="5">
        <v>1.245708864</v>
      </c>
      <c r="J2225" s="2" t="s">
        <v>644</v>
      </c>
    </row>
    <row r="2226" spans="1:10" ht="14.4" hidden="1">
      <c r="A2226" s="3" t="s">
        <v>305</v>
      </c>
      <c r="B2226" s="5">
        <v>2002</v>
      </c>
      <c r="C2226" s="3" t="s">
        <v>647</v>
      </c>
      <c r="D2226" s="3" t="s">
        <v>650</v>
      </c>
      <c r="E2226" s="3" t="s">
        <v>35</v>
      </c>
      <c r="F2226" s="3" t="s">
        <v>646</v>
      </c>
      <c r="G2226" s="5">
        <v>0.77128655800000001</v>
      </c>
      <c r="H2226" s="5">
        <v>0.41767881499999998</v>
      </c>
      <c r="I2226" s="5">
        <v>1.2825674819999999</v>
      </c>
      <c r="J2226" s="2" t="s">
        <v>644</v>
      </c>
    </row>
    <row r="2227" spans="1:10" ht="14.4" hidden="1">
      <c r="A2227" s="3" t="s">
        <v>305</v>
      </c>
      <c r="B2227" s="5">
        <v>2003</v>
      </c>
      <c r="C2227" s="3" t="s">
        <v>647</v>
      </c>
      <c r="D2227" s="3" t="s">
        <v>650</v>
      </c>
      <c r="E2227" s="3" t="s">
        <v>35</v>
      </c>
      <c r="F2227" s="3" t="s">
        <v>646</v>
      </c>
      <c r="G2227" s="5">
        <v>0.79616682699999997</v>
      </c>
      <c r="H2227" s="5">
        <v>0.41922265600000003</v>
      </c>
      <c r="I2227" s="5">
        <v>1.2801739110000001</v>
      </c>
      <c r="J2227" s="2" t="s">
        <v>644</v>
      </c>
    </row>
    <row r="2228" spans="1:10" ht="14.4" hidden="1">
      <c r="A2228" s="3" t="s">
        <v>305</v>
      </c>
      <c r="B2228" s="5">
        <v>2004</v>
      </c>
      <c r="C2228" s="3" t="s">
        <v>647</v>
      </c>
      <c r="D2228" s="3" t="s">
        <v>650</v>
      </c>
      <c r="E2228" s="3" t="s">
        <v>35</v>
      </c>
      <c r="F2228" s="3" t="s">
        <v>646</v>
      </c>
      <c r="G2228" s="5">
        <v>0.83324134699999997</v>
      </c>
      <c r="H2228" s="5">
        <v>0.445115276</v>
      </c>
      <c r="I2228" s="5">
        <v>1.3611605879999999</v>
      </c>
      <c r="J2228" s="2" t="s">
        <v>644</v>
      </c>
    </row>
    <row r="2229" spans="1:10" ht="14.4" hidden="1">
      <c r="A2229" s="3" t="s">
        <v>305</v>
      </c>
      <c r="B2229" s="5">
        <v>2005</v>
      </c>
      <c r="C2229" s="3" t="s">
        <v>647</v>
      </c>
      <c r="D2229" s="3" t="s">
        <v>650</v>
      </c>
      <c r="E2229" s="3" t="s">
        <v>35</v>
      </c>
      <c r="F2229" s="3" t="s">
        <v>646</v>
      </c>
      <c r="G2229" s="5">
        <v>0.864153536</v>
      </c>
      <c r="H2229" s="5">
        <v>0.43484829600000002</v>
      </c>
      <c r="I2229" s="5">
        <v>1.4547716040000001</v>
      </c>
      <c r="J2229" s="2" t="s">
        <v>644</v>
      </c>
    </row>
    <row r="2230" spans="1:10" ht="14.4" hidden="1">
      <c r="A2230" s="3" t="s">
        <v>305</v>
      </c>
      <c r="B2230" s="5">
        <v>2006</v>
      </c>
      <c r="C2230" s="3" t="s">
        <v>647</v>
      </c>
      <c r="D2230" s="3" t="s">
        <v>650</v>
      </c>
      <c r="E2230" s="3" t="s">
        <v>35</v>
      </c>
      <c r="F2230" s="3" t="s">
        <v>646</v>
      </c>
      <c r="G2230" s="5">
        <v>0.91602462900000003</v>
      </c>
      <c r="H2230" s="5">
        <v>0.48655545100000003</v>
      </c>
      <c r="I2230" s="5">
        <v>1.472268336</v>
      </c>
      <c r="J2230" s="2" t="s">
        <v>644</v>
      </c>
    </row>
    <row r="2231" spans="1:10" ht="14.4" hidden="1">
      <c r="A2231" s="3" t="s">
        <v>305</v>
      </c>
      <c r="B2231" s="5">
        <v>2007</v>
      </c>
      <c r="C2231" s="3" t="s">
        <v>647</v>
      </c>
      <c r="D2231" s="3" t="s">
        <v>650</v>
      </c>
      <c r="E2231" s="3" t="s">
        <v>35</v>
      </c>
      <c r="F2231" s="3" t="s">
        <v>646</v>
      </c>
      <c r="G2231" s="5">
        <v>0.97466114400000003</v>
      </c>
      <c r="H2231" s="5">
        <v>0.54748618599999999</v>
      </c>
      <c r="I2231" s="5">
        <v>1.5097153029999999</v>
      </c>
      <c r="J2231" s="2" t="s">
        <v>644</v>
      </c>
    </row>
    <row r="2232" spans="1:10" ht="14.4" hidden="1">
      <c r="A2232" s="3" t="s">
        <v>305</v>
      </c>
      <c r="B2232" s="5">
        <v>2008</v>
      </c>
      <c r="C2232" s="3" t="s">
        <v>647</v>
      </c>
      <c r="D2232" s="3" t="s">
        <v>650</v>
      </c>
      <c r="E2232" s="3" t="s">
        <v>35</v>
      </c>
      <c r="F2232" s="3" t="s">
        <v>646</v>
      </c>
      <c r="G2232" s="5">
        <v>1.0352113300000001</v>
      </c>
      <c r="H2232" s="5">
        <v>0.58756725200000004</v>
      </c>
      <c r="I2232" s="5">
        <v>1.6185289469999999</v>
      </c>
      <c r="J2232" s="2" t="s">
        <v>644</v>
      </c>
    </row>
    <row r="2233" spans="1:10" ht="14.4" hidden="1">
      <c r="A2233" s="3" t="s">
        <v>305</v>
      </c>
      <c r="B2233" s="5">
        <v>2009</v>
      </c>
      <c r="C2233" s="3" t="s">
        <v>647</v>
      </c>
      <c r="D2233" s="3" t="s">
        <v>650</v>
      </c>
      <c r="E2233" s="3" t="s">
        <v>35</v>
      </c>
      <c r="F2233" s="3" t="s">
        <v>646</v>
      </c>
      <c r="G2233" s="5">
        <v>1.0925981840000001</v>
      </c>
      <c r="H2233" s="5">
        <v>0.60346061299999998</v>
      </c>
      <c r="I2233" s="5">
        <v>1.7147944100000001</v>
      </c>
      <c r="J2233" s="2" t="s">
        <v>644</v>
      </c>
    </row>
    <row r="2234" spans="1:10" ht="14.4" hidden="1">
      <c r="A2234" s="3" t="s">
        <v>305</v>
      </c>
      <c r="B2234" s="5">
        <v>2010</v>
      </c>
      <c r="C2234" s="3" t="s">
        <v>647</v>
      </c>
      <c r="D2234" s="3" t="s">
        <v>650</v>
      </c>
      <c r="E2234" s="3" t="s">
        <v>35</v>
      </c>
      <c r="F2234" s="3" t="s">
        <v>646</v>
      </c>
      <c r="G2234" s="5">
        <v>1.148999211</v>
      </c>
      <c r="H2234" s="5">
        <v>0.59903048400000003</v>
      </c>
      <c r="I2234" s="5">
        <v>1.8832344599999999</v>
      </c>
      <c r="J2234" s="2" t="s">
        <v>644</v>
      </c>
    </row>
    <row r="2235" spans="1:10" ht="14.4" hidden="1">
      <c r="A2235" s="3" t="s">
        <v>305</v>
      </c>
      <c r="B2235" s="5">
        <v>2011</v>
      </c>
      <c r="C2235" s="3" t="s">
        <v>647</v>
      </c>
      <c r="D2235" s="3" t="s">
        <v>650</v>
      </c>
      <c r="E2235" s="3" t="s">
        <v>35</v>
      </c>
      <c r="F2235" s="3" t="s">
        <v>646</v>
      </c>
      <c r="G2235" s="5">
        <v>1.2133041069999999</v>
      </c>
      <c r="H2235" s="5">
        <v>0.61540551099999996</v>
      </c>
      <c r="I2235" s="5">
        <v>2.0130356479999998</v>
      </c>
      <c r="J2235" s="2" t="s">
        <v>644</v>
      </c>
    </row>
    <row r="2236" spans="1:10" ht="14.4" hidden="1">
      <c r="A2236" s="3" t="s">
        <v>305</v>
      </c>
      <c r="B2236" s="5">
        <v>2012</v>
      </c>
      <c r="C2236" s="3" t="s">
        <v>647</v>
      </c>
      <c r="D2236" s="3" t="s">
        <v>650</v>
      </c>
      <c r="E2236" s="3" t="s">
        <v>35</v>
      </c>
      <c r="F2236" s="3" t="s">
        <v>646</v>
      </c>
      <c r="G2236" s="5">
        <v>1.248323692</v>
      </c>
      <c r="H2236" s="5">
        <v>0.64923031600000003</v>
      </c>
      <c r="I2236" s="5">
        <v>2.0270985439999998</v>
      </c>
      <c r="J2236" s="2" t="s">
        <v>644</v>
      </c>
    </row>
    <row r="2237" spans="1:10" ht="14.4" hidden="1">
      <c r="A2237" s="3" t="s">
        <v>305</v>
      </c>
      <c r="B2237" s="5">
        <v>2013</v>
      </c>
      <c r="C2237" s="3" t="s">
        <v>647</v>
      </c>
      <c r="D2237" s="3" t="s">
        <v>650</v>
      </c>
      <c r="E2237" s="3" t="s">
        <v>35</v>
      </c>
      <c r="F2237" s="3" t="s">
        <v>646</v>
      </c>
      <c r="G2237" s="5">
        <v>1.286933205</v>
      </c>
      <c r="H2237" s="5">
        <v>0.65322563499999997</v>
      </c>
      <c r="I2237" s="5">
        <v>2.0799653359999999</v>
      </c>
      <c r="J2237" s="2" t="s">
        <v>644</v>
      </c>
    </row>
    <row r="2238" spans="1:10" ht="14.4" hidden="1">
      <c r="A2238" s="3" t="s">
        <v>305</v>
      </c>
      <c r="B2238" s="5">
        <v>2014</v>
      </c>
      <c r="C2238" s="3" t="s">
        <v>647</v>
      </c>
      <c r="D2238" s="3" t="s">
        <v>650</v>
      </c>
      <c r="E2238" s="3" t="s">
        <v>35</v>
      </c>
      <c r="F2238" s="3" t="s">
        <v>646</v>
      </c>
      <c r="G2238" s="5">
        <v>1.3644646</v>
      </c>
      <c r="H2238" s="5">
        <v>0.72250748099999995</v>
      </c>
      <c r="I2238" s="5">
        <v>2.2295786729999998</v>
      </c>
      <c r="J2238" s="2" t="s">
        <v>644</v>
      </c>
    </row>
    <row r="2239" spans="1:10" ht="14.4" hidden="1">
      <c r="A2239" s="3" t="s">
        <v>305</v>
      </c>
      <c r="B2239" s="5">
        <v>2015</v>
      </c>
      <c r="C2239" s="3" t="s">
        <v>647</v>
      </c>
      <c r="D2239" s="3" t="s">
        <v>650</v>
      </c>
      <c r="E2239" s="3" t="s">
        <v>35</v>
      </c>
      <c r="F2239" s="3" t="s">
        <v>646</v>
      </c>
      <c r="G2239" s="5">
        <v>1.4028632350000001</v>
      </c>
      <c r="H2239" s="5">
        <v>0.75426119899999999</v>
      </c>
      <c r="I2239" s="5">
        <v>2.2389221789999998</v>
      </c>
      <c r="J2239" s="2" t="s">
        <v>644</v>
      </c>
    </row>
    <row r="2240" spans="1:10" ht="14.4" hidden="1">
      <c r="A2240" s="3" t="s">
        <v>305</v>
      </c>
      <c r="B2240" s="5">
        <v>2016</v>
      </c>
      <c r="C2240" s="3" t="s">
        <v>647</v>
      </c>
      <c r="D2240" s="3" t="s">
        <v>650</v>
      </c>
      <c r="E2240" s="3" t="s">
        <v>35</v>
      </c>
      <c r="F2240" s="3" t="s">
        <v>646</v>
      </c>
      <c r="G2240" s="5">
        <v>1.470668589</v>
      </c>
      <c r="H2240" s="5">
        <v>0.76670096099999996</v>
      </c>
      <c r="I2240" s="5">
        <v>2.3155391060000001</v>
      </c>
      <c r="J2240" s="2" t="s">
        <v>644</v>
      </c>
    </row>
    <row r="2241" spans="1:10" ht="14.4" hidden="1">
      <c r="A2241" s="3" t="s">
        <v>305</v>
      </c>
      <c r="B2241" s="5">
        <v>2017</v>
      </c>
      <c r="C2241" s="3" t="s">
        <v>647</v>
      </c>
      <c r="D2241" s="3" t="s">
        <v>650</v>
      </c>
      <c r="E2241" s="3" t="s">
        <v>35</v>
      </c>
      <c r="F2241" s="3" t="s">
        <v>646</v>
      </c>
      <c r="G2241" s="5">
        <v>1.5369774169999999</v>
      </c>
      <c r="H2241" s="5">
        <v>0.79755821100000002</v>
      </c>
      <c r="I2241" s="5">
        <v>2.465799445</v>
      </c>
      <c r="J2241" s="2" t="s">
        <v>644</v>
      </c>
    </row>
    <row r="2242" spans="1:10" ht="14.4">
      <c r="A2242" s="3" t="s">
        <v>305</v>
      </c>
      <c r="B2242" s="5">
        <v>1990</v>
      </c>
      <c r="C2242" s="3" t="s">
        <v>647</v>
      </c>
      <c r="D2242" s="3" t="s">
        <v>651</v>
      </c>
      <c r="E2242" s="3" t="s">
        <v>35</v>
      </c>
      <c r="F2242" s="3" t="s">
        <v>643</v>
      </c>
      <c r="G2242" s="5">
        <v>19.267627709999999</v>
      </c>
      <c r="H2242" s="5">
        <v>7.5786283169999997</v>
      </c>
      <c r="I2242" s="5">
        <v>37.277395439999999</v>
      </c>
      <c r="J2242" s="2" t="s">
        <v>644</v>
      </c>
    </row>
    <row r="2243" spans="1:10" ht="14.4">
      <c r="A2243" s="3" t="s">
        <v>305</v>
      </c>
      <c r="B2243" s="5">
        <v>1991</v>
      </c>
      <c r="C2243" s="3" t="s">
        <v>647</v>
      </c>
      <c r="D2243" s="3" t="s">
        <v>651</v>
      </c>
      <c r="E2243" s="3" t="s">
        <v>35</v>
      </c>
      <c r="F2243" s="3" t="s">
        <v>643</v>
      </c>
      <c r="G2243" s="5">
        <v>19.40473192</v>
      </c>
      <c r="H2243" s="5">
        <v>8.5337481400000001</v>
      </c>
      <c r="I2243" s="5">
        <v>36.802089350000003</v>
      </c>
      <c r="J2243" s="2" t="s">
        <v>644</v>
      </c>
    </row>
    <row r="2244" spans="1:10" ht="14.4">
      <c r="A2244" s="3" t="s">
        <v>305</v>
      </c>
      <c r="B2244" s="5">
        <v>1992</v>
      </c>
      <c r="C2244" s="3" t="s">
        <v>647</v>
      </c>
      <c r="D2244" s="3" t="s">
        <v>651</v>
      </c>
      <c r="E2244" s="3" t="s">
        <v>35</v>
      </c>
      <c r="F2244" s="3" t="s">
        <v>643</v>
      </c>
      <c r="G2244" s="5">
        <v>19.652064589999998</v>
      </c>
      <c r="H2244" s="5">
        <v>9.2094806820000006</v>
      </c>
      <c r="I2244" s="5">
        <v>36.469059530000003</v>
      </c>
      <c r="J2244" s="2" t="s">
        <v>644</v>
      </c>
    </row>
    <row r="2245" spans="1:10" ht="14.4">
      <c r="A2245" s="3" t="s">
        <v>305</v>
      </c>
      <c r="B2245" s="5">
        <v>1993</v>
      </c>
      <c r="C2245" s="3" t="s">
        <v>647</v>
      </c>
      <c r="D2245" s="3" t="s">
        <v>651</v>
      </c>
      <c r="E2245" s="3" t="s">
        <v>35</v>
      </c>
      <c r="F2245" s="3" t="s">
        <v>643</v>
      </c>
      <c r="G2245" s="5">
        <v>19.87488282</v>
      </c>
      <c r="H2245" s="5">
        <v>8.8151145930000006</v>
      </c>
      <c r="I2245" s="5">
        <v>35.62609338</v>
      </c>
      <c r="J2245" s="2" t="s">
        <v>644</v>
      </c>
    </row>
    <row r="2246" spans="1:10" ht="14.4">
      <c r="A2246" s="3" t="s">
        <v>305</v>
      </c>
      <c r="B2246" s="5">
        <v>1994</v>
      </c>
      <c r="C2246" s="3" t="s">
        <v>647</v>
      </c>
      <c r="D2246" s="3" t="s">
        <v>651</v>
      </c>
      <c r="E2246" s="3" t="s">
        <v>35</v>
      </c>
      <c r="F2246" s="3" t="s">
        <v>643</v>
      </c>
      <c r="G2246" s="5">
        <v>19.973805429999999</v>
      </c>
      <c r="H2246" s="5">
        <v>9.0838401449999999</v>
      </c>
      <c r="I2246" s="5">
        <v>36.34643208</v>
      </c>
      <c r="J2246" s="2" t="s">
        <v>644</v>
      </c>
    </row>
    <row r="2247" spans="1:10" ht="14.4">
      <c r="A2247" s="3" t="s">
        <v>305</v>
      </c>
      <c r="B2247" s="5">
        <v>1995</v>
      </c>
      <c r="C2247" s="3" t="s">
        <v>647</v>
      </c>
      <c r="D2247" s="3" t="s">
        <v>651</v>
      </c>
      <c r="E2247" s="3" t="s">
        <v>35</v>
      </c>
      <c r="F2247" s="3" t="s">
        <v>643</v>
      </c>
      <c r="G2247" s="5">
        <v>19.93181581</v>
      </c>
      <c r="H2247" s="5">
        <v>8.2928044589999992</v>
      </c>
      <c r="I2247" s="5">
        <v>37.477938530000003</v>
      </c>
      <c r="J2247" s="2" t="s">
        <v>644</v>
      </c>
    </row>
    <row r="2248" spans="1:10" ht="14.4">
      <c r="A2248" s="3" t="s">
        <v>305</v>
      </c>
      <c r="B2248" s="5">
        <v>1996</v>
      </c>
      <c r="C2248" s="3" t="s">
        <v>647</v>
      </c>
      <c r="D2248" s="3" t="s">
        <v>651</v>
      </c>
      <c r="E2248" s="3" t="s">
        <v>35</v>
      </c>
      <c r="F2248" s="3" t="s">
        <v>643</v>
      </c>
      <c r="G2248" s="5">
        <v>19.808335899999999</v>
      </c>
      <c r="H2248" s="5">
        <v>8.5408929899999997</v>
      </c>
      <c r="I2248" s="5">
        <v>36.58006615</v>
      </c>
      <c r="J2248" s="2" t="s">
        <v>644</v>
      </c>
    </row>
    <row r="2249" spans="1:10" ht="14.4">
      <c r="A2249" s="3" t="s">
        <v>305</v>
      </c>
      <c r="B2249" s="5">
        <v>1997</v>
      </c>
      <c r="C2249" s="3" t="s">
        <v>647</v>
      </c>
      <c r="D2249" s="3" t="s">
        <v>651</v>
      </c>
      <c r="E2249" s="3" t="s">
        <v>35</v>
      </c>
      <c r="F2249" s="3" t="s">
        <v>643</v>
      </c>
      <c r="G2249" s="5">
        <v>19.826831970000001</v>
      </c>
      <c r="H2249" s="5">
        <v>9.0266984679999993</v>
      </c>
      <c r="I2249" s="5">
        <v>36.288223979999998</v>
      </c>
      <c r="J2249" s="2" t="s">
        <v>644</v>
      </c>
    </row>
    <row r="2250" spans="1:10" ht="14.4">
      <c r="A2250" s="3" t="s">
        <v>305</v>
      </c>
      <c r="B2250" s="5">
        <v>1998</v>
      </c>
      <c r="C2250" s="3" t="s">
        <v>647</v>
      </c>
      <c r="D2250" s="3" t="s">
        <v>651</v>
      </c>
      <c r="E2250" s="3" t="s">
        <v>35</v>
      </c>
      <c r="F2250" s="3" t="s">
        <v>643</v>
      </c>
      <c r="G2250" s="5">
        <v>19.868771819999999</v>
      </c>
      <c r="H2250" s="5">
        <v>9.4994384380000003</v>
      </c>
      <c r="I2250" s="5">
        <v>37.509638649999999</v>
      </c>
      <c r="J2250" s="2" t="s">
        <v>644</v>
      </c>
    </row>
    <row r="2251" spans="1:10" ht="14.4">
      <c r="A2251" s="3" t="s">
        <v>305</v>
      </c>
      <c r="B2251" s="5">
        <v>1999</v>
      </c>
      <c r="C2251" s="3" t="s">
        <v>647</v>
      </c>
      <c r="D2251" s="3" t="s">
        <v>651</v>
      </c>
      <c r="E2251" s="3" t="s">
        <v>35</v>
      </c>
      <c r="F2251" s="3" t="s">
        <v>643</v>
      </c>
      <c r="G2251" s="5">
        <v>19.664258950000001</v>
      </c>
      <c r="H2251" s="5">
        <v>8.9844486700000008</v>
      </c>
      <c r="I2251" s="5">
        <v>37.366949290000001</v>
      </c>
      <c r="J2251" s="2" t="s">
        <v>644</v>
      </c>
    </row>
    <row r="2252" spans="1:10" ht="14.4">
      <c r="A2252" s="3" t="s">
        <v>305</v>
      </c>
      <c r="B2252" s="5">
        <v>2000</v>
      </c>
      <c r="C2252" s="3" t="s">
        <v>647</v>
      </c>
      <c r="D2252" s="3" t="s">
        <v>651</v>
      </c>
      <c r="E2252" s="3" t="s">
        <v>35</v>
      </c>
      <c r="F2252" s="3" t="s">
        <v>643</v>
      </c>
      <c r="G2252" s="5">
        <v>19.75528753</v>
      </c>
      <c r="H2252" s="5">
        <v>8.3302490589999998</v>
      </c>
      <c r="I2252" s="5">
        <v>39.361281570000003</v>
      </c>
      <c r="J2252" s="2" t="s">
        <v>644</v>
      </c>
    </row>
    <row r="2253" spans="1:10" ht="14.4">
      <c r="A2253" s="3" t="s">
        <v>305</v>
      </c>
      <c r="B2253" s="5">
        <v>2001</v>
      </c>
      <c r="C2253" s="3" t="s">
        <v>647</v>
      </c>
      <c r="D2253" s="3" t="s">
        <v>651</v>
      </c>
      <c r="E2253" s="3" t="s">
        <v>35</v>
      </c>
      <c r="F2253" s="3" t="s">
        <v>643</v>
      </c>
      <c r="G2253" s="5">
        <v>20.075916209999999</v>
      </c>
      <c r="H2253" s="5">
        <v>9.0176325399999993</v>
      </c>
      <c r="I2253" s="5">
        <v>38.361665080000002</v>
      </c>
      <c r="J2253" s="2" t="s">
        <v>644</v>
      </c>
    </row>
    <row r="2254" spans="1:10" ht="14.4">
      <c r="A2254" s="3" t="s">
        <v>305</v>
      </c>
      <c r="B2254" s="5">
        <v>2002</v>
      </c>
      <c r="C2254" s="3" t="s">
        <v>647</v>
      </c>
      <c r="D2254" s="3" t="s">
        <v>651</v>
      </c>
      <c r="E2254" s="3" t="s">
        <v>35</v>
      </c>
      <c r="F2254" s="3" t="s">
        <v>643</v>
      </c>
      <c r="G2254" s="5">
        <v>20.5665978</v>
      </c>
      <c r="H2254" s="5">
        <v>9.8487270650000003</v>
      </c>
      <c r="I2254" s="5">
        <v>38.078280839999998</v>
      </c>
      <c r="J2254" s="2" t="s">
        <v>644</v>
      </c>
    </row>
    <row r="2255" spans="1:10" ht="14.4">
      <c r="A2255" s="3" t="s">
        <v>305</v>
      </c>
      <c r="B2255" s="5">
        <v>2003</v>
      </c>
      <c r="C2255" s="3" t="s">
        <v>647</v>
      </c>
      <c r="D2255" s="3" t="s">
        <v>651</v>
      </c>
      <c r="E2255" s="3" t="s">
        <v>35</v>
      </c>
      <c r="F2255" s="3" t="s">
        <v>643</v>
      </c>
      <c r="G2255" s="5">
        <v>21.190058270000002</v>
      </c>
      <c r="H2255" s="5">
        <v>10.01720085</v>
      </c>
      <c r="I2255" s="5">
        <v>39.108217590000002</v>
      </c>
      <c r="J2255" s="2" t="s">
        <v>644</v>
      </c>
    </row>
    <row r="2256" spans="1:10" ht="14.4">
      <c r="A2256" s="3" t="s">
        <v>305</v>
      </c>
      <c r="B2256" s="5">
        <v>2004</v>
      </c>
      <c r="C2256" s="3" t="s">
        <v>647</v>
      </c>
      <c r="D2256" s="3" t="s">
        <v>651</v>
      </c>
      <c r="E2256" s="3" t="s">
        <v>35</v>
      </c>
      <c r="F2256" s="3" t="s">
        <v>643</v>
      </c>
      <c r="G2256" s="5">
        <v>22.123088410000001</v>
      </c>
      <c r="H2256" s="5">
        <v>10.00256591</v>
      </c>
      <c r="I2256" s="5">
        <v>42.366307890000002</v>
      </c>
      <c r="J2256" s="2" t="s">
        <v>644</v>
      </c>
    </row>
    <row r="2257" spans="1:10" ht="14.4">
      <c r="A2257" s="3" t="s">
        <v>305</v>
      </c>
      <c r="B2257" s="5">
        <v>2005</v>
      </c>
      <c r="C2257" s="3" t="s">
        <v>647</v>
      </c>
      <c r="D2257" s="3" t="s">
        <v>651</v>
      </c>
      <c r="E2257" s="3" t="s">
        <v>35</v>
      </c>
      <c r="F2257" s="3" t="s">
        <v>643</v>
      </c>
      <c r="G2257" s="5">
        <v>23.012575729999998</v>
      </c>
      <c r="H2257" s="5">
        <v>9.752187588</v>
      </c>
      <c r="I2257" s="5">
        <v>42.973698859999999</v>
      </c>
      <c r="J2257" s="2" t="s">
        <v>644</v>
      </c>
    </row>
    <row r="2258" spans="1:10" ht="14.4">
      <c r="A2258" s="3" t="s">
        <v>305</v>
      </c>
      <c r="B2258" s="5">
        <v>2006</v>
      </c>
      <c r="C2258" s="3" t="s">
        <v>647</v>
      </c>
      <c r="D2258" s="3" t="s">
        <v>651</v>
      </c>
      <c r="E2258" s="3" t="s">
        <v>35</v>
      </c>
      <c r="F2258" s="3" t="s">
        <v>643</v>
      </c>
      <c r="G2258" s="5">
        <v>24.449668410000001</v>
      </c>
      <c r="H2258" s="5">
        <v>11.411077669999999</v>
      </c>
      <c r="I2258" s="5">
        <v>44.214907160000003</v>
      </c>
      <c r="J2258" s="2" t="s">
        <v>644</v>
      </c>
    </row>
    <row r="2259" spans="1:10" ht="14.4">
      <c r="A2259" s="3" t="s">
        <v>305</v>
      </c>
      <c r="B2259" s="5">
        <v>2007</v>
      </c>
      <c r="C2259" s="3" t="s">
        <v>647</v>
      </c>
      <c r="D2259" s="3" t="s">
        <v>651</v>
      </c>
      <c r="E2259" s="3" t="s">
        <v>35</v>
      </c>
      <c r="F2259" s="3" t="s">
        <v>643</v>
      </c>
      <c r="G2259" s="5">
        <v>26.102774220000001</v>
      </c>
      <c r="H2259" s="5">
        <v>13.02466276</v>
      </c>
      <c r="I2259" s="5">
        <v>46.409451480000001</v>
      </c>
      <c r="J2259" s="2" t="s">
        <v>644</v>
      </c>
    </row>
    <row r="2260" spans="1:10" ht="14.4">
      <c r="A2260" s="3" t="s">
        <v>305</v>
      </c>
      <c r="B2260" s="5">
        <v>2008</v>
      </c>
      <c r="C2260" s="3" t="s">
        <v>647</v>
      </c>
      <c r="D2260" s="3" t="s">
        <v>651</v>
      </c>
      <c r="E2260" s="3" t="s">
        <v>35</v>
      </c>
      <c r="F2260" s="3" t="s">
        <v>643</v>
      </c>
      <c r="G2260" s="5">
        <v>27.451724080000002</v>
      </c>
      <c r="H2260" s="5">
        <v>14.01155513</v>
      </c>
      <c r="I2260" s="5">
        <v>49.557874519999999</v>
      </c>
      <c r="J2260" s="2" t="s">
        <v>644</v>
      </c>
    </row>
    <row r="2261" spans="1:10" ht="14.4">
      <c r="A2261" s="3" t="s">
        <v>305</v>
      </c>
      <c r="B2261" s="5">
        <v>2009</v>
      </c>
      <c r="C2261" s="3" t="s">
        <v>647</v>
      </c>
      <c r="D2261" s="3" t="s">
        <v>651</v>
      </c>
      <c r="E2261" s="3" t="s">
        <v>35</v>
      </c>
      <c r="F2261" s="3" t="s">
        <v>643</v>
      </c>
      <c r="G2261" s="5">
        <v>28.67734883</v>
      </c>
      <c r="H2261" s="5">
        <v>13.876303699999999</v>
      </c>
      <c r="I2261" s="5">
        <v>51.879284730000002</v>
      </c>
      <c r="J2261" s="2" t="s">
        <v>644</v>
      </c>
    </row>
    <row r="2262" spans="1:10" ht="14.4">
      <c r="A2262" s="3" t="s">
        <v>305</v>
      </c>
      <c r="B2262" s="5">
        <v>2010</v>
      </c>
      <c r="C2262" s="3" t="s">
        <v>647</v>
      </c>
      <c r="D2262" s="3" t="s">
        <v>651</v>
      </c>
      <c r="E2262" s="3" t="s">
        <v>35</v>
      </c>
      <c r="F2262" s="3" t="s">
        <v>643</v>
      </c>
      <c r="G2262" s="5">
        <v>29.97722113</v>
      </c>
      <c r="H2262" s="5">
        <v>13.393854409999999</v>
      </c>
      <c r="I2262" s="5">
        <v>55.697906740000001</v>
      </c>
      <c r="J2262" s="2" t="s">
        <v>644</v>
      </c>
    </row>
    <row r="2263" spans="1:10" ht="14.4">
      <c r="A2263" s="3" t="s">
        <v>305</v>
      </c>
      <c r="B2263" s="5">
        <v>2011</v>
      </c>
      <c r="C2263" s="3" t="s">
        <v>647</v>
      </c>
      <c r="D2263" s="3" t="s">
        <v>651</v>
      </c>
      <c r="E2263" s="3" t="s">
        <v>35</v>
      </c>
      <c r="F2263" s="3" t="s">
        <v>643</v>
      </c>
      <c r="G2263" s="5">
        <v>31.40328426</v>
      </c>
      <c r="H2263" s="5">
        <v>14.136982339999999</v>
      </c>
      <c r="I2263" s="5">
        <v>57.122160729999997</v>
      </c>
      <c r="J2263" s="2" t="s">
        <v>644</v>
      </c>
    </row>
    <row r="2264" spans="1:10" ht="14.4">
      <c r="A2264" s="3" t="s">
        <v>305</v>
      </c>
      <c r="B2264" s="5">
        <v>2012</v>
      </c>
      <c r="C2264" s="3" t="s">
        <v>647</v>
      </c>
      <c r="D2264" s="3" t="s">
        <v>651</v>
      </c>
      <c r="E2264" s="3" t="s">
        <v>35</v>
      </c>
      <c r="F2264" s="3" t="s">
        <v>643</v>
      </c>
      <c r="G2264" s="5">
        <v>32.089086350000002</v>
      </c>
      <c r="H2264" s="5">
        <v>15.206616520000001</v>
      </c>
      <c r="I2264" s="5">
        <v>55.984674920000003</v>
      </c>
      <c r="J2264" s="2" t="s">
        <v>644</v>
      </c>
    </row>
    <row r="2265" spans="1:10" ht="14.4">
      <c r="A2265" s="3" t="s">
        <v>305</v>
      </c>
      <c r="B2265" s="5">
        <v>2013</v>
      </c>
      <c r="C2265" s="3" t="s">
        <v>647</v>
      </c>
      <c r="D2265" s="3" t="s">
        <v>651</v>
      </c>
      <c r="E2265" s="3" t="s">
        <v>35</v>
      </c>
      <c r="F2265" s="3" t="s">
        <v>643</v>
      </c>
      <c r="G2265" s="5">
        <v>33.102835409999997</v>
      </c>
      <c r="H2265" s="5">
        <v>15.437935899999999</v>
      </c>
      <c r="I2265" s="5">
        <v>58.743757700000003</v>
      </c>
      <c r="J2265" s="2" t="s">
        <v>644</v>
      </c>
    </row>
    <row r="2266" spans="1:10" ht="14.4">
      <c r="A2266" s="3" t="s">
        <v>305</v>
      </c>
      <c r="B2266" s="5">
        <v>2014</v>
      </c>
      <c r="C2266" s="3" t="s">
        <v>647</v>
      </c>
      <c r="D2266" s="3" t="s">
        <v>651</v>
      </c>
      <c r="E2266" s="3" t="s">
        <v>35</v>
      </c>
      <c r="F2266" s="3" t="s">
        <v>643</v>
      </c>
      <c r="G2266" s="5">
        <v>35.170502089999999</v>
      </c>
      <c r="H2266" s="5">
        <v>16.18437071</v>
      </c>
      <c r="I2266" s="5">
        <v>61.826952570000003</v>
      </c>
      <c r="J2266" s="2" t="s">
        <v>644</v>
      </c>
    </row>
    <row r="2267" spans="1:10" ht="14.4">
      <c r="A2267" s="3" t="s">
        <v>305</v>
      </c>
      <c r="B2267" s="5">
        <v>2015</v>
      </c>
      <c r="C2267" s="3" t="s">
        <v>647</v>
      </c>
      <c r="D2267" s="3" t="s">
        <v>651</v>
      </c>
      <c r="E2267" s="3" t="s">
        <v>35</v>
      </c>
      <c r="F2267" s="3" t="s">
        <v>643</v>
      </c>
      <c r="G2267" s="5">
        <v>36.116901929999997</v>
      </c>
      <c r="H2267" s="5">
        <v>17.115504980000001</v>
      </c>
      <c r="I2267" s="5">
        <v>63.485862330000003</v>
      </c>
      <c r="J2267" s="2" t="s">
        <v>644</v>
      </c>
    </row>
    <row r="2268" spans="1:10" ht="14.4">
      <c r="A2268" s="3" t="s">
        <v>305</v>
      </c>
      <c r="B2268" s="5">
        <v>2016</v>
      </c>
      <c r="C2268" s="3" t="s">
        <v>647</v>
      </c>
      <c r="D2268" s="3" t="s">
        <v>651</v>
      </c>
      <c r="E2268" s="3" t="s">
        <v>35</v>
      </c>
      <c r="F2268" s="3" t="s">
        <v>643</v>
      </c>
      <c r="G2268" s="5">
        <v>37.967694340000001</v>
      </c>
      <c r="H2268" s="5">
        <v>17.78711053</v>
      </c>
      <c r="I2268" s="5">
        <v>67.922045440000005</v>
      </c>
      <c r="J2268" s="2" t="s">
        <v>644</v>
      </c>
    </row>
    <row r="2269" spans="1:10" ht="14.4">
      <c r="A2269" s="3" t="s">
        <v>305</v>
      </c>
      <c r="B2269" s="5">
        <v>2017</v>
      </c>
      <c r="C2269" s="3" t="s">
        <v>647</v>
      </c>
      <c r="D2269" s="3" t="s">
        <v>651</v>
      </c>
      <c r="E2269" s="3" t="s">
        <v>35</v>
      </c>
      <c r="F2269" s="3" t="s">
        <v>643</v>
      </c>
      <c r="G2269" s="5">
        <v>39.305352110000001</v>
      </c>
      <c r="H2269" s="5">
        <v>19.038180860000001</v>
      </c>
      <c r="I2269" s="5">
        <v>68.546243700000005</v>
      </c>
      <c r="J2269" s="2" t="s">
        <v>644</v>
      </c>
    </row>
    <row r="2270" spans="1:10" ht="14.4" hidden="1">
      <c r="A2270" s="3" t="s">
        <v>305</v>
      </c>
      <c r="B2270" s="5">
        <v>1990</v>
      </c>
      <c r="C2270" s="3" t="s">
        <v>647</v>
      </c>
      <c r="D2270" s="3" t="s">
        <v>651</v>
      </c>
      <c r="E2270" s="3" t="s">
        <v>35</v>
      </c>
      <c r="F2270" s="3" t="s">
        <v>646</v>
      </c>
      <c r="G2270" s="5">
        <v>0.72087214499999996</v>
      </c>
      <c r="H2270" s="5">
        <v>0.28084730600000002</v>
      </c>
      <c r="I2270" s="5">
        <v>1.3738601029999999</v>
      </c>
      <c r="J2270" s="2" t="s">
        <v>644</v>
      </c>
    </row>
    <row r="2271" spans="1:10" ht="14.4" hidden="1">
      <c r="A2271" s="3" t="s">
        <v>305</v>
      </c>
      <c r="B2271" s="5">
        <v>1991</v>
      </c>
      <c r="C2271" s="3" t="s">
        <v>647</v>
      </c>
      <c r="D2271" s="3" t="s">
        <v>651</v>
      </c>
      <c r="E2271" s="3" t="s">
        <v>35</v>
      </c>
      <c r="F2271" s="3" t="s">
        <v>646</v>
      </c>
      <c r="G2271" s="5">
        <v>0.73020419000000003</v>
      </c>
      <c r="H2271" s="5">
        <v>0.32361215100000001</v>
      </c>
      <c r="I2271" s="5">
        <v>1.4008238630000001</v>
      </c>
      <c r="J2271" s="2" t="s">
        <v>644</v>
      </c>
    </row>
    <row r="2272" spans="1:10" ht="14.4" hidden="1">
      <c r="A2272" s="3" t="s">
        <v>305</v>
      </c>
      <c r="B2272" s="5">
        <v>1992</v>
      </c>
      <c r="C2272" s="3" t="s">
        <v>647</v>
      </c>
      <c r="D2272" s="3" t="s">
        <v>651</v>
      </c>
      <c r="E2272" s="3" t="s">
        <v>35</v>
      </c>
      <c r="F2272" s="3" t="s">
        <v>646</v>
      </c>
      <c r="G2272" s="5">
        <v>0.74450266300000001</v>
      </c>
      <c r="H2272" s="5">
        <v>0.34297628499999999</v>
      </c>
      <c r="I2272" s="5">
        <v>1.382466803</v>
      </c>
      <c r="J2272" s="2" t="s">
        <v>644</v>
      </c>
    </row>
    <row r="2273" spans="1:10" ht="14.4" hidden="1">
      <c r="A2273" s="3" t="s">
        <v>305</v>
      </c>
      <c r="B2273" s="5">
        <v>1993</v>
      </c>
      <c r="C2273" s="3" t="s">
        <v>647</v>
      </c>
      <c r="D2273" s="3" t="s">
        <v>651</v>
      </c>
      <c r="E2273" s="3" t="s">
        <v>35</v>
      </c>
      <c r="F2273" s="3" t="s">
        <v>646</v>
      </c>
      <c r="G2273" s="5">
        <v>0.75703703300000003</v>
      </c>
      <c r="H2273" s="5">
        <v>0.33528641599999998</v>
      </c>
      <c r="I2273" s="5">
        <v>1.340674371</v>
      </c>
      <c r="J2273" s="2" t="s">
        <v>644</v>
      </c>
    </row>
    <row r="2274" spans="1:10" ht="14.4" hidden="1">
      <c r="A2274" s="3" t="s">
        <v>305</v>
      </c>
      <c r="B2274" s="5">
        <v>1994</v>
      </c>
      <c r="C2274" s="3" t="s">
        <v>647</v>
      </c>
      <c r="D2274" s="3" t="s">
        <v>651</v>
      </c>
      <c r="E2274" s="3" t="s">
        <v>35</v>
      </c>
      <c r="F2274" s="3" t="s">
        <v>646</v>
      </c>
      <c r="G2274" s="5">
        <v>0.76574392999999996</v>
      </c>
      <c r="H2274" s="5">
        <v>0.345546939</v>
      </c>
      <c r="I2274" s="5">
        <v>1.4014174639999999</v>
      </c>
      <c r="J2274" s="2" t="s">
        <v>644</v>
      </c>
    </row>
    <row r="2275" spans="1:10" ht="14.4" hidden="1">
      <c r="A2275" s="3" t="s">
        <v>305</v>
      </c>
      <c r="B2275" s="5">
        <v>1995</v>
      </c>
      <c r="C2275" s="3" t="s">
        <v>647</v>
      </c>
      <c r="D2275" s="3" t="s">
        <v>651</v>
      </c>
      <c r="E2275" s="3" t="s">
        <v>35</v>
      </c>
      <c r="F2275" s="3" t="s">
        <v>646</v>
      </c>
      <c r="G2275" s="5">
        <v>0.76846956399999999</v>
      </c>
      <c r="H2275" s="5">
        <v>0.32050873600000002</v>
      </c>
      <c r="I2275" s="5">
        <v>1.438449783</v>
      </c>
      <c r="J2275" s="2" t="s">
        <v>644</v>
      </c>
    </row>
    <row r="2276" spans="1:10" ht="14.4" hidden="1">
      <c r="A2276" s="3" t="s">
        <v>305</v>
      </c>
      <c r="B2276" s="5">
        <v>1996</v>
      </c>
      <c r="C2276" s="3" t="s">
        <v>647</v>
      </c>
      <c r="D2276" s="3" t="s">
        <v>651</v>
      </c>
      <c r="E2276" s="3" t="s">
        <v>35</v>
      </c>
      <c r="F2276" s="3" t="s">
        <v>646</v>
      </c>
      <c r="G2276" s="5">
        <v>0.76865658100000001</v>
      </c>
      <c r="H2276" s="5">
        <v>0.32663522</v>
      </c>
      <c r="I2276" s="5">
        <v>1.4339051709999999</v>
      </c>
      <c r="J2276" s="2" t="s">
        <v>644</v>
      </c>
    </row>
    <row r="2277" spans="1:10" ht="14.4" hidden="1">
      <c r="A2277" s="3" t="s">
        <v>305</v>
      </c>
      <c r="B2277" s="5">
        <v>1997</v>
      </c>
      <c r="C2277" s="3" t="s">
        <v>647</v>
      </c>
      <c r="D2277" s="3" t="s">
        <v>651</v>
      </c>
      <c r="E2277" s="3" t="s">
        <v>35</v>
      </c>
      <c r="F2277" s="3" t="s">
        <v>646</v>
      </c>
      <c r="G2277" s="5">
        <v>0.77346698899999999</v>
      </c>
      <c r="H2277" s="5">
        <v>0.35067742099999999</v>
      </c>
      <c r="I2277" s="5">
        <v>1.438091376</v>
      </c>
      <c r="J2277" s="2" t="s">
        <v>644</v>
      </c>
    </row>
    <row r="2278" spans="1:10" ht="14.4" hidden="1">
      <c r="A2278" s="3" t="s">
        <v>305</v>
      </c>
      <c r="B2278" s="5">
        <v>1998</v>
      </c>
      <c r="C2278" s="3" t="s">
        <v>647</v>
      </c>
      <c r="D2278" s="3" t="s">
        <v>651</v>
      </c>
      <c r="E2278" s="3" t="s">
        <v>35</v>
      </c>
      <c r="F2278" s="3" t="s">
        <v>646</v>
      </c>
      <c r="G2278" s="5">
        <v>0.77979327700000001</v>
      </c>
      <c r="H2278" s="5">
        <v>0.37091924500000001</v>
      </c>
      <c r="I2278" s="5">
        <v>1.488540789</v>
      </c>
      <c r="J2278" s="2" t="s">
        <v>644</v>
      </c>
    </row>
    <row r="2279" spans="1:10" ht="14.4" hidden="1">
      <c r="A2279" s="3" t="s">
        <v>305</v>
      </c>
      <c r="B2279" s="5">
        <v>1999</v>
      </c>
      <c r="C2279" s="3" t="s">
        <v>647</v>
      </c>
      <c r="D2279" s="3" t="s">
        <v>651</v>
      </c>
      <c r="E2279" s="3" t="s">
        <v>35</v>
      </c>
      <c r="F2279" s="3" t="s">
        <v>646</v>
      </c>
      <c r="G2279" s="5">
        <v>0.77641864900000002</v>
      </c>
      <c r="H2279" s="5">
        <v>0.35270876699999998</v>
      </c>
      <c r="I2279" s="5">
        <v>1.4783132269999999</v>
      </c>
      <c r="J2279" s="2" t="s">
        <v>644</v>
      </c>
    </row>
    <row r="2280" spans="1:10" ht="14.4" hidden="1">
      <c r="A2280" s="3" t="s">
        <v>305</v>
      </c>
      <c r="B2280" s="5">
        <v>2000</v>
      </c>
      <c r="C2280" s="3" t="s">
        <v>647</v>
      </c>
      <c r="D2280" s="3" t="s">
        <v>651</v>
      </c>
      <c r="E2280" s="3" t="s">
        <v>35</v>
      </c>
      <c r="F2280" s="3" t="s">
        <v>646</v>
      </c>
      <c r="G2280" s="5">
        <v>0.784878984</v>
      </c>
      <c r="H2280" s="5">
        <v>0.33268183299999998</v>
      </c>
      <c r="I2280" s="5">
        <v>1.5895731289999999</v>
      </c>
      <c r="J2280" s="2" t="s">
        <v>644</v>
      </c>
    </row>
    <row r="2281" spans="1:10" ht="14.4" hidden="1">
      <c r="A2281" s="3" t="s">
        <v>305</v>
      </c>
      <c r="B2281" s="5">
        <v>2001</v>
      </c>
      <c r="C2281" s="3" t="s">
        <v>647</v>
      </c>
      <c r="D2281" s="3" t="s">
        <v>651</v>
      </c>
      <c r="E2281" s="3" t="s">
        <v>35</v>
      </c>
      <c r="F2281" s="3" t="s">
        <v>646</v>
      </c>
      <c r="G2281" s="5">
        <v>0.80324164200000003</v>
      </c>
      <c r="H2281" s="5">
        <v>0.36395909399999998</v>
      </c>
      <c r="I2281" s="5">
        <v>1.529320918</v>
      </c>
      <c r="J2281" s="2" t="s">
        <v>644</v>
      </c>
    </row>
    <row r="2282" spans="1:10" ht="14.4" hidden="1">
      <c r="A2282" s="3" t="s">
        <v>305</v>
      </c>
      <c r="B2282" s="5">
        <v>2002</v>
      </c>
      <c r="C2282" s="3" t="s">
        <v>647</v>
      </c>
      <c r="D2282" s="3" t="s">
        <v>651</v>
      </c>
      <c r="E2282" s="3" t="s">
        <v>35</v>
      </c>
      <c r="F2282" s="3" t="s">
        <v>646</v>
      </c>
      <c r="G2282" s="5">
        <v>0.82856133600000004</v>
      </c>
      <c r="H2282" s="5">
        <v>0.39200026999999998</v>
      </c>
      <c r="I2282" s="5">
        <v>1.5154338949999999</v>
      </c>
      <c r="J2282" s="2" t="s">
        <v>644</v>
      </c>
    </row>
    <row r="2283" spans="1:10" ht="14.4" hidden="1">
      <c r="A2283" s="3" t="s">
        <v>305</v>
      </c>
      <c r="B2283" s="5">
        <v>2003</v>
      </c>
      <c r="C2283" s="3" t="s">
        <v>647</v>
      </c>
      <c r="D2283" s="3" t="s">
        <v>651</v>
      </c>
      <c r="E2283" s="3" t="s">
        <v>35</v>
      </c>
      <c r="F2283" s="3" t="s">
        <v>646</v>
      </c>
      <c r="G2283" s="5">
        <v>0.85915227599999999</v>
      </c>
      <c r="H2283" s="5">
        <v>0.40457302899999997</v>
      </c>
      <c r="I2283" s="5">
        <v>1.575150346</v>
      </c>
      <c r="J2283" s="2" t="s">
        <v>644</v>
      </c>
    </row>
    <row r="2284" spans="1:10" ht="14.4" hidden="1">
      <c r="A2284" s="3" t="s">
        <v>305</v>
      </c>
      <c r="B2284" s="5">
        <v>2004</v>
      </c>
      <c r="C2284" s="3" t="s">
        <v>647</v>
      </c>
      <c r="D2284" s="3" t="s">
        <v>651</v>
      </c>
      <c r="E2284" s="3" t="s">
        <v>35</v>
      </c>
      <c r="F2284" s="3" t="s">
        <v>646</v>
      </c>
      <c r="G2284" s="5">
        <v>0.90199025899999996</v>
      </c>
      <c r="H2284" s="5">
        <v>0.40262783200000002</v>
      </c>
      <c r="I2284" s="5">
        <v>1.728312436</v>
      </c>
      <c r="J2284" s="2" t="s">
        <v>644</v>
      </c>
    </row>
    <row r="2285" spans="1:10" ht="14.4" hidden="1">
      <c r="A2285" s="3" t="s">
        <v>305</v>
      </c>
      <c r="B2285" s="5">
        <v>2005</v>
      </c>
      <c r="C2285" s="3" t="s">
        <v>647</v>
      </c>
      <c r="D2285" s="3" t="s">
        <v>651</v>
      </c>
      <c r="E2285" s="3" t="s">
        <v>35</v>
      </c>
      <c r="F2285" s="3" t="s">
        <v>646</v>
      </c>
      <c r="G2285" s="5">
        <v>0.943014888</v>
      </c>
      <c r="H2285" s="5">
        <v>0.40138515299999999</v>
      </c>
      <c r="I2285" s="5">
        <v>1.776465502</v>
      </c>
      <c r="J2285" s="2" t="s">
        <v>644</v>
      </c>
    </row>
    <row r="2286" spans="1:10" ht="14.4" hidden="1">
      <c r="A2286" s="3" t="s">
        <v>305</v>
      </c>
      <c r="B2286" s="5">
        <v>2006</v>
      </c>
      <c r="C2286" s="3" t="s">
        <v>647</v>
      </c>
      <c r="D2286" s="3" t="s">
        <v>651</v>
      </c>
      <c r="E2286" s="3" t="s">
        <v>35</v>
      </c>
      <c r="F2286" s="3" t="s">
        <v>646</v>
      </c>
      <c r="G2286" s="5">
        <v>1.0068034880000001</v>
      </c>
      <c r="H2286" s="5">
        <v>0.47276146600000002</v>
      </c>
      <c r="I2286" s="5">
        <v>1.8365117559999999</v>
      </c>
      <c r="J2286" s="2" t="s">
        <v>644</v>
      </c>
    </row>
    <row r="2287" spans="1:10" ht="14.4" hidden="1">
      <c r="A2287" s="3" t="s">
        <v>305</v>
      </c>
      <c r="B2287" s="5">
        <v>2007</v>
      </c>
      <c r="C2287" s="3" t="s">
        <v>647</v>
      </c>
      <c r="D2287" s="3" t="s">
        <v>651</v>
      </c>
      <c r="E2287" s="3" t="s">
        <v>35</v>
      </c>
      <c r="F2287" s="3" t="s">
        <v>646</v>
      </c>
      <c r="G2287" s="5">
        <v>1.0797165820000001</v>
      </c>
      <c r="H2287" s="5">
        <v>0.53651796799999996</v>
      </c>
      <c r="I2287" s="5">
        <v>1.938136769</v>
      </c>
      <c r="J2287" s="2" t="s">
        <v>644</v>
      </c>
    </row>
    <row r="2288" spans="1:10" ht="14.4" hidden="1">
      <c r="A2288" s="3" t="s">
        <v>305</v>
      </c>
      <c r="B2288" s="5">
        <v>2008</v>
      </c>
      <c r="C2288" s="3" t="s">
        <v>647</v>
      </c>
      <c r="D2288" s="3" t="s">
        <v>651</v>
      </c>
      <c r="E2288" s="3" t="s">
        <v>35</v>
      </c>
      <c r="F2288" s="3" t="s">
        <v>646</v>
      </c>
      <c r="G2288" s="5">
        <v>1.1405600250000001</v>
      </c>
      <c r="H2288" s="5">
        <v>0.57939056</v>
      </c>
      <c r="I2288" s="5">
        <v>2.0515231090000001</v>
      </c>
      <c r="J2288" s="2" t="s">
        <v>644</v>
      </c>
    </row>
    <row r="2289" spans="1:10" ht="14.4" hidden="1">
      <c r="A2289" s="3" t="s">
        <v>305</v>
      </c>
      <c r="B2289" s="5">
        <v>2009</v>
      </c>
      <c r="C2289" s="3" t="s">
        <v>647</v>
      </c>
      <c r="D2289" s="3" t="s">
        <v>651</v>
      </c>
      <c r="E2289" s="3" t="s">
        <v>35</v>
      </c>
      <c r="F2289" s="3" t="s">
        <v>646</v>
      </c>
      <c r="G2289" s="5">
        <v>1.196419991</v>
      </c>
      <c r="H2289" s="5">
        <v>0.58413045100000005</v>
      </c>
      <c r="I2289" s="5">
        <v>2.135943744</v>
      </c>
      <c r="J2289" s="2" t="s">
        <v>644</v>
      </c>
    </row>
    <row r="2290" spans="1:10" ht="14.4" hidden="1">
      <c r="A2290" s="3" t="s">
        <v>305</v>
      </c>
      <c r="B2290" s="5">
        <v>2010</v>
      </c>
      <c r="C2290" s="3" t="s">
        <v>647</v>
      </c>
      <c r="D2290" s="3" t="s">
        <v>651</v>
      </c>
      <c r="E2290" s="3" t="s">
        <v>35</v>
      </c>
      <c r="F2290" s="3" t="s">
        <v>646</v>
      </c>
      <c r="G2290" s="5">
        <v>1.256154636</v>
      </c>
      <c r="H2290" s="5">
        <v>0.573636637</v>
      </c>
      <c r="I2290" s="5">
        <v>2.3003844330000001</v>
      </c>
      <c r="J2290" s="2" t="s">
        <v>644</v>
      </c>
    </row>
    <row r="2291" spans="1:10" ht="14.4" hidden="1">
      <c r="A2291" s="3" t="s">
        <v>305</v>
      </c>
      <c r="B2291" s="5">
        <v>2011</v>
      </c>
      <c r="C2291" s="3" t="s">
        <v>647</v>
      </c>
      <c r="D2291" s="3" t="s">
        <v>651</v>
      </c>
      <c r="E2291" s="3" t="s">
        <v>35</v>
      </c>
      <c r="F2291" s="3" t="s">
        <v>646</v>
      </c>
      <c r="G2291" s="5">
        <v>1.3223601060000001</v>
      </c>
      <c r="H2291" s="5">
        <v>0.60412807000000002</v>
      </c>
      <c r="I2291" s="5">
        <v>2.4002214230000001</v>
      </c>
      <c r="J2291" s="2" t="s">
        <v>644</v>
      </c>
    </row>
    <row r="2292" spans="1:10" ht="14.4" hidden="1">
      <c r="A2292" s="3" t="s">
        <v>305</v>
      </c>
      <c r="B2292" s="5">
        <v>2012</v>
      </c>
      <c r="C2292" s="3" t="s">
        <v>647</v>
      </c>
      <c r="D2292" s="3" t="s">
        <v>651</v>
      </c>
      <c r="E2292" s="3" t="s">
        <v>35</v>
      </c>
      <c r="F2292" s="3" t="s">
        <v>646</v>
      </c>
      <c r="G2292" s="5">
        <v>1.3575938759999999</v>
      </c>
      <c r="H2292" s="5">
        <v>0.63938841599999996</v>
      </c>
      <c r="I2292" s="5">
        <v>2.3593539250000002</v>
      </c>
      <c r="J2292" s="2" t="s">
        <v>644</v>
      </c>
    </row>
    <row r="2293" spans="1:10" ht="14.4" hidden="1">
      <c r="A2293" s="3" t="s">
        <v>305</v>
      </c>
      <c r="B2293" s="5">
        <v>2013</v>
      </c>
      <c r="C2293" s="3" t="s">
        <v>647</v>
      </c>
      <c r="D2293" s="3" t="s">
        <v>651</v>
      </c>
      <c r="E2293" s="3" t="s">
        <v>35</v>
      </c>
      <c r="F2293" s="3" t="s">
        <v>646</v>
      </c>
      <c r="G2293" s="5">
        <v>1.4048862660000001</v>
      </c>
      <c r="H2293" s="5">
        <v>0.66722037300000003</v>
      </c>
      <c r="I2293" s="5">
        <v>2.5187289270000002</v>
      </c>
      <c r="J2293" s="2" t="s">
        <v>644</v>
      </c>
    </row>
    <row r="2294" spans="1:10" ht="14.4" hidden="1">
      <c r="A2294" s="3" t="s">
        <v>305</v>
      </c>
      <c r="B2294" s="5">
        <v>2014</v>
      </c>
      <c r="C2294" s="3" t="s">
        <v>647</v>
      </c>
      <c r="D2294" s="3" t="s">
        <v>651</v>
      </c>
      <c r="E2294" s="3" t="s">
        <v>35</v>
      </c>
      <c r="F2294" s="3" t="s">
        <v>646</v>
      </c>
      <c r="G2294" s="5">
        <v>1.4966691379999999</v>
      </c>
      <c r="H2294" s="5">
        <v>0.68455264400000004</v>
      </c>
      <c r="I2294" s="5">
        <v>2.6323039179999999</v>
      </c>
      <c r="J2294" s="2" t="s">
        <v>644</v>
      </c>
    </row>
    <row r="2295" spans="1:10" ht="14.4" hidden="1">
      <c r="A2295" s="3" t="s">
        <v>305</v>
      </c>
      <c r="B2295" s="5">
        <v>2015</v>
      </c>
      <c r="C2295" s="3" t="s">
        <v>647</v>
      </c>
      <c r="D2295" s="3" t="s">
        <v>651</v>
      </c>
      <c r="E2295" s="3" t="s">
        <v>35</v>
      </c>
      <c r="F2295" s="3" t="s">
        <v>646</v>
      </c>
      <c r="G2295" s="5">
        <v>1.539943496</v>
      </c>
      <c r="H2295" s="5">
        <v>0.74020591300000005</v>
      </c>
      <c r="I2295" s="5">
        <v>2.7106436459999999</v>
      </c>
      <c r="J2295" s="2" t="s">
        <v>644</v>
      </c>
    </row>
    <row r="2296" spans="1:10" ht="14.4" hidden="1">
      <c r="A2296" s="3" t="s">
        <v>305</v>
      </c>
      <c r="B2296" s="5">
        <v>2016</v>
      </c>
      <c r="C2296" s="3" t="s">
        <v>647</v>
      </c>
      <c r="D2296" s="3" t="s">
        <v>651</v>
      </c>
      <c r="E2296" s="3" t="s">
        <v>35</v>
      </c>
      <c r="F2296" s="3" t="s">
        <v>646</v>
      </c>
      <c r="G2296" s="5">
        <v>1.6239209100000001</v>
      </c>
      <c r="H2296" s="5">
        <v>0.76448771199999999</v>
      </c>
      <c r="I2296" s="5">
        <v>2.8912442290000002</v>
      </c>
      <c r="J2296" s="2" t="s">
        <v>644</v>
      </c>
    </row>
    <row r="2297" spans="1:10" ht="14.4" hidden="1">
      <c r="A2297" s="3" t="s">
        <v>305</v>
      </c>
      <c r="B2297" s="5">
        <v>2017</v>
      </c>
      <c r="C2297" s="3" t="s">
        <v>647</v>
      </c>
      <c r="D2297" s="3" t="s">
        <v>651</v>
      </c>
      <c r="E2297" s="3" t="s">
        <v>35</v>
      </c>
      <c r="F2297" s="3" t="s">
        <v>646</v>
      </c>
      <c r="G2297" s="5">
        <v>1.6854204100000001</v>
      </c>
      <c r="H2297" s="5">
        <v>0.82986786300000004</v>
      </c>
      <c r="I2297" s="5">
        <v>2.9352886030000001</v>
      </c>
      <c r="J2297" s="2" t="s">
        <v>644</v>
      </c>
    </row>
    <row r="2298" spans="1:10" ht="14.4">
      <c r="A2298" s="3" t="s">
        <v>305</v>
      </c>
      <c r="B2298" s="5">
        <v>1990</v>
      </c>
      <c r="C2298" s="3" t="s">
        <v>647</v>
      </c>
      <c r="D2298" s="3" t="s">
        <v>642</v>
      </c>
      <c r="E2298" s="3" t="s">
        <v>35</v>
      </c>
      <c r="F2298" s="3" t="s">
        <v>643</v>
      </c>
      <c r="G2298" s="5">
        <v>1434.230597</v>
      </c>
      <c r="H2298" s="5">
        <v>603.17998290000003</v>
      </c>
      <c r="I2298" s="5">
        <v>2551.7642470000001</v>
      </c>
      <c r="J2298" s="2" t="s">
        <v>644</v>
      </c>
    </row>
    <row r="2299" spans="1:10" ht="14.4">
      <c r="A2299" s="3" t="s">
        <v>305</v>
      </c>
      <c r="B2299" s="5">
        <v>1991</v>
      </c>
      <c r="C2299" s="3" t="s">
        <v>647</v>
      </c>
      <c r="D2299" s="3" t="s">
        <v>642</v>
      </c>
      <c r="E2299" s="3" t="s">
        <v>35</v>
      </c>
      <c r="F2299" s="3" t="s">
        <v>643</v>
      </c>
      <c r="G2299" s="5">
        <v>1367.203201</v>
      </c>
      <c r="H2299" s="5">
        <v>652.13381649999997</v>
      </c>
      <c r="I2299" s="5">
        <v>2351.0459580000002</v>
      </c>
      <c r="J2299" s="2" t="s">
        <v>644</v>
      </c>
    </row>
    <row r="2300" spans="1:10" ht="14.4">
      <c r="A2300" s="3" t="s">
        <v>305</v>
      </c>
      <c r="B2300" s="5">
        <v>1992</v>
      </c>
      <c r="C2300" s="3" t="s">
        <v>647</v>
      </c>
      <c r="D2300" s="3" t="s">
        <v>642</v>
      </c>
      <c r="E2300" s="3" t="s">
        <v>35</v>
      </c>
      <c r="F2300" s="3" t="s">
        <v>643</v>
      </c>
      <c r="G2300" s="5">
        <v>1325.837133</v>
      </c>
      <c r="H2300" s="5">
        <v>657.79891599999996</v>
      </c>
      <c r="I2300" s="5">
        <v>2269.963526</v>
      </c>
      <c r="J2300" s="2" t="s">
        <v>644</v>
      </c>
    </row>
    <row r="2301" spans="1:10" ht="14.4">
      <c r="A2301" s="3" t="s">
        <v>305</v>
      </c>
      <c r="B2301" s="5">
        <v>1993</v>
      </c>
      <c r="C2301" s="3" t="s">
        <v>647</v>
      </c>
      <c r="D2301" s="3" t="s">
        <v>642</v>
      </c>
      <c r="E2301" s="3" t="s">
        <v>35</v>
      </c>
      <c r="F2301" s="3" t="s">
        <v>643</v>
      </c>
      <c r="G2301" s="5">
        <v>1268.0881240000001</v>
      </c>
      <c r="H2301" s="5">
        <v>635.55638750000003</v>
      </c>
      <c r="I2301" s="5">
        <v>2007.6456129999999</v>
      </c>
      <c r="J2301" s="2" t="s">
        <v>644</v>
      </c>
    </row>
    <row r="2302" spans="1:10" ht="14.4">
      <c r="A2302" s="3" t="s">
        <v>305</v>
      </c>
      <c r="B2302" s="5">
        <v>1994</v>
      </c>
      <c r="C2302" s="3" t="s">
        <v>647</v>
      </c>
      <c r="D2302" s="3" t="s">
        <v>642</v>
      </c>
      <c r="E2302" s="3" t="s">
        <v>35</v>
      </c>
      <c r="F2302" s="3" t="s">
        <v>643</v>
      </c>
      <c r="G2302" s="5">
        <v>1222.053193</v>
      </c>
      <c r="H2302" s="5">
        <v>616.79961549999996</v>
      </c>
      <c r="I2302" s="5">
        <v>2107.7169009999998</v>
      </c>
      <c r="J2302" s="2" t="s">
        <v>644</v>
      </c>
    </row>
    <row r="2303" spans="1:10" ht="14.4">
      <c r="A2303" s="3" t="s">
        <v>305</v>
      </c>
      <c r="B2303" s="5">
        <v>1995</v>
      </c>
      <c r="C2303" s="3" t="s">
        <v>647</v>
      </c>
      <c r="D2303" s="3" t="s">
        <v>642</v>
      </c>
      <c r="E2303" s="3" t="s">
        <v>35</v>
      </c>
      <c r="F2303" s="3" t="s">
        <v>643</v>
      </c>
      <c r="G2303" s="5">
        <v>1163.6342910000001</v>
      </c>
      <c r="H2303" s="5">
        <v>571.86434329999997</v>
      </c>
      <c r="I2303" s="5">
        <v>2040.174728</v>
      </c>
      <c r="J2303" s="2" t="s">
        <v>644</v>
      </c>
    </row>
    <row r="2304" spans="1:10" ht="14.4">
      <c r="A2304" s="3" t="s">
        <v>305</v>
      </c>
      <c r="B2304" s="5">
        <v>1996</v>
      </c>
      <c r="C2304" s="3" t="s">
        <v>647</v>
      </c>
      <c r="D2304" s="3" t="s">
        <v>642</v>
      </c>
      <c r="E2304" s="3" t="s">
        <v>35</v>
      </c>
      <c r="F2304" s="3" t="s">
        <v>643</v>
      </c>
      <c r="G2304" s="5">
        <v>1112.945138</v>
      </c>
      <c r="H2304" s="5">
        <v>551.26635739999995</v>
      </c>
      <c r="I2304" s="5">
        <v>1883.8068069999999</v>
      </c>
      <c r="J2304" s="2" t="s">
        <v>644</v>
      </c>
    </row>
    <row r="2305" spans="1:10" ht="14.4">
      <c r="A2305" s="3" t="s">
        <v>305</v>
      </c>
      <c r="B2305" s="5">
        <v>1997</v>
      </c>
      <c r="C2305" s="3" t="s">
        <v>647</v>
      </c>
      <c r="D2305" s="3" t="s">
        <v>642</v>
      </c>
      <c r="E2305" s="3" t="s">
        <v>35</v>
      </c>
      <c r="F2305" s="3" t="s">
        <v>643</v>
      </c>
      <c r="G2305" s="5">
        <v>1056.821623</v>
      </c>
      <c r="H2305" s="5">
        <v>584.47522809999998</v>
      </c>
      <c r="I2305" s="5">
        <v>1687.7378430000001</v>
      </c>
      <c r="J2305" s="2" t="s">
        <v>644</v>
      </c>
    </row>
    <row r="2306" spans="1:10" ht="14.4">
      <c r="A2306" s="3" t="s">
        <v>305</v>
      </c>
      <c r="B2306" s="5">
        <v>1998</v>
      </c>
      <c r="C2306" s="3" t="s">
        <v>647</v>
      </c>
      <c r="D2306" s="3" t="s">
        <v>642</v>
      </c>
      <c r="E2306" s="3" t="s">
        <v>35</v>
      </c>
      <c r="F2306" s="3" t="s">
        <v>643</v>
      </c>
      <c r="G2306" s="5">
        <v>1003.003066</v>
      </c>
      <c r="H2306" s="5">
        <v>551.35341740000001</v>
      </c>
      <c r="I2306" s="5">
        <v>1626.0127689999999</v>
      </c>
      <c r="J2306" s="2" t="s">
        <v>644</v>
      </c>
    </row>
    <row r="2307" spans="1:10" ht="14.4">
      <c r="A2307" s="3" t="s">
        <v>305</v>
      </c>
      <c r="B2307" s="5">
        <v>1999</v>
      </c>
      <c r="C2307" s="3" t="s">
        <v>647</v>
      </c>
      <c r="D2307" s="3" t="s">
        <v>642</v>
      </c>
      <c r="E2307" s="3" t="s">
        <v>35</v>
      </c>
      <c r="F2307" s="3" t="s">
        <v>643</v>
      </c>
      <c r="G2307" s="5">
        <v>941.69489590000001</v>
      </c>
      <c r="H2307" s="5">
        <v>485.97699269999998</v>
      </c>
      <c r="I2307" s="5">
        <v>1563.04456</v>
      </c>
      <c r="J2307" s="2" t="s">
        <v>644</v>
      </c>
    </row>
    <row r="2308" spans="1:10" ht="14.4">
      <c r="A2308" s="3" t="s">
        <v>305</v>
      </c>
      <c r="B2308" s="5">
        <v>2000</v>
      </c>
      <c r="C2308" s="3" t="s">
        <v>647</v>
      </c>
      <c r="D2308" s="3" t="s">
        <v>642</v>
      </c>
      <c r="E2308" s="3" t="s">
        <v>35</v>
      </c>
      <c r="F2308" s="3" t="s">
        <v>643</v>
      </c>
      <c r="G2308" s="5">
        <v>881.1485801</v>
      </c>
      <c r="H2308" s="5">
        <v>416.21502700000002</v>
      </c>
      <c r="I2308" s="5">
        <v>1546.948042</v>
      </c>
      <c r="J2308" s="2" t="s">
        <v>644</v>
      </c>
    </row>
    <row r="2309" spans="1:10" ht="14.4">
      <c r="A2309" s="3" t="s">
        <v>305</v>
      </c>
      <c r="B2309" s="5">
        <v>2001</v>
      </c>
      <c r="C2309" s="3" t="s">
        <v>647</v>
      </c>
      <c r="D2309" s="3" t="s">
        <v>642</v>
      </c>
      <c r="E2309" s="3" t="s">
        <v>35</v>
      </c>
      <c r="F2309" s="3" t="s">
        <v>643</v>
      </c>
      <c r="G2309" s="5">
        <v>834.84899759999996</v>
      </c>
      <c r="H2309" s="5">
        <v>443.04224979999998</v>
      </c>
      <c r="I2309" s="5">
        <v>1416.0944300000001</v>
      </c>
      <c r="J2309" s="2" t="s">
        <v>644</v>
      </c>
    </row>
    <row r="2310" spans="1:10" ht="14.4">
      <c r="A2310" s="3" t="s">
        <v>305</v>
      </c>
      <c r="B2310" s="5">
        <v>2002</v>
      </c>
      <c r="C2310" s="3" t="s">
        <v>647</v>
      </c>
      <c r="D2310" s="3" t="s">
        <v>642</v>
      </c>
      <c r="E2310" s="3" t="s">
        <v>35</v>
      </c>
      <c r="F2310" s="3" t="s">
        <v>643</v>
      </c>
      <c r="G2310" s="5">
        <v>783.45671070000003</v>
      </c>
      <c r="H2310" s="5">
        <v>434.02680329999998</v>
      </c>
      <c r="I2310" s="5">
        <v>1257.641402</v>
      </c>
      <c r="J2310" s="2" t="s">
        <v>644</v>
      </c>
    </row>
    <row r="2311" spans="1:10" ht="14.4">
      <c r="A2311" s="3" t="s">
        <v>305</v>
      </c>
      <c r="B2311" s="5">
        <v>2003</v>
      </c>
      <c r="C2311" s="3" t="s">
        <v>647</v>
      </c>
      <c r="D2311" s="3" t="s">
        <v>642</v>
      </c>
      <c r="E2311" s="3" t="s">
        <v>35</v>
      </c>
      <c r="F2311" s="3" t="s">
        <v>643</v>
      </c>
      <c r="G2311" s="5">
        <v>739.41644010000005</v>
      </c>
      <c r="H2311" s="5">
        <v>411.88513599999999</v>
      </c>
      <c r="I2311" s="5">
        <v>1117.8134339999999</v>
      </c>
      <c r="J2311" s="2" t="s">
        <v>644</v>
      </c>
    </row>
    <row r="2312" spans="1:10" ht="14.4">
      <c r="A2312" s="3" t="s">
        <v>305</v>
      </c>
      <c r="B2312" s="5">
        <v>2004</v>
      </c>
      <c r="C2312" s="3" t="s">
        <v>647</v>
      </c>
      <c r="D2312" s="3" t="s">
        <v>642</v>
      </c>
      <c r="E2312" s="3" t="s">
        <v>35</v>
      </c>
      <c r="F2312" s="3" t="s">
        <v>643</v>
      </c>
      <c r="G2312" s="5">
        <v>699.28071050000005</v>
      </c>
      <c r="H2312" s="5">
        <v>376.76085319999999</v>
      </c>
      <c r="I2312" s="5">
        <v>1080.4775420000001</v>
      </c>
      <c r="J2312" s="2" t="s">
        <v>644</v>
      </c>
    </row>
    <row r="2313" spans="1:10" ht="14.4">
      <c r="A2313" s="3" t="s">
        <v>305</v>
      </c>
      <c r="B2313" s="5">
        <v>2005</v>
      </c>
      <c r="C2313" s="3" t="s">
        <v>647</v>
      </c>
      <c r="D2313" s="3" t="s">
        <v>642</v>
      </c>
      <c r="E2313" s="3" t="s">
        <v>35</v>
      </c>
      <c r="F2313" s="3" t="s">
        <v>643</v>
      </c>
      <c r="G2313" s="5">
        <v>697.43147209999995</v>
      </c>
      <c r="H2313" s="5">
        <v>360.70721550000002</v>
      </c>
      <c r="I2313" s="5">
        <v>1127.91074</v>
      </c>
      <c r="J2313" s="2" t="s">
        <v>644</v>
      </c>
    </row>
    <row r="2314" spans="1:10" ht="14.4">
      <c r="A2314" s="3" t="s">
        <v>305</v>
      </c>
      <c r="B2314" s="5">
        <v>2006</v>
      </c>
      <c r="C2314" s="3" t="s">
        <v>647</v>
      </c>
      <c r="D2314" s="3" t="s">
        <v>642</v>
      </c>
      <c r="E2314" s="3" t="s">
        <v>35</v>
      </c>
      <c r="F2314" s="3" t="s">
        <v>643</v>
      </c>
      <c r="G2314" s="5">
        <v>683.89567999999997</v>
      </c>
      <c r="H2314" s="5">
        <v>389.34831259999999</v>
      </c>
      <c r="I2314" s="5">
        <v>1073.3161789999999</v>
      </c>
      <c r="J2314" s="2" t="s">
        <v>644</v>
      </c>
    </row>
    <row r="2315" spans="1:10" ht="14.4">
      <c r="A2315" s="3" t="s">
        <v>305</v>
      </c>
      <c r="B2315" s="5">
        <v>2007</v>
      </c>
      <c r="C2315" s="3" t="s">
        <v>647</v>
      </c>
      <c r="D2315" s="3" t="s">
        <v>642</v>
      </c>
      <c r="E2315" s="3" t="s">
        <v>35</v>
      </c>
      <c r="F2315" s="3" t="s">
        <v>643</v>
      </c>
      <c r="G2315" s="5">
        <v>658.42573219999997</v>
      </c>
      <c r="H2315" s="5">
        <v>378.84882429999999</v>
      </c>
      <c r="I2315" s="5">
        <v>1013.2582609999999</v>
      </c>
      <c r="J2315" s="2" t="s">
        <v>644</v>
      </c>
    </row>
    <row r="2316" spans="1:10" ht="14.4">
      <c r="A2316" s="3" t="s">
        <v>305</v>
      </c>
      <c r="B2316" s="5">
        <v>2008</v>
      </c>
      <c r="C2316" s="3" t="s">
        <v>647</v>
      </c>
      <c r="D2316" s="3" t="s">
        <v>642</v>
      </c>
      <c r="E2316" s="3" t="s">
        <v>35</v>
      </c>
      <c r="F2316" s="3" t="s">
        <v>643</v>
      </c>
      <c r="G2316" s="5">
        <v>626.0499026</v>
      </c>
      <c r="H2316" s="5">
        <v>355.88533969999997</v>
      </c>
      <c r="I2316" s="5">
        <v>957.96359429999995</v>
      </c>
      <c r="J2316" s="2" t="s">
        <v>644</v>
      </c>
    </row>
    <row r="2317" spans="1:10" ht="14.4">
      <c r="A2317" s="3" t="s">
        <v>305</v>
      </c>
      <c r="B2317" s="5">
        <v>2009</v>
      </c>
      <c r="C2317" s="3" t="s">
        <v>647</v>
      </c>
      <c r="D2317" s="3" t="s">
        <v>642</v>
      </c>
      <c r="E2317" s="3" t="s">
        <v>35</v>
      </c>
      <c r="F2317" s="3" t="s">
        <v>643</v>
      </c>
      <c r="G2317" s="5">
        <v>590.68163719999995</v>
      </c>
      <c r="H2317" s="5">
        <v>342.9280693</v>
      </c>
      <c r="I2317" s="5">
        <v>894.00075649999997</v>
      </c>
      <c r="J2317" s="2" t="s">
        <v>644</v>
      </c>
    </row>
    <row r="2318" spans="1:10" ht="14.4">
      <c r="A2318" s="3" t="s">
        <v>305</v>
      </c>
      <c r="B2318" s="5">
        <v>2010</v>
      </c>
      <c r="C2318" s="3" t="s">
        <v>647</v>
      </c>
      <c r="D2318" s="3" t="s">
        <v>642</v>
      </c>
      <c r="E2318" s="3" t="s">
        <v>35</v>
      </c>
      <c r="F2318" s="3" t="s">
        <v>643</v>
      </c>
      <c r="G2318" s="5">
        <v>552.35418800000002</v>
      </c>
      <c r="H2318" s="5">
        <v>291.65201819999999</v>
      </c>
      <c r="I2318" s="5">
        <v>875.35519529999999</v>
      </c>
      <c r="J2318" s="2" t="s">
        <v>644</v>
      </c>
    </row>
    <row r="2319" spans="1:10" ht="14.4">
      <c r="A2319" s="3" t="s">
        <v>305</v>
      </c>
      <c r="B2319" s="5">
        <v>2011</v>
      </c>
      <c r="C2319" s="3" t="s">
        <v>647</v>
      </c>
      <c r="D2319" s="3" t="s">
        <v>642</v>
      </c>
      <c r="E2319" s="3" t="s">
        <v>35</v>
      </c>
      <c r="F2319" s="3" t="s">
        <v>643</v>
      </c>
      <c r="G2319" s="5">
        <v>513.55813660000001</v>
      </c>
      <c r="H2319" s="5">
        <v>259.41335179999999</v>
      </c>
      <c r="I2319" s="5">
        <v>842.27192149999996</v>
      </c>
      <c r="J2319" s="2" t="s">
        <v>644</v>
      </c>
    </row>
    <row r="2320" spans="1:10" ht="14.4">
      <c r="A2320" s="3" t="s">
        <v>305</v>
      </c>
      <c r="B2320" s="5">
        <v>2012</v>
      </c>
      <c r="C2320" s="3" t="s">
        <v>647</v>
      </c>
      <c r="D2320" s="3" t="s">
        <v>642</v>
      </c>
      <c r="E2320" s="3" t="s">
        <v>35</v>
      </c>
      <c r="F2320" s="3" t="s">
        <v>643</v>
      </c>
      <c r="G2320" s="5">
        <v>470.37292389999999</v>
      </c>
      <c r="H2320" s="5">
        <v>247.8038707</v>
      </c>
      <c r="I2320" s="5">
        <v>746.42227500000001</v>
      </c>
      <c r="J2320" s="2" t="s">
        <v>644</v>
      </c>
    </row>
    <row r="2321" spans="1:10" ht="14.4">
      <c r="A2321" s="3" t="s">
        <v>305</v>
      </c>
      <c r="B2321" s="5">
        <v>2013</v>
      </c>
      <c r="C2321" s="3" t="s">
        <v>647</v>
      </c>
      <c r="D2321" s="3" t="s">
        <v>642</v>
      </c>
      <c r="E2321" s="3" t="s">
        <v>35</v>
      </c>
      <c r="F2321" s="3" t="s">
        <v>643</v>
      </c>
      <c r="G2321" s="5">
        <v>454.56441310000002</v>
      </c>
      <c r="H2321" s="5">
        <v>229.76750870000001</v>
      </c>
      <c r="I2321" s="5">
        <v>732.20242989999997</v>
      </c>
      <c r="J2321" s="2" t="s">
        <v>644</v>
      </c>
    </row>
    <row r="2322" spans="1:10" ht="14.4">
      <c r="A2322" s="3" t="s">
        <v>305</v>
      </c>
      <c r="B2322" s="5">
        <v>2014</v>
      </c>
      <c r="C2322" s="3" t="s">
        <v>647</v>
      </c>
      <c r="D2322" s="3" t="s">
        <v>642</v>
      </c>
      <c r="E2322" s="3" t="s">
        <v>35</v>
      </c>
      <c r="F2322" s="3" t="s">
        <v>643</v>
      </c>
      <c r="G2322" s="5">
        <v>443.83181830000001</v>
      </c>
      <c r="H2322" s="5">
        <v>223.80868899999999</v>
      </c>
      <c r="I2322" s="5">
        <v>701.71290499999998</v>
      </c>
      <c r="J2322" s="2" t="s">
        <v>644</v>
      </c>
    </row>
    <row r="2323" spans="1:10" ht="14.4">
      <c r="A2323" s="3" t="s">
        <v>305</v>
      </c>
      <c r="B2323" s="5">
        <v>2015</v>
      </c>
      <c r="C2323" s="3" t="s">
        <v>647</v>
      </c>
      <c r="D2323" s="3" t="s">
        <v>642</v>
      </c>
      <c r="E2323" s="3" t="s">
        <v>35</v>
      </c>
      <c r="F2323" s="3" t="s">
        <v>643</v>
      </c>
      <c r="G2323" s="5">
        <v>417.78528419999998</v>
      </c>
      <c r="H2323" s="5">
        <v>225.58023919999999</v>
      </c>
      <c r="I2323" s="5">
        <v>659.55021009999996</v>
      </c>
      <c r="J2323" s="2" t="s">
        <v>644</v>
      </c>
    </row>
    <row r="2324" spans="1:10" ht="14.4">
      <c r="A2324" s="3" t="s">
        <v>305</v>
      </c>
      <c r="B2324" s="5">
        <v>2016</v>
      </c>
      <c r="C2324" s="3" t="s">
        <v>647</v>
      </c>
      <c r="D2324" s="3" t="s">
        <v>642</v>
      </c>
      <c r="E2324" s="3" t="s">
        <v>35</v>
      </c>
      <c r="F2324" s="3" t="s">
        <v>643</v>
      </c>
      <c r="G2324" s="5">
        <v>402.44110990000001</v>
      </c>
      <c r="H2324" s="5">
        <v>213.9468291</v>
      </c>
      <c r="I2324" s="5">
        <v>643.98652860000004</v>
      </c>
      <c r="J2324" s="2" t="s">
        <v>644</v>
      </c>
    </row>
    <row r="2325" spans="1:10" ht="14.4">
      <c r="A2325" s="3" t="s">
        <v>305</v>
      </c>
      <c r="B2325" s="5">
        <v>2017</v>
      </c>
      <c r="C2325" s="3" t="s">
        <v>647</v>
      </c>
      <c r="D2325" s="3" t="s">
        <v>642</v>
      </c>
      <c r="E2325" s="3" t="s">
        <v>35</v>
      </c>
      <c r="F2325" s="3" t="s">
        <v>643</v>
      </c>
      <c r="G2325" s="5">
        <v>387.3368701</v>
      </c>
      <c r="H2325" s="5">
        <v>208.51924980000001</v>
      </c>
      <c r="I2325" s="5">
        <v>616.57908840000005</v>
      </c>
      <c r="J2325" s="2" t="s">
        <v>644</v>
      </c>
    </row>
    <row r="2326" spans="1:10" ht="14.4" hidden="1">
      <c r="A2326" s="3" t="s">
        <v>305</v>
      </c>
      <c r="B2326" s="5">
        <v>1990</v>
      </c>
      <c r="C2326" s="3" t="s">
        <v>647</v>
      </c>
      <c r="D2326" s="3" t="s">
        <v>642</v>
      </c>
      <c r="E2326" s="3" t="s">
        <v>35</v>
      </c>
      <c r="F2326" s="3" t="s">
        <v>646</v>
      </c>
      <c r="G2326" s="5">
        <v>17.792016579999999</v>
      </c>
      <c r="H2326" s="5">
        <v>7.5103306920000001</v>
      </c>
      <c r="I2326" s="5">
        <v>31.615425680000001</v>
      </c>
      <c r="J2326" s="2" t="s">
        <v>644</v>
      </c>
    </row>
    <row r="2327" spans="1:10" ht="14.4" hidden="1">
      <c r="A2327" s="3" t="s">
        <v>305</v>
      </c>
      <c r="B2327" s="5">
        <v>1991</v>
      </c>
      <c r="C2327" s="3" t="s">
        <v>647</v>
      </c>
      <c r="D2327" s="3" t="s">
        <v>642</v>
      </c>
      <c r="E2327" s="3" t="s">
        <v>35</v>
      </c>
      <c r="F2327" s="3" t="s">
        <v>646</v>
      </c>
      <c r="G2327" s="5">
        <v>17.045209379999999</v>
      </c>
      <c r="H2327" s="5">
        <v>8.1190750600000001</v>
      </c>
      <c r="I2327" s="5">
        <v>29.394735140000002</v>
      </c>
      <c r="J2327" s="2" t="s">
        <v>644</v>
      </c>
    </row>
    <row r="2328" spans="1:10" ht="14.4" hidden="1">
      <c r="A2328" s="3" t="s">
        <v>305</v>
      </c>
      <c r="B2328" s="5">
        <v>1992</v>
      </c>
      <c r="C2328" s="3" t="s">
        <v>647</v>
      </c>
      <c r="D2328" s="3" t="s">
        <v>642</v>
      </c>
      <c r="E2328" s="3" t="s">
        <v>35</v>
      </c>
      <c r="F2328" s="3" t="s">
        <v>646</v>
      </c>
      <c r="G2328" s="5">
        <v>16.603295230000001</v>
      </c>
      <c r="H2328" s="5">
        <v>8.4078012219999998</v>
      </c>
      <c r="I2328" s="5">
        <v>28.452010699999999</v>
      </c>
      <c r="J2328" s="2" t="s">
        <v>644</v>
      </c>
    </row>
    <row r="2329" spans="1:10" ht="14.4" hidden="1">
      <c r="A2329" s="3" t="s">
        <v>305</v>
      </c>
      <c r="B2329" s="5">
        <v>1993</v>
      </c>
      <c r="C2329" s="3" t="s">
        <v>647</v>
      </c>
      <c r="D2329" s="3" t="s">
        <v>642</v>
      </c>
      <c r="E2329" s="3" t="s">
        <v>35</v>
      </c>
      <c r="F2329" s="3" t="s">
        <v>646</v>
      </c>
      <c r="G2329" s="5">
        <v>15.96621476</v>
      </c>
      <c r="H2329" s="5">
        <v>8.0894871360000007</v>
      </c>
      <c r="I2329" s="5">
        <v>25.226593789999999</v>
      </c>
      <c r="J2329" s="2" t="s">
        <v>644</v>
      </c>
    </row>
    <row r="2330" spans="1:10" ht="14.4" hidden="1">
      <c r="A2330" s="3" t="s">
        <v>305</v>
      </c>
      <c r="B2330" s="5">
        <v>1994</v>
      </c>
      <c r="C2330" s="3" t="s">
        <v>647</v>
      </c>
      <c r="D2330" s="3" t="s">
        <v>642</v>
      </c>
      <c r="E2330" s="3" t="s">
        <v>35</v>
      </c>
      <c r="F2330" s="3" t="s">
        <v>646</v>
      </c>
      <c r="G2330" s="5">
        <v>15.45500717</v>
      </c>
      <c r="H2330" s="5">
        <v>7.8502878340000004</v>
      </c>
      <c r="I2330" s="5">
        <v>26.453984630000001</v>
      </c>
      <c r="J2330" s="2" t="s">
        <v>644</v>
      </c>
    </row>
    <row r="2331" spans="1:10" ht="14.4" hidden="1">
      <c r="A2331" s="3" t="s">
        <v>305</v>
      </c>
      <c r="B2331" s="5">
        <v>1995</v>
      </c>
      <c r="C2331" s="3" t="s">
        <v>647</v>
      </c>
      <c r="D2331" s="3" t="s">
        <v>642</v>
      </c>
      <c r="E2331" s="3" t="s">
        <v>35</v>
      </c>
      <c r="F2331" s="3" t="s">
        <v>646</v>
      </c>
      <c r="G2331" s="5">
        <v>14.788507839999999</v>
      </c>
      <c r="H2331" s="5">
        <v>7.1751119650000001</v>
      </c>
      <c r="I2331" s="5">
        <v>25.840649169999999</v>
      </c>
      <c r="J2331" s="2" t="s">
        <v>644</v>
      </c>
    </row>
    <row r="2332" spans="1:10" ht="14.4" hidden="1">
      <c r="A2332" s="3" t="s">
        <v>305</v>
      </c>
      <c r="B2332" s="5">
        <v>1996</v>
      </c>
      <c r="C2332" s="3" t="s">
        <v>647</v>
      </c>
      <c r="D2332" s="3" t="s">
        <v>642</v>
      </c>
      <c r="E2332" s="3" t="s">
        <v>35</v>
      </c>
      <c r="F2332" s="3" t="s">
        <v>646</v>
      </c>
      <c r="G2332" s="5">
        <v>14.208581000000001</v>
      </c>
      <c r="H2332" s="5">
        <v>7.1519596349999999</v>
      </c>
      <c r="I2332" s="5">
        <v>24.245828190000001</v>
      </c>
      <c r="J2332" s="2" t="s">
        <v>644</v>
      </c>
    </row>
    <row r="2333" spans="1:10" ht="14.4" hidden="1">
      <c r="A2333" s="3" t="s">
        <v>305</v>
      </c>
      <c r="B2333" s="5">
        <v>1997</v>
      </c>
      <c r="C2333" s="3" t="s">
        <v>647</v>
      </c>
      <c r="D2333" s="3" t="s">
        <v>642</v>
      </c>
      <c r="E2333" s="3" t="s">
        <v>35</v>
      </c>
      <c r="F2333" s="3" t="s">
        <v>646</v>
      </c>
      <c r="G2333" s="5">
        <v>13.57012203</v>
      </c>
      <c r="H2333" s="5">
        <v>7.6514345229999998</v>
      </c>
      <c r="I2333" s="5">
        <v>21.556027279999999</v>
      </c>
      <c r="J2333" s="2" t="s">
        <v>644</v>
      </c>
    </row>
    <row r="2334" spans="1:10" ht="14.4" hidden="1">
      <c r="A2334" s="3" t="s">
        <v>305</v>
      </c>
      <c r="B2334" s="5">
        <v>1998</v>
      </c>
      <c r="C2334" s="3" t="s">
        <v>647</v>
      </c>
      <c r="D2334" s="3" t="s">
        <v>642</v>
      </c>
      <c r="E2334" s="3" t="s">
        <v>35</v>
      </c>
      <c r="F2334" s="3" t="s">
        <v>646</v>
      </c>
      <c r="G2334" s="5">
        <v>12.97503392</v>
      </c>
      <c r="H2334" s="5">
        <v>7.2374898050000001</v>
      </c>
      <c r="I2334" s="5">
        <v>20.803463829999998</v>
      </c>
      <c r="J2334" s="2" t="s">
        <v>644</v>
      </c>
    </row>
    <row r="2335" spans="1:10" ht="14.4" hidden="1">
      <c r="A2335" s="3" t="s">
        <v>305</v>
      </c>
      <c r="B2335" s="5">
        <v>1999</v>
      </c>
      <c r="C2335" s="3" t="s">
        <v>647</v>
      </c>
      <c r="D2335" s="3" t="s">
        <v>642</v>
      </c>
      <c r="E2335" s="3" t="s">
        <v>35</v>
      </c>
      <c r="F2335" s="3" t="s">
        <v>646</v>
      </c>
      <c r="G2335" s="5">
        <v>12.281437520000001</v>
      </c>
      <c r="H2335" s="5">
        <v>6.4461440469999998</v>
      </c>
      <c r="I2335" s="5">
        <v>19.975573270000002</v>
      </c>
      <c r="J2335" s="2" t="s">
        <v>644</v>
      </c>
    </row>
    <row r="2336" spans="1:10" ht="14.4" hidden="1">
      <c r="A2336" s="3" t="s">
        <v>305</v>
      </c>
      <c r="B2336" s="5">
        <v>2000</v>
      </c>
      <c r="C2336" s="3" t="s">
        <v>647</v>
      </c>
      <c r="D2336" s="3" t="s">
        <v>642</v>
      </c>
      <c r="E2336" s="3" t="s">
        <v>35</v>
      </c>
      <c r="F2336" s="3" t="s">
        <v>646</v>
      </c>
      <c r="G2336" s="5">
        <v>11.608579300000001</v>
      </c>
      <c r="H2336" s="5">
        <v>5.4883430600000001</v>
      </c>
      <c r="I2336" s="5">
        <v>20.173269250000001</v>
      </c>
      <c r="J2336" s="2" t="s">
        <v>644</v>
      </c>
    </row>
    <row r="2337" spans="1:10" ht="14.4" hidden="1">
      <c r="A2337" s="3" t="s">
        <v>305</v>
      </c>
      <c r="B2337" s="5">
        <v>2001</v>
      </c>
      <c r="C2337" s="3" t="s">
        <v>647</v>
      </c>
      <c r="D2337" s="3" t="s">
        <v>642</v>
      </c>
      <c r="E2337" s="3" t="s">
        <v>35</v>
      </c>
      <c r="F2337" s="3" t="s">
        <v>646</v>
      </c>
      <c r="G2337" s="5">
        <v>11.114292239999999</v>
      </c>
      <c r="H2337" s="5">
        <v>5.9925587690000004</v>
      </c>
      <c r="I2337" s="5">
        <v>18.690030409999999</v>
      </c>
      <c r="J2337" s="2" t="s">
        <v>644</v>
      </c>
    </row>
    <row r="2338" spans="1:10" ht="14.4" hidden="1">
      <c r="A2338" s="3" t="s">
        <v>305</v>
      </c>
      <c r="B2338" s="5">
        <v>2002</v>
      </c>
      <c r="C2338" s="3" t="s">
        <v>647</v>
      </c>
      <c r="D2338" s="3" t="s">
        <v>642</v>
      </c>
      <c r="E2338" s="3" t="s">
        <v>35</v>
      </c>
      <c r="F2338" s="3" t="s">
        <v>646</v>
      </c>
      <c r="G2338" s="5">
        <v>10.578648189999999</v>
      </c>
      <c r="H2338" s="5">
        <v>5.9282246629999999</v>
      </c>
      <c r="I2338" s="5">
        <v>16.78892827</v>
      </c>
      <c r="J2338" s="2" t="s">
        <v>644</v>
      </c>
    </row>
    <row r="2339" spans="1:10" ht="14.4" hidden="1">
      <c r="A2339" s="3" t="s">
        <v>305</v>
      </c>
      <c r="B2339" s="5">
        <v>2003</v>
      </c>
      <c r="C2339" s="3" t="s">
        <v>647</v>
      </c>
      <c r="D2339" s="3" t="s">
        <v>642</v>
      </c>
      <c r="E2339" s="3" t="s">
        <v>35</v>
      </c>
      <c r="F2339" s="3" t="s">
        <v>646</v>
      </c>
      <c r="G2339" s="5">
        <v>10.13089602</v>
      </c>
      <c r="H2339" s="5">
        <v>5.7584513680000002</v>
      </c>
      <c r="I2339" s="5">
        <v>15.197673269999999</v>
      </c>
      <c r="J2339" s="2" t="s">
        <v>644</v>
      </c>
    </row>
    <row r="2340" spans="1:10" ht="14.4" hidden="1">
      <c r="A2340" s="3" t="s">
        <v>305</v>
      </c>
      <c r="B2340" s="5">
        <v>2004</v>
      </c>
      <c r="C2340" s="3" t="s">
        <v>647</v>
      </c>
      <c r="D2340" s="3" t="s">
        <v>642</v>
      </c>
      <c r="E2340" s="3" t="s">
        <v>35</v>
      </c>
      <c r="F2340" s="3" t="s">
        <v>646</v>
      </c>
      <c r="G2340" s="5">
        <v>9.7510587189999995</v>
      </c>
      <c r="H2340" s="5">
        <v>5.3976208950000002</v>
      </c>
      <c r="I2340" s="5">
        <v>14.972172029999999</v>
      </c>
      <c r="J2340" s="2" t="s">
        <v>644</v>
      </c>
    </row>
    <row r="2341" spans="1:10" ht="14.4" hidden="1">
      <c r="A2341" s="3" t="s">
        <v>305</v>
      </c>
      <c r="B2341" s="5">
        <v>2005</v>
      </c>
      <c r="C2341" s="3" t="s">
        <v>647</v>
      </c>
      <c r="D2341" s="3" t="s">
        <v>642</v>
      </c>
      <c r="E2341" s="3" t="s">
        <v>35</v>
      </c>
      <c r="F2341" s="3" t="s">
        <v>646</v>
      </c>
      <c r="G2341" s="5">
        <v>9.8016375280000005</v>
      </c>
      <c r="H2341" s="5">
        <v>5.2294618760000002</v>
      </c>
      <c r="I2341" s="5">
        <v>15.82659084</v>
      </c>
      <c r="J2341" s="2" t="s">
        <v>644</v>
      </c>
    </row>
    <row r="2342" spans="1:10" ht="14.4" hidden="1">
      <c r="A2342" s="3" t="s">
        <v>305</v>
      </c>
      <c r="B2342" s="5">
        <v>2006</v>
      </c>
      <c r="C2342" s="3" t="s">
        <v>647</v>
      </c>
      <c r="D2342" s="3" t="s">
        <v>642</v>
      </c>
      <c r="E2342" s="3" t="s">
        <v>35</v>
      </c>
      <c r="F2342" s="3" t="s">
        <v>646</v>
      </c>
      <c r="G2342" s="5">
        <v>9.7706615239999994</v>
      </c>
      <c r="H2342" s="5">
        <v>5.673237973</v>
      </c>
      <c r="I2342" s="5">
        <v>15.178738640000001</v>
      </c>
      <c r="J2342" s="2" t="s">
        <v>644</v>
      </c>
    </row>
    <row r="2343" spans="1:10" ht="14.4" hidden="1">
      <c r="A2343" s="3" t="s">
        <v>305</v>
      </c>
      <c r="B2343" s="5">
        <v>2007</v>
      </c>
      <c r="C2343" s="3" t="s">
        <v>647</v>
      </c>
      <c r="D2343" s="3" t="s">
        <v>642</v>
      </c>
      <c r="E2343" s="3" t="s">
        <v>35</v>
      </c>
      <c r="F2343" s="3" t="s">
        <v>646</v>
      </c>
      <c r="G2343" s="5">
        <v>9.6255906840000005</v>
      </c>
      <c r="H2343" s="5">
        <v>5.6113880050000002</v>
      </c>
      <c r="I2343" s="5">
        <v>14.744828979999999</v>
      </c>
      <c r="J2343" s="2" t="s">
        <v>644</v>
      </c>
    </row>
    <row r="2344" spans="1:10" ht="14.4" hidden="1">
      <c r="A2344" s="3" t="s">
        <v>305</v>
      </c>
      <c r="B2344" s="5">
        <v>2008</v>
      </c>
      <c r="C2344" s="3" t="s">
        <v>647</v>
      </c>
      <c r="D2344" s="3" t="s">
        <v>642</v>
      </c>
      <c r="E2344" s="3" t="s">
        <v>35</v>
      </c>
      <c r="F2344" s="3" t="s">
        <v>646</v>
      </c>
      <c r="G2344" s="5">
        <v>9.4009924280000003</v>
      </c>
      <c r="H2344" s="5">
        <v>5.5773276129999996</v>
      </c>
      <c r="I2344" s="5">
        <v>14.12353908</v>
      </c>
      <c r="J2344" s="2" t="s">
        <v>644</v>
      </c>
    </row>
    <row r="2345" spans="1:10" ht="14.4" hidden="1">
      <c r="A2345" s="3" t="s">
        <v>305</v>
      </c>
      <c r="B2345" s="5">
        <v>2009</v>
      </c>
      <c r="C2345" s="3" t="s">
        <v>647</v>
      </c>
      <c r="D2345" s="3" t="s">
        <v>642</v>
      </c>
      <c r="E2345" s="3" t="s">
        <v>35</v>
      </c>
      <c r="F2345" s="3" t="s">
        <v>646</v>
      </c>
      <c r="G2345" s="5">
        <v>9.1270587299999999</v>
      </c>
      <c r="H2345" s="5">
        <v>5.425209293</v>
      </c>
      <c r="I2345" s="5">
        <v>13.68296789</v>
      </c>
      <c r="J2345" s="2" t="s">
        <v>644</v>
      </c>
    </row>
    <row r="2346" spans="1:10" ht="14.4" hidden="1">
      <c r="A2346" s="3" t="s">
        <v>305</v>
      </c>
      <c r="B2346" s="5">
        <v>2010</v>
      </c>
      <c r="C2346" s="3" t="s">
        <v>647</v>
      </c>
      <c r="D2346" s="3" t="s">
        <v>642</v>
      </c>
      <c r="E2346" s="3" t="s">
        <v>35</v>
      </c>
      <c r="F2346" s="3" t="s">
        <v>646</v>
      </c>
      <c r="G2346" s="5">
        <v>8.8258831480000008</v>
      </c>
      <c r="H2346" s="5">
        <v>4.8431580700000003</v>
      </c>
      <c r="I2346" s="5">
        <v>13.968157850000001</v>
      </c>
      <c r="J2346" s="2" t="s">
        <v>644</v>
      </c>
    </row>
    <row r="2347" spans="1:10" ht="14.4" hidden="1">
      <c r="A2347" s="3" t="s">
        <v>305</v>
      </c>
      <c r="B2347" s="5">
        <v>2011</v>
      </c>
      <c r="C2347" s="3" t="s">
        <v>647</v>
      </c>
      <c r="D2347" s="3" t="s">
        <v>642</v>
      </c>
      <c r="E2347" s="3" t="s">
        <v>35</v>
      </c>
      <c r="F2347" s="3" t="s">
        <v>646</v>
      </c>
      <c r="G2347" s="5">
        <v>8.5270751400000009</v>
      </c>
      <c r="H2347" s="5">
        <v>4.350633406</v>
      </c>
      <c r="I2347" s="5">
        <v>13.62424349</v>
      </c>
      <c r="J2347" s="2" t="s">
        <v>644</v>
      </c>
    </row>
    <row r="2348" spans="1:10" ht="14.4" hidden="1">
      <c r="A2348" s="3" t="s">
        <v>305</v>
      </c>
      <c r="B2348" s="5">
        <v>2012</v>
      </c>
      <c r="C2348" s="3" t="s">
        <v>647</v>
      </c>
      <c r="D2348" s="3" t="s">
        <v>642</v>
      </c>
      <c r="E2348" s="3" t="s">
        <v>35</v>
      </c>
      <c r="F2348" s="3" t="s">
        <v>646</v>
      </c>
      <c r="G2348" s="5">
        <v>8.1280042409999993</v>
      </c>
      <c r="H2348" s="5">
        <v>4.3130070700000003</v>
      </c>
      <c r="I2348" s="5">
        <v>12.72415696</v>
      </c>
      <c r="J2348" s="2" t="s">
        <v>644</v>
      </c>
    </row>
    <row r="2349" spans="1:10" ht="14.4" hidden="1">
      <c r="A2349" s="3" t="s">
        <v>305</v>
      </c>
      <c r="B2349" s="5">
        <v>2013</v>
      </c>
      <c r="C2349" s="3" t="s">
        <v>647</v>
      </c>
      <c r="D2349" s="3" t="s">
        <v>642</v>
      </c>
      <c r="E2349" s="3" t="s">
        <v>35</v>
      </c>
      <c r="F2349" s="3" t="s">
        <v>646</v>
      </c>
      <c r="G2349" s="5">
        <v>8.0404533100000002</v>
      </c>
      <c r="H2349" s="5">
        <v>4.2046269990000003</v>
      </c>
      <c r="I2349" s="5">
        <v>12.63174392</v>
      </c>
      <c r="J2349" s="2" t="s">
        <v>644</v>
      </c>
    </row>
    <row r="2350" spans="1:10" ht="14.4" hidden="1">
      <c r="A2350" s="3" t="s">
        <v>305</v>
      </c>
      <c r="B2350" s="5">
        <v>2014</v>
      </c>
      <c r="C2350" s="3" t="s">
        <v>647</v>
      </c>
      <c r="D2350" s="3" t="s">
        <v>642</v>
      </c>
      <c r="E2350" s="3" t="s">
        <v>35</v>
      </c>
      <c r="F2350" s="3" t="s">
        <v>646</v>
      </c>
      <c r="G2350" s="5">
        <v>8.0963485219999995</v>
      </c>
      <c r="H2350" s="5">
        <v>4.2231590969999999</v>
      </c>
      <c r="I2350" s="5">
        <v>12.57530575</v>
      </c>
      <c r="J2350" s="2" t="s">
        <v>644</v>
      </c>
    </row>
    <row r="2351" spans="1:10" ht="14.4" hidden="1">
      <c r="A2351" s="3" t="s">
        <v>305</v>
      </c>
      <c r="B2351" s="5">
        <v>2015</v>
      </c>
      <c r="C2351" s="3" t="s">
        <v>647</v>
      </c>
      <c r="D2351" s="3" t="s">
        <v>642</v>
      </c>
      <c r="E2351" s="3" t="s">
        <v>35</v>
      </c>
      <c r="F2351" s="3" t="s">
        <v>646</v>
      </c>
      <c r="G2351" s="5">
        <v>7.8831833959999997</v>
      </c>
      <c r="H2351" s="5">
        <v>4.3692092269999998</v>
      </c>
      <c r="I2351" s="5">
        <v>12.26369747</v>
      </c>
      <c r="J2351" s="2" t="s">
        <v>644</v>
      </c>
    </row>
    <row r="2352" spans="1:10" ht="14.4" hidden="1">
      <c r="A2352" s="3" t="s">
        <v>305</v>
      </c>
      <c r="B2352" s="5">
        <v>2016</v>
      </c>
      <c r="C2352" s="3" t="s">
        <v>647</v>
      </c>
      <c r="D2352" s="3" t="s">
        <v>642</v>
      </c>
      <c r="E2352" s="3" t="s">
        <v>35</v>
      </c>
      <c r="F2352" s="3" t="s">
        <v>646</v>
      </c>
      <c r="G2352" s="5">
        <v>7.870238563</v>
      </c>
      <c r="H2352" s="5">
        <v>4.3152517269999997</v>
      </c>
      <c r="I2352" s="5">
        <v>12.34270366</v>
      </c>
      <c r="J2352" s="2" t="s">
        <v>644</v>
      </c>
    </row>
    <row r="2353" spans="1:10" ht="14.4" hidden="1">
      <c r="A2353" s="3" t="s">
        <v>305</v>
      </c>
      <c r="B2353" s="5">
        <v>2017</v>
      </c>
      <c r="C2353" s="3" t="s">
        <v>647</v>
      </c>
      <c r="D2353" s="3" t="s">
        <v>642</v>
      </c>
      <c r="E2353" s="3" t="s">
        <v>35</v>
      </c>
      <c r="F2353" s="3" t="s">
        <v>646</v>
      </c>
      <c r="G2353" s="5">
        <v>7.8428962699999998</v>
      </c>
      <c r="H2353" s="5">
        <v>4.1802763560000002</v>
      </c>
      <c r="I2353" s="5">
        <v>12.1431501</v>
      </c>
      <c r="J2353" s="2" t="s">
        <v>644</v>
      </c>
    </row>
    <row r="2354" spans="1:10" ht="14.4">
      <c r="A2354" s="3" t="s">
        <v>308</v>
      </c>
      <c r="B2354" s="5">
        <v>1990</v>
      </c>
      <c r="C2354" s="3" t="s">
        <v>641</v>
      </c>
      <c r="D2354" s="3" t="s">
        <v>642</v>
      </c>
      <c r="E2354" s="3" t="s">
        <v>35</v>
      </c>
      <c r="F2354" s="3" t="s">
        <v>643</v>
      </c>
      <c r="G2354" s="5">
        <v>4499.2879999999996</v>
      </c>
      <c r="H2354" s="5">
        <v>2208.8879999999999</v>
      </c>
      <c r="I2354" s="5">
        <v>8357.5540000000001</v>
      </c>
      <c r="J2354" s="2" t="s">
        <v>644</v>
      </c>
    </row>
    <row r="2355" spans="1:10" ht="14.4">
      <c r="A2355" s="3" t="s">
        <v>308</v>
      </c>
      <c r="B2355" s="5">
        <v>1991</v>
      </c>
      <c r="C2355" s="3" t="s">
        <v>641</v>
      </c>
      <c r="D2355" s="3" t="s">
        <v>642</v>
      </c>
      <c r="E2355" s="3" t="s">
        <v>35</v>
      </c>
      <c r="F2355" s="3" t="s">
        <v>643</v>
      </c>
      <c r="G2355" s="5">
        <v>4465.9620000000004</v>
      </c>
      <c r="H2355" s="5">
        <v>2378.0450000000001</v>
      </c>
      <c r="I2355" s="5">
        <v>7543.3720000000003</v>
      </c>
      <c r="J2355" s="2" t="s">
        <v>644</v>
      </c>
    </row>
    <row r="2356" spans="1:10" ht="14.4">
      <c r="A2356" s="3" t="s">
        <v>308</v>
      </c>
      <c r="B2356" s="5">
        <v>1992</v>
      </c>
      <c r="C2356" s="3" t="s">
        <v>641</v>
      </c>
      <c r="D2356" s="3" t="s">
        <v>642</v>
      </c>
      <c r="E2356" s="3" t="s">
        <v>35</v>
      </c>
      <c r="F2356" s="3" t="s">
        <v>643</v>
      </c>
      <c r="G2356" s="5">
        <v>4334.3050000000003</v>
      </c>
      <c r="H2356" s="5">
        <v>2373.9119999999998</v>
      </c>
      <c r="I2356" s="5">
        <v>7147.3459999999995</v>
      </c>
      <c r="J2356" s="2" t="s">
        <v>644</v>
      </c>
    </row>
    <row r="2357" spans="1:10" ht="14.4">
      <c r="A2357" s="3" t="s">
        <v>308</v>
      </c>
      <c r="B2357" s="5">
        <v>1993</v>
      </c>
      <c r="C2357" s="3" t="s">
        <v>641</v>
      </c>
      <c r="D2357" s="3" t="s">
        <v>642</v>
      </c>
      <c r="E2357" s="3" t="s">
        <v>35</v>
      </c>
      <c r="F2357" s="3" t="s">
        <v>643</v>
      </c>
      <c r="G2357" s="5">
        <v>4239.107</v>
      </c>
      <c r="H2357" s="5">
        <v>2236.4650000000001</v>
      </c>
      <c r="I2357" s="5">
        <v>7305.0910000000003</v>
      </c>
      <c r="J2357" s="2" t="s">
        <v>644</v>
      </c>
    </row>
    <row r="2358" spans="1:10" ht="14.4">
      <c r="A2358" s="3" t="s">
        <v>308</v>
      </c>
      <c r="B2358" s="5">
        <v>1994</v>
      </c>
      <c r="C2358" s="3" t="s">
        <v>641</v>
      </c>
      <c r="D2358" s="3" t="s">
        <v>642</v>
      </c>
      <c r="E2358" s="3" t="s">
        <v>35</v>
      </c>
      <c r="F2358" s="3" t="s">
        <v>643</v>
      </c>
      <c r="G2358" s="5">
        <v>4111.6099999999997</v>
      </c>
      <c r="H2358" s="5">
        <v>2263.2249999999999</v>
      </c>
      <c r="I2358" s="5">
        <v>7045.567</v>
      </c>
      <c r="J2358" s="2" t="s">
        <v>644</v>
      </c>
    </row>
    <row r="2359" spans="1:10" ht="14.4">
      <c r="A2359" s="3" t="s">
        <v>308</v>
      </c>
      <c r="B2359" s="5">
        <v>1995</v>
      </c>
      <c r="C2359" s="3" t="s">
        <v>641</v>
      </c>
      <c r="D2359" s="3" t="s">
        <v>642</v>
      </c>
      <c r="E2359" s="3" t="s">
        <v>35</v>
      </c>
      <c r="F2359" s="3" t="s">
        <v>643</v>
      </c>
      <c r="G2359" s="5">
        <v>4009.2530000000002</v>
      </c>
      <c r="H2359" s="5">
        <v>2048.933</v>
      </c>
      <c r="I2359" s="5">
        <v>7195.0110000000004</v>
      </c>
      <c r="J2359" s="2" t="s">
        <v>644</v>
      </c>
    </row>
    <row r="2360" spans="1:10" ht="14.4">
      <c r="A2360" s="3" t="s">
        <v>308</v>
      </c>
      <c r="B2360" s="5">
        <v>1996</v>
      </c>
      <c r="C2360" s="3" t="s">
        <v>641</v>
      </c>
      <c r="D2360" s="3" t="s">
        <v>642</v>
      </c>
      <c r="E2360" s="3" t="s">
        <v>35</v>
      </c>
      <c r="F2360" s="3" t="s">
        <v>643</v>
      </c>
      <c r="G2360" s="5">
        <v>3934.7350000000001</v>
      </c>
      <c r="H2360" s="5">
        <v>2137.6880000000001</v>
      </c>
      <c r="I2360" s="5">
        <v>6643.9359999999997</v>
      </c>
      <c r="J2360" s="2" t="s">
        <v>644</v>
      </c>
    </row>
    <row r="2361" spans="1:10" ht="14.4">
      <c r="A2361" s="3" t="s">
        <v>308</v>
      </c>
      <c r="B2361" s="5">
        <v>1997</v>
      </c>
      <c r="C2361" s="3" t="s">
        <v>641</v>
      </c>
      <c r="D2361" s="3" t="s">
        <v>642</v>
      </c>
      <c r="E2361" s="3" t="s">
        <v>35</v>
      </c>
      <c r="F2361" s="3" t="s">
        <v>643</v>
      </c>
      <c r="G2361" s="5">
        <v>3908.0189999999998</v>
      </c>
      <c r="H2361" s="5">
        <v>2165.366</v>
      </c>
      <c r="I2361" s="5">
        <v>6242.97</v>
      </c>
      <c r="J2361" s="2" t="s">
        <v>644</v>
      </c>
    </row>
    <row r="2362" spans="1:10" ht="14.4">
      <c r="A2362" s="3" t="s">
        <v>308</v>
      </c>
      <c r="B2362" s="5">
        <v>1998</v>
      </c>
      <c r="C2362" s="3" t="s">
        <v>641</v>
      </c>
      <c r="D2362" s="3" t="s">
        <v>642</v>
      </c>
      <c r="E2362" s="3" t="s">
        <v>35</v>
      </c>
      <c r="F2362" s="3" t="s">
        <v>643</v>
      </c>
      <c r="G2362" s="5">
        <v>3775.723</v>
      </c>
      <c r="H2362" s="5">
        <v>2019.3810000000001</v>
      </c>
      <c r="I2362" s="5">
        <v>6056.6809999999996</v>
      </c>
      <c r="J2362" s="2" t="s">
        <v>644</v>
      </c>
    </row>
    <row r="2363" spans="1:10" ht="14.4">
      <c r="A2363" s="3" t="s">
        <v>308</v>
      </c>
      <c r="B2363" s="5">
        <v>1999</v>
      </c>
      <c r="C2363" s="3" t="s">
        <v>641</v>
      </c>
      <c r="D2363" s="3" t="s">
        <v>642</v>
      </c>
      <c r="E2363" s="3" t="s">
        <v>35</v>
      </c>
      <c r="F2363" s="3" t="s">
        <v>643</v>
      </c>
      <c r="G2363" s="5">
        <v>3735.7539999999999</v>
      </c>
      <c r="H2363" s="5">
        <v>2033.442</v>
      </c>
      <c r="I2363" s="5">
        <v>6034.1030000000001</v>
      </c>
      <c r="J2363" s="2" t="s">
        <v>644</v>
      </c>
    </row>
    <row r="2364" spans="1:10" ht="14.4">
      <c r="A2364" s="3" t="s">
        <v>308</v>
      </c>
      <c r="B2364" s="5">
        <v>2000</v>
      </c>
      <c r="C2364" s="3" t="s">
        <v>641</v>
      </c>
      <c r="D2364" s="3" t="s">
        <v>642</v>
      </c>
      <c r="E2364" s="3" t="s">
        <v>35</v>
      </c>
      <c r="F2364" s="3" t="s">
        <v>643</v>
      </c>
      <c r="G2364" s="5">
        <v>3708.4569999999999</v>
      </c>
      <c r="H2364" s="5">
        <v>1774.566</v>
      </c>
      <c r="I2364" s="5">
        <v>6132.5919999999996</v>
      </c>
      <c r="J2364" s="2" t="s">
        <v>644</v>
      </c>
    </row>
    <row r="2365" spans="1:10" ht="14.4">
      <c r="A2365" s="3" t="s">
        <v>308</v>
      </c>
      <c r="B2365" s="5">
        <v>2001</v>
      </c>
      <c r="C2365" s="3" t="s">
        <v>641</v>
      </c>
      <c r="D2365" s="3" t="s">
        <v>642</v>
      </c>
      <c r="E2365" s="3" t="s">
        <v>35</v>
      </c>
      <c r="F2365" s="3" t="s">
        <v>643</v>
      </c>
      <c r="G2365" s="5">
        <v>3711.355</v>
      </c>
      <c r="H2365" s="5">
        <v>1950.076</v>
      </c>
      <c r="I2365" s="5">
        <v>5996.33</v>
      </c>
      <c r="J2365" s="2" t="s">
        <v>644</v>
      </c>
    </row>
    <row r="2366" spans="1:10" ht="14.4">
      <c r="A2366" s="3" t="s">
        <v>308</v>
      </c>
      <c r="B2366" s="5">
        <v>2002</v>
      </c>
      <c r="C2366" s="3" t="s">
        <v>641</v>
      </c>
      <c r="D2366" s="3" t="s">
        <v>642</v>
      </c>
      <c r="E2366" s="3" t="s">
        <v>35</v>
      </c>
      <c r="F2366" s="3" t="s">
        <v>643</v>
      </c>
      <c r="G2366" s="5">
        <v>3688.9969999999998</v>
      </c>
      <c r="H2366" s="5">
        <v>2019.69</v>
      </c>
      <c r="I2366" s="5">
        <v>5780.9359999999997</v>
      </c>
      <c r="J2366" s="2" t="s">
        <v>644</v>
      </c>
    </row>
    <row r="2367" spans="1:10" ht="14.4">
      <c r="A2367" s="3" t="s">
        <v>308</v>
      </c>
      <c r="B2367" s="5">
        <v>2003</v>
      </c>
      <c r="C2367" s="3" t="s">
        <v>641</v>
      </c>
      <c r="D2367" s="3" t="s">
        <v>642</v>
      </c>
      <c r="E2367" s="3" t="s">
        <v>35</v>
      </c>
      <c r="F2367" s="3" t="s">
        <v>643</v>
      </c>
      <c r="G2367" s="5">
        <v>3705.8789999999999</v>
      </c>
      <c r="H2367" s="5">
        <v>2065.471</v>
      </c>
      <c r="I2367" s="5">
        <v>5919.451</v>
      </c>
      <c r="J2367" s="2" t="s">
        <v>644</v>
      </c>
    </row>
    <row r="2368" spans="1:10" ht="14.4">
      <c r="A2368" s="3" t="s">
        <v>308</v>
      </c>
      <c r="B2368" s="5">
        <v>2004</v>
      </c>
      <c r="C2368" s="3" t="s">
        <v>641</v>
      </c>
      <c r="D2368" s="3" t="s">
        <v>642</v>
      </c>
      <c r="E2368" s="3" t="s">
        <v>35</v>
      </c>
      <c r="F2368" s="3" t="s">
        <v>643</v>
      </c>
      <c r="G2368" s="5">
        <v>3690.61</v>
      </c>
      <c r="H2368" s="5">
        <v>2016.279</v>
      </c>
      <c r="I2368" s="5">
        <v>5933.4989999999998</v>
      </c>
      <c r="J2368" s="2" t="s">
        <v>644</v>
      </c>
    </row>
    <row r="2369" spans="1:10" ht="14.4">
      <c r="A2369" s="3" t="s">
        <v>308</v>
      </c>
      <c r="B2369" s="5">
        <v>2005</v>
      </c>
      <c r="C2369" s="3" t="s">
        <v>641</v>
      </c>
      <c r="D2369" s="3" t="s">
        <v>642</v>
      </c>
      <c r="E2369" s="3" t="s">
        <v>35</v>
      </c>
      <c r="F2369" s="3" t="s">
        <v>643</v>
      </c>
      <c r="G2369" s="5">
        <v>3698.5369999999998</v>
      </c>
      <c r="H2369" s="5">
        <v>1878.1289999999999</v>
      </c>
      <c r="I2369" s="5">
        <v>6168.0640000000003</v>
      </c>
      <c r="J2369" s="2" t="s">
        <v>644</v>
      </c>
    </row>
    <row r="2370" spans="1:10" ht="14.4">
      <c r="A2370" s="3" t="s">
        <v>308</v>
      </c>
      <c r="B2370" s="5">
        <v>2006</v>
      </c>
      <c r="C2370" s="3" t="s">
        <v>641</v>
      </c>
      <c r="D2370" s="3" t="s">
        <v>642</v>
      </c>
      <c r="E2370" s="3" t="s">
        <v>35</v>
      </c>
      <c r="F2370" s="3" t="s">
        <v>643</v>
      </c>
      <c r="G2370" s="5">
        <v>3751.239</v>
      </c>
      <c r="H2370" s="5">
        <v>2076.1289999999999</v>
      </c>
      <c r="I2370" s="5">
        <v>5912.7290000000003</v>
      </c>
      <c r="J2370" s="2" t="s">
        <v>644</v>
      </c>
    </row>
    <row r="2371" spans="1:10" ht="14.4">
      <c r="A2371" s="3" t="s">
        <v>308</v>
      </c>
      <c r="B2371" s="5">
        <v>2007</v>
      </c>
      <c r="C2371" s="3" t="s">
        <v>641</v>
      </c>
      <c r="D2371" s="3" t="s">
        <v>642</v>
      </c>
      <c r="E2371" s="3" t="s">
        <v>35</v>
      </c>
      <c r="F2371" s="3" t="s">
        <v>643</v>
      </c>
      <c r="G2371" s="5">
        <v>3685.1869999999999</v>
      </c>
      <c r="H2371" s="5">
        <v>2200.2860000000001</v>
      </c>
      <c r="I2371" s="5">
        <v>5776.7110000000002</v>
      </c>
      <c r="J2371" s="2" t="s">
        <v>644</v>
      </c>
    </row>
    <row r="2372" spans="1:10" ht="14.4">
      <c r="A2372" s="3" t="s">
        <v>308</v>
      </c>
      <c r="B2372" s="5">
        <v>2008</v>
      </c>
      <c r="C2372" s="3" t="s">
        <v>641</v>
      </c>
      <c r="D2372" s="3" t="s">
        <v>642</v>
      </c>
      <c r="E2372" s="3" t="s">
        <v>35</v>
      </c>
      <c r="F2372" s="3" t="s">
        <v>643</v>
      </c>
      <c r="G2372" s="5">
        <v>3876.1660000000002</v>
      </c>
      <c r="H2372" s="5">
        <v>2347.39</v>
      </c>
      <c r="I2372" s="5">
        <v>5983.0460000000003</v>
      </c>
      <c r="J2372" s="2" t="s">
        <v>644</v>
      </c>
    </row>
    <row r="2373" spans="1:10" ht="14.4">
      <c r="A2373" s="3" t="s">
        <v>308</v>
      </c>
      <c r="B2373" s="5">
        <v>2009</v>
      </c>
      <c r="C2373" s="3" t="s">
        <v>641</v>
      </c>
      <c r="D2373" s="3" t="s">
        <v>642</v>
      </c>
      <c r="E2373" s="3" t="s">
        <v>35</v>
      </c>
      <c r="F2373" s="3" t="s">
        <v>643</v>
      </c>
      <c r="G2373" s="5">
        <v>3912.8829999999998</v>
      </c>
      <c r="H2373" s="5">
        <v>2292.0990000000002</v>
      </c>
      <c r="I2373" s="5">
        <v>6246.7610000000004</v>
      </c>
      <c r="J2373" s="2" t="s">
        <v>644</v>
      </c>
    </row>
    <row r="2374" spans="1:10" ht="14.4">
      <c r="A2374" s="3" t="s">
        <v>308</v>
      </c>
      <c r="B2374" s="5">
        <v>2010</v>
      </c>
      <c r="C2374" s="3" t="s">
        <v>641</v>
      </c>
      <c r="D2374" s="3" t="s">
        <v>642</v>
      </c>
      <c r="E2374" s="3" t="s">
        <v>35</v>
      </c>
      <c r="F2374" s="3" t="s">
        <v>643</v>
      </c>
      <c r="G2374" s="5">
        <v>3803.7220000000002</v>
      </c>
      <c r="H2374" s="5">
        <v>2053.6019999999999</v>
      </c>
      <c r="I2374" s="5">
        <v>6455.2470000000003</v>
      </c>
      <c r="J2374" s="2" t="s">
        <v>644</v>
      </c>
    </row>
    <row r="2375" spans="1:10" ht="14.4">
      <c r="A2375" s="3" t="s">
        <v>308</v>
      </c>
      <c r="B2375" s="5">
        <v>2011</v>
      </c>
      <c r="C2375" s="3" t="s">
        <v>641</v>
      </c>
      <c r="D2375" s="3" t="s">
        <v>642</v>
      </c>
      <c r="E2375" s="3" t="s">
        <v>35</v>
      </c>
      <c r="F2375" s="3" t="s">
        <v>643</v>
      </c>
      <c r="G2375" s="5">
        <v>3755.1120000000001</v>
      </c>
      <c r="H2375" s="5">
        <v>1945.3309999999999</v>
      </c>
      <c r="I2375" s="5">
        <v>6210.098</v>
      </c>
      <c r="J2375" s="2" t="s">
        <v>644</v>
      </c>
    </row>
    <row r="2376" spans="1:10" ht="14.4">
      <c r="A2376" s="3" t="s">
        <v>308</v>
      </c>
      <c r="B2376" s="5">
        <v>2012</v>
      </c>
      <c r="C2376" s="3" t="s">
        <v>641</v>
      </c>
      <c r="D2376" s="3" t="s">
        <v>642</v>
      </c>
      <c r="E2376" s="3" t="s">
        <v>35</v>
      </c>
      <c r="F2376" s="3" t="s">
        <v>643</v>
      </c>
      <c r="G2376" s="5">
        <v>3437.7779999999998</v>
      </c>
      <c r="H2376" s="5">
        <v>1709.0519999999999</v>
      </c>
      <c r="I2376" s="5">
        <v>5681.4620000000004</v>
      </c>
      <c r="J2376" s="2" t="s">
        <v>644</v>
      </c>
    </row>
    <row r="2377" spans="1:10" ht="14.4">
      <c r="A2377" s="3" t="s">
        <v>308</v>
      </c>
      <c r="B2377" s="5">
        <v>2013</v>
      </c>
      <c r="C2377" s="3" t="s">
        <v>641</v>
      </c>
      <c r="D2377" s="3" t="s">
        <v>642</v>
      </c>
      <c r="E2377" s="3" t="s">
        <v>35</v>
      </c>
      <c r="F2377" s="3" t="s">
        <v>643</v>
      </c>
      <c r="G2377" s="5">
        <v>3287.0410000000002</v>
      </c>
      <c r="H2377" s="5">
        <v>1717.7090000000001</v>
      </c>
      <c r="I2377" s="5">
        <v>5295.1890000000003</v>
      </c>
      <c r="J2377" s="2" t="s">
        <v>644</v>
      </c>
    </row>
    <row r="2378" spans="1:10" ht="14.4">
      <c r="A2378" s="3" t="s">
        <v>308</v>
      </c>
      <c r="B2378" s="5">
        <v>2014</v>
      </c>
      <c r="C2378" s="3" t="s">
        <v>641</v>
      </c>
      <c r="D2378" s="3" t="s">
        <v>642</v>
      </c>
      <c r="E2378" s="3" t="s">
        <v>35</v>
      </c>
      <c r="F2378" s="3" t="s">
        <v>643</v>
      </c>
      <c r="G2378" s="5">
        <v>3282.652</v>
      </c>
      <c r="H2378" s="5">
        <v>1764.001</v>
      </c>
      <c r="I2378" s="5">
        <v>5571.2669999999998</v>
      </c>
      <c r="J2378" s="2" t="s">
        <v>644</v>
      </c>
    </row>
    <row r="2379" spans="1:10" ht="14.4">
      <c r="A2379" s="3" t="s">
        <v>308</v>
      </c>
      <c r="B2379" s="5">
        <v>2015</v>
      </c>
      <c r="C2379" s="3" t="s">
        <v>641</v>
      </c>
      <c r="D2379" s="3" t="s">
        <v>642</v>
      </c>
      <c r="E2379" s="3" t="s">
        <v>35</v>
      </c>
      <c r="F2379" s="3" t="s">
        <v>643</v>
      </c>
      <c r="G2379" s="5">
        <v>3057.4360000000001</v>
      </c>
      <c r="H2379" s="5">
        <v>1611.74</v>
      </c>
      <c r="I2379" s="5">
        <v>5268.4319999999998</v>
      </c>
      <c r="J2379" s="2" t="s">
        <v>644</v>
      </c>
    </row>
    <row r="2380" spans="1:10" ht="14.4">
      <c r="A2380" s="3" t="s">
        <v>308</v>
      </c>
      <c r="B2380" s="5">
        <v>2016</v>
      </c>
      <c r="C2380" s="3" t="s">
        <v>641</v>
      </c>
      <c r="D2380" s="3" t="s">
        <v>642</v>
      </c>
      <c r="E2380" s="3" t="s">
        <v>35</v>
      </c>
      <c r="F2380" s="3" t="s">
        <v>643</v>
      </c>
      <c r="G2380" s="5">
        <v>2891.3119999999999</v>
      </c>
      <c r="H2380" s="5">
        <v>1436.6759999999999</v>
      </c>
      <c r="I2380" s="5">
        <v>4940.0230000000001</v>
      </c>
      <c r="J2380" s="2" t="s">
        <v>644</v>
      </c>
    </row>
    <row r="2381" spans="1:10" ht="14.4">
      <c r="A2381" s="3" t="s">
        <v>308</v>
      </c>
      <c r="B2381" s="5">
        <v>2017</v>
      </c>
      <c r="C2381" s="3" t="s">
        <v>641</v>
      </c>
      <c r="D2381" s="3" t="s">
        <v>642</v>
      </c>
      <c r="E2381" s="3" t="s">
        <v>35</v>
      </c>
      <c r="F2381" s="3" t="s">
        <v>643</v>
      </c>
      <c r="G2381" s="5">
        <v>2734.49</v>
      </c>
      <c r="H2381" s="5">
        <v>1441.1769999999999</v>
      </c>
      <c r="I2381" s="5">
        <v>4610.6049999999996</v>
      </c>
      <c r="J2381" s="2" t="s">
        <v>644</v>
      </c>
    </row>
    <row r="2382" spans="1:10" ht="14.4" hidden="1">
      <c r="A2382" s="3" t="s">
        <v>308</v>
      </c>
      <c r="B2382" s="5">
        <v>1990</v>
      </c>
      <c r="C2382" s="3" t="s">
        <v>641</v>
      </c>
      <c r="D2382" s="3" t="s">
        <v>642</v>
      </c>
      <c r="E2382" s="3" t="s">
        <v>35</v>
      </c>
      <c r="F2382" s="3" t="s">
        <v>646</v>
      </c>
      <c r="G2382" s="5">
        <v>51.67436447</v>
      </c>
      <c r="H2382" s="5">
        <v>25.337268009999999</v>
      </c>
      <c r="I2382" s="5">
        <v>95.969855249999995</v>
      </c>
      <c r="J2382" s="2" t="s">
        <v>644</v>
      </c>
    </row>
    <row r="2383" spans="1:10" ht="14.4" hidden="1">
      <c r="A2383" s="3" t="s">
        <v>308</v>
      </c>
      <c r="B2383" s="5">
        <v>1991</v>
      </c>
      <c r="C2383" s="3" t="s">
        <v>641</v>
      </c>
      <c r="D2383" s="3" t="s">
        <v>642</v>
      </c>
      <c r="E2383" s="3" t="s">
        <v>35</v>
      </c>
      <c r="F2383" s="3" t="s">
        <v>646</v>
      </c>
      <c r="G2383" s="5">
        <v>51.297730270000002</v>
      </c>
      <c r="H2383" s="5">
        <v>27.329349480000001</v>
      </c>
      <c r="I2383" s="5">
        <v>86.660812019999995</v>
      </c>
      <c r="J2383" s="2" t="s">
        <v>644</v>
      </c>
    </row>
    <row r="2384" spans="1:10" ht="14.4" hidden="1">
      <c r="A2384" s="3" t="s">
        <v>308</v>
      </c>
      <c r="B2384" s="5">
        <v>1992</v>
      </c>
      <c r="C2384" s="3" t="s">
        <v>641</v>
      </c>
      <c r="D2384" s="3" t="s">
        <v>642</v>
      </c>
      <c r="E2384" s="3" t="s">
        <v>35</v>
      </c>
      <c r="F2384" s="3" t="s">
        <v>646</v>
      </c>
      <c r="G2384" s="5">
        <v>49.789748369999998</v>
      </c>
      <c r="H2384" s="5">
        <v>27.230663289999999</v>
      </c>
      <c r="I2384" s="5">
        <v>82.075289060000003</v>
      </c>
      <c r="J2384" s="2" t="s">
        <v>644</v>
      </c>
    </row>
    <row r="2385" spans="1:10" ht="14.4" hidden="1">
      <c r="A2385" s="3" t="s">
        <v>308</v>
      </c>
      <c r="B2385" s="5">
        <v>1993</v>
      </c>
      <c r="C2385" s="3" t="s">
        <v>641</v>
      </c>
      <c r="D2385" s="3" t="s">
        <v>642</v>
      </c>
      <c r="E2385" s="3" t="s">
        <v>35</v>
      </c>
      <c r="F2385" s="3" t="s">
        <v>646</v>
      </c>
      <c r="G2385" s="5">
        <v>48.702462930000003</v>
      </c>
      <c r="H2385" s="5">
        <v>25.717665090000001</v>
      </c>
      <c r="I2385" s="5">
        <v>83.911726259999995</v>
      </c>
      <c r="J2385" s="2" t="s">
        <v>644</v>
      </c>
    </row>
    <row r="2386" spans="1:10" ht="14.4" hidden="1">
      <c r="A2386" s="3" t="s">
        <v>308</v>
      </c>
      <c r="B2386" s="5">
        <v>1994</v>
      </c>
      <c r="C2386" s="3" t="s">
        <v>641</v>
      </c>
      <c r="D2386" s="3" t="s">
        <v>642</v>
      </c>
      <c r="E2386" s="3" t="s">
        <v>35</v>
      </c>
      <c r="F2386" s="3" t="s">
        <v>646</v>
      </c>
      <c r="G2386" s="5">
        <v>47.243288200000002</v>
      </c>
      <c r="H2386" s="5">
        <v>26.033073680000001</v>
      </c>
      <c r="I2386" s="5">
        <v>81.096667780000004</v>
      </c>
      <c r="J2386" s="2" t="s">
        <v>644</v>
      </c>
    </row>
    <row r="2387" spans="1:10" ht="14.4" hidden="1">
      <c r="A2387" s="3" t="s">
        <v>308</v>
      </c>
      <c r="B2387" s="5">
        <v>1995</v>
      </c>
      <c r="C2387" s="3" t="s">
        <v>641</v>
      </c>
      <c r="D2387" s="3" t="s">
        <v>642</v>
      </c>
      <c r="E2387" s="3" t="s">
        <v>35</v>
      </c>
      <c r="F2387" s="3" t="s">
        <v>646</v>
      </c>
      <c r="G2387" s="5">
        <v>46.073599090000002</v>
      </c>
      <c r="H2387" s="5">
        <v>23.533319330000001</v>
      </c>
      <c r="I2387" s="5">
        <v>82.649941229999996</v>
      </c>
      <c r="J2387" s="2" t="s">
        <v>644</v>
      </c>
    </row>
    <row r="2388" spans="1:10" ht="14.4" hidden="1">
      <c r="A2388" s="3" t="s">
        <v>308</v>
      </c>
      <c r="B2388" s="5">
        <v>1996</v>
      </c>
      <c r="C2388" s="3" t="s">
        <v>641</v>
      </c>
      <c r="D2388" s="3" t="s">
        <v>642</v>
      </c>
      <c r="E2388" s="3" t="s">
        <v>35</v>
      </c>
      <c r="F2388" s="3" t="s">
        <v>646</v>
      </c>
      <c r="G2388" s="5">
        <v>45.22396346</v>
      </c>
      <c r="H2388" s="5">
        <v>24.56918259</v>
      </c>
      <c r="I2388" s="5">
        <v>76.367697919999998</v>
      </c>
      <c r="J2388" s="2" t="s">
        <v>644</v>
      </c>
    </row>
    <row r="2389" spans="1:10" ht="14.4" hidden="1">
      <c r="A2389" s="3" t="s">
        <v>308</v>
      </c>
      <c r="B2389" s="5">
        <v>1997</v>
      </c>
      <c r="C2389" s="3" t="s">
        <v>641</v>
      </c>
      <c r="D2389" s="3" t="s">
        <v>642</v>
      </c>
      <c r="E2389" s="3" t="s">
        <v>35</v>
      </c>
      <c r="F2389" s="3" t="s">
        <v>646</v>
      </c>
      <c r="G2389" s="5">
        <v>44.922162200000002</v>
      </c>
      <c r="H2389" s="5">
        <v>24.88835031</v>
      </c>
      <c r="I2389" s="5">
        <v>71.718685010000002</v>
      </c>
      <c r="J2389" s="2" t="s">
        <v>644</v>
      </c>
    </row>
    <row r="2390" spans="1:10" ht="14.4" hidden="1">
      <c r="A2390" s="3" t="s">
        <v>308</v>
      </c>
      <c r="B2390" s="5">
        <v>1998</v>
      </c>
      <c r="C2390" s="3" t="s">
        <v>641</v>
      </c>
      <c r="D2390" s="3" t="s">
        <v>642</v>
      </c>
      <c r="E2390" s="3" t="s">
        <v>35</v>
      </c>
      <c r="F2390" s="3" t="s">
        <v>646</v>
      </c>
      <c r="G2390" s="5">
        <v>43.403734040000003</v>
      </c>
      <c r="H2390" s="5">
        <v>23.254752249999999</v>
      </c>
      <c r="I2390" s="5">
        <v>69.574504599999997</v>
      </c>
      <c r="J2390" s="2" t="s">
        <v>644</v>
      </c>
    </row>
    <row r="2391" spans="1:10" ht="14.4" hidden="1">
      <c r="A2391" s="3" t="s">
        <v>308</v>
      </c>
      <c r="B2391" s="5">
        <v>1999</v>
      </c>
      <c r="C2391" s="3" t="s">
        <v>641</v>
      </c>
      <c r="D2391" s="3" t="s">
        <v>642</v>
      </c>
      <c r="E2391" s="3" t="s">
        <v>35</v>
      </c>
      <c r="F2391" s="3" t="s">
        <v>646</v>
      </c>
      <c r="G2391" s="5">
        <v>42.938194750000001</v>
      </c>
      <c r="H2391" s="5">
        <v>23.3123529</v>
      </c>
      <c r="I2391" s="5">
        <v>69.408494200000007</v>
      </c>
      <c r="J2391" s="2" t="s">
        <v>644</v>
      </c>
    </row>
    <row r="2392" spans="1:10" ht="14.4" hidden="1">
      <c r="A2392" s="3" t="s">
        <v>308</v>
      </c>
      <c r="B2392" s="5">
        <v>2000</v>
      </c>
      <c r="C2392" s="3" t="s">
        <v>641</v>
      </c>
      <c r="D2392" s="3" t="s">
        <v>642</v>
      </c>
      <c r="E2392" s="3" t="s">
        <v>35</v>
      </c>
      <c r="F2392" s="3" t="s">
        <v>646</v>
      </c>
      <c r="G2392" s="5">
        <v>42.610989089999997</v>
      </c>
      <c r="H2392" s="5">
        <v>20.419335619999998</v>
      </c>
      <c r="I2392" s="5">
        <v>70.377454920000005</v>
      </c>
      <c r="J2392" s="2" t="s">
        <v>644</v>
      </c>
    </row>
    <row r="2393" spans="1:10" ht="14.4" hidden="1">
      <c r="A2393" s="3" t="s">
        <v>308</v>
      </c>
      <c r="B2393" s="5">
        <v>2001</v>
      </c>
      <c r="C2393" s="3" t="s">
        <v>641</v>
      </c>
      <c r="D2393" s="3" t="s">
        <v>642</v>
      </c>
      <c r="E2393" s="3" t="s">
        <v>35</v>
      </c>
      <c r="F2393" s="3" t="s">
        <v>646</v>
      </c>
      <c r="G2393" s="5">
        <v>42.62764988</v>
      </c>
      <c r="H2393" s="5">
        <v>22.37338665</v>
      </c>
      <c r="I2393" s="5">
        <v>68.902516009999999</v>
      </c>
      <c r="J2393" s="2" t="s">
        <v>644</v>
      </c>
    </row>
    <row r="2394" spans="1:10" ht="14.4" hidden="1">
      <c r="A2394" s="3" t="s">
        <v>308</v>
      </c>
      <c r="B2394" s="5">
        <v>2002</v>
      </c>
      <c r="C2394" s="3" t="s">
        <v>641</v>
      </c>
      <c r="D2394" s="3" t="s">
        <v>642</v>
      </c>
      <c r="E2394" s="3" t="s">
        <v>35</v>
      </c>
      <c r="F2394" s="3" t="s">
        <v>646</v>
      </c>
      <c r="G2394" s="5">
        <v>42.354518880000001</v>
      </c>
      <c r="H2394" s="5">
        <v>23.174357629999999</v>
      </c>
      <c r="I2394" s="5">
        <v>66.322534520000005</v>
      </c>
      <c r="J2394" s="2" t="s">
        <v>644</v>
      </c>
    </row>
    <row r="2395" spans="1:10" ht="14.4" hidden="1">
      <c r="A2395" s="3" t="s">
        <v>308</v>
      </c>
      <c r="B2395" s="5">
        <v>2003</v>
      </c>
      <c r="C2395" s="3" t="s">
        <v>641</v>
      </c>
      <c r="D2395" s="3" t="s">
        <v>642</v>
      </c>
      <c r="E2395" s="3" t="s">
        <v>35</v>
      </c>
      <c r="F2395" s="3" t="s">
        <v>646</v>
      </c>
      <c r="G2395" s="5">
        <v>42.530959930000002</v>
      </c>
      <c r="H2395" s="5">
        <v>23.708686579999998</v>
      </c>
      <c r="I2395" s="5">
        <v>67.955496780000004</v>
      </c>
      <c r="J2395" s="2" t="s">
        <v>644</v>
      </c>
    </row>
    <row r="2396" spans="1:10" ht="14.4" hidden="1">
      <c r="A2396" s="3" t="s">
        <v>308</v>
      </c>
      <c r="B2396" s="5">
        <v>2004</v>
      </c>
      <c r="C2396" s="3" t="s">
        <v>641</v>
      </c>
      <c r="D2396" s="3" t="s">
        <v>642</v>
      </c>
      <c r="E2396" s="3" t="s">
        <v>35</v>
      </c>
      <c r="F2396" s="3" t="s">
        <v>646</v>
      </c>
      <c r="G2396" s="5">
        <v>42.340729809999999</v>
      </c>
      <c r="H2396" s="5">
        <v>23.098513830000002</v>
      </c>
      <c r="I2396" s="5">
        <v>68.021372389999996</v>
      </c>
      <c r="J2396" s="2" t="s">
        <v>644</v>
      </c>
    </row>
    <row r="2397" spans="1:10" ht="14.4" hidden="1">
      <c r="A2397" s="3" t="s">
        <v>308</v>
      </c>
      <c r="B2397" s="5">
        <v>2005</v>
      </c>
      <c r="C2397" s="3" t="s">
        <v>641</v>
      </c>
      <c r="D2397" s="3" t="s">
        <v>642</v>
      </c>
      <c r="E2397" s="3" t="s">
        <v>35</v>
      </c>
      <c r="F2397" s="3" t="s">
        <v>646</v>
      </c>
      <c r="G2397" s="5">
        <v>42.42748168</v>
      </c>
      <c r="H2397" s="5">
        <v>21.556551460000001</v>
      </c>
      <c r="I2397" s="5">
        <v>70.80985269</v>
      </c>
      <c r="J2397" s="2" t="s">
        <v>644</v>
      </c>
    </row>
    <row r="2398" spans="1:10" ht="14.4" hidden="1">
      <c r="A2398" s="3" t="s">
        <v>308</v>
      </c>
      <c r="B2398" s="5">
        <v>2006</v>
      </c>
      <c r="C2398" s="3" t="s">
        <v>641</v>
      </c>
      <c r="D2398" s="3" t="s">
        <v>642</v>
      </c>
      <c r="E2398" s="3" t="s">
        <v>35</v>
      </c>
      <c r="F2398" s="3" t="s">
        <v>646</v>
      </c>
      <c r="G2398" s="5">
        <v>43.017840219999997</v>
      </c>
      <c r="H2398" s="5">
        <v>23.802281099999998</v>
      </c>
      <c r="I2398" s="5">
        <v>67.734322059999997</v>
      </c>
      <c r="J2398" s="2" t="s">
        <v>644</v>
      </c>
    </row>
    <row r="2399" spans="1:10" ht="14.4" hidden="1">
      <c r="A2399" s="3" t="s">
        <v>308</v>
      </c>
      <c r="B2399" s="5">
        <v>2007</v>
      </c>
      <c r="C2399" s="3" t="s">
        <v>641</v>
      </c>
      <c r="D2399" s="3" t="s">
        <v>642</v>
      </c>
      <c r="E2399" s="3" t="s">
        <v>35</v>
      </c>
      <c r="F2399" s="3" t="s">
        <v>646</v>
      </c>
      <c r="G2399" s="5">
        <v>42.246631659999998</v>
      </c>
      <c r="H2399" s="5">
        <v>25.20609073</v>
      </c>
      <c r="I2399" s="5">
        <v>66.225803859999999</v>
      </c>
      <c r="J2399" s="2" t="s">
        <v>644</v>
      </c>
    </row>
    <row r="2400" spans="1:10" ht="14.4" hidden="1">
      <c r="A2400" s="3" t="s">
        <v>308</v>
      </c>
      <c r="B2400" s="5">
        <v>2008</v>
      </c>
      <c r="C2400" s="3" t="s">
        <v>641</v>
      </c>
      <c r="D2400" s="3" t="s">
        <v>642</v>
      </c>
      <c r="E2400" s="3" t="s">
        <v>35</v>
      </c>
      <c r="F2400" s="3" t="s">
        <v>646</v>
      </c>
      <c r="G2400" s="5">
        <v>44.447945259999997</v>
      </c>
      <c r="H2400" s="5">
        <v>26.911736909999998</v>
      </c>
      <c r="I2400" s="5">
        <v>68.571446980000005</v>
      </c>
      <c r="J2400" s="2" t="s">
        <v>644</v>
      </c>
    </row>
    <row r="2401" spans="1:10" ht="14.4" hidden="1">
      <c r="A2401" s="3" t="s">
        <v>308</v>
      </c>
      <c r="B2401" s="5">
        <v>2009</v>
      </c>
      <c r="C2401" s="3" t="s">
        <v>641</v>
      </c>
      <c r="D2401" s="3" t="s">
        <v>642</v>
      </c>
      <c r="E2401" s="3" t="s">
        <v>35</v>
      </c>
      <c r="F2401" s="3" t="s">
        <v>646</v>
      </c>
      <c r="G2401" s="5">
        <v>44.868535710000003</v>
      </c>
      <c r="H2401" s="5">
        <v>26.260292929999999</v>
      </c>
      <c r="I2401" s="5">
        <v>71.593972899999997</v>
      </c>
      <c r="J2401" s="2" t="s">
        <v>644</v>
      </c>
    </row>
    <row r="2402" spans="1:10" ht="14.4" hidden="1">
      <c r="A2402" s="3" t="s">
        <v>308</v>
      </c>
      <c r="B2402" s="5">
        <v>2010</v>
      </c>
      <c r="C2402" s="3" t="s">
        <v>641</v>
      </c>
      <c r="D2402" s="3" t="s">
        <v>642</v>
      </c>
      <c r="E2402" s="3" t="s">
        <v>35</v>
      </c>
      <c r="F2402" s="3" t="s">
        <v>646</v>
      </c>
      <c r="G2402" s="5">
        <v>43.603117189999999</v>
      </c>
      <c r="H2402" s="5">
        <v>23.54377826</v>
      </c>
      <c r="I2402" s="5">
        <v>73.985541209999994</v>
      </c>
      <c r="J2402" s="2" t="s">
        <v>644</v>
      </c>
    </row>
    <row r="2403" spans="1:10" ht="14.4" hidden="1">
      <c r="A2403" s="3" t="s">
        <v>308</v>
      </c>
      <c r="B2403" s="5">
        <v>2011</v>
      </c>
      <c r="C2403" s="3" t="s">
        <v>641</v>
      </c>
      <c r="D2403" s="3" t="s">
        <v>642</v>
      </c>
      <c r="E2403" s="3" t="s">
        <v>35</v>
      </c>
      <c r="F2403" s="3" t="s">
        <v>646</v>
      </c>
      <c r="G2403" s="5">
        <v>43.038999609999998</v>
      </c>
      <c r="H2403" s="5">
        <v>22.270175940000001</v>
      </c>
      <c r="I2403" s="5">
        <v>71.176550649999996</v>
      </c>
      <c r="J2403" s="2" t="s">
        <v>644</v>
      </c>
    </row>
    <row r="2404" spans="1:10" ht="14.4" hidden="1">
      <c r="A2404" s="3" t="s">
        <v>308</v>
      </c>
      <c r="B2404" s="5">
        <v>2012</v>
      </c>
      <c r="C2404" s="3" t="s">
        <v>641</v>
      </c>
      <c r="D2404" s="3" t="s">
        <v>642</v>
      </c>
      <c r="E2404" s="3" t="s">
        <v>35</v>
      </c>
      <c r="F2404" s="3" t="s">
        <v>646</v>
      </c>
      <c r="G2404" s="5">
        <v>39.392861250000003</v>
      </c>
      <c r="H2404" s="5">
        <v>19.555899660000001</v>
      </c>
      <c r="I2404" s="5">
        <v>65.104333150000002</v>
      </c>
      <c r="J2404" s="2" t="s">
        <v>644</v>
      </c>
    </row>
    <row r="2405" spans="1:10" ht="14.4" hidden="1">
      <c r="A2405" s="3" t="s">
        <v>308</v>
      </c>
      <c r="B2405" s="5">
        <v>2013</v>
      </c>
      <c r="C2405" s="3" t="s">
        <v>641</v>
      </c>
      <c r="D2405" s="3" t="s">
        <v>642</v>
      </c>
      <c r="E2405" s="3" t="s">
        <v>35</v>
      </c>
      <c r="F2405" s="3" t="s">
        <v>646</v>
      </c>
      <c r="G2405" s="5">
        <v>37.65401928</v>
      </c>
      <c r="H2405" s="5">
        <v>19.673648100000001</v>
      </c>
      <c r="I2405" s="5">
        <v>60.68455041</v>
      </c>
      <c r="J2405" s="2" t="s">
        <v>644</v>
      </c>
    </row>
    <row r="2406" spans="1:10" ht="14.4" hidden="1">
      <c r="A2406" s="3" t="s">
        <v>308</v>
      </c>
      <c r="B2406" s="5">
        <v>2014</v>
      </c>
      <c r="C2406" s="3" t="s">
        <v>641</v>
      </c>
      <c r="D2406" s="3" t="s">
        <v>642</v>
      </c>
      <c r="E2406" s="3" t="s">
        <v>35</v>
      </c>
      <c r="F2406" s="3" t="s">
        <v>646</v>
      </c>
      <c r="G2406" s="5">
        <v>37.599999390000001</v>
      </c>
      <c r="H2406" s="5">
        <v>20.224690389999999</v>
      </c>
      <c r="I2406" s="5">
        <v>63.90148104</v>
      </c>
      <c r="J2406" s="2" t="s">
        <v>644</v>
      </c>
    </row>
    <row r="2407" spans="1:10" ht="14.4" hidden="1">
      <c r="A2407" s="3" t="s">
        <v>308</v>
      </c>
      <c r="B2407" s="5">
        <v>2015</v>
      </c>
      <c r="C2407" s="3" t="s">
        <v>641</v>
      </c>
      <c r="D2407" s="3" t="s">
        <v>642</v>
      </c>
      <c r="E2407" s="3" t="s">
        <v>35</v>
      </c>
      <c r="F2407" s="3" t="s">
        <v>646</v>
      </c>
      <c r="G2407" s="5">
        <v>35.014043440000002</v>
      </c>
      <c r="H2407" s="5">
        <v>18.448195590000001</v>
      </c>
      <c r="I2407" s="5">
        <v>60.311587930000002</v>
      </c>
      <c r="J2407" s="2" t="s">
        <v>644</v>
      </c>
    </row>
    <row r="2408" spans="1:10" ht="14.4" hidden="1">
      <c r="A2408" s="3" t="s">
        <v>308</v>
      </c>
      <c r="B2408" s="5">
        <v>2016</v>
      </c>
      <c r="C2408" s="3" t="s">
        <v>641</v>
      </c>
      <c r="D2408" s="3" t="s">
        <v>642</v>
      </c>
      <c r="E2408" s="3" t="s">
        <v>35</v>
      </c>
      <c r="F2408" s="3" t="s">
        <v>646</v>
      </c>
      <c r="G2408" s="5">
        <v>33.106564519999999</v>
      </c>
      <c r="H2408" s="5">
        <v>16.42694427</v>
      </c>
      <c r="I2408" s="5">
        <v>56.596913499999999</v>
      </c>
      <c r="J2408" s="2" t="s">
        <v>644</v>
      </c>
    </row>
    <row r="2409" spans="1:10" ht="14.4" hidden="1">
      <c r="A2409" s="3" t="s">
        <v>308</v>
      </c>
      <c r="B2409" s="5">
        <v>2017</v>
      </c>
      <c r="C2409" s="3" t="s">
        <v>641</v>
      </c>
      <c r="D2409" s="3" t="s">
        <v>642</v>
      </c>
      <c r="E2409" s="3" t="s">
        <v>35</v>
      </c>
      <c r="F2409" s="3" t="s">
        <v>646</v>
      </c>
      <c r="G2409" s="5">
        <v>31.304845629999999</v>
      </c>
      <c r="H2409" s="5">
        <v>16.492498579999999</v>
      </c>
      <c r="I2409" s="5">
        <v>52.804882499999998</v>
      </c>
      <c r="J2409" s="2" t="s">
        <v>644</v>
      </c>
    </row>
    <row r="2410" spans="1:10" ht="14.4">
      <c r="A2410" s="3" t="s">
        <v>308</v>
      </c>
      <c r="B2410" s="5">
        <v>1990</v>
      </c>
      <c r="C2410" s="3" t="s">
        <v>647</v>
      </c>
      <c r="D2410" s="3" t="s">
        <v>648</v>
      </c>
      <c r="E2410" s="3" t="s">
        <v>35</v>
      </c>
      <c r="F2410" s="3" t="s">
        <v>643</v>
      </c>
      <c r="G2410" s="5">
        <v>92.439341249999998</v>
      </c>
      <c r="H2410" s="5">
        <v>45.083963130000001</v>
      </c>
      <c r="I2410" s="5">
        <v>162.6933348</v>
      </c>
      <c r="J2410" s="2" t="s">
        <v>644</v>
      </c>
    </row>
    <row r="2411" spans="1:10" ht="14.4">
      <c r="A2411" s="3" t="s">
        <v>308</v>
      </c>
      <c r="B2411" s="5">
        <v>1991</v>
      </c>
      <c r="C2411" s="3" t="s">
        <v>647</v>
      </c>
      <c r="D2411" s="3" t="s">
        <v>648</v>
      </c>
      <c r="E2411" s="3" t="s">
        <v>35</v>
      </c>
      <c r="F2411" s="3" t="s">
        <v>643</v>
      </c>
      <c r="G2411" s="5">
        <v>96.040437850000004</v>
      </c>
      <c r="H2411" s="5">
        <v>52.666617780000003</v>
      </c>
      <c r="I2411" s="5">
        <v>162.09399440000001</v>
      </c>
      <c r="J2411" s="2" t="s">
        <v>644</v>
      </c>
    </row>
    <row r="2412" spans="1:10" ht="14.4">
      <c r="A2412" s="3" t="s">
        <v>308</v>
      </c>
      <c r="B2412" s="5">
        <v>1992</v>
      </c>
      <c r="C2412" s="3" t="s">
        <v>647</v>
      </c>
      <c r="D2412" s="3" t="s">
        <v>648</v>
      </c>
      <c r="E2412" s="3" t="s">
        <v>35</v>
      </c>
      <c r="F2412" s="3" t="s">
        <v>643</v>
      </c>
      <c r="G2412" s="5">
        <v>97.027717359999997</v>
      </c>
      <c r="H2412" s="5">
        <v>53.004526220000002</v>
      </c>
      <c r="I2412" s="5">
        <v>156.79491580000001</v>
      </c>
      <c r="J2412" s="2" t="s">
        <v>644</v>
      </c>
    </row>
    <row r="2413" spans="1:10" ht="14.4">
      <c r="A2413" s="3" t="s">
        <v>308</v>
      </c>
      <c r="B2413" s="5">
        <v>1993</v>
      </c>
      <c r="C2413" s="3" t="s">
        <v>647</v>
      </c>
      <c r="D2413" s="3" t="s">
        <v>648</v>
      </c>
      <c r="E2413" s="3" t="s">
        <v>35</v>
      </c>
      <c r="F2413" s="3" t="s">
        <v>643</v>
      </c>
      <c r="G2413" s="5">
        <v>98.156645470000001</v>
      </c>
      <c r="H2413" s="5">
        <v>53.905138340000001</v>
      </c>
      <c r="I2413" s="5">
        <v>159.7897906</v>
      </c>
      <c r="J2413" s="2" t="s">
        <v>644</v>
      </c>
    </row>
    <row r="2414" spans="1:10" ht="14.4">
      <c r="A2414" s="3" t="s">
        <v>308</v>
      </c>
      <c r="B2414" s="5">
        <v>1994</v>
      </c>
      <c r="C2414" s="3" t="s">
        <v>647</v>
      </c>
      <c r="D2414" s="3" t="s">
        <v>648</v>
      </c>
      <c r="E2414" s="3" t="s">
        <v>35</v>
      </c>
      <c r="F2414" s="3" t="s">
        <v>643</v>
      </c>
      <c r="G2414" s="5">
        <v>99.024268129999996</v>
      </c>
      <c r="H2414" s="5">
        <v>54.913492640000001</v>
      </c>
      <c r="I2414" s="5">
        <v>163.2061525</v>
      </c>
      <c r="J2414" s="2" t="s">
        <v>644</v>
      </c>
    </row>
    <row r="2415" spans="1:10" ht="14.4">
      <c r="A2415" s="3" t="s">
        <v>308</v>
      </c>
      <c r="B2415" s="5">
        <v>1995</v>
      </c>
      <c r="C2415" s="3" t="s">
        <v>647</v>
      </c>
      <c r="D2415" s="3" t="s">
        <v>648</v>
      </c>
      <c r="E2415" s="3" t="s">
        <v>35</v>
      </c>
      <c r="F2415" s="3" t="s">
        <v>643</v>
      </c>
      <c r="G2415" s="5">
        <v>100.8982927</v>
      </c>
      <c r="H2415" s="5">
        <v>52.035686239999997</v>
      </c>
      <c r="I2415" s="5">
        <v>172.89669119999999</v>
      </c>
      <c r="J2415" s="2" t="s">
        <v>644</v>
      </c>
    </row>
    <row r="2416" spans="1:10" ht="14.4">
      <c r="A2416" s="3" t="s">
        <v>308</v>
      </c>
      <c r="B2416" s="5">
        <v>1996</v>
      </c>
      <c r="C2416" s="3" t="s">
        <v>647</v>
      </c>
      <c r="D2416" s="3" t="s">
        <v>648</v>
      </c>
      <c r="E2416" s="3" t="s">
        <v>35</v>
      </c>
      <c r="F2416" s="3" t="s">
        <v>643</v>
      </c>
      <c r="G2416" s="5">
        <v>103.33288899999999</v>
      </c>
      <c r="H2416" s="5">
        <v>56.303175779999997</v>
      </c>
      <c r="I2416" s="5">
        <v>168.0650627</v>
      </c>
      <c r="J2416" s="2" t="s">
        <v>644</v>
      </c>
    </row>
    <row r="2417" spans="1:10" ht="14.4">
      <c r="A2417" s="3" t="s">
        <v>308</v>
      </c>
      <c r="B2417" s="5">
        <v>1997</v>
      </c>
      <c r="C2417" s="3" t="s">
        <v>647</v>
      </c>
      <c r="D2417" s="3" t="s">
        <v>648</v>
      </c>
      <c r="E2417" s="3" t="s">
        <v>35</v>
      </c>
      <c r="F2417" s="3" t="s">
        <v>643</v>
      </c>
      <c r="G2417" s="5">
        <v>106.3755034</v>
      </c>
      <c r="H2417" s="5">
        <v>59.474339950000001</v>
      </c>
      <c r="I2417" s="5">
        <v>165.5911069</v>
      </c>
      <c r="J2417" s="2" t="s">
        <v>644</v>
      </c>
    </row>
    <row r="2418" spans="1:10" ht="14.4">
      <c r="A2418" s="3" t="s">
        <v>308</v>
      </c>
      <c r="B2418" s="5">
        <v>1998</v>
      </c>
      <c r="C2418" s="3" t="s">
        <v>647</v>
      </c>
      <c r="D2418" s="3" t="s">
        <v>648</v>
      </c>
      <c r="E2418" s="3" t="s">
        <v>35</v>
      </c>
      <c r="F2418" s="3" t="s">
        <v>643</v>
      </c>
      <c r="G2418" s="5">
        <v>105.40048350000001</v>
      </c>
      <c r="H2418" s="5">
        <v>60.09588119</v>
      </c>
      <c r="I2418" s="5">
        <v>162.659999</v>
      </c>
      <c r="J2418" s="2" t="s">
        <v>644</v>
      </c>
    </row>
    <row r="2419" spans="1:10" ht="14.4">
      <c r="A2419" s="3" t="s">
        <v>308</v>
      </c>
      <c r="B2419" s="5">
        <v>1999</v>
      </c>
      <c r="C2419" s="3" t="s">
        <v>647</v>
      </c>
      <c r="D2419" s="3" t="s">
        <v>648</v>
      </c>
      <c r="E2419" s="3" t="s">
        <v>35</v>
      </c>
      <c r="F2419" s="3" t="s">
        <v>643</v>
      </c>
      <c r="G2419" s="5">
        <v>105.6401505</v>
      </c>
      <c r="H2419" s="5">
        <v>58.521189909999997</v>
      </c>
      <c r="I2419" s="5">
        <v>169.90982310000001</v>
      </c>
      <c r="J2419" s="2" t="s">
        <v>644</v>
      </c>
    </row>
    <row r="2420" spans="1:10" ht="14.4">
      <c r="A2420" s="3" t="s">
        <v>308</v>
      </c>
      <c r="B2420" s="5">
        <v>2000</v>
      </c>
      <c r="C2420" s="3" t="s">
        <v>647</v>
      </c>
      <c r="D2420" s="3" t="s">
        <v>648</v>
      </c>
      <c r="E2420" s="3" t="s">
        <v>35</v>
      </c>
      <c r="F2420" s="3" t="s">
        <v>643</v>
      </c>
      <c r="G2420" s="5">
        <v>106.3266082</v>
      </c>
      <c r="H2420" s="5">
        <v>52.924754630000002</v>
      </c>
      <c r="I2420" s="5">
        <v>178.8110902</v>
      </c>
      <c r="J2420" s="2" t="s">
        <v>644</v>
      </c>
    </row>
    <row r="2421" spans="1:10" ht="14.4">
      <c r="A2421" s="3" t="s">
        <v>308</v>
      </c>
      <c r="B2421" s="5">
        <v>2001</v>
      </c>
      <c r="C2421" s="3" t="s">
        <v>647</v>
      </c>
      <c r="D2421" s="3" t="s">
        <v>648</v>
      </c>
      <c r="E2421" s="3" t="s">
        <v>35</v>
      </c>
      <c r="F2421" s="3" t="s">
        <v>643</v>
      </c>
      <c r="G2421" s="5">
        <v>107.94199020000001</v>
      </c>
      <c r="H2421" s="5">
        <v>58.985816870000001</v>
      </c>
      <c r="I2421" s="5">
        <v>173.94592220000001</v>
      </c>
      <c r="J2421" s="2" t="s">
        <v>644</v>
      </c>
    </row>
    <row r="2422" spans="1:10" ht="14.4">
      <c r="A2422" s="3" t="s">
        <v>308</v>
      </c>
      <c r="B2422" s="5">
        <v>2002</v>
      </c>
      <c r="C2422" s="3" t="s">
        <v>647</v>
      </c>
      <c r="D2422" s="3" t="s">
        <v>648</v>
      </c>
      <c r="E2422" s="3" t="s">
        <v>35</v>
      </c>
      <c r="F2422" s="3" t="s">
        <v>643</v>
      </c>
      <c r="G2422" s="5">
        <v>108.576469</v>
      </c>
      <c r="H2422" s="5">
        <v>63.231589890000002</v>
      </c>
      <c r="I2422" s="5">
        <v>171.7590457</v>
      </c>
      <c r="J2422" s="2" t="s">
        <v>644</v>
      </c>
    </row>
    <row r="2423" spans="1:10" ht="14.4">
      <c r="A2423" s="3" t="s">
        <v>308</v>
      </c>
      <c r="B2423" s="5">
        <v>2003</v>
      </c>
      <c r="C2423" s="3" t="s">
        <v>647</v>
      </c>
      <c r="D2423" s="3" t="s">
        <v>648</v>
      </c>
      <c r="E2423" s="3" t="s">
        <v>35</v>
      </c>
      <c r="F2423" s="3" t="s">
        <v>643</v>
      </c>
      <c r="G2423" s="5">
        <v>110.1723404</v>
      </c>
      <c r="H2423" s="5">
        <v>63.304499489999998</v>
      </c>
      <c r="I2423" s="5">
        <v>174.7361717</v>
      </c>
      <c r="J2423" s="2" t="s">
        <v>644</v>
      </c>
    </row>
    <row r="2424" spans="1:10" ht="14.4">
      <c r="A2424" s="3" t="s">
        <v>308</v>
      </c>
      <c r="B2424" s="5">
        <v>2004</v>
      </c>
      <c r="C2424" s="3" t="s">
        <v>647</v>
      </c>
      <c r="D2424" s="3" t="s">
        <v>648</v>
      </c>
      <c r="E2424" s="3" t="s">
        <v>35</v>
      </c>
      <c r="F2424" s="3" t="s">
        <v>643</v>
      </c>
      <c r="G2424" s="5">
        <v>111.4185011</v>
      </c>
      <c r="H2424" s="5">
        <v>62.844103910000001</v>
      </c>
      <c r="I2424" s="5">
        <v>176.64857119999999</v>
      </c>
      <c r="J2424" s="2" t="s">
        <v>644</v>
      </c>
    </row>
    <row r="2425" spans="1:10" ht="14.4">
      <c r="A2425" s="3" t="s">
        <v>308</v>
      </c>
      <c r="B2425" s="5">
        <v>2005</v>
      </c>
      <c r="C2425" s="3" t="s">
        <v>647</v>
      </c>
      <c r="D2425" s="3" t="s">
        <v>648</v>
      </c>
      <c r="E2425" s="3" t="s">
        <v>35</v>
      </c>
      <c r="F2425" s="3" t="s">
        <v>643</v>
      </c>
      <c r="G2425" s="5">
        <v>112.8533008</v>
      </c>
      <c r="H2425" s="5">
        <v>57.573795480000001</v>
      </c>
      <c r="I2425" s="5">
        <v>185.431949</v>
      </c>
      <c r="J2425" s="2" t="s">
        <v>644</v>
      </c>
    </row>
    <row r="2426" spans="1:10" ht="14.4">
      <c r="A2426" s="3" t="s">
        <v>308</v>
      </c>
      <c r="B2426" s="5">
        <v>2006</v>
      </c>
      <c r="C2426" s="3" t="s">
        <v>647</v>
      </c>
      <c r="D2426" s="3" t="s">
        <v>648</v>
      </c>
      <c r="E2426" s="3" t="s">
        <v>35</v>
      </c>
      <c r="F2426" s="3" t="s">
        <v>643</v>
      </c>
      <c r="G2426" s="5">
        <v>115.7220863</v>
      </c>
      <c r="H2426" s="5">
        <v>65.025020040000001</v>
      </c>
      <c r="I2426" s="5">
        <v>186.10063460000001</v>
      </c>
      <c r="J2426" s="2" t="s">
        <v>644</v>
      </c>
    </row>
    <row r="2427" spans="1:10" ht="14.4">
      <c r="A2427" s="3" t="s">
        <v>308</v>
      </c>
      <c r="B2427" s="5">
        <v>2007</v>
      </c>
      <c r="C2427" s="3" t="s">
        <v>647</v>
      </c>
      <c r="D2427" s="3" t="s">
        <v>648</v>
      </c>
      <c r="E2427" s="3" t="s">
        <v>35</v>
      </c>
      <c r="F2427" s="3" t="s">
        <v>643</v>
      </c>
      <c r="G2427" s="5">
        <v>118.0121279</v>
      </c>
      <c r="H2427" s="5">
        <v>65.923184399999997</v>
      </c>
      <c r="I2427" s="5">
        <v>182.611098</v>
      </c>
      <c r="J2427" s="2" t="s">
        <v>644</v>
      </c>
    </row>
    <row r="2428" spans="1:10" ht="14.4">
      <c r="A2428" s="3" t="s">
        <v>308</v>
      </c>
      <c r="B2428" s="5">
        <v>2008</v>
      </c>
      <c r="C2428" s="3" t="s">
        <v>647</v>
      </c>
      <c r="D2428" s="3" t="s">
        <v>648</v>
      </c>
      <c r="E2428" s="3" t="s">
        <v>35</v>
      </c>
      <c r="F2428" s="3" t="s">
        <v>643</v>
      </c>
      <c r="G2428" s="5">
        <v>120.41870059999999</v>
      </c>
      <c r="H2428" s="5">
        <v>69.027285259999999</v>
      </c>
      <c r="I2428" s="5">
        <v>185.44705160000001</v>
      </c>
      <c r="J2428" s="2" t="s">
        <v>644</v>
      </c>
    </row>
    <row r="2429" spans="1:10" ht="14.4">
      <c r="A2429" s="3" t="s">
        <v>308</v>
      </c>
      <c r="B2429" s="5">
        <v>2009</v>
      </c>
      <c r="C2429" s="3" t="s">
        <v>647</v>
      </c>
      <c r="D2429" s="3" t="s">
        <v>648</v>
      </c>
      <c r="E2429" s="3" t="s">
        <v>35</v>
      </c>
      <c r="F2429" s="3" t="s">
        <v>643</v>
      </c>
      <c r="G2429" s="5">
        <v>123.54258160000001</v>
      </c>
      <c r="H2429" s="5">
        <v>68.094035210000001</v>
      </c>
      <c r="I2429" s="5">
        <v>192.00910260000001</v>
      </c>
      <c r="J2429" s="2" t="s">
        <v>644</v>
      </c>
    </row>
    <row r="2430" spans="1:10" ht="14.4">
      <c r="A2430" s="3" t="s">
        <v>308</v>
      </c>
      <c r="B2430" s="5">
        <v>2010</v>
      </c>
      <c r="C2430" s="3" t="s">
        <v>647</v>
      </c>
      <c r="D2430" s="3" t="s">
        <v>648</v>
      </c>
      <c r="E2430" s="3" t="s">
        <v>35</v>
      </c>
      <c r="F2430" s="3" t="s">
        <v>643</v>
      </c>
      <c r="G2430" s="5">
        <v>125.92050740000001</v>
      </c>
      <c r="H2430" s="5">
        <v>67.213197350000002</v>
      </c>
      <c r="I2430" s="5">
        <v>201.2155832</v>
      </c>
      <c r="J2430" s="2" t="s">
        <v>644</v>
      </c>
    </row>
    <row r="2431" spans="1:10" ht="14.4">
      <c r="A2431" s="3" t="s">
        <v>308</v>
      </c>
      <c r="B2431" s="5">
        <v>2011</v>
      </c>
      <c r="C2431" s="3" t="s">
        <v>647</v>
      </c>
      <c r="D2431" s="3" t="s">
        <v>648</v>
      </c>
      <c r="E2431" s="3" t="s">
        <v>35</v>
      </c>
      <c r="F2431" s="3" t="s">
        <v>643</v>
      </c>
      <c r="G2431" s="5">
        <v>128.8900088</v>
      </c>
      <c r="H2431" s="5">
        <v>67.661644409999994</v>
      </c>
      <c r="I2431" s="5">
        <v>206.27030429999999</v>
      </c>
      <c r="J2431" s="2" t="s">
        <v>644</v>
      </c>
    </row>
    <row r="2432" spans="1:10" ht="14.4">
      <c r="A2432" s="3" t="s">
        <v>308</v>
      </c>
      <c r="B2432" s="5">
        <v>2012</v>
      </c>
      <c r="C2432" s="3" t="s">
        <v>647</v>
      </c>
      <c r="D2432" s="3" t="s">
        <v>648</v>
      </c>
      <c r="E2432" s="3" t="s">
        <v>35</v>
      </c>
      <c r="F2432" s="3" t="s">
        <v>643</v>
      </c>
      <c r="G2432" s="5">
        <v>123.9243864</v>
      </c>
      <c r="H2432" s="5">
        <v>64.669803020000003</v>
      </c>
      <c r="I2432" s="5">
        <v>192.9094839</v>
      </c>
      <c r="J2432" s="2" t="s">
        <v>644</v>
      </c>
    </row>
    <row r="2433" spans="1:10" ht="14.4">
      <c r="A2433" s="3" t="s">
        <v>308</v>
      </c>
      <c r="B2433" s="5">
        <v>2013</v>
      </c>
      <c r="C2433" s="3" t="s">
        <v>647</v>
      </c>
      <c r="D2433" s="3" t="s">
        <v>648</v>
      </c>
      <c r="E2433" s="3" t="s">
        <v>35</v>
      </c>
      <c r="F2433" s="3" t="s">
        <v>643</v>
      </c>
      <c r="G2433" s="5">
        <v>125.972453</v>
      </c>
      <c r="H2433" s="5">
        <v>67.180908709999997</v>
      </c>
      <c r="I2433" s="5">
        <v>198.67704370000001</v>
      </c>
      <c r="J2433" s="2" t="s">
        <v>644</v>
      </c>
    </row>
    <row r="2434" spans="1:10" ht="14.4">
      <c r="A2434" s="3" t="s">
        <v>308</v>
      </c>
      <c r="B2434" s="5">
        <v>2014</v>
      </c>
      <c r="C2434" s="3" t="s">
        <v>647</v>
      </c>
      <c r="D2434" s="3" t="s">
        <v>648</v>
      </c>
      <c r="E2434" s="3" t="s">
        <v>35</v>
      </c>
      <c r="F2434" s="3" t="s">
        <v>643</v>
      </c>
      <c r="G2434" s="5">
        <v>127.2246591</v>
      </c>
      <c r="H2434" s="5">
        <v>68.1196214</v>
      </c>
      <c r="I2434" s="5">
        <v>205.5419895</v>
      </c>
      <c r="J2434" s="2" t="s">
        <v>644</v>
      </c>
    </row>
    <row r="2435" spans="1:10" ht="14.4">
      <c r="A2435" s="3" t="s">
        <v>308</v>
      </c>
      <c r="B2435" s="5">
        <v>2015</v>
      </c>
      <c r="C2435" s="3" t="s">
        <v>647</v>
      </c>
      <c r="D2435" s="3" t="s">
        <v>648</v>
      </c>
      <c r="E2435" s="3" t="s">
        <v>35</v>
      </c>
      <c r="F2435" s="3" t="s">
        <v>643</v>
      </c>
      <c r="G2435" s="5">
        <v>130.0390663</v>
      </c>
      <c r="H2435" s="5">
        <v>68.367414980000007</v>
      </c>
      <c r="I2435" s="5">
        <v>201.29165710000001</v>
      </c>
      <c r="J2435" s="2" t="s">
        <v>644</v>
      </c>
    </row>
    <row r="2436" spans="1:10" ht="14.4">
      <c r="A2436" s="3" t="s">
        <v>308</v>
      </c>
      <c r="B2436" s="5">
        <v>2016</v>
      </c>
      <c r="C2436" s="3" t="s">
        <v>647</v>
      </c>
      <c r="D2436" s="3" t="s">
        <v>648</v>
      </c>
      <c r="E2436" s="3" t="s">
        <v>35</v>
      </c>
      <c r="F2436" s="3" t="s">
        <v>643</v>
      </c>
      <c r="G2436" s="5">
        <v>131.33188960000001</v>
      </c>
      <c r="H2436" s="5">
        <v>69.054678690000003</v>
      </c>
      <c r="I2436" s="5">
        <v>206.51053519999999</v>
      </c>
      <c r="J2436" s="2" t="s">
        <v>644</v>
      </c>
    </row>
    <row r="2437" spans="1:10" ht="14.4">
      <c r="A2437" s="3" t="s">
        <v>308</v>
      </c>
      <c r="B2437" s="5">
        <v>2017</v>
      </c>
      <c r="C2437" s="3" t="s">
        <v>647</v>
      </c>
      <c r="D2437" s="3" t="s">
        <v>648</v>
      </c>
      <c r="E2437" s="3" t="s">
        <v>35</v>
      </c>
      <c r="F2437" s="3" t="s">
        <v>643</v>
      </c>
      <c r="G2437" s="5">
        <v>134.11436739999999</v>
      </c>
      <c r="H2437" s="5">
        <v>72.990049580000004</v>
      </c>
      <c r="I2437" s="5">
        <v>212.32334900000001</v>
      </c>
      <c r="J2437" s="2" t="s">
        <v>644</v>
      </c>
    </row>
    <row r="2438" spans="1:10" ht="14.4" hidden="1">
      <c r="A2438" s="3" t="s">
        <v>308</v>
      </c>
      <c r="B2438" s="5">
        <v>1990</v>
      </c>
      <c r="C2438" s="3" t="s">
        <v>647</v>
      </c>
      <c r="D2438" s="3" t="s">
        <v>648</v>
      </c>
      <c r="E2438" s="3" t="s">
        <v>35</v>
      </c>
      <c r="F2438" s="3" t="s">
        <v>646</v>
      </c>
      <c r="G2438" s="5">
        <v>3.53629068</v>
      </c>
      <c r="H2438" s="5">
        <v>1.733316904</v>
      </c>
      <c r="I2438" s="5">
        <v>6.2711812020000002</v>
      </c>
      <c r="J2438" s="2" t="s">
        <v>644</v>
      </c>
    </row>
    <row r="2439" spans="1:10" ht="14.4" hidden="1">
      <c r="A2439" s="3" t="s">
        <v>308</v>
      </c>
      <c r="B2439" s="5">
        <v>1991</v>
      </c>
      <c r="C2439" s="3" t="s">
        <v>647</v>
      </c>
      <c r="D2439" s="3" t="s">
        <v>648</v>
      </c>
      <c r="E2439" s="3" t="s">
        <v>35</v>
      </c>
      <c r="F2439" s="3" t="s">
        <v>646</v>
      </c>
      <c r="G2439" s="5">
        <v>3.6862511109999998</v>
      </c>
      <c r="H2439" s="5">
        <v>2.0183184600000001</v>
      </c>
      <c r="I2439" s="5">
        <v>6.1631259209999998</v>
      </c>
      <c r="J2439" s="2" t="s">
        <v>644</v>
      </c>
    </row>
    <row r="2440" spans="1:10" ht="14.4" hidden="1">
      <c r="A2440" s="3" t="s">
        <v>308</v>
      </c>
      <c r="B2440" s="5">
        <v>1992</v>
      </c>
      <c r="C2440" s="3" t="s">
        <v>647</v>
      </c>
      <c r="D2440" s="3" t="s">
        <v>648</v>
      </c>
      <c r="E2440" s="3" t="s">
        <v>35</v>
      </c>
      <c r="F2440" s="3" t="s">
        <v>646</v>
      </c>
      <c r="G2440" s="5">
        <v>3.7085907649999998</v>
      </c>
      <c r="H2440" s="5">
        <v>1.9594256269999999</v>
      </c>
      <c r="I2440" s="5">
        <v>6.0628578820000003</v>
      </c>
      <c r="J2440" s="2" t="s">
        <v>644</v>
      </c>
    </row>
    <row r="2441" spans="1:10" ht="14.4" hidden="1">
      <c r="A2441" s="3" t="s">
        <v>308</v>
      </c>
      <c r="B2441" s="5">
        <v>1993</v>
      </c>
      <c r="C2441" s="3" t="s">
        <v>647</v>
      </c>
      <c r="D2441" s="3" t="s">
        <v>648</v>
      </c>
      <c r="E2441" s="3" t="s">
        <v>35</v>
      </c>
      <c r="F2441" s="3" t="s">
        <v>646</v>
      </c>
      <c r="G2441" s="5">
        <v>3.733277808</v>
      </c>
      <c r="H2441" s="5">
        <v>2.0397414839999999</v>
      </c>
      <c r="I2441" s="5">
        <v>6.1146076999999996</v>
      </c>
      <c r="J2441" s="2" t="s">
        <v>644</v>
      </c>
    </row>
    <row r="2442" spans="1:10" ht="14.4" hidden="1">
      <c r="A2442" s="3" t="s">
        <v>308</v>
      </c>
      <c r="B2442" s="5">
        <v>1994</v>
      </c>
      <c r="C2442" s="3" t="s">
        <v>647</v>
      </c>
      <c r="D2442" s="3" t="s">
        <v>648</v>
      </c>
      <c r="E2442" s="3" t="s">
        <v>35</v>
      </c>
      <c r="F2442" s="3" t="s">
        <v>646</v>
      </c>
      <c r="G2442" s="5">
        <v>3.7497685679999999</v>
      </c>
      <c r="H2442" s="5">
        <v>2.0444811949999999</v>
      </c>
      <c r="I2442" s="5">
        <v>6.2828134870000003</v>
      </c>
      <c r="J2442" s="2" t="s">
        <v>644</v>
      </c>
    </row>
    <row r="2443" spans="1:10" ht="14.4" hidden="1">
      <c r="A2443" s="3" t="s">
        <v>308</v>
      </c>
      <c r="B2443" s="5">
        <v>1995</v>
      </c>
      <c r="C2443" s="3" t="s">
        <v>647</v>
      </c>
      <c r="D2443" s="3" t="s">
        <v>648</v>
      </c>
      <c r="E2443" s="3" t="s">
        <v>35</v>
      </c>
      <c r="F2443" s="3" t="s">
        <v>646</v>
      </c>
      <c r="G2443" s="5">
        <v>3.818173297</v>
      </c>
      <c r="H2443" s="5">
        <v>1.9376973049999999</v>
      </c>
      <c r="I2443" s="5">
        <v>6.6269315659999997</v>
      </c>
      <c r="J2443" s="2" t="s">
        <v>644</v>
      </c>
    </row>
    <row r="2444" spans="1:10" ht="14.4" hidden="1">
      <c r="A2444" s="3" t="s">
        <v>308</v>
      </c>
      <c r="B2444" s="5">
        <v>1996</v>
      </c>
      <c r="C2444" s="3" t="s">
        <v>647</v>
      </c>
      <c r="D2444" s="3" t="s">
        <v>648</v>
      </c>
      <c r="E2444" s="3" t="s">
        <v>35</v>
      </c>
      <c r="F2444" s="3" t="s">
        <v>646</v>
      </c>
      <c r="G2444" s="5">
        <v>3.8992249970000001</v>
      </c>
      <c r="H2444" s="5">
        <v>2.1200936779999999</v>
      </c>
      <c r="I2444" s="5">
        <v>6.4548798200000004</v>
      </c>
      <c r="J2444" s="2" t="s">
        <v>644</v>
      </c>
    </row>
    <row r="2445" spans="1:10" ht="14.4" hidden="1">
      <c r="A2445" s="3" t="s">
        <v>308</v>
      </c>
      <c r="B2445" s="5">
        <v>1997</v>
      </c>
      <c r="C2445" s="3" t="s">
        <v>647</v>
      </c>
      <c r="D2445" s="3" t="s">
        <v>648</v>
      </c>
      <c r="E2445" s="3" t="s">
        <v>35</v>
      </c>
      <c r="F2445" s="3" t="s">
        <v>646</v>
      </c>
      <c r="G2445" s="5">
        <v>4.0026269570000004</v>
      </c>
      <c r="H2445" s="5">
        <v>2.259180454</v>
      </c>
      <c r="I2445" s="5">
        <v>6.2729584669999996</v>
      </c>
      <c r="J2445" s="2" t="s">
        <v>644</v>
      </c>
    </row>
    <row r="2446" spans="1:10" ht="14.4" hidden="1">
      <c r="A2446" s="3" t="s">
        <v>308</v>
      </c>
      <c r="B2446" s="5">
        <v>1998</v>
      </c>
      <c r="C2446" s="3" t="s">
        <v>647</v>
      </c>
      <c r="D2446" s="3" t="s">
        <v>648</v>
      </c>
      <c r="E2446" s="3" t="s">
        <v>35</v>
      </c>
      <c r="F2446" s="3" t="s">
        <v>646</v>
      </c>
      <c r="G2446" s="5">
        <v>3.9219090159999999</v>
      </c>
      <c r="H2446" s="5">
        <v>2.2164260150000001</v>
      </c>
      <c r="I2446" s="5">
        <v>6.1517846120000002</v>
      </c>
      <c r="J2446" s="2" t="s">
        <v>644</v>
      </c>
    </row>
    <row r="2447" spans="1:10" ht="14.4" hidden="1">
      <c r="A2447" s="3" t="s">
        <v>308</v>
      </c>
      <c r="B2447" s="5">
        <v>1999</v>
      </c>
      <c r="C2447" s="3" t="s">
        <v>647</v>
      </c>
      <c r="D2447" s="3" t="s">
        <v>648</v>
      </c>
      <c r="E2447" s="3" t="s">
        <v>35</v>
      </c>
      <c r="F2447" s="3" t="s">
        <v>646</v>
      </c>
      <c r="G2447" s="5">
        <v>3.8841525250000002</v>
      </c>
      <c r="H2447" s="5">
        <v>2.0996551860000001</v>
      </c>
      <c r="I2447" s="5">
        <v>6.363268894</v>
      </c>
      <c r="J2447" s="2" t="s">
        <v>644</v>
      </c>
    </row>
    <row r="2448" spans="1:10" ht="14.4" hidden="1">
      <c r="A2448" s="3" t="s">
        <v>308</v>
      </c>
      <c r="B2448" s="5">
        <v>2000</v>
      </c>
      <c r="C2448" s="3" t="s">
        <v>647</v>
      </c>
      <c r="D2448" s="3" t="s">
        <v>648</v>
      </c>
      <c r="E2448" s="3" t="s">
        <v>35</v>
      </c>
      <c r="F2448" s="3" t="s">
        <v>646</v>
      </c>
      <c r="G2448" s="5">
        <v>3.8672848809999998</v>
      </c>
      <c r="H2448" s="5">
        <v>1.9448578560000001</v>
      </c>
      <c r="I2448" s="5">
        <v>6.5960313060000004</v>
      </c>
      <c r="J2448" s="2" t="s">
        <v>644</v>
      </c>
    </row>
    <row r="2449" spans="1:10" ht="14.4" hidden="1">
      <c r="A2449" s="3" t="s">
        <v>308</v>
      </c>
      <c r="B2449" s="5">
        <v>2001</v>
      </c>
      <c r="C2449" s="3" t="s">
        <v>647</v>
      </c>
      <c r="D2449" s="3" t="s">
        <v>648</v>
      </c>
      <c r="E2449" s="3" t="s">
        <v>35</v>
      </c>
      <c r="F2449" s="3" t="s">
        <v>646</v>
      </c>
      <c r="G2449" s="5">
        <v>3.8833933489999999</v>
      </c>
      <c r="H2449" s="5">
        <v>2.1031761819999999</v>
      </c>
      <c r="I2449" s="5">
        <v>6.3390495370000002</v>
      </c>
      <c r="J2449" s="2" t="s">
        <v>644</v>
      </c>
    </row>
    <row r="2450" spans="1:10" ht="14.4" hidden="1">
      <c r="A2450" s="3" t="s">
        <v>308</v>
      </c>
      <c r="B2450" s="5">
        <v>2002</v>
      </c>
      <c r="C2450" s="3" t="s">
        <v>647</v>
      </c>
      <c r="D2450" s="3" t="s">
        <v>648</v>
      </c>
      <c r="E2450" s="3" t="s">
        <v>35</v>
      </c>
      <c r="F2450" s="3" t="s">
        <v>646</v>
      </c>
      <c r="G2450" s="5">
        <v>3.8601920609999998</v>
      </c>
      <c r="H2450" s="5">
        <v>2.2154867760000001</v>
      </c>
      <c r="I2450" s="5">
        <v>6.1564315430000001</v>
      </c>
      <c r="J2450" s="2" t="s">
        <v>644</v>
      </c>
    </row>
    <row r="2451" spans="1:10" ht="14.4" hidden="1">
      <c r="A2451" s="3" t="s">
        <v>308</v>
      </c>
      <c r="B2451" s="5">
        <v>2003</v>
      </c>
      <c r="C2451" s="3" t="s">
        <v>647</v>
      </c>
      <c r="D2451" s="3" t="s">
        <v>648</v>
      </c>
      <c r="E2451" s="3" t="s">
        <v>35</v>
      </c>
      <c r="F2451" s="3" t="s">
        <v>646</v>
      </c>
      <c r="G2451" s="5">
        <v>3.8831265039999998</v>
      </c>
      <c r="H2451" s="5">
        <v>2.198147101</v>
      </c>
      <c r="I2451" s="5">
        <v>6.1955983659999996</v>
      </c>
      <c r="J2451" s="2" t="s">
        <v>644</v>
      </c>
    </row>
    <row r="2452" spans="1:10" ht="14.4" hidden="1">
      <c r="A2452" s="3" t="s">
        <v>308</v>
      </c>
      <c r="B2452" s="5">
        <v>2004</v>
      </c>
      <c r="C2452" s="3" t="s">
        <v>647</v>
      </c>
      <c r="D2452" s="3" t="s">
        <v>648</v>
      </c>
      <c r="E2452" s="3" t="s">
        <v>35</v>
      </c>
      <c r="F2452" s="3" t="s">
        <v>646</v>
      </c>
      <c r="G2452" s="5">
        <v>3.8981876820000001</v>
      </c>
      <c r="H2452" s="5">
        <v>2.1335624000000002</v>
      </c>
      <c r="I2452" s="5">
        <v>6.2411364870000003</v>
      </c>
      <c r="J2452" s="2" t="s">
        <v>644</v>
      </c>
    </row>
    <row r="2453" spans="1:10" ht="14.4" hidden="1">
      <c r="A2453" s="3" t="s">
        <v>308</v>
      </c>
      <c r="B2453" s="5">
        <v>2005</v>
      </c>
      <c r="C2453" s="3" t="s">
        <v>647</v>
      </c>
      <c r="D2453" s="3" t="s">
        <v>648</v>
      </c>
      <c r="E2453" s="3" t="s">
        <v>35</v>
      </c>
      <c r="F2453" s="3" t="s">
        <v>646</v>
      </c>
      <c r="G2453" s="5">
        <v>3.9218834189999998</v>
      </c>
      <c r="H2453" s="5">
        <v>1.9604490139999999</v>
      </c>
      <c r="I2453" s="5">
        <v>6.4371975519999998</v>
      </c>
      <c r="J2453" s="2" t="s">
        <v>644</v>
      </c>
    </row>
    <row r="2454" spans="1:10" ht="14.4" hidden="1">
      <c r="A2454" s="3" t="s">
        <v>308</v>
      </c>
      <c r="B2454" s="5">
        <v>2006</v>
      </c>
      <c r="C2454" s="3" t="s">
        <v>647</v>
      </c>
      <c r="D2454" s="3" t="s">
        <v>648</v>
      </c>
      <c r="E2454" s="3" t="s">
        <v>35</v>
      </c>
      <c r="F2454" s="3" t="s">
        <v>646</v>
      </c>
      <c r="G2454" s="5">
        <v>3.9936755509999999</v>
      </c>
      <c r="H2454" s="5">
        <v>2.1892086659999999</v>
      </c>
      <c r="I2454" s="5">
        <v>6.3103553789999998</v>
      </c>
      <c r="J2454" s="2" t="s">
        <v>644</v>
      </c>
    </row>
    <row r="2455" spans="1:10" ht="14.4" hidden="1">
      <c r="A2455" s="3" t="s">
        <v>308</v>
      </c>
      <c r="B2455" s="5">
        <v>2007</v>
      </c>
      <c r="C2455" s="3" t="s">
        <v>647</v>
      </c>
      <c r="D2455" s="3" t="s">
        <v>648</v>
      </c>
      <c r="E2455" s="3" t="s">
        <v>35</v>
      </c>
      <c r="F2455" s="3" t="s">
        <v>646</v>
      </c>
      <c r="G2455" s="5">
        <v>4.0427563749999997</v>
      </c>
      <c r="H2455" s="5">
        <v>2.2748323290000001</v>
      </c>
      <c r="I2455" s="5">
        <v>6.3199768350000003</v>
      </c>
      <c r="J2455" s="2" t="s">
        <v>644</v>
      </c>
    </row>
    <row r="2456" spans="1:10" ht="14.4" hidden="1">
      <c r="A2456" s="3" t="s">
        <v>308</v>
      </c>
      <c r="B2456" s="5">
        <v>2008</v>
      </c>
      <c r="C2456" s="3" t="s">
        <v>647</v>
      </c>
      <c r="D2456" s="3" t="s">
        <v>648</v>
      </c>
      <c r="E2456" s="3" t="s">
        <v>35</v>
      </c>
      <c r="F2456" s="3" t="s">
        <v>646</v>
      </c>
      <c r="G2456" s="5">
        <v>4.1070188410000004</v>
      </c>
      <c r="H2456" s="5">
        <v>2.2996306120000001</v>
      </c>
      <c r="I2456" s="5">
        <v>6.331212614</v>
      </c>
      <c r="J2456" s="2" t="s">
        <v>644</v>
      </c>
    </row>
    <row r="2457" spans="1:10" ht="14.4" hidden="1">
      <c r="A2457" s="3" t="s">
        <v>308</v>
      </c>
      <c r="B2457" s="5">
        <v>2009</v>
      </c>
      <c r="C2457" s="3" t="s">
        <v>647</v>
      </c>
      <c r="D2457" s="3" t="s">
        <v>648</v>
      </c>
      <c r="E2457" s="3" t="s">
        <v>35</v>
      </c>
      <c r="F2457" s="3" t="s">
        <v>646</v>
      </c>
      <c r="G2457" s="5">
        <v>4.1944208339999998</v>
      </c>
      <c r="H2457" s="5">
        <v>2.2831891949999998</v>
      </c>
      <c r="I2457" s="5">
        <v>6.6612573250000002</v>
      </c>
      <c r="J2457" s="2" t="s">
        <v>644</v>
      </c>
    </row>
    <row r="2458" spans="1:10" ht="14.4" hidden="1">
      <c r="A2458" s="3" t="s">
        <v>308</v>
      </c>
      <c r="B2458" s="5">
        <v>2010</v>
      </c>
      <c r="C2458" s="3" t="s">
        <v>647</v>
      </c>
      <c r="D2458" s="3" t="s">
        <v>648</v>
      </c>
      <c r="E2458" s="3" t="s">
        <v>35</v>
      </c>
      <c r="F2458" s="3" t="s">
        <v>646</v>
      </c>
      <c r="G2458" s="5">
        <v>4.260919822</v>
      </c>
      <c r="H2458" s="5">
        <v>2.255652569</v>
      </c>
      <c r="I2458" s="5">
        <v>6.8952361250000003</v>
      </c>
      <c r="J2458" s="2" t="s">
        <v>644</v>
      </c>
    </row>
    <row r="2459" spans="1:10" ht="14.4" hidden="1">
      <c r="A2459" s="3" t="s">
        <v>308</v>
      </c>
      <c r="B2459" s="5">
        <v>2011</v>
      </c>
      <c r="C2459" s="3" t="s">
        <v>647</v>
      </c>
      <c r="D2459" s="3" t="s">
        <v>648</v>
      </c>
      <c r="E2459" s="3" t="s">
        <v>35</v>
      </c>
      <c r="F2459" s="3" t="s">
        <v>646</v>
      </c>
      <c r="G2459" s="5">
        <v>4.3504645670000004</v>
      </c>
      <c r="H2459" s="5">
        <v>2.2392844240000001</v>
      </c>
      <c r="I2459" s="5">
        <v>7.0908144230000003</v>
      </c>
      <c r="J2459" s="2" t="s">
        <v>644</v>
      </c>
    </row>
    <row r="2460" spans="1:10" ht="14.4" hidden="1">
      <c r="A2460" s="3" t="s">
        <v>308</v>
      </c>
      <c r="B2460" s="5">
        <v>2012</v>
      </c>
      <c r="C2460" s="3" t="s">
        <v>647</v>
      </c>
      <c r="D2460" s="3" t="s">
        <v>648</v>
      </c>
      <c r="E2460" s="3" t="s">
        <v>35</v>
      </c>
      <c r="F2460" s="3" t="s">
        <v>646</v>
      </c>
      <c r="G2460" s="5">
        <v>4.1828273899999999</v>
      </c>
      <c r="H2460" s="5">
        <v>2.199815439</v>
      </c>
      <c r="I2460" s="5">
        <v>6.625324107</v>
      </c>
      <c r="J2460" s="2" t="s">
        <v>644</v>
      </c>
    </row>
    <row r="2461" spans="1:10" ht="14.4" hidden="1">
      <c r="A2461" s="3" t="s">
        <v>308</v>
      </c>
      <c r="B2461" s="5">
        <v>2013</v>
      </c>
      <c r="C2461" s="3" t="s">
        <v>647</v>
      </c>
      <c r="D2461" s="3" t="s">
        <v>648</v>
      </c>
      <c r="E2461" s="3" t="s">
        <v>35</v>
      </c>
      <c r="F2461" s="3" t="s">
        <v>646</v>
      </c>
      <c r="G2461" s="5">
        <v>4.2506352730000003</v>
      </c>
      <c r="H2461" s="5">
        <v>2.300172211</v>
      </c>
      <c r="I2461" s="5">
        <v>6.8642568070000003</v>
      </c>
      <c r="J2461" s="2" t="s">
        <v>644</v>
      </c>
    </row>
    <row r="2462" spans="1:10" ht="14.4" hidden="1">
      <c r="A2462" s="3" t="s">
        <v>308</v>
      </c>
      <c r="B2462" s="5">
        <v>2014</v>
      </c>
      <c r="C2462" s="3" t="s">
        <v>647</v>
      </c>
      <c r="D2462" s="3" t="s">
        <v>648</v>
      </c>
      <c r="E2462" s="3" t="s">
        <v>35</v>
      </c>
      <c r="F2462" s="3" t="s">
        <v>646</v>
      </c>
      <c r="G2462" s="5">
        <v>4.2976164839999997</v>
      </c>
      <c r="H2462" s="5">
        <v>2.2659190740000001</v>
      </c>
      <c r="I2462" s="5">
        <v>6.8500907069999997</v>
      </c>
      <c r="J2462" s="2" t="s">
        <v>644</v>
      </c>
    </row>
    <row r="2463" spans="1:10" ht="14.4" hidden="1">
      <c r="A2463" s="3" t="s">
        <v>308</v>
      </c>
      <c r="B2463" s="5">
        <v>2015</v>
      </c>
      <c r="C2463" s="3" t="s">
        <v>647</v>
      </c>
      <c r="D2463" s="3" t="s">
        <v>648</v>
      </c>
      <c r="E2463" s="3" t="s">
        <v>35</v>
      </c>
      <c r="F2463" s="3" t="s">
        <v>646</v>
      </c>
      <c r="G2463" s="5">
        <v>4.3908268899999996</v>
      </c>
      <c r="H2463" s="5">
        <v>2.2626796360000001</v>
      </c>
      <c r="I2463" s="5">
        <v>6.9263601550000002</v>
      </c>
      <c r="J2463" s="2" t="s">
        <v>644</v>
      </c>
    </row>
    <row r="2464" spans="1:10" ht="14.4" hidden="1">
      <c r="A2464" s="3" t="s">
        <v>308</v>
      </c>
      <c r="B2464" s="5">
        <v>2016</v>
      </c>
      <c r="C2464" s="3" t="s">
        <v>647</v>
      </c>
      <c r="D2464" s="3" t="s">
        <v>648</v>
      </c>
      <c r="E2464" s="3" t="s">
        <v>35</v>
      </c>
      <c r="F2464" s="3" t="s">
        <v>646</v>
      </c>
      <c r="G2464" s="5">
        <v>4.4423400400000004</v>
      </c>
      <c r="H2464" s="5">
        <v>2.2955859040000002</v>
      </c>
      <c r="I2464" s="5">
        <v>7.0534420310000003</v>
      </c>
      <c r="J2464" s="2" t="s">
        <v>644</v>
      </c>
    </row>
    <row r="2465" spans="1:10" ht="14.4" hidden="1">
      <c r="A2465" s="3" t="s">
        <v>308</v>
      </c>
      <c r="B2465" s="5">
        <v>2017</v>
      </c>
      <c r="C2465" s="3" t="s">
        <v>647</v>
      </c>
      <c r="D2465" s="3" t="s">
        <v>648</v>
      </c>
      <c r="E2465" s="3" t="s">
        <v>35</v>
      </c>
      <c r="F2465" s="3" t="s">
        <v>646</v>
      </c>
      <c r="G2465" s="5">
        <v>4.5476109769999997</v>
      </c>
      <c r="H2465" s="5">
        <v>2.4259346289999999</v>
      </c>
      <c r="I2465" s="5">
        <v>7.1985756189999996</v>
      </c>
      <c r="J2465" s="2" t="s">
        <v>644</v>
      </c>
    </row>
    <row r="2466" spans="1:10" ht="14.4">
      <c r="A2466" s="3" t="s">
        <v>308</v>
      </c>
      <c r="B2466" s="5">
        <v>1990</v>
      </c>
      <c r="C2466" s="3" t="s">
        <v>647</v>
      </c>
      <c r="D2466" s="3" t="s">
        <v>649</v>
      </c>
      <c r="E2466" s="3" t="s">
        <v>35</v>
      </c>
      <c r="F2466" s="3" t="s">
        <v>643</v>
      </c>
      <c r="G2466" s="5">
        <v>148.83430000000001</v>
      </c>
      <c r="H2466" s="5">
        <v>75.571680000000001</v>
      </c>
      <c r="I2466" s="5">
        <v>250.7689</v>
      </c>
      <c r="J2466" s="2" t="s">
        <v>644</v>
      </c>
    </row>
    <row r="2467" spans="1:10" ht="14.4">
      <c r="A2467" s="3" t="s">
        <v>308</v>
      </c>
      <c r="B2467" s="5">
        <v>1991</v>
      </c>
      <c r="C2467" s="3" t="s">
        <v>647</v>
      </c>
      <c r="D2467" s="3" t="s">
        <v>649</v>
      </c>
      <c r="E2467" s="3" t="s">
        <v>35</v>
      </c>
      <c r="F2467" s="3" t="s">
        <v>643</v>
      </c>
      <c r="G2467" s="5">
        <v>159.25640000000001</v>
      </c>
      <c r="H2467" s="5">
        <v>91.225539999999995</v>
      </c>
      <c r="I2467" s="5">
        <v>263.87060000000002</v>
      </c>
      <c r="J2467" s="2" t="s">
        <v>644</v>
      </c>
    </row>
    <row r="2468" spans="1:10" ht="14.4">
      <c r="A2468" s="3" t="s">
        <v>308</v>
      </c>
      <c r="B2468" s="5">
        <v>1992</v>
      </c>
      <c r="C2468" s="3" t="s">
        <v>647</v>
      </c>
      <c r="D2468" s="3" t="s">
        <v>649</v>
      </c>
      <c r="E2468" s="3" t="s">
        <v>35</v>
      </c>
      <c r="F2468" s="3" t="s">
        <v>643</v>
      </c>
      <c r="G2468" s="5">
        <v>167.012</v>
      </c>
      <c r="H2468" s="5">
        <v>98.308520000000001</v>
      </c>
      <c r="I2468" s="5">
        <v>262.01280000000003</v>
      </c>
      <c r="J2468" s="2" t="s">
        <v>644</v>
      </c>
    </row>
    <row r="2469" spans="1:10" ht="14.4">
      <c r="A2469" s="3" t="s">
        <v>308</v>
      </c>
      <c r="B2469" s="5">
        <v>1993</v>
      </c>
      <c r="C2469" s="3" t="s">
        <v>647</v>
      </c>
      <c r="D2469" s="3" t="s">
        <v>649</v>
      </c>
      <c r="E2469" s="3" t="s">
        <v>35</v>
      </c>
      <c r="F2469" s="3" t="s">
        <v>643</v>
      </c>
      <c r="G2469" s="5">
        <v>176.197</v>
      </c>
      <c r="H2469" s="5">
        <v>101.43129999999999</v>
      </c>
      <c r="I2469" s="5">
        <v>278.22219999999999</v>
      </c>
      <c r="J2469" s="2" t="s">
        <v>644</v>
      </c>
    </row>
    <row r="2470" spans="1:10" ht="14.4">
      <c r="A2470" s="3" t="s">
        <v>308</v>
      </c>
      <c r="B2470" s="5">
        <v>1994</v>
      </c>
      <c r="C2470" s="3" t="s">
        <v>647</v>
      </c>
      <c r="D2470" s="3" t="s">
        <v>649</v>
      </c>
      <c r="E2470" s="3" t="s">
        <v>35</v>
      </c>
      <c r="F2470" s="3" t="s">
        <v>643</v>
      </c>
      <c r="G2470" s="5">
        <v>184.52690000000001</v>
      </c>
      <c r="H2470" s="5">
        <v>107.48739999999999</v>
      </c>
      <c r="I2470" s="5">
        <v>294.85289999999998</v>
      </c>
      <c r="J2470" s="2" t="s">
        <v>644</v>
      </c>
    </row>
    <row r="2471" spans="1:10" ht="14.4">
      <c r="A2471" s="3" t="s">
        <v>308</v>
      </c>
      <c r="B2471" s="5">
        <v>1995</v>
      </c>
      <c r="C2471" s="3" t="s">
        <v>647</v>
      </c>
      <c r="D2471" s="3" t="s">
        <v>649</v>
      </c>
      <c r="E2471" s="3" t="s">
        <v>35</v>
      </c>
      <c r="F2471" s="3" t="s">
        <v>643</v>
      </c>
      <c r="G2471" s="5">
        <v>195.2029</v>
      </c>
      <c r="H2471" s="5">
        <v>106.08620000000001</v>
      </c>
      <c r="I2471" s="5">
        <v>329.15660000000003</v>
      </c>
      <c r="J2471" s="2" t="s">
        <v>644</v>
      </c>
    </row>
    <row r="2472" spans="1:10" ht="14.4">
      <c r="A2472" s="3" t="s">
        <v>308</v>
      </c>
      <c r="B2472" s="5">
        <v>1996</v>
      </c>
      <c r="C2472" s="3" t="s">
        <v>647</v>
      </c>
      <c r="D2472" s="3" t="s">
        <v>649</v>
      </c>
      <c r="E2472" s="3" t="s">
        <v>35</v>
      </c>
      <c r="F2472" s="3" t="s">
        <v>643</v>
      </c>
      <c r="G2472" s="5">
        <v>204.76689999999999</v>
      </c>
      <c r="H2472" s="5">
        <v>118.904</v>
      </c>
      <c r="I2472" s="5">
        <v>315.86</v>
      </c>
      <c r="J2472" s="2" t="s">
        <v>644</v>
      </c>
    </row>
    <row r="2473" spans="1:10" ht="14.4">
      <c r="A2473" s="3" t="s">
        <v>308</v>
      </c>
      <c r="B2473" s="5">
        <v>1997</v>
      </c>
      <c r="C2473" s="3" t="s">
        <v>647</v>
      </c>
      <c r="D2473" s="3" t="s">
        <v>649</v>
      </c>
      <c r="E2473" s="3" t="s">
        <v>35</v>
      </c>
      <c r="F2473" s="3" t="s">
        <v>643</v>
      </c>
      <c r="G2473" s="5">
        <v>217.19470000000001</v>
      </c>
      <c r="H2473" s="5">
        <v>130.91</v>
      </c>
      <c r="I2473" s="5">
        <v>327.21420000000001</v>
      </c>
      <c r="J2473" s="2" t="s">
        <v>644</v>
      </c>
    </row>
    <row r="2474" spans="1:10" ht="14.4">
      <c r="A2474" s="3" t="s">
        <v>308</v>
      </c>
      <c r="B2474" s="5">
        <v>1998</v>
      </c>
      <c r="C2474" s="3" t="s">
        <v>647</v>
      </c>
      <c r="D2474" s="3" t="s">
        <v>649</v>
      </c>
      <c r="E2474" s="3" t="s">
        <v>35</v>
      </c>
      <c r="F2474" s="3" t="s">
        <v>643</v>
      </c>
      <c r="G2474" s="5">
        <v>219.50729999999999</v>
      </c>
      <c r="H2474" s="5">
        <v>131.46170000000001</v>
      </c>
      <c r="I2474" s="5">
        <v>318.30450000000002</v>
      </c>
      <c r="J2474" s="2" t="s">
        <v>644</v>
      </c>
    </row>
    <row r="2475" spans="1:10" ht="14.4">
      <c r="A2475" s="3" t="s">
        <v>308</v>
      </c>
      <c r="B2475" s="5">
        <v>1999</v>
      </c>
      <c r="C2475" s="3" t="s">
        <v>647</v>
      </c>
      <c r="D2475" s="3" t="s">
        <v>649</v>
      </c>
      <c r="E2475" s="3" t="s">
        <v>35</v>
      </c>
      <c r="F2475" s="3" t="s">
        <v>643</v>
      </c>
      <c r="G2475" s="5">
        <v>225.0847</v>
      </c>
      <c r="H2475" s="5">
        <v>135.76740000000001</v>
      </c>
      <c r="I2475" s="5">
        <v>332.10840000000002</v>
      </c>
      <c r="J2475" s="2" t="s">
        <v>644</v>
      </c>
    </row>
    <row r="2476" spans="1:10" ht="14.4">
      <c r="A2476" s="3" t="s">
        <v>308</v>
      </c>
      <c r="B2476" s="5">
        <v>2000</v>
      </c>
      <c r="C2476" s="3" t="s">
        <v>647</v>
      </c>
      <c r="D2476" s="3" t="s">
        <v>649</v>
      </c>
      <c r="E2476" s="3" t="s">
        <v>35</v>
      </c>
      <c r="F2476" s="3" t="s">
        <v>643</v>
      </c>
      <c r="G2476" s="5">
        <v>231.51329999999999</v>
      </c>
      <c r="H2476" s="5">
        <v>126.63030000000001</v>
      </c>
      <c r="I2476" s="5">
        <v>368.18279999999999</v>
      </c>
      <c r="J2476" s="2" t="s">
        <v>644</v>
      </c>
    </row>
    <row r="2477" spans="1:10" ht="14.4">
      <c r="A2477" s="3" t="s">
        <v>308</v>
      </c>
      <c r="B2477" s="5">
        <v>2001</v>
      </c>
      <c r="C2477" s="3" t="s">
        <v>647</v>
      </c>
      <c r="D2477" s="3" t="s">
        <v>649</v>
      </c>
      <c r="E2477" s="3" t="s">
        <v>35</v>
      </c>
      <c r="F2477" s="3" t="s">
        <v>643</v>
      </c>
      <c r="G2477" s="5">
        <v>240.6524</v>
      </c>
      <c r="H2477" s="5">
        <v>141.89500000000001</v>
      </c>
      <c r="I2477" s="5">
        <v>358.56779999999998</v>
      </c>
      <c r="J2477" s="2" t="s">
        <v>644</v>
      </c>
    </row>
    <row r="2478" spans="1:10" ht="14.4">
      <c r="A2478" s="3" t="s">
        <v>308</v>
      </c>
      <c r="B2478" s="5">
        <v>2002</v>
      </c>
      <c r="C2478" s="3" t="s">
        <v>647</v>
      </c>
      <c r="D2478" s="3" t="s">
        <v>649</v>
      </c>
      <c r="E2478" s="3" t="s">
        <v>35</v>
      </c>
      <c r="F2478" s="3" t="s">
        <v>643</v>
      </c>
      <c r="G2478" s="5">
        <v>247.28389999999999</v>
      </c>
      <c r="H2478" s="5">
        <v>155.43029999999999</v>
      </c>
      <c r="I2478" s="5">
        <v>361.25360000000001</v>
      </c>
      <c r="J2478" s="2" t="s">
        <v>644</v>
      </c>
    </row>
    <row r="2479" spans="1:10" ht="14.4">
      <c r="A2479" s="3" t="s">
        <v>308</v>
      </c>
      <c r="B2479" s="5">
        <v>2003</v>
      </c>
      <c r="C2479" s="3" t="s">
        <v>647</v>
      </c>
      <c r="D2479" s="3" t="s">
        <v>649</v>
      </c>
      <c r="E2479" s="3" t="s">
        <v>35</v>
      </c>
      <c r="F2479" s="3" t="s">
        <v>643</v>
      </c>
      <c r="G2479" s="5">
        <v>255.65979999999999</v>
      </c>
      <c r="H2479" s="5">
        <v>162.76</v>
      </c>
      <c r="I2479" s="5">
        <v>375.89850000000001</v>
      </c>
      <c r="J2479" s="2" t="s">
        <v>644</v>
      </c>
    </row>
    <row r="2480" spans="1:10" ht="14.4">
      <c r="A2480" s="3" t="s">
        <v>308</v>
      </c>
      <c r="B2480" s="5">
        <v>2004</v>
      </c>
      <c r="C2480" s="3" t="s">
        <v>647</v>
      </c>
      <c r="D2480" s="3" t="s">
        <v>649</v>
      </c>
      <c r="E2480" s="3" t="s">
        <v>35</v>
      </c>
      <c r="F2480" s="3" t="s">
        <v>643</v>
      </c>
      <c r="G2480" s="5">
        <v>262.23219999999998</v>
      </c>
      <c r="H2480" s="5">
        <v>167.23869999999999</v>
      </c>
      <c r="I2480" s="5">
        <v>394.40640000000002</v>
      </c>
      <c r="J2480" s="2" t="s">
        <v>644</v>
      </c>
    </row>
    <row r="2481" spans="1:10" ht="14.4">
      <c r="A2481" s="3" t="s">
        <v>308</v>
      </c>
      <c r="B2481" s="5">
        <v>2005</v>
      </c>
      <c r="C2481" s="3" t="s">
        <v>647</v>
      </c>
      <c r="D2481" s="3" t="s">
        <v>649</v>
      </c>
      <c r="E2481" s="3" t="s">
        <v>35</v>
      </c>
      <c r="F2481" s="3" t="s">
        <v>643</v>
      </c>
      <c r="G2481" s="5">
        <v>268.8263</v>
      </c>
      <c r="H2481" s="5">
        <v>155.56899999999999</v>
      </c>
      <c r="I2481" s="5">
        <v>418.85070000000002</v>
      </c>
      <c r="J2481" s="2" t="s">
        <v>644</v>
      </c>
    </row>
    <row r="2482" spans="1:10" ht="14.4">
      <c r="A2482" s="3" t="s">
        <v>308</v>
      </c>
      <c r="B2482" s="5">
        <v>2006</v>
      </c>
      <c r="C2482" s="3" t="s">
        <v>647</v>
      </c>
      <c r="D2482" s="3" t="s">
        <v>649</v>
      </c>
      <c r="E2482" s="3" t="s">
        <v>35</v>
      </c>
      <c r="F2482" s="3" t="s">
        <v>643</v>
      </c>
      <c r="G2482" s="5">
        <v>277.19080000000002</v>
      </c>
      <c r="H2482" s="5">
        <v>169.29150000000001</v>
      </c>
      <c r="I2482" s="5">
        <v>409.09129999999999</v>
      </c>
      <c r="J2482" s="2" t="s">
        <v>644</v>
      </c>
    </row>
    <row r="2483" spans="1:10" ht="14.4">
      <c r="A2483" s="3" t="s">
        <v>308</v>
      </c>
      <c r="B2483" s="5">
        <v>2007</v>
      </c>
      <c r="C2483" s="3" t="s">
        <v>647</v>
      </c>
      <c r="D2483" s="3" t="s">
        <v>649</v>
      </c>
      <c r="E2483" s="3" t="s">
        <v>35</v>
      </c>
      <c r="F2483" s="3" t="s">
        <v>643</v>
      </c>
      <c r="G2483" s="5">
        <v>283.41899999999998</v>
      </c>
      <c r="H2483" s="5">
        <v>182.13239999999999</v>
      </c>
      <c r="I2483" s="5">
        <v>408.6268</v>
      </c>
      <c r="J2483" s="2" t="s">
        <v>644</v>
      </c>
    </row>
    <row r="2484" spans="1:10" ht="14.4">
      <c r="A2484" s="3" t="s">
        <v>308</v>
      </c>
      <c r="B2484" s="5">
        <v>2008</v>
      </c>
      <c r="C2484" s="3" t="s">
        <v>647</v>
      </c>
      <c r="D2484" s="3" t="s">
        <v>649</v>
      </c>
      <c r="E2484" s="3" t="s">
        <v>35</v>
      </c>
      <c r="F2484" s="3" t="s">
        <v>643</v>
      </c>
      <c r="G2484" s="5">
        <v>290.67989999999998</v>
      </c>
      <c r="H2484" s="5">
        <v>186.64680000000001</v>
      </c>
      <c r="I2484" s="5">
        <v>423.06139999999999</v>
      </c>
      <c r="J2484" s="2" t="s">
        <v>644</v>
      </c>
    </row>
    <row r="2485" spans="1:10" ht="14.4">
      <c r="A2485" s="3" t="s">
        <v>308</v>
      </c>
      <c r="B2485" s="5">
        <v>2009</v>
      </c>
      <c r="C2485" s="3" t="s">
        <v>647</v>
      </c>
      <c r="D2485" s="3" t="s">
        <v>649</v>
      </c>
      <c r="E2485" s="3" t="s">
        <v>35</v>
      </c>
      <c r="F2485" s="3" t="s">
        <v>643</v>
      </c>
      <c r="G2485" s="5">
        <v>298.94810000000001</v>
      </c>
      <c r="H2485" s="5">
        <v>186.1465</v>
      </c>
      <c r="I2485" s="5">
        <v>453.19799999999998</v>
      </c>
      <c r="J2485" s="2" t="s">
        <v>644</v>
      </c>
    </row>
    <row r="2486" spans="1:10" ht="14.4">
      <c r="A2486" s="3" t="s">
        <v>308</v>
      </c>
      <c r="B2486" s="5">
        <v>2010</v>
      </c>
      <c r="C2486" s="3" t="s">
        <v>647</v>
      </c>
      <c r="D2486" s="3" t="s">
        <v>649</v>
      </c>
      <c r="E2486" s="3" t="s">
        <v>35</v>
      </c>
      <c r="F2486" s="3" t="s">
        <v>643</v>
      </c>
      <c r="G2486" s="5">
        <v>305.4418</v>
      </c>
      <c r="H2486" s="5">
        <v>179.6662</v>
      </c>
      <c r="I2486" s="5">
        <v>484.16460000000001</v>
      </c>
      <c r="J2486" s="2" t="s">
        <v>644</v>
      </c>
    </row>
    <row r="2487" spans="1:10" ht="14.4">
      <c r="A2487" s="3" t="s">
        <v>308</v>
      </c>
      <c r="B2487" s="5">
        <v>2011</v>
      </c>
      <c r="C2487" s="3" t="s">
        <v>647</v>
      </c>
      <c r="D2487" s="3" t="s">
        <v>649</v>
      </c>
      <c r="E2487" s="3" t="s">
        <v>35</v>
      </c>
      <c r="F2487" s="3" t="s">
        <v>643</v>
      </c>
      <c r="G2487" s="5">
        <v>313.125</v>
      </c>
      <c r="H2487" s="5">
        <v>182.80690000000001</v>
      </c>
      <c r="I2487" s="5">
        <v>481.65899999999999</v>
      </c>
      <c r="J2487" s="2" t="s">
        <v>644</v>
      </c>
    </row>
    <row r="2488" spans="1:10" ht="14.4">
      <c r="A2488" s="3" t="s">
        <v>308</v>
      </c>
      <c r="B2488" s="5">
        <v>2012</v>
      </c>
      <c r="C2488" s="3" t="s">
        <v>647</v>
      </c>
      <c r="D2488" s="3" t="s">
        <v>649</v>
      </c>
      <c r="E2488" s="3" t="s">
        <v>35</v>
      </c>
      <c r="F2488" s="3" t="s">
        <v>643</v>
      </c>
      <c r="G2488" s="5">
        <v>302.2063</v>
      </c>
      <c r="H2488" s="5">
        <v>166.2201</v>
      </c>
      <c r="I2488" s="5">
        <v>466.36090000000002</v>
      </c>
      <c r="J2488" s="2" t="s">
        <v>644</v>
      </c>
    </row>
    <row r="2489" spans="1:10" ht="14.4">
      <c r="A2489" s="3" t="s">
        <v>308</v>
      </c>
      <c r="B2489" s="5">
        <v>2013</v>
      </c>
      <c r="C2489" s="3" t="s">
        <v>647</v>
      </c>
      <c r="D2489" s="3" t="s">
        <v>649</v>
      </c>
      <c r="E2489" s="3" t="s">
        <v>35</v>
      </c>
      <c r="F2489" s="3" t="s">
        <v>643</v>
      </c>
      <c r="G2489" s="5">
        <v>307.72820000000002</v>
      </c>
      <c r="H2489" s="5">
        <v>183.49</v>
      </c>
      <c r="I2489" s="5">
        <v>461.83870000000002</v>
      </c>
      <c r="J2489" s="2" t="s">
        <v>644</v>
      </c>
    </row>
    <row r="2490" spans="1:10" ht="14.4">
      <c r="A2490" s="3" t="s">
        <v>308</v>
      </c>
      <c r="B2490" s="5">
        <v>2014</v>
      </c>
      <c r="C2490" s="3" t="s">
        <v>647</v>
      </c>
      <c r="D2490" s="3" t="s">
        <v>649</v>
      </c>
      <c r="E2490" s="3" t="s">
        <v>35</v>
      </c>
      <c r="F2490" s="3" t="s">
        <v>643</v>
      </c>
      <c r="G2490" s="5">
        <v>312.89409999999998</v>
      </c>
      <c r="H2490" s="5">
        <v>189.33969999999999</v>
      </c>
      <c r="I2490" s="5">
        <v>481.45679999999999</v>
      </c>
      <c r="J2490" s="2" t="s">
        <v>644</v>
      </c>
    </row>
    <row r="2491" spans="1:10" ht="14.4">
      <c r="A2491" s="3" t="s">
        <v>308</v>
      </c>
      <c r="B2491" s="5">
        <v>2015</v>
      </c>
      <c r="C2491" s="3" t="s">
        <v>647</v>
      </c>
      <c r="D2491" s="3" t="s">
        <v>649</v>
      </c>
      <c r="E2491" s="3" t="s">
        <v>35</v>
      </c>
      <c r="F2491" s="3" t="s">
        <v>643</v>
      </c>
      <c r="G2491" s="5">
        <v>321.6617</v>
      </c>
      <c r="H2491" s="5">
        <v>191.2253</v>
      </c>
      <c r="I2491" s="5">
        <v>481.41039999999998</v>
      </c>
      <c r="J2491" s="2" t="s">
        <v>644</v>
      </c>
    </row>
    <row r="2492" spans="1:10" ht="14.4">
      <c r="A2492" s="3" t="s">
        <v>308</v>
      </c>
      <c r="B2492" s="5">
        <v>2016</v>
      </c>
      <c r="C2492" s="3" t="s">
        <v>647</v>
      </c>
      <c r="D2492" s="3" t="s">
        <v>649</v>
      </c>
      <c r="E2492" s="3" t="s">
        <v>35</v>
      </c>
      <c r="F2492" s="3" t="s">
        <v>643</v>
      </c>
      <c r="G2492" s="5">
        <v>326.19</v>
      </c>
      <c r="H2492" s="5">
        <v>196.16839999999999</v>
      </c>
      <c r="I2492" s="5">
        <v>493.52010000000001</v>
      </c>
      <c r="J2492" s="2" t="s">
        <v>644</v>
      </c>
    </row>
    <row r="2493" spans="1:10" ht="14.4">
      <c r="A2493" s="3" t="s">
        <v>308</v>
      </c>
      <c r="B2493" s="5">
        <v>2017</v>
      </c>
      <c r="C2493" s="3" t="s">
        <v>647</v>
      </c>
      <c r="D2493" s="3" t="s">
        <v>649</v>
      </c>
      <c r="E2493" s="3" t="s">
        <v>35</v>
      </c>
      <c r="F2493" s="3" t="s">
        <v>643</v>
      </c>
      <c r="G2493" s="5">
        <v>332.65179999999998</v>
      </c>
      <c r="H2493" s="5">
        <v>202.8809</v>
      </c>
      <c r="I2493" s="5">
        <v>506.04919999999998</v>
      </c>
      <c r="J2493" s="2" t="s">
        <v>644</v>
      </c>
    </row>
    <row r="2494" spans="1:10" ht="14.4" hidden="1">
      <c r="A2494" s="3" t="s">
        <v>308</v>
      </c>
      <c r="B2494" s="5">
        <v>1990</v>
      </c>
      <c r="C2494" s="3" t="s">
        <v>647</v>
      </c>
      <c r="D2494" s="3" t="s">
        <v>649</v>
      </c>
      <c r="E2494" s="3" t="s">
        <v>35</v>
      </c>
      <c r="F2494" s="3" t="s">
        <v>646</v>
      </c>
      <c r="G2494" s="5">
        <v>5.7454408890000002</v>
      </c>
      <c r="H2494" s="5">
        <v>2.917820088</v>
      </c>
      <c r="I2494" s="5">
        <v>9.8478713389999992</v>
      </c>
      <c r="J2494" s="2" t="s">
        <v>644</v>
      </c>
    </row>
    <row r="2495" spans="1:10" ht="14.4" hidden="1">
      <c r="A2495" s="3" t="s">
        <v>308</v>
      </c>
      <c r="B2495" s="5">
        <v>1991</v>
      </c>
      <c r="C2495" s="3" t="s">
        <v>647</v>
      </c>
      <c r="D2495" s="3" t="s">
        <v>649</v>
      </c>
      <c r="E2495" s="3" t="s">
        <v>35</v>
      </c>
      <c r="F2495" s="3" t="s">
        <v>646</v>
      </c>
      <c r="G2495" s="5">
        <v>6.1314796129999998</v>
      </c>
      <c r="H2495" s="5">
        <v>3.504739324</v>
      </c>
      <c r="I2495" s="5">
        <v>10.06129741</v>
      </c>
      <c r="J2495" s="2" t="s">
        <v>644</v>
      </c>
    </row>
    <row r="2496" spans="1:10" ht="14.4" hidden="1">
      <c r="A2496" s="3" t="s">
        <v>308</v>
      </c>
      <c r="B2496" s="5">
        <v>1992</v>
      </c>
      <c r="C2496" s="3" t="s">
        <v>647</v>
      </c>
      <c r="D2496" s="3" t="s">
        <v>649</v>
      </c>
      <c r="E2496" s="3" t="s">
        <v>35</v>
      </c>
      <c r="F2496" s="3" t="s">
        <v>646</v>
      </c>
      <c r="G2496" s="5">
        <v>6.3571392280000003</v>
      </c>
      <c r="H2496" s="5">
        <v>3.6849132670000002</v>
      </c>
      <c r="I2496" s="5">
        <v>10.03013947</v>
      </c>
      <c r="J2496" s="2" t="s">
        <v>644</v>
      </c>
    </row>
    <row r="2497" spans="1:10" ht="14.4" hidden="1">
      <c r="A2497" s="3" t="s">
        <v>308</v>
      </c>
      <c r="B2497" s="5">
        <v>1993</v>
      </c>
      <c r="C2497" s="3" t="s">
        <v>647</v>
      </c>
      <c r="D2497" s="3" t="s">
        <v>649</v>
      </c>
      <c r="E2497" s="3" t="s">
        <v>35</v>
      </c>
      <c r="F2497" s="3" t="s">
        <v>646</v>
      </c>
      <c r="G2497" s="5">
        <v>6.6348624489999999</v>
      </c>
      <c r="H2497" s="5">
        <v>3.833849947</v>
      </c>
      <c r="I2497" s="5">
        <v>10.392933230000001</v>
      </c>
      <c r="J2497" s="2" t="s">
        <v>644</v>
      </c>
    </row>
    <row r="2498" spans="1:10" ht="14.4" hidden="1">
      <c r="A2498" s="3" t="s">
        <v>308</v>
      </c>
      <c r="B2498" s="5">
        <v>1994</v>
      </c>
      <c r="C2498" s="3" t="s">
        <v>647</v>
      </c>
      <c r="D2498" s="3" t="s">
        <v>649</v>
      </c>
      <c r="E2498" s="3" t="s">
        <v>35</v>
      </c>
      <c r="F2498" s="3" t="s">
        <v>646</v>
      </c>
      <c r="G2498" s="5">
        <v>6.9020761679999998</v>
      </c>
      <c r="H2498" s="5">
        <v>4.0089318179999998</v>
      </c>
      <c r="I2498" s="5">
        <v>11.083972210000001</v>
      </c>
      <c r="J2498" s="2" t="s">
        <v>644</v>
      </c>
    </row>
    <row r="2499" spans="1:10" ht="14.4" hidden="1">
      <c r="A2499" s="3" t="s">
        <v>308</v>
      </c>
      <c r="B2499" s="5">
        <v>1995</v>
      </c>
      <c r="C2499" s="3" t="s">
        <v>647</v>
      </c>
      <c r="D2499" s="3" t="s">
        <v>649</v>
      </c>
      <c r="E2499" s="3" t="s">
        <v>35</v>
      </c>
      <c r="F2499" s="3" t="s">
        <v>646</v>
      </c>
      <c r="G2499" s="5">
        <v>7.2616154330000002</v>
      </c>
      <c r="H2499" s="5">
        <v>3.9715707760000001</v>
      </c>
      <c r="I2499" s="5">
        <v>12.287647590000001</v>
      </c>
      <c r="J2499" s="2" t="s">
        <v>644</v>
      </c>
    </row>
    <row r="2500" spans="1:10" ht="14.4" hidden="1">
      <c r="A2500" s="3" t="s">
        <v>308</v>
      </c>
      <c r="B2500" s="5">
        <v>1996</v>
      </c>
      <c r="C2500" s="3" t="s">
        <v>647</v>
      </c>
      <c r="D2500" s="3" t="s">
        <v>649</v>
      </c>
      <c r="E2500" s="3" t="s">
        <v>35</v>
      </c>
      <c r="F2500" s="3" t="s">
        <v>646</v>
      </c>
      <c r="G2500" s="5">
        <v>7.562326766</v>
      </c>
      <c r="H2500" s="5">
        <v>4.406637967</v>
      </c>
      <c r="I2500" s="5">
        <v>11.6109893</v>
      </c>
      <c r="J2500" s="2" t="s">
        <v>644</v>
      </c>
    </row>
    <row r="2501" spans="1:10" ht="14.4" hidden="1">
      <c r="A2501" s="3" t="s">
        <v>308</v>
      </c>
      <c r="B2501" s="5">
        <v>1997</v>
      </c>
      <c r="C2501" s="3" t="s">
        <v>647</v>
      </c>
      <c r="D2501" s="3" t="s">
        <v>649</v>
      </c>
      <c r="E2501" s="3" t="s">
        <v>35</v>
      </c>
      <c r="F2501" s="3" t="s">
        <v>646</v>
      </c>
      <c r="G2501" s="5">
        <v>7.9693063759999996</v>
      </c>
      <c r="H2501" s="5">
        <v>4.8174911939999996</v>
      </c>
      <c r="I2501" s="5">
        <v>11.94708473</v>
      </c>
      <c r="J2501" s="2" t="s">
        <v>644</v>
      </c>
    </row>
    <row r="2502" spans="1:10" ht="14.4" hidden="1">
      <c r="A2502" s="3" t="s">
        <v>308</v>
      </c>
      <c r="B2502" s="5">
        <v>1998</v>
      </c>
      <c r="C2502" s="3" t="s">
        <v>647</v>
      </c>
      <c r="D2502" s="3" t="s">
        <v>649</v>
      </c>
      <c r="E2502" s="3" t="s">
        <v>35</v>
      </c>
      <c r="F2502" s="3" t="s">
        <v>646</v>
      </c>
      <c r="G2502" s="5">
        <v>8.0225349799999996</v>
      </c>
      <c r="H2502" s="5">
        <v>4.7863408590000001</v>
      </c>
      <c r="I2502" s="5">
        <v>11.6878633</v>
      </c>
      <c r="J2502" s="2" t="s">
        <v>644</v>
      </c>
    </row>
    <row r="2503" spans="1:10" ht="14.4" hidden="1">
      <c r="A2503" s="3" t="s">
        <v>308</v>
      </c>
      <c r="B2503" s="5">
        <v>1999</v>
      </c>
      <c r="C2503" s="3" t="s">
        <v>647</v>
      </c>
      <c r="D2503" s="3" t="s">
        <v>649</v>
      </c>
      <c r="E2503" s="3" t="s">
        <v>35</v>
      </c>
      <c r="F2503" s="3" t="s">
        <v>646</v>
      </c>
      <c r="G2503" s="5">
        <v>8.1833860650000005</v>
      </c>
      <c r="H2503" s="5">
        <v>4.8891515029999999</v>
      </c>
      <c r="I2503" s="5">
        <v>12.0599452</v>
      </c>
      <c r="J2503" s="2" t="s">
        <v>644</v>
      </c>
    </row>
    <row r="2504" spans="1:10" ht="14.4" hidden="1">
      <c r="A2504" s="3" t="s">
        <v>308</v>
      </c>
      <c r="B2504" s="5">
        <v>2000</v>
      </c>
      <c r="C2504" s="3" t="s">
        <v>647</v>
      </c>
      <c r="D2504" s="3" t="s">
        <v>649</v>
      </c>
      <c r="E2504" s="3" t="s">
        <v>35</v>
      </c>
      <c r="F2504" s="3" t="s">
        <v>646</v>
      </c>
      <c r="G2504" s="5">
        <v>8.3802819740000007</v>
      </c>
      <c r="H2504" s="5">
        <v>4.5651218240000002</v>
      </c>
      <c r="I2504" s="5">
        <v>13.317992459999999</v>
      </c>
      <c r="J2504" s="2" t="s">
        <v>644</v>
      </c>
    </row>
    <row r="2505" spans="1:10" ht="14.4" hidden="1">
      <c r="A2505" s="3" t="s">
        <v>308</v>
      </c>
      <c r="B2505" s="5">
        <v>2001</v>
      </c>
      <c r="C2505" s="3" t="s">
        <v>647</v>
      </c>
      <c r="D2505" s="3" t="s">
        <v>649</v>
      </c>
      <c r="E2505" s="3" t="s">
        <v>35</v>
      </c>
      <c r="F2505" s="3" t="s">
        <v>646</v>
      </c>
      <c r="G2505" s="5">
        <v>8.6708721690000008</v>
      </c>
      <c r="H2505" s="5">
        <v>5.1535927629999998</v>
      </c>
      <c r="I2505" s="5">
        <v>12.789787260000001</v>
      </c>
      <c r="J2505" s="2" t="s">
        <v>644</v>
      </c>
    </row>
    <row r="2506" spans="1:10" ht="14.4" hidden="1">
      <c r="A2506" s="3" t="s">
        <v>308</v>
      </c>
      <c r="B2506" s="5">
        <v>2002</v>
      </c>
      <c r="C2506" s="3" t="s">
        <v>647</v>
      </c>
      <c r="D2506" s="3" t="s">
        <v>649</v>
      </c>
      <c r="E2506" s="3" t="s">
        <v>35</v>
      </c>
      <c r="F2506" s="3" t="s">
        <v>646</v>
      </c>
      <c r="G2506" s="5">
        <v>8.8693995389999998</v>
      </c>
      <c r="H2506" s="5">
        <v>5.6436605750000002</v>
      </c>
      <c r="I2506" s="5">
        <v>12.99089307</v>
      </c>
      <c r="J2506" s="2" t="s">
        <v>644</v>
      </c>
    </row>
    <row r="2507" spans="1:10" ht="14.4" hidden="1">
      <c r="A2507" s="3" t="s">
        <v>308</v>
      </c>
      <c r="B2507" s="5">
        <v>2003</v>
      </c>
      <c r="C2507" s="3" t="s">
        <v>647</v>
      </c>
      <c r="D2507" s="3" t="s">
        <v>649</v>
      </c>
      <c r="E2507" s="3" t="s">
        <v>35</v>
      </c>
      <c r="F2507" s="3" t="s">
        <v>646</v>
      </c>
      <c r="G2507" s="5">
        <v>9.1450927800000006</v>
      </c>
      <c r="H2507" s="5">
        <v>5.8203937740000002</v>
      </c>
      <c r="I2507" s="5">
        <v>13.493723749999999</v>
      </c>
      <c r="J2507" s="2" t="s">
        <v>644</v>
      </c>
    </row>
    <row r="2508" spans="1:10" ht="14.4" hidden="1">
      <c r="A2508" s="3" t="s">
        <v>308</v>
      </c>
      <c r="B2508" s="5">
        <v>2004</v>
      </c>
      <c r="C2508" s="3" t="s">
        <v>647</v>
      </c>
      <c r="D2508" s="3" t="s">
        <v>649</v>
      </c>
      <c r="E2508" s="3" t="s">
        <v>35</v>
      </c>
      <c r="F2508" s="3" t="s">
        <v>646</v>
      </c>
      <c r="G2508" s="5">
        <v>9.3608337010000007</v>
      </c>
      <c r="H2508" s="5">
        <v>5.9845878819999996</v>
      </c>
      <c r="I2508" s="5">
        <v>14.132017490000001</v>
      </c>
      <c r="J2508" s="2" t="s">
        <v>644</v>
      </c>
    </row>
    <row r="2509" spans="1:10" ht="14.4" hidden="1">
      <c r="A2509" s="3" t="s">
        <v>308</v>
      </c>
      <c r="B2509" s="5">
        <v>2005</v>
      </c>
      <c r="C2509" s="3" t="s">
        <v>647</v>
      </c>
      <c r="D2509" s="3" t="s">
        <v>649</v>
      </c>
      <c r="E2509" s="3" t="s">
        <v>35</v>
      </c>
      <c r="F2509" s="3" t="s">
        <v>646</v>
      </c>
      <c r="G2509" s="5">
        <v>9.5745527619999997</v>
      </c>
      <c r="H2509" s="5">
        <v>5.5450332949999996</v>
      </c>
      <c r="I2509" s="5">
        <v>14.982402799999999</v>
      </c>
      <c r="J2509" s="2" t="s">
        <v>644</v>
      </c>
    </row>
    <row r="2510" spans="1:10" ht="14.4" hidden="1">
      <c r="A2510" s="3" t="s">
        <v>308</v>
      </c>
      <c r="B2510" s="5">
        <v>2006</v>
      </c>
      <c r="C2510" s="3" t="s">
        <v>647</v>
      </c>
      <c r="D2510" s="3" t="s">
        <v>649</v>
      </c>
      <c r="E2510" s="3" t="s">
        <v>35</v>
      </c>
      <c r="F2510" s="3" t="s">
        <v>646</v>
      </c>
      <c r="G2510" s="5">
        <v>9.8708309849999996</v>
      </c>
      <c r="H2510" s="5">
        <v>6.0482566169999998</v>
      </c>
      <c r="I2510" s="5">
        <v>14.579031430000001</v>
      </c>
      <c r="J2510" s="2" t="s">
        <v>644</v>
      </c>
    </row>
    <row r="2511" spans="1:10" ht="14.4" hidden="1">
      <c r="A2511" s="3" t="s">
        <v>308</v>
      </c>
      <c r="B2511" s="5">
        <v>2007</v>
      </c>
      <c r="C2511" s="3" t="s">
        <v>647</v>
      </c>
      <c r="D2511" s="3" t="s">
        <v>649</v>
      </c>
      <c r="E2511" s="3" t="s">
        <v>35</v>
      </c>
      <c r="F2511" s="3" t="s">
        <v>646</v>
      </c>
      <c r="G2511" s="5">
        <v>10.09215693</v>
      </c>
      <c r="H2511" s="5">
        <v>6.5152049600000002</v>
      </c>
      <c r="I2511" s="5">
        <v>14.787639309999999</v>
      </c>
      <c r="J2511" s="2" t="s">
        <v>644</v>
      </c>
    </row>
    <row r="2512" spans="1:10" ht="14.4" hidden="1">
      <c r="A2512" s="3" t="s">
        <v>308</v>
      </c>
      <c r="B2512" s="5">
        <v>2008</v>
      </c>
      <c r="C2512" s="3" t="s">
        <v>647</v>
      </c>
      <c r="D2512" s="3" t="s">
        <v>649</v>
      </c>
      <c r="E2512" s="3" t="s">
        <v>35</v>
      </c>
      <c r="F2512" s="3" t="s">
        <v>646</v>
      </c>
      <c r="G2512" s="5">
        <v>10.342835539999999</v>
      </c>
      <c r="H2512" s="5">
        <v>6.6793224899999997</v>
      </c>
      <c r="I2512" s="5">
        <v>15.148823459999999</v>
      </c>
      <c r="J2512" s="2" t="s">
        <v>644</v>
      </c>
    </row>
    <row r="2513" spans="1:10" ht="14.4" hidden="1">
      <c r="A2513" s="3" t="s">
        <v>308</v>
      </c>
      <c r="B2513" s="5">
        <v>2009</v>
      </c>
      <c r="C2513" s="3" t="s">
        <v>647</v>
      </c>
      <c r="D2513" s="3" t="s">
        <v>649</v>
      </c>
      <c r="E2513" s="3" t="s">
        <v>35</v>
      </c>
      <c r="F2513" s="3" t="s">
        <v>646</v>
      </c>
      <c r="G2513" s="5">
        <v>10.638287119999999</v>
      </c>
      <c r="H2513" s="5">
        <v>6.6262435110000002</v>
      </c>
      <c r="I2513" s="5">
        <v>16.174444059999999</v>
      </c>
      <c r="J2513" s="2" t="s">
        <v>644</v>
      </c>
    </row>
    <row r="2514" spans="1:10" ht="14.4" hidden="1">
      <c r="A2514" s="3" t="s">
        <v>308</v>
      </c>
      <c r="B2514" s="5">
        <v>2010</v>
      </c>
      <c r="C2514" s="3" t="s">
        <v>647</v>
      </c>
      <c r="D2514" s="3" t="s">
        <v>649</v>
      </c>
      <c r="E2514" s="3" t="s">
        <v>35</v>
      </c>
      <c r="F2514" s="3" t="s">
        <v>646</v>
      </c>
      <c r="G2514" s="5">
        <v>10.87467841</v>
      </c>
      <c r="H2514" s="5">
        <v>6.3422953289999997</v>
      </c>
      <c r="I2514" s="5">
        <v>17.265153810000001</v>
      </c>
      <c r="J2514" s="2" t="s">
        <v>644</v>
      </c>
    </row>
    <row r="2515" spans="1:10" ht="14.4" hidden="1">
      <c r="A2515" s="3" t="s">
        <v>308</v>
      </c>
      <c r="B2515" s="5">
        <v>2011</v>
      </c>
      <c r="C2515" s="3" t="s">
        <v>647</v>
      </c>
      <c r="D2515" s="3" t="s">
        <v>649</v>
      </c>
      <c r="E2515" s="3" t="s">
        <v>35</v>
      </c>
      <c r="F2515" s="3" t="s">
        <v>646</v>
      </c>
      <c r="G2515" s="5">
        <v>11.152298500000001</v>
      </c>
      <c r="H2515" s="5">
        <v>6.6314247609999999</v>
      </c>
      <c r="I2515" s="5">
        <v>17.197764729999999</v>
      </c>
      <c r="J2515" s="2" t="s">
        <v>644</v>
      </c>
    </row>
    <row r="2516" spans="1:10" ht="14.4" hidden="1">
      <c r="A2516" s="3" t="s">
        <v>308</v>
      </c>
      <c r="B2516" s="5">
        <v>2012</v>
      </c>
      <c r="C2516" s="3" t="s">
        <v>647</v>
      </c>
      <c r="D2516" s="3" t="s">
        <v>649</v>
      </c>
      <c r="E2516" s="3" t="s">
        <v>35</v>
      </c>
      <c r="F2516" s="3" t="s">
        <v>646</v>
      </c>
      <c r="G2516" s="5">
        <v>10.76812331</v>
      </c>
      <c r="H2516" s="5">
        <v>5.8778741229999998</v>
      </c>
      <c r="I2516" s="5">
        <v>16.568113310000001</v>
      </c>
      <c r="J2516" s="2" t="s">
        <v>644</v>
      </c>
    </row>
    <row r="2517" spans="1:10" ht="14.4" hidden="1">
      <c r="A2517" s="3" t="s">
        <v>308</v>
      </c>
      <c r="B2517" s="5">
        <v>2013</v>
      </c>
      <c r="C2517" s="3" t="s">
        <v>647</v>
      </c>
      <c r="D2517" s="3" t="s">
        <v>649</v>
      </c>
      <c r="E2517" s="3" t="s">
        <v>35</v>
      </c>
      <c r="F2517" s="3" t="s">
        <v>646</v>
      </c>
      <c r="G2517" s="5">
        <v>10.97310367</v>
      </c>
      <c r="H2517" s="5">
        <v>6.6049902119999997</v>
      </c>
      <c r="I2517" s="5">
        <v>16.405381510000002</v>
      </c>
      <c r="J2517" s="2" t="s">
        <v>644</v>
      </c>
    </row>
    <row r="2518" spans="1:10" ht="14.4" hidden="1">
      <c r="A2518" s="3" t="s">
        <v>308</v>
      </c>
      <c r="B2518" s="5">
        <v>2014</v>
      </c>
      <c r="C2518" s="3" t="s">
        <v>647</v>
      </c>
      <c r="D2518" s="3" t="s">
        <v>649</v>
      </c>
      <c r="E2518" s="3" t="s">
        <v>35</v>
      </c>
      <c r="F2518" s="3" t="s">
        <v>646</v>
      </c>
      <c r="G2518" s="5">
        <v>11.1617456</v>
      </c>
      <c r="H2518" s="5">
        <v>6.8389286719999998</v>
      </c>
      <c r="I2518" s="5">
        <v>17.210290400000002</v>
      </c>
      <c r="J2518" s="2" t="s">
        <v>644</v>
      </c>
    </row>
    <row r="2519" spans="1:10" ht="14.4" hidden="1">
      <c r="A2519" s="3" t="s">
        <v>308</v>
      </c>
      <c r="B2519" s="5">
        <v>2015</v>
      </c>
      <c r="C2519" s="3" t="s">
        <v>647</v>
      </c>
      <c r="D2519" s="3" t="s">
        <v>649</v>
      </c>
      <c r="E2519" s="3" t="s">
        <v>35</v>
      </c>
      <c r="F2519" s="3" t="s">
        <v>646</v>
      </c>
      <c r="G2519" s="5">
        <v>11.498793109999999</v>
      </c>
      <c r="H2519" s="5">
        <v>6.875222054</v>
      </c>
      <c r="I2519" s="5">
        <v>17.37039493</v>
      </c>
      <c r="J2519" s="2" t="s">
        <v>644</v>
      </c>
    </row>
    <row r="2520" spans="1:10" ht="14.4" hidden="1">
      <c r="A2520" s="3" t="s">
        <v>308</v>
      </c>
      <c r="B2520" s="5">
        <v>2016</v>
      </c>
      <c r="C2520" s="3" t="s">
        <v>647</v>
      </c>
      <c r="D2520" s="3" t="s">
        <v>649</v>
      </c>
      <c r="E2520" s="3" t="s">
        <v>35</v>
      </c>
      <c r="F2520" s="3" t="s">
        <v>646</v>
      </c>
      <c r="G2520" s="5">
        <v>11.67896037</v>
      </c>
      <c r="H2520" s="5">
        <v>6.9649588409999996</v>
      </c>
      <c r="I2520" s="5">
        <v>17.46067395</v>
      </c>
      <c r="J2520" s="2" t="s">
        <v>644</v>
      </c>
    </row>
    <row r="2521" spans="1:10" ht="14.4" hidden="1">
      <c r="A2521" s="3" t="s">
        <v>308</v>
      </c>
      <c r="B2521" s="5">
        <v>2017</v>
      </c>
      <c r="C2521" s="3" t="s">
        <v>647</v>
      </c>
      <c r="D2521" s="3" t="s">
        <v>649</v>
      </c>
      <c r="E2521" s="3" t="s">
        <v>35</v>
      </c>
      <c r="F2521" s="3" t="s">
        <v>646</v>
      </c>
      <c r="G2521" s="5">
        <v>11.945108879999999</v>
      </c>
      <c r="H2521" s="5">
        <v>7.2772437849999996</v>
      </c>
      <c r="I2521" s="5">
        <v>18.038925590000002</v>
      </c>
      <c r="J2521" s="2" t="s">
        <v>644</v>
      </c>
    </row>
    <row r="2522" spans="1:10" ht="14.4">
      <c r="A2522" s="3" t="s">
        <v>308</v>
      </c>
      <c r="B2522" s="5">
        <v>1990</v>
      </c>
      <c r="C2522" s="3" t="s">
        <v>647</v>
      </c>
      <c r="D2522" s="3" t="s">
        <v>650</v>
      </c>
      <c r="E2522" s="3" t="s">
        <v>35</v>
      </c>
      <c r="F2522" s="3" t="s">
        <v>643</v>
      </c>
      <c r="G2522" s="5">
        <v>21.992152699999998</v>
      </c>
      <c r="H2522" s="5">
        <v>10.661186000000001</v>
      </c>
      <c r="I2522" s="5">
        <v>39.758417520000002</v>
      </c>
      <c r="J2522" s="2" t="s">
        <v>644</v>
      </c>
    </row>
    <row r="2523" spans="1:10" ht="14.4">
      <c r="A2523" s="3" t="s">
        <v>308</v>
      </c>
      <c r="B2523" s="5">
        <v>1991</v>
      </c>
      <c r="C2523" s="3" t="s">
        <v>647</v>
      </c>
      <c r="D2523" s="3" t="s">
        <v>650</v>
      </c>
      <c r="E2523" s="3" t="s">
        <v>35</v>
      </c>
      <c r="F2523" s="3" t="s">
        <v>643</v>
      </c>
      <c r="G2523" s="5">
        <v>23.184000640000001</v>
      </c>
      <c r="H2523" s="5">
        <v>12.701375840000001</v>
      </c>
      <c r="I2523" s="5">
        <v>39.762319519999998</v>
      </c>
      <c r="J2523" s="2" t="s">
        <v>644</v>
      </c>
    </row>
    <row r="2524" spans="1:10" ht="14.4">
      <c r="A2524" s="3" t="s">
        <v>308</v>
      </c>
      <c r="B2524" s="5">
        <v>1992</v>
      </c>
      <c r="C2524" s="3" t="s">
        <v>647</v>
      </c>
      <c r="D2524" s="3" t="s">
        <v>650</v>
      </c>
      <c r="E2524" s="3" t="s">
        <v>35</v>
      </c>
      <c r="F2524" s="3" t="s">
        <v>643</v>
      </c>
      <c r="G2524" s="5">
        <v>23.6534674</v>
      </c>
      <c r="H2524" s="5">
        <v>12.983695259999999</v>
      </c>
      <c r="I2524" s="5">
        <v>39.062634770000003</v>
      </c>
      <c r="J2524" s="2" t="s">
        <v>644</v>
      </c>
    </row>
    <row r="2525" spans="1:10" ht="14.4">
      <c r="A2525" s="3" t="s">
        <v>308</v>
      </c>
      <c r="B2525" s="5">
        <v>1993</v>
      </c>
      <c r="C2525" s="3" t="s">
        <v>647</v>
      </c>
      <c r="D2525" s="3" t="s">
        <v>650</v>
      </c>
      <c r="E2525" s="3" t="s">
        <v>35</v>
      </c>
      <c r="F2525" s="3" t="s">
        <v>643</v>
      </c>
      <c r="G2525" s="5">
        <v>24.28381435</v>
      </c>
      <c r="H2525" s="5">
        <v>13.04722306</v>
      </c>
      <c r="I2525" s="5">
        <v>40.253803150000003</v>
      </c>
      <c r="J2525" s="2" t="s">
        <v>644</v>
      </c>
    </row>
    <row r="2526" spans="1:10" ht="14.4">
      <c r="A2526" s="3" t="s">
        <v>308</v>
      </c>
      <c r="B2526" s="5">
        <v>1994</v>
      </c>
      <c r="C2526" s="3" t="s">
        <v>647</v>
      </c>
      <c r="D2526" s="3" t="s">
        <v>650</v>
      </c>
      <c r="E2526" s="3" t="s">
        <v>35</v>
      </c>
      <c r="F2526" s="3" t="s">
        <v>643</v>
      </c>
      <c r="G2526" s="5">
        <v>24.86509246</v>
      </c>
      <c r="H2526" s="5">
        <v>13.5509168</v>
      </c>
      <c r="I2526" s="5">
        <v>42.563349690000003</v>
      </c>
      <c r="J2526" s="2" t="s">
        <v>644</v>
      </c>
    </row>
    <row r="2527" spans="1:10" ht="14.4">
      <c r="A2527" s="3" t="s">
        <v>308</v>
      </c>
      <c r="B2527" s="5">
        <v>1995</v>
      </c>
      <c r="C2527" s="3" t="s">
        <v>647</v>
      </c>
      <c r="D2527" s="3" t="s">
        <v>650</v>
      </c>
      <c r="E2527" s="3" t="s">
        <v>35</v>
      </c>
      <c r="F2527" s="3" t="s">
        <v>643</v>
      </c>
      <c r="G2527" s="5">
        <v>25.815254670000002</v>
      </c>
      <c r="H2527" s="5">
        <v>12.746451860000001</v>
      </c>
      <c r="I2527" s="5">
        <v>45.344065399999998</v>
      </c>
      <c r="J2527" s="2" t="s">
        <v>644</v>
      </c>
    </row>
    <row r="2528" spans="1:10" ht="14.4">
      <c r="A2528" s="3" t="s">
        <v>308</v>
      </c>
      <c r="B2528" s="5">
        <v>1996</v>
      </c>
      <c r="C2528" s="3" t="s">
        <v>647</v>
      </c>
      <c r="D2528" s="3" t="s">
        <v>650</v>
      </c>
      <c r="E2528" s="3" t="s">
        <v>35</v>
      </c>
      <c r="F2528" s="3" t="s">
        <v>643</v>
      </c>
      <c r="G2528" s="5">
        <v>26.273119189999999</v>
      </c>
      <c r="H2528" s="5">
        <v>14.04055578</v>
      </c>
      <c r="I2528" s="5">
        <v>44.120263180000002</v>
      </c>
      <c r="J2528" s="2" t="s">
        <v>644</v>
      </c>
    </row>
    <row r="2529" spans="1:10" ht="14.4">
      <c r="A2529" s="3" t="s">
        <v>308</v>
      </c>
      <c r="B2529" s="5">
        <v>1997</v>
      </c>
      <c r="C2529" s="3" t="s">
        <v>647</v>
      </c>
      <c r="D2529" s="3" t="s">
        <v>650</v>
      </c>
      <c r="E2529" s="3" t="s">
        <v>35</v>
      </c>
      <c r="F2529" s="3" t="s">
        <v>643</v>
      </c>
      <c r="G2529" s="5">
        <v>27.061529879999998</v>
      </c>
      <c r="H2529" s="5">
        <v>14.925809579999999</v>
      </c>
      <c r="I2529" s="5">
        <v>41.902687839999999</v>
      </c>
      <c r="J2529" s="2" t="s">
        <v>644</v>
      </c>
    </row>
    <row r="2530" spans="1:10" ht="14.4">
      <c r="A2530" s="3" t="s">
        <v>308</v>
      </c>
      <c r="B2530" s="5">
        <v>1998</v>
      </c>
      <c r="C2530" s="3" t="s">
        <v>647</v>
      </c>
      <c r="D2530" s="3" t="s">
        <v>650</v>
      </c>
      <c r="E2530" s="3" t="s">
        <v>35</v>
      </c>
      <c r="F2530" s="3" t="s">
        <v>643</v>
      </c>
      <c r="G2530" s="5">
        <v>26.776234169999999</v>
      </c>
      <c r="H2530" s="5">
        <v>15.14168029</v>
      </c>
      <c r="I2530" s="5">
        <v>42.181443710000003</v>
      </c>
      <c r="J2530" s="2" t="s">
        <v>644</v>
      </c>
    </row>
    <row r="2531" spans="1:10" ht="14.4">
      <c r="A2531" s="3" t="s">
        <v>308</v>
      </c>
      <c r="B2531" s="5">
        <v>1999</v>
      </c>
      <c r="C2531" s="3" t="s">
        <v>647</v>
      </c>
      <c r="D2531" s="3" t="s">
        <v>650</v>
      </c>
      <c r="E2531" s="3" t="s">
        <v>35</v>
      </c>
      <c r="F2531" s="3" t="s">
        <v>643</v>
      </c>
      <c r="G2531" s="5">
        <v>26.675113759999999</v>
      </c>
      <c r="H2531" s="5">
        <v>15.208940630000001</v>
      </c>
      <c r="I2531" s="5">
        <v>43.309145940000001</v>
      </c>
      <c r="J2531" s="2" t="s">
        <v>644</v>
      </c>
    </row>
    <row r="2532" spans="1:10" ht="14.4">
      <c r="A2532" s="3" t="s">
        <v>308</v>
      </c>
      <c r="B2532" s="5">
        <v>2000</v>
      </c>
      <c r="C2532" s="3" t="s">
        <v>647</v>
      </c>
      <c r="D2532" s="3" t="s">
        <v>650</v>
      </c>
      <c r="E2532" s="3" t="s">
        <v>35</v>
      </c>
      <c r="F2532" s="3" t="s">
        <v>643</v>
      </c>
      <c r="G2532" s="5">
        <v>26.674319359999998</v>
      </c>
      <c r="H2532" s="5">
        <v>13.64964954</v>
      </c>
      <c r="I2532" s="5">
        <v>44.495252059999999</v>
      </c>
      <c r="J2532" s="2" t="s">
        <v>644</v>
      </c>
    </row>
    <row r="2533" spans="1:10" ht="14.4">
      <c r="A2533" s="3" t="s">
        <v>308</v>
      </c>
      <c r="B2533" s="5">
        <v>2001</v>
      </c>
      <c r="C2533" s="3" t="s">
        <v>647</v>
      </c>
      <c r="D2533" s="3" t="s">
        <v>650</v>
      </c>
      <c r="E2533" s="3" t="s">
        <v>35</v>
      </c>
      <c r="F2533" s="3" t="s">
        <v>643</v>
      </c>
      <c r="G2533" s="5">
        <v>27.081233650000001</v>
      </c>
      <c r="H2533" s="5">
        <v>14.82132324</v>
      </c>
      <c r="I2533" s="5">
        <v>42.434706419999998</v>
      </c>
      <c r="J2533" s="2" t="s">
        <v>644</v>
      </c>
    </row>
    <row r="2534" spans="1:10" ht="14.4">
      <c r="A2534" s="3" t="s">
        <v>308</v>
      </c>
      <c r="B2534" s="5">
        <v>2002</v>
      </c>
      <c r="C2534" s="3" t="s">
        <v>647</v>
      </c>
      <c r="D2534" s="3" t="s">
        <v>650</v>
      </c>
      <c r="E2534" s="3" t="s">
        <v>35</v>
      </c>
      <c r="F2534" s="3" t="s">
        <v>643</v>
      </c>
      <c r="G2534" s="5">
        <v>27.271449650000001</v>
      </c>
      <c r="H2534" s="5">
        <v>15.52400499</v>
      </c>
      <c r="I2534" s="5">
        <v>43.303416130000002</v>
      </c>
      <c r="J2534" s="2" t="s">
        <v>644</v>
      </c>
    </row>
    <row r="2535" spans="1:10" ht="14.4">
      <c r="A2535" s="3" t="s">
        <v>308</v>
      </c>
      <c r="B2535" s="5">
        <v>2003</v>
      </c>
      <c r="C2535" s="3" t="s">
        <v>647</v>
      </c>
      <c r="D2535" s="3" t="s">
        <v>650</v>
      </c>
      <c r="E2535" s="3" t="s">
        <v>35</v>
      </c>
      <c r="F2535" s="3" t="s">
        <v>643</v>
      </c>
      <c r="G2535" s="5">
        <v>27.77683017</v>
      </c>
      <c r="H2535" s="5">
        <v>16.168339880000001</v>
      </c>
      <c r="I2535" s="5">
        <v>43.960495049999999</v>
      </c>
      <c r="J2535" s="2" t="s">
        <v>644</v>
      </c>
    </row>
    <row r="2536" spans="1:10" ht="14.4">
      <c r="A2536" s="3" t="s">
        <v>308</v>
      </c>
      <c r="B2536" s="5">
        <v>2004</v>
      </c>
      <c r="C2536" s="3" t="s">
        <v>647</v>
      </c>
      <c r="D2536" s="3" t="s">
        <v>650</v>
      </c>
      <c r="E2536" s="3" t="s">
        <v>35</v>
      </c>
      <c r="F2536" s="3" t="s">
        <v>643</v>
      </c>
      <c r="G2536" s="5">
        <v>27.97431443</v>
      </c>
      <c r="H2536" s="5">
        <v>16.313473179999999</v>
      </c>
      <c r="I2536" s="5">
        <v>47.551701979999997</v>
      </c>
      <c r="J2536" s="2" t="s">
        <v>644</v>
      </c>
    </row>
    <row r="2537" spans="1:10" ht="14.4">
      <c r="A2537" s="3" t="s">
        <v>308</v>
      </c>
      <c r="B2537" s="5">
        <v>2005</v>
      </c>
      <c r="C2537" s="3" t="s">
        <v>647</v>
      </c>
      <c r="D2537" s="3" t="s">
        <v>650</v>
      </c>
      <c r="E2537" s="3" t="s">
        <v>35</v>
      </c>
      <c r="F2537" s="3" t="s">
        <v>643</v>
      </c>
      <c r="G2537" s="5">
        <v>28.209567759999999</v>
      </c>
      <c r="H2537" s="5">
        <v>14.7436813</v>
      </c>
      <c r="I2537" s="5">
        <v>48.648877679999998</v>
      </c>
      <c r="J2537" s="2" t="s">
        <v>644</v>
      </c>
    </row>
    <row r="2538" spans="1:10" ht="14.4">
      <c r="A2538" s="3" t="s">
        <v>308</v>
      </c>
      <c r="B2538" s="5">
        <v>2006</v>
      </c>
      <c r="C2538" s="3" t="s">
        <v>647</v>
      </c>
      <c r="D2538" s="3" t="s">
        <v>650</v>
      </c>
      <c r="E2538" s="3" t="s">
        <v>35</v>
      </c>
      <c r="F2538" s="3" t="s">
        <v>643</v>
      </c>
      <c r="G2538" s="5">
        <v>28.73231067</v>
      </c>
      <c r="H2538" s="5">
        <v>16.44483649</v>
      </c>
      <c r="I2538" s="5">
        <v>47.539037309999998</v>
      </c>
      <c r="J2538" s="2" t="s">
        <v>644</v>
      </c>
    </row>
    <row r="2539" spans="1:10" ht="14.4">
      <c r="A2539" s="3" t="s">
        <v>308</v>
      </c>
      <c r="B2539" s="5">
        <v>2007</v>
      </c>
      <c r="C2539" s="3" t="s">
        <v>647</v>
      </c>
      <c r="D2539" s="3" t="s">
        <v>650</v>
      </c>
      <c r="E2539" s="3" t="s">
        <v>35</v>
      </c>
      <c r="F2539" s="3" t="s">
        <v>643</v>
      </c>
      <c r="G2539" s="5">
        <v>29.079768059999999</v>
      </c>
      <c r="H2539" s="5">
        <v>16.500578390000001</v>
      </c>
      <c r="I2539" s="5">
        <v>47.337058820000003</v>
      </c>
      <c r="J2539" s="2" t="s">
        <v>644</v>
      </c>
    </row>
    <row r="2540" spans="1:10" ht="14.4">
      <c r="A2540" s="3" t="s">
        <v>308</v>
      </c>
      <c r="B2540" s="5">
        <v>2008</v>
      </c>
      <c r="C2540" s="3" t="s">
        <v>647</v>
      </c>
      <c r="D2540" s="3" t="s">
        <v>650</v>
      </c>
      <c r="E2540" s="3" t="s">
        <v>35</v>
      </c>
      <c r="F2540" s="3" t="s">
        <v>643</v>
      </c>
      <c r="G2540" s="5">
        <v>29.523593259999998</v>
      </c>
      <c r="H2540" s="5">
        <v>17.120067049999999</v>
      </c>
      <c r="I2540" s="5">
        <v>46.145692949999997</v>
      </c>
      <c r="J2540" s="2" t="s">
        <v>644</v>
      </c>
    </row>
    <row r="2541" spans="1:10" ht="14.4">
      <c r="A2541" s="3" t="s">
        <v>308</v>
      </c>
      <c r="B2541" s="5">
        <v>2009</v>
      </c>
      <c r="C2541" s="3" t="s">
        <v>647</v>
      </c>
      <c r="D2541" s="3" t="s">
        <v>650</v>
      </c>
      <c r="E2541" s="3" t="s">
        <v>35</v>
      </c>
      <c r="F2541" s="3" t="s">
        <v>643</v>
      </c>
      <c r="G2541" s="5">
        <v>30.17495057</v>
      </c>
      <c r="H2541" s="5">
        <v>17.311520139999999</v>
      </c>
      <c r="I2541" s="5">
        <v>48.310736249999998</v>
      </c>
      <c r="J2541" s="2" t="s">
        <v>644</v>
      </c>
    </row>
    <row r="2542" spans="1:10" ht="14.4">
      <c r="A2542" s="3" t="s">
        <v>308</v>
      </c>
      <c r="B2542" s="5">
        <v>2010</v>
      </c>
      <c r="C2542" s="3" t="s">
        <v>647</v>
      </c>
      <c r="D2542" s="3" t="s">
        <v>650</v>
      </c>
      <c r="E2542" s="3" t="s">
        <v>35</v>
      </c>
      <c r="F2542" s="3" t="s">
        <v>643</v>
      </c>
      <c r="G2542" s="5">
        <v>30.61719385</v>
      </c>
      <c r="H2542" s="5">
        <v>16.827674439999999</v>
      </c>
      <c r="I2542" s="5">
        <v>51.116724560000002</v>
      </c>
      <c r="J2542" s="2" t="s">
        <v>644</v>
      </c>
    </row>
    <row r="2543" spans="1:10" ht="14.4">
      <c r="A2543" s="3" t="s">
        <v>308</v>
      </c>
      <c r="B2543" s="5">
        <v>2011</v>
      </c>
      <c r="C2543" s="3" t="s">
        <v>647</v>
      </c>
      <c r="D2543" s="3" t="s">
        <v>650</v>
      </c>
      <c r="E2543" s="3" t="s">
        <v>35</v>
      </c>
      <c r="F2543" s="3" t="s">
        <v>643</v>
      </c>
      <c r="G2543" s="5">
        <v>31.156227940000001</v>
      </c>
      <c r="H2543" s="5">
        <v>17.31185237</v>
      </c>
      <c r="I2543" s="5">
        <v>52.250459849999999</v>
      </c>
      <c r="J2543" s="2" t="s">
        <v>644</v>
      </c>
    </row>
    <row r="2544" spans="1:10" ht="14.4">
      <c r="A2544" s="3" t="s">
        <v>308</v>
      </c>
      <c r="B2544" s="5">
        <v>2012</v>
      </c>
      <c r="C2544" s="3" t="s">
        <v>647</v>
      </c>
      <c r="D2544" s="3" t="s">
        <v>650</v>
      </c>
      <c r="E2544" s="3" t="s">
        <v>35</v>
      </c>
      <c r="F2544" s="3" t="s">
        <v>643</v>
      </c>
      <c r="G2544" s="5">
        <v>29.895155240000001</v>
      </c>
      <c r="H2544" s="5">
        <v>16.092487269999999</v>
      </c>
      <c r="I2544" s="5">
        <v>48.095462349999998</v>
      </c>
      <c r="J2544" s="2" t="s">
        <v>644</v>
      </c>
    </row>
    <row r="2545" spans="1:10" ht="14.4">
      <c r="A2545" s="3" t="s">
        <v>308</v>
      </c>
      <c r="B2545" s="5">
        <v>2013</v>
      </c>
      <c r="C2545" s="3" t="s">
        <v>647</v>
      </c>
      <c r="D2545" s="3" t="s">
        <v>650</v>
      </c>
      <c r="E2545" s="3" t="s">
        <v>35</v>
      </c>
      <c r="F2545" s="3" t="s">
        <v>643</v>
      </c>
      <c r="G2545" s="5">
        <v>30.26359776</v>
      </c>
      <c r="H2545" s="5">
        <v>17.231961720000001</v>
      </c>
      <c r="I2545" s="5">
        <v>47.183509090000001</v>
      </c>
      <c r="J2545" s="2" t="s">
        <v>644</v>
      </c>
    </row>
    <row r="2546" spans="1:10" ht="14.4">
      <c r="A2546" s="3" t="s">
        <v>308</v>
      </c>
      <c r="B2546" s="5">
        <v>2014</v>
      </c>
      <c r="C2546" s="3" t="s">
        <v>647</v>
      </c>
      <c r="D2546" s="3" t="s">
        <v>650</v>
      </c>
      <c r="E2546" s="3" t="s">
        <v>35</v>
      </c>
      <c r="F2546" s="3" t="s">
        <v>643</v>
      </c>
      <c r="G2546" s="5">
        <v>30.718479030000001</v>
      </c>
      <c r="H2546" s="5">
        <v>16.979634669999999</v>
      </c>
      <c r="I2546" s="5">
        <v>50.997759090000002</v>
      </c>
      <c r="J2546" s="2" t="s">
        <v>644</v>
      </c>
    </row>
    <row r="2547" spans="1:10" ht="14.4">
      <c r="A2547" s="3" t="s">
        <v>308</v>
      </c>
      <c r="B2547" s="5">
        <v>2015</v>
      </c>
      <c r="C2547" s="3" t="s">
        <v>647</v>
      </c>
      <c r="D2547" s="3" t="s">
        <v>650</v>
      </c>
      <c r="E2547" s="3" t="s">
        <v>35</v>
      </c>
      <c r="F2547" s="3" t="s">
        <v>643</v>
      </c>
      <c r="G2547" s="5">
        <v>31.453888729999999</v>
      </c>
      <c r="H2547" s="5">
        <v>17.330318590000001</v>
      </c>
      <c r="I2547" s="5">
        <v>50.990685319999997</v>
      </c>
      <c r="J2547" s="2" t="s">
        <v>644</v>
      </c>
    </row>
    <row r="2548" spans="1:10" ht="14.4">
      <c r="A2548" s="3" t="s">
        <v>308</v>
      </c>
      <c r="B2548" s="5">
        <v>2016</v>
      </c>
      <c r="C2548" s="3" t="s">
        <v>647</v>
      </c>
      <c r="D2548" s="3" t="s">
        <v>650</v>
      </c>
      <c r="E2548" s="3" t="s">
        <v>35</v>
      </c>
      <c r="F2548" s="3" t="s">
        <v>643</v>
      </c>
      <c r="G2548" s="5">
        <v>31.792318569999999</v>
      </c>
      <c r="H2548" s="5">
        <v>17.29598871</v>
      </c>
      <c r="I2548" s="5">
        <v>50.262048350000001</v>
      </c>
      <c r="J2548" s="2" t="s">
        <v>644</v>
      </c>
    </row>
    <row r="2549" spans="1:10" ht="14.4">
      <c r="A2549" s="3" t="s">
        <v>308</v>
      </c>
      <c r="B2549" s="5">
        <v>2017</v>
      </c>
      <c r="C2549" s="3" t="s">
        <v>647</v>
      </c>
      <c r="D2549" s="3" t="s">
        <v>650</v>
      </c>
      <c r="E2549" s="3" t="s">
        <v>35</v>
      </c>
      <c r="F2549" s="3" t="s">
        <v>643</v>
      </c>
      <c r="G2549" s="5">
        <v>32.44086334</v>
      </c>
      <c r="H2549" s="5">
        <v>17.88797555</v>
      </c>
      <c r="I2549" s="5">
        <v>51.468934259999997</v>
      </c>
      <c r="J2549" s="2" t="s">
        <v>644</v>
      </c>
    </row>
    <row r="2550" spans="1:10" ht="14.4" hidden="1">
      <c r="A2550" s="3" t="s">
        <v>308</v>
      </c>
      <c r="B2550" s="5">
        <v>1990</v>
      </c>
      <c r="C2550" s="3" t="s">
        <v>647</v>
      </c>
      <c r="D2550" s="3" t="s">
        <v>650</v>
      </c>
      <c r="E2550" s="3" t="s">
        <v>35</v>
      </c>
      <c r="F2550" s="3" t="s">
        <v>646</v>
      </c>
      <c r="G2550" s="5">
        <v>1.047237229</v>
      </c>
      <c r="H2550" s="5">
        <v>0.49952717099999999</v>
      </c>
      <c r="I2550" s="5">
        <v>1.8672505180000001</v>
      </c>
      <c r="J2550" s="2" t="s">
        <v>644</v>
      </c>
    </row>
    <row r="2551" spans="1:10" ht="14.4" hidden="1">
      <c r="A2551" s="3" t="s">
        <v>308</v>
      </c>
      <c r="B2551" s="5">
        <v>1991</v>
      </c>
      <c r="C2551" s="3" t="s">
        <v>647</v>
      </c>
      <c r="D2551" s="3" t="s">
        <v>650</v>
      </c>
      <c r="E2551" s="3" t="s">
        <v>35</v>
      </c>
      <c r="F2551" s="3" t="s">
        <v>646</v>
      </c>
      <c r="G2551" s="5">
        <v>1.1017439600000001</v>
      </c>
      <c r="H2551" s="5">
        <v>0.59290194500000004</v>
      </c>
      <c r="I2551" s="5">
        <v>1.8572951040000001</v>
      </c>
      <c r="J2551" s="2" t="s">
        <v>644</v>
      </c>
    </row>
    <row r="2552" spans="1:10" ht="14.4" hidden="1">
      <c r="A2552" s="3" t="s">
        <v>308</v>
      </c>
      <c r="B2552" s="5">
        <v>1992</v>
      </c>
      <c r="C2552" s="3" t="s">
        <v>647</v>
      </c>
      <c r="D2552" s="3" t="s">
        <v>650</v>
      </c>
      <c r="E2552" s="3" t="s">
        <v>35</v>
      </c>
      <c r="F2552" s="3" t="s">
        <v>646</v>
      </c>
      <c r="G2552" s="5">
        <v>1.1151195229999999</v>
      </c>
      <c r="H2552" s="5">
        <v>0.60573700900000005</v>
      </c>
      <c r="I2552" s="5">
        <v>1.8406669149999999</v>
      </c>
      <c r="J2552" s="2" t="s">
        <v>644</v>
      </c>
    </row>
    <row r="2553" spans="1:10" ht="14.4" hidden="1">
      <c r="A2553" s="3" t="s">
        <v>308</v>
      </c>
      <c r="B2553" s="5">
        <v>1993</v>
      </c>
      <c r="C2553" s="3" t="s">
        <v>647</v>
      </c>
      <c r="D2553" s="3" t="s">
        <v>650</v>
      </c>
      <c r="E2553" s="3" t="s">
        <v>35</v>
      </c>
      <c r="F2553" s="3" t="s">
        <v>646</v>
      </c>
      <c r="G2553" s="5">
        <v>1.136379144</v>
      </c>
      <c r="H2553" s="5">
        <v>0.61350717899999996</v>
      </c>
      <c r="I2553" s="5">
        <v>1.8810016359999999</v>
      </c>
      <c r="J2553" s="2" t="s">
        <v>644</v>
      </c>
    </row>
    <row r="2554" spans="1:10" ht="14.4" hidden="1">
      <c r="A2554" s="3" t="s">
        <v>308</v>
      </c>
      <c r="B2554" s="5">
        <v>1994</v>
      </c>
      <c r="C2554" s="3" t="s">
        <v>647</v>
      </c>
      <c r="D2554" s="3" t="s">
        <v>650</v>
      </c>
      <c r="E2554" s="3" t="s">
        <v>35</v>
      </c>
      <c r="F2554" s="3" t="s">
        <v>646</v>
      </c>
      <c r="G2554" s="5">
        <v>1.157312026</v>
      </c>
      <c r="H2554" s="5">
        <v>0.63007674899999999</v>
      </c>
      <c r="I2554" s="5">
        <v>1.9573342739999999</v>
      </c>
      <c r="J2554" s="2" t="s">
        <v>644</v>
      </c>
    </row>
    <row r="2555" spans="1:10" ht="14.4" hidden="1">
      <c r="A2555" s="3" t="s">
        <v>308</v>
      </c>
      <c r="B2555" s="5">
        <v>1995</v>
      </c>
      <c r="C2555" s="3" t="s">
        <v>647</v>
      </c>
      <c r="D2555" s="3" t="s">
        <v>650</v>
      </c>
      <c r="E2555" s="3" t="s">
        <v>35</v>
      </c>
      <c r="F2555" s="3" t="s">
        <v>646</v>
      </c>
      <c r="G2555" s="5">
        <v>1.195611456</v>
      </c>
      <c r="H2555" s="5">
        <v>0.58754883199999997</v>
      </c>
      <c r="I2555" s="5">
        <v>2.1162318409999998</v>
      </c>
      <c r="J2555" s="2" t="s">
        <v>644</v>
      </c>
    </row>
    <row r="2556" spans="1:10" ht="14.4" hidden="1">
      <c r="A2556" s="3" t="s">
        <v>308</v>
      </c>
      <c r="B2556" s="5">
        <v>1996</v>
      </c>
      <c r="C2556" s="3" t="s">
        <v>647</v>
      </c>
      <c r="D2556" s="3" t="s">
        <v>650</v>
      </c>
      <c r="E2556" s="3" t="s">
        <v>35</v>
      </c>
      <c r="F2556" s="3" t="s">
        <v>646</v>
      </c>
      <c r="G2556" s="5">
        <v>1.2107088189999999</v>
      </c>
      <c r="H2556" s="5">
        <v>0.64821214400000005</v>
      </c>
      <c r="I2556" s="5">
        <v>2.0114146000000002</v>
      </c>
      <c r="J2556" s="2" t="s">
        <v>644</v>
      </c>
    </row>
    <row r="2557" spans="1:10" ht="14.4" hidden="1">
      <c r="A2557" s="3" t="s">
        <v>308</v>
      </c>
      <c r="B2557" s="5">
        <v>1997</v>
      </c>
      <c r="C2557" s="3" t="s">
        <v>647</v>
      </c>
      <c r="D2557" s="3" t="s">
        <v>650</v>
      </c>
      <c r="E2557" s="3" t="s">
        <v>35</v>
      </c>
      <c r="F2557" s="3" t="s">
        <v>646</v>
      </c>
      <c r="G2557" s="5">
        <v>1.2406182240000001</v>
      </c>
      <c r="H2557" s="5">
        <v>0.70309542000000003</v>
      </c>
      <c r="I2557" s="5">
        <v>1.9233773059999999</v>
      </c>
      <c r="J2557" s="2" t="s">
        <v>644</v>
      </c>
    </row>
    <row r="2558" spans="1:10" ht="14.4" hidden="1">
      <c r="A2558" s="3" t="s">
        <v>308</v>
      </c>
      <c r="B2558" s="5">
        <v>1998</v>
      </c>
      <c r="C2558" s="3" t="s">
        <v>647</v>
      </c>
      <c r="D2558" s="3" t="s">
        <v>650</v>
      </c>
      <c r="E2558" s="3" t="s">
        <v>35</v>
      </c>
      <c r="F2558" s="3" t="s">
        <v>646</v>
      </c>
      <c r="G2558" s="5">
        <v>1.2207870810000001</v>
      </c>
      <c r="H2558" s="5">
        <v>0.68082825800000002</v>
      </c>
      <c r="I2558" s="5">
        <v>1.9030149000000001</v>
      </c>
      <c r="J2558" s="2" t="s">
        <v>644</v>
      </c>
    </row>
    <row r="2559" spans="1:10" ht="14.4" hidden="1">
      <c r="A2559" s="3" t="s">
        <v>308</v>
      </c>
      <c r="B2559" s="5">
        <v>1999</v>
      </c>
      <c r="C2559" s="3" t="s">
        <v>647</v>
      </c>
      <c r="D2559" s="3" t="s">
        <v>650</v>
      </c>
      <c r="E2559" s="3" t="s">
        <v>35</v>
      </c>
      <c r="F2559" s="3" t="s">
        <v>646</v>
      </c>
      <c r="G2559" s="5">
        <v>1.2063867559999999</v>
      </c>
      <c r="H2559" s="5">
        <v>0.68417195099999994</v>
      </c>
      <c r="I2559" s="5">
        <v>1.9601679030000001</v>
      </c>
      <c r="J2559" s="2" t="s">
        <v>644</v>
      </c>
    </row>
    <row r="2560" spans="1:10" ht="14.4" hidden="1">
      <c r="A2560" s="3" t="s">
        <v>308</v>
      </c>
      <c r="B2560" s="5">
        <v>2000</v>
      </c>
      <c r="C2560" s="3" t="s">
        <v>647</v>
      </c>
      <c r="D2560" s="3" t="s">
        <v>650</v>
      </c>
      <c r="E2560" s="3" t="s">
        <v>35</v>
      </c>
      <c r="F2560" s="3" t="s">
        <v>646</v>
      </c>
      <c r="G2560" s="5">
        <v>1.197471272</v>
      </c>
      <c r="H2560" s="5">
        <v>0.59903397599999997</v>
      </c>
      <c r="I2560" s="5">
        <v>1.987479813</v>
      </c>
      <c r="J2560" s="2" t="s">
        <v>644</v>
      </c>
    </row>
    <row r="2561" spans="1:10" ht="14.4" hidden="1">
      <c r="A2561" s="3" t="s">
        <v>308</v>
      </c>
      <c r="B2561" s="5">
        <v>2001</v>
      </c>
      <c r="C2561" s="3" t="s">
        <v>647</v>
      </c>
      <c r="D2561" s="3" t="s">
        <v>650</v>
      </c>
      <c r="E2561" s="3" t="s">
        <v>35</v>
      </c>
      <c r="F2561" s="3" t="s">
        <v>646</v>
      </c>
      <c r="G2561" s="5">
        <v>1.2065423239999999</v>
      </c>
      <c r="H2561" s="5">
        <v>0.66226292200000003</v>
      </c>
      <c r="I2561" s="5">
        <v>1.8943961010000001</v>
      </c>
      <c r="J2561" s="2" t="s">
        <v>644</v>
      </c>
    </row>
    <row r="2562" spans="1:10" ht="14.4" hidden="1">
      <c r="A2562" s="3" t="s">
        <v>308</v>
      </c>
      <c r="B2562" s="5">
        <v>2002</v>
      </c>
      <c r="C2562" s="3" t="s">
        <v>647</v>
      </c>
      <c r="D2562" s="3" t="s">
        <v>650</v>
      </c>
      <c r="E2562" s="3" t="s">
        <v>35</v>
      </c>
      <c r="F2562" s="3" t="s">
        <v>646</v>
      </c>
      <c r="G2562" s="5">
        <v>1.20625545</v>
      </c>
      <c r="H2562" s="5">
        <v>0.70274786099999997</v>
      </c>
      <c r="I2562" s="5">
        <v>1.882017018</v>
      </c>
      <c r="J2562" s="2" t="s">
        <v>644</v>
      </c>
    </row>
    <row r="2563" spans="1:10" ht="14.4" hidden="1">
      <c r="A2563" s="3" t="s">
        <v>308</v>
      </c>
      <c r="B2563" s="5">
        <v>2003</v>
      </c>
      <c r="C2563" s="3" t="s">
        <v>647</v>
      </c>
      <c r="D2563" s="3" t="s">
        <v>650</v>
      </c>
      <c r="E2563" s="3" t="s">
        <v>35</v>
      </c>
      <c r="F2563" s="3" t="s">
        <v>646</v>
      </c>
      <c r="G2563" s="5">
        <v>1.2236802410000001</v>
      </c>
      <c r="H2563" s="5">
        <v>0.70892769899999997</v>
      </c>
      <c r="I2563" s="5">
        <v>1.93684094</v>
      </c>
      <c r="J2563" s="2" t="s">
        <v>644</v>
      </c>
    </row>
    <row r="2564" spans="1:10" ht="14.4" hidden="1">
      <c r="A2564" s="3" t="s">
        <v>308</v>
      </c>
      <c r="B2564" s="5">
        <v>2004</v>
      </c>
      <c r="C2564" s="3" t="s">
        <v>647</v>
      </c>
      <c r="D2564" s="3" t="s">
        <v>650</v>
      </c>
      <c r="E2564" s="3" t="s">
        <v>35</v>
      </c>
      <c r="F2564" s="3" t="s">
        <v>646</v>
      </c>
      <c r="G2564" s="5">
        <v>1.2290890109999999</v>
      </c>
      <c r="H2564" s="5">
        <v>0.71351929599999997</v>
      </c>
      <c r="I2564" s="5">
        <v>2.0317812339999999</v>
      </c>
      <c r="J2564" s="2" t="s">
        <v>644</v>
      </c>
    </row>
    <row r="2565" spans="1:10" ht="14.4" hidden="1">
      <c r="A2565" s="3" t="s">
        <v>308</v>
      </c>
      <c r="B2565" s="5">
        <v>2005</v>
      </c>
      <c r="C2565" s="3" t="s">
        <v>647</v>
      </c>
      <c r="D2565" s="3" t="s">
        <v>650</v>
      </c>
      <c r="E2565" s="3" t="s">
        <v>35</v>
      </c>
      <c r="F2565" s="3" t="s">
        <v>646</v>
      </c>
      <c r="G2565" s="5">
        <v>1.2358742620000001</v>
      </c>
      <c r="H2565" s="5">
        <v>0.65588529100000004</v>
      </c>
      <c r="I2565" s="5">
        <v>2.1376882140000002</v>
      </c>
      <c r="J2565" s="2" t="s">
        <v>644</v>
      </c>
    </row>
    <row r="2566" spans="1:10" ht="14.4" hidden="1">
      <c r="A2566" s="3" t="s">
        <v>308</v>
      </c>
      <c r="B2566" s="5">
        <v>2006</v>
      </c>
      <c r="C2566" s="3" t="s">
        <v>647</v>
      </c>
      <c r="D2566" s="3" t="s">
        <v>650</v>
      </c>
      <c r="E2566" s="3" t="s">
        <v>35</v>
      </c>
      <c r="F2566" s="3" t="s">
        <v>646</v>
      </c>
      <c r="G2566" s="5">
        <v>1.2567986280000001</v>
      </c>
      <c r="H2566" s="5">
        <v>0.71401171500000005</v>
      </c>
      <c r="I2566" s="5">
        <v>2.091490099</v>
      </c>
      <c r="J2566" s="2" t="s">
        <v>644</v>
      </c>
    </row>
    <row r="2567" spans="1:10" ht="14.4" hidden="1">
      <c r="A2567" s="3" t="s">
        <v>308</v>
      </c>
      <c r="B2567" s="5">
        <v>2007</v>
      </c>
      <c r="C2567" s="3" t="s">
        <v>647</v>
      </c>
      <c r="D2567" s="3" t="s">
        <v>650</v>
      </c>
      <c r="E2567" s="3" t="s">
        <v>35</v>
      </c>
      <c r="F2567" s="3" t="s">
        <v>646</v>
      </c>
      <c r="G2567" s="5">
        <v>1.269175003</v>
      </c>
      <c r="H2567" s="5">
        <v>0.73419405100000001</v>
      </c>
      <c r="I2567" s="5">
        <v>2.0151899069999999</v>
      </c>
      <c r="J2567" s="2" t="s">
        <v>644</v>
      </c>
    </row>
    <row r="2568" spans="1:10" ht="14.4" hidden="1">
      <c r="A2568" s="3" t="s">
        <v>308</v>
      </c>
      <c r="B2568" s="5">
        <v>2008</v>
      </c>
      <c r="C2568" s="3" t="s">
        <v>647</v>
      </c>
      <c r="D2568" s="3" t="s">
        <v>650</v>
      </c>
      <c r="E2568" s="3" t="s">
        <v>35</v>
      </c>
      <c r="F2568" s="3" t="s">
        <v>646</v>
      </c>
      <c r="G2568" s="5">
        <v>1.287039332</v>
      </c>
      <c r="H2568" s="5">
        <v>0.74428037800000002</v>
      </c>
      <c r="I2568" s="5">
        <v>2.0079765780000001</v>
      </c>
      <c r="J2568" s="2" t="s">
        <v>644</v>
      </c>
    </row>
    <row r="2569" spans="1:10" ht="14.4" hidden="1">
      <c r="A2569" s="3" t="s">
        <v>308</v>
      </c>
      <c r="B2569" s="5">
        <v>2009</v>
      </c>
      <c r="C2569" s="3" t="s">
        <v>647</v>
      </c>
      <c r="D2569" s="3" t="s">
        <v>650</v>
      </c>
      <c r="E2569" s="3" t="s">
        <v>35</v>
      </c>
      <c r="F2569" s="3" t="s">
        <v>646</v>
      </c>
      <c r="G2569" s="5">
        <v>1.314527574</v>
      </c>
      <c r="H2569" s="5">
        <v>0.76119869299999998</v>
      </c>
      <c r="I2569" s="5">
        <v>2.0930137809999998</v>
      </c>
      <c r="J2569" s="2" t="s">
        <v>644</v>
      </c>
    </row>
    <row r="2570" spans="1:10" ht="14.4" hidden="1">
      <c r="A2570" s="3" t="s">
        <v>308</v>
      </c>
      <c r="B2570" s="5">
        <v>2010</v>
      </c>
      <c r="C2570" s="3" t="s">
        <v>647</v>
      </c>
      <c r="D2570" s="3" t="s">
        <v>650</v>
      </c>
      <c r="E2570" s="3" t="s">
        <v>35</v>
      </c>
      <c r="F2570" s="3" t="s">
        <v>646</v>
      </c>
      <c r="G2570" s="5">
        <v>1.3326145060000001</v>
      </c>
      <c r="H2570" s="5">
        <v>0.73287835999999995</v>
      </c>
      <c r="I2570" s="5">
        <v>2.2017111439999999</v>
      </c>
      <c r="J2570" s="2" t="s">
        <v>644</v>
      </c>
    </row>
    <row r="2571" spans="1:10" ht="14.4" hidden="1">
      <c r="A2571" s="3" t="s">
        <v>308</v>
      </c>
      <c r="B2571" s="5">
        <v>2011</v>
      </c>
      <c r="C2571" s="3" t="s">
        <v>647</v>
      </c>
      <c r="D2571" s="3" t="s">
        <v>650</v>
      </c>
      <c r="E2571" s="3" t="s">
        <v>35</v>
      </c>
      <c r="F2571" s="3" t="s">
        <v>646</v>
      </c>
      <c r="G2571" s="5">
        <v>1.355897409</v>
      </c>
      <c r="H2571" s="5">
        <v>0.74376439299999997</v>
      </c>
      <c r="I2571" s="5">
        <v>2.2501946940000002</v>
      </c>
      <c r="J2571" s="2" t="s">
        <v>644</v>
      </c>
    </row>
    <row r="2572" spans="1:10" ht="14.4" hidden="1">
      <c r="A2572" s="3" t="s">
        <v>308</v>
      </c>
      <c r="B2572" s="5">
        <v>2012</v>
      </c>
      <c r="C2572" s="3" t="s">
        <v>647</v>
      </c>
      <c r="D2572" s="3" t="s">
        <v>650</v>
      </c>
      <c r="E2572" s="3" t="s">
        <v>35</v>
      </c>
      <c r="F2572" s="3" t="s">
        <v>646</v>
      </c>
      <c r="G2572" s="5">
        <v>1.30249211</v>
      </c>
      <c r="H2572" s="5">
        <v>0.695270104</v>
      </c>
      <c r="I2572" s="5">
        <v>2.1238914480000002</v>
      </c>
      <c r="J2572" s="2" t="s">
        <v>644</v>
      </c>
    </row>
    <row r="2573" spans="1:10" ht="14.4" hidden="1">
      <c r="A2573" s="3" t="s">
        <v>308</v>
      </c>
      <c r="B2573" s="5">
        <v>2013</v>
      </c>
      <c r="C2573" s="3" t="s">
        <v>647</v>
      </c>
      <c r="D2573" s="3" t="s">
        <v>650</v>
      </c>
      <c r="E2573" s="3" t="s">
        <v>35</v>
      </c>
      <c r="F2573" s="3" t="s">
        <v>646</v>
      </c>
      <c r="G2573" s="5">
        <v>1.319895016</v>
      </c>
      <c r="H2573" s="5">
        <v>0.74125943599999999</v>
      </c>
      <c r="I2573" s="5">
        <v>2.0531087339999998</v>
      </c>
      <c r="J2573" s="2" t="s">
        <v>644</v>
      </c>
    </row>
    <row r="2574" spans="1:10" ht="14.4" hidden="1">
      <c r="A2574" s="3" t="s">
        <v>308</v>
      </c>
      <c r="B2574" s="5">
        <v>2014</v>
      </c>
      <c r="C2574" s="3" t="s">
        <v>647</v>
      </c>
      <c r="D2574" s="3" t="s">
        <v>650</v>
      </c>
      <c r="E2574" s="3" t="s">
        <v>35</v>
      </c>
      <c r="F2574" s="3" t="s">
        <v>646</v>
      </c>
      <c r="G2574" s="5">
        <v>1.341667146</v>
      </c>
      <c r="H2574" s="5">
        <v>0.76402475000000003</v>
      </c>
      <c r="I2574" s="5">
        <v>2.1958271219999999</v>
      </c>
      <c r="J2574" s="2" t="s">
        <v>644</v>
      </c>
    </row>
    <row r="2575" spans="1:10" ht="14.4" hidden="1">
      <c r="A2575" s="3" t="s">
        <v>308</v>
      </c>
      <c r="B2575" s="5">
        <v>2015</v>
      </c>
      <c r="C2575" s="3" t="s">
        <v>647</v>
      </c>
      <c r="D2575" s="3" t="s">
        <v>650</v>
      </c>
      <c r="E2575" s="3" t="s">
        <v>35</v>
      </c>
      <c r="F2575" s="3" t="s">
        <v>646</v>
      </c>
      <c r="G2575" s="5">
        <v>1.3764062539999999</v>
      </c>
      <c r="H2575" s="5">
        <v>0.75200850900000005</v>
      </c>
      <c r="I2575" s="5">
        <v>2.267402455</v>
      </c>
      <c r="J2575" s="2" t="s">
        <v>644</v>
      </c>
    </row>
    <row r="2576" spans="1:10" ht="14.4" hidden="1">
      <c r="A2576" s="3" t="s">
        <v>308</v>
      </c>
      <c r="B2576" s="5">
        <v>2016</v>
      </c>
      <c r="C2576" s="3" t="s">
        <v>647</v>
      </c>
      <c r="D2576" s="3" t="s">
        <v>650</v>
      </c>
      <c r="E2576" s="3" t="s">
        <v>35</v>
      </c>
      <c r="F2576" s="3" t="s">
        <v>646</v>
      </c>
      <c r="G2576" s="5">
        <v>1.393271031</v>
      </c>
      <c r="H2576" s="5">
        <v>0.76453146299999997</v>
      </c>
      <c r="I2576" s="5">
        <v>2.1938786719999999</v>
      </c>
      <c r="J2576" s="2" t="s">
        <v>644</v>
      </c>
    </row>
    <row r="2577" spans="1:10" ht="14.4" hidden="1">
      <c r="A2577" s="3" t="s">
        <v>308</v>
      </c>
      <c r="B2577" s="5">
        <v>2017</v>
      </c>
      <c r="C2577" s="3" t="s">
        <v>647</v>
      </c>
      <c r="D2577" s="3" t="s">
        <v>650</v>
      </c>
      <c r="E2577" s="3" t="s">
        <v>35</v>
      </c>
      <c r="F2577" s="3" t="s">
        <v>646</v>
      </c>
      <c r="G2577" s="5">
        <v>1.424787354</v>
      </c>
      <c r="H2577" s="5">
        <v>0.77432268100000001</v>
      </c>
      <c r="I2577" s="5">
        <v>2.2565167160000001</v>
      </c>
      <c r="J2577" s="2" t="s">
        <v>644</v>
      </c>
    </row>
    <row r="2578" spans="1:10" ht="14.4">
      <c r="A2578" s="3" t="s">
        <v>308</v>
      </c>
      <c r="B2578" s="5">
        <v>1990</v>
      </c>
      <c r="C2578" s="3" t="s">
        <v>647</v>
      </c>
      <c r="D2578" s="3" t="s">
        <v>651</v>
      </c>
      <c r="E2578" s="3" t="s">
        <v>35</v>
      </c>
      <c r="F2578" s="3" t="s">
        <v>643</v>
      </c>
      <c r="G2578" s="5">
        <v>19.759258460000002</v>
      </c>
      <c r="H2578" s="5">
        <v>10.02417934</v>
      </c>
      <c r="I2578" s="5">
        <v>34.560797289999996</v>
      </c>
      <c r="J2578" s="2" t="s">
        <v>644</v>
      </c>
    </row>
    <row r="2579" spans="1:10" ht="14.4">
      <c r="A2579" s="3" t="s">
        <v>308</v>
      </c>
      <c r="B2579" s="5">
        <v>1991</v>
      </c>
      <c r="C2579" s="3" t="s">
        <v>647</v>
      </c>
      <c r="D2579" s="3" t="s">
        <v>651</v>
      </c>
      <c r="E2579" s="3" t="s">
        <v>35</v>
      </c>
      <c r="F2579" s="3" t="s">
        <v>643</v>
      </c>
      <c r="G2579" s="5">
        <v>20.747451770000001</v>
      </c>
      <c r="H2579" s="5">
        <v>11.985268319999999</v>
      </c>
      <c r="I2579" s="5">
        <v>34.520157820000001</v>
      </c>
      <c r="J2579" s="2" t="s">
        <v>644</v>
      </c>
    </row>
    <row r="2580" spans="1:10" ht="14.4">
      <c r="A2580" s="3" t="s">
        <v>308</v>
      </c>
      <c r="B2580" s="5">
        <v>1992</v>
      </c>
      <c r="C2580" s="3" t="s">
        <v>647</v>
      </c>
      <c r="D2580" s="3" t="s">
        <v>651</v>
      </c>
      <c r="E2580" s="3" t="s">
        <v>35</v>
      </c>
      <c r="F2580" s="3" t="s">
        <v>643</v>
      </c>
      <c r="G2580" s="5">
        <v>21.154165920000001</v>
      </c>
      <c r="H2580" s="5">
        <v>12.512102390000001</v>
      </c>
      <c r="I2580" s="5">
        <v>34.184940949999998</v>
      </c>
      <c r="J2580" s="2" t="s">
        <v>644</v>
      </c>
    </row>
    <row r="2581" spans="1:10" ht="14.4">
      <c r="A2581" s="3" t="s">
        <v>308</v>
      </c>
      <c r="B2581" s="5">
        <v>1993</v>
      </c>
      <c r="C2581" s="3" t="s">
        <v>647</v>
      </c>
      <c r="D2581" s="3" t="s">
        <v>651</v>
      </c>
      <c r="E2581" s="3" t="s">
        <v>35</v>
      </c>
      <c r="F2581" s="3" t="s">
        <v>643</v>
      </c>
      <c r="G2581" s="5">
        <v>21.59867964</v>
      </c>
      <c r="H2581" s="5">
        <v>12.444732070000001</v>
      </c>
      <c r="I2581" s="5">
        <v>35.726964199999998</v>
      </c>
      <c r="J2581" s="2" t="s">
        <v>644</v>
      </c>
    </row>
    <row r="2582" spans="1:10" ht="14.4">
      <c r="A2582" s="3" t="s">
        <v>308</v>
      </c>
      <c r="B2582" s="5">
        <v>1994</v>
      </c>
      <c r="C2582" s="3" t="s">
        <v>647</v>
      </c>
      <c r="D2582" s="3" t="s">
        <v>651</v>
      </c>
      <c r="E2582" s="3" t="s">
        <v>35</v>
      </c>
      <c r="F2582" s="3" t="s">
        <v>643</v>
      </c>
      <c r="G2582" s="5">
        <v>21.904310949999999</v>
      </c>
      <c r="H2582" s="5">
        <v>12.699286300000001</v>
      </c>
      <c r="I2582" s="5">
        <v>36.257075720000003</v>
      </c>
      <c r="J2582" s="2" t="s">
        <v>644</v>
      </c>
    </row>
    <row r="2583" spans="1:10" ht="14.4">
      <c r="A2583" s="3" t="s">
        <v>308</v>
      </c>
      <c r="B2583" s="5">
        <v>1995</v>
      </c>
      <c r="C2583" s="3" t="s">
        <v>647</v>
      </c>
      <c r="D2583" s="3" t="s">
        <v>651</v>
      </c>
      <c r="E2583" s="3" t="s">
        <v>35</v>
      </c>
      <c r="F2583" s="3" t="s">
        <v>643</v>
      </c>
      <c r="G2583" s="5">
        <v>22.345857469999999</v>
      </c>
      <c r="H2583" s="5">
        <v>12.209992809999999</v>
      </c>
      <c r="I2583" s="5">
        <v>39.475373300000001</v>
      </c>
      <c r="J2583" s="2" t="s">
        <v>644</v>
      </c>
    </row>
    <row r="2584" spans="1:10" ht="14.4">
      <c r="A2584" s="3" t="s">
        <v>308</v>
      </c>
      <c r="B2584" s="5">
        <v>1996</v>
      </c>
      <c r="C2584" s="3" t="s">
        <v>647</v>
      </c>
      <c r="D2584" s="3" t="s">
        <v>651</v>
      </c>
      <c r="E2584" s="3" t="s">
        <v>35</v>
      </c>
      <c r="F2584" s="3" t="s">
        <v>643</v>
      </c>
      <c r="G2584" s="5">
        <v>23.06814653</v>
      </c>
      <c r="H2584" s="5">
        <v>13.426223609999999</v>
      </c>
      <c r="I2584" s="5">
        <v>36.986114700000002</v>
      </c>
      <c r="J2584" s="2" t="s">
        <v>644</v>
      </c>
    </row>
    <row r="2585" spans="1:10" ht="14.4">
      <c r="A2585" s="3" t="s">
        <v>308</v>
      </c>
      <c r="B2585" s="5">
        <v>1997</v>
      </c>
      <c r="C2585" s="3" t="s">
        <v>647</v>
      </c>
      <c r="D2585" s="3" t="s">
        <v>651</v>
      </c>
      <c r="E2585" s="3" t="s">
        <v>35</v>
      </c>
      <c r="F2585" s="3" t="s">
        <v>643</v>
      </c>
      <c r="G2585" s="5">
        <v>24.421994269999999</v>
      </c>
      <c r="H2585" s="5">
        <v>14.72543508</v>
      </c>
      <c r="I2585" s="5">
        <v>37.70014303</v>
      </c>
      <c r="J2585" s="2" t="s">
        <v>644</v>
      </c>
    </row>
    <row r="2586" spans="1:10" ht="14.4">
      <c r="A2586" s="3" t="s">
        <v>308</v>
      </c>
      <c r="B2586" s="5">
        <v>1998</v>
      </c>
      <c r="C2586" s="3" t="s">
        <v>647</v>
      </c>
      <c r="D2586" s="3" t="s">
        <v>651</v>
      </c>
      <c r="E2586" s="3" t="s">
        <v>35</v>
      </c>
      <c r="F2586" s="3" t="s">
        <v>643</v>
      </c>
      <c r="G2586" s="5">
        <v>24.92071752</v>
      </c>
      <c r="H2586" s="5">
        <v>14.860559889999999</v>
      </c>
      <c r="I2586" s="5">
        <v>37.385111430000002</v>
      </c>
      <c r="J2586" s="2" t="s">
        <v>644</v>
      </c>
    </row>
    <row r="2587" spans="1:10" ht="14.4">
      <c r="A2587" s="3" t="s">
        <v>308</v>
      </c>
      <c r="B2587" s="5">
        <v>1999</v>
      </c>
      <c r="C2587" s="3" t="s">
        <v>647</v>
      </c>
      <c r="D2587" s="3" t="s">
        <v>651</v>
      </c>
      <c r="E2587" s="3" t="s">
        <v>35</v>
      </c>
      <c r="F2587" s="3" t="s">
        <v>643</v>
      </c>
      <c r="G2587" s="5">
        <v>25.662828380000001</v>
      </c>
      <c r="H2587" s="5">
        <v>14.606350689999999</v>
      </c>
      <c r="I2587" s="5">
        <v>39.18234975</v>
      </c>
      <c r="J2587" s="2" t="s">
        <v>644</v>
      </c>
    </row>
    <row r="2588" spans="1:10" ht="14.4">
      <c r="A2588" s="3" t="s">
        <v>308</v>
      </c>
      <c r="B2588" s="5">
        <v>2000</v>
      </c>
      <c r="C2588" s="3" t="s">
        <v>647</v>
      </c>
      <c r="D2588" s="3" t="s">
        <v>651</v>
      </c>
      <c r="E2588" s="3" t="s">
        <v>35</v>
      </c>
      <c r="F2588" s="3" t="s">
        <v>643</v>
      </c>
      <c r="G2588" s="5">
        <v>26.367230599999999</v>
      </c>
      <c r="H2588" s="5">
        <v>13.186890099999999</v>
      </c>
      <c r="I2588" s="5">
        <v>43.265825169999999</v>
      </c>
      <c r="J2588" s="2" t="s">
        <v>644</v>
      </c>
    </row>
    <row r="2589" spans="1:10" ht="14.4">
      <c r="A2589" s="3" t="s">
        <v>308</v>
      </c>
      <c r="B2589" s="5">
        <v>2001</v>
      </c>
      <c r="C2589" s="3" t="s">
        <v>647</v>
      </c>
      <c r="D2589" s="3" t="s">
        <v>651</v>
      </c>
      <c r="E2589" s="3" t="s">
        <v>35</v>
      </c>
      <c r="F2589" s="3" t="s">
        <v>643</v>
      </c>
      <c r="G2589" s="5">
        <v>26.779066390000001</v>
      </c>
      <c r="H2589" s="5">
        <v>15.082690019999999</v>
      </c>
      <c r="I2589" s="5">
        <v>42.876337210000003</v>
      </c>
      <c r="J2589" s="2" t="s">
        <v>644</v>
      </c>
    </row>
    <row r="2590" spans="1:10" ht="14.4">
      <c r="A2590" s="3" t="s">
        <v>308</v>
      </c>
      <c r="B2590" s="5">
        <v>2002</v>
      </c>
      <c r="C2590" s="3" t="s">
        <v>647</v>
      </c>
      <c r="D2590" s="3" t="s">
        <v>651</v>
      </c>
      <c r="E2590" s="3" t="s">
        <v>35</v>
      </c>
      <c r="F2590" s="3" t="s">
        <v>643</v>
      </c>
      <c r="G2590" s="5">
        <v>27.087080879999998</v>
      </c>
      <c r="H2590" s="5">
        <v>16.422423970000001</v>
      </c>
      <c r="I2590" s="5">
        <v>41.932051389999998</v>
      </c>
      <c r="J2590" s="2" t="s">
        <v>644</v>
      </c>
    </row>
    <row r="2591" spans="1:10" ht="14.4">
      <c r="A2591" s="3" t="s">
        <v>308</v>
      </c>
      <c r="B2591" s="5">
        <v>2003</v>
      </c>
      <c r="C2591" s="3" t="s">
        <v>647</v>
      </c>
      <c r="D2591" s="3" t="s">
        <v>651</v>
      </c>
      <c r="E2591" s="3" t="s">
        <v>35</v>
      </c>
      <c r="F2591" s="3" t="s">
        <v>643</v>
      </c>
      <c r="G2591" s="5">
        <v>27.516694390000001</v>
      </c>
      <c r="H2591" s="5">
        <v>16.848478750000002</v>
      </c>
      <c r="I2591" s="5">
        <v>42.448803669999997</v>
      </c>
      <c r="J2591" s="2" t="s">
        <v>644</v>
      </c>
    </row>
    <row r="2592" spans="1:10" ht="14.4">
      <c r="A2592" s="3" t="s">
        <v>308</v>
      </c>
      <c r="B2592" s="5">
        <v>2004</v>
      </c>
      <c r="C2592" s="3" t="s">
        <v>647</v>
      </c>
      <c r="D2592" s="3" t="s">
        <v>651</v>
      </c>
      <c r="E2592" s="3" t="s">
        <v>35</v>
      </c>
      <c r="F2592" s="3" t="s">
        <v>643</v>
      </c>
      <c r="G2592" s="5">
        <v>28.05713269</v>
      </c>
      <c r="H2592" s="5">
        <v>17.24818393</v>
      </c>
      <c r="I2592" s="5">
        <v>43.811842210000002</v>
      </c>
      <c r="J2592" s="2" t="s">
        <v>644</v>
      </c>
    </row>
    <row r="2593" spans="1:10" ht="14.4">
      <c r="A2593" s="3" t="s">
        <v>308</v>
      </c>
      <c r="B2593" s="5">
        <v>2005</v>
      </c>
      <c r="C2593" s="3" t="s">
        <v>647</v>
      </c>
      <c r="D2593" s="3" t="s">
        <v>651</v>
      </c>
      <c r="E2593" s="3" t="s">
        <v>35</v>
      </c>
      <c r="F2593" s="3" t="s">
        <v>643</v>
      </c>
      <c r="G2593" s="5">
        <v>28.73153611</v>
      </c>
      <c r="H2593" s="5">
        <v>15.813680769999999</v>
      </c>
      <c r="I2593" s="5">
        <v>47.026605150000002</v>
      </c>
      <c r="J2593" s="2" t="s">
        <v>644</v>
      </c>
    </row>
    <row r="2594" spans="1:10" ht="14.4">
      <c r="A2594" s="3" t="s">
        <v>308</v>
      </c>
      <c r="B2594" s="5">
        <v>2006</v>
      </c>
      <c r="C2594" s="3" t="s">
        <v>647</v>
      </c>
      <c r="D2594" s="3" t="s">
        <v>651</v>
      </c>
      <c r="E2594" s="3" t="s">
        <v>35</v>
      </c>
      <c r="F2594" s="3" t="s">
        <v>643</v>
      </c>
      <c r="G2594" s="5">
        <v>29.551550379999998</v>
      </c>
      <c r="H2594" s="5">
        <v>17.195047349999999</v>
      </c>
      <c r="I2594" s="5">
        <v>45.505565820000001</v>
      </c>
      <c r="J2594" s="2" t="s">
        <v>644</v>
      </c>
    </row>
    <row r="2595" spans="1:10" ht="14.4">
      <c r="A2595" s="3" t="s">
        <v>308</v>
      </c>
      <c r="B2595" s="5">
        <v>2007</v>
      </c>
      <c r="C2595" s="3" t="s">
        <v>647</v>
      </c>
      <c r="D2595" s="3" t="s">
        <v>651</v>
      </c>
      <c r="E2595" s="3" t="s">
        <v>35</v>
      </c>
      <c r="F2595" s="3" t="s">
        <v>643</v>
      </c>
      <c r="G2595" s="5">
        <v>30.256211990000001</v>
      </c>
      <c r="H2595" s="5">
        <v>18.08422762</v>
      </c>
      <c r="I2595" s="5">
        <v>46.843134190000001</v>
      </c>
      <c r="J2595" s="2" t="s">
        <v>644</v>
      </c>
    </row>
    <row r="2596" spans="1:10" ht="14.4">
      <c r="A2596" s="3" t="s">
        <v>308</v>
      </c>
      <c r="B2596" s="5">
        <v>2008</v>
      </c>
      <c r="C2596" s="3" t="s">
        <v>647</v>
      </c>
      <c r="D2596" s="3" t="s">
        <v>651</v>
      </c>
      <c r="E2596" s="3" t="s">
        <v>35</v>
      </c>
      <c r="F2596" s="3" t="s">
        <v>643</v>
      </c>
      <c r="G2596" s="5">
        <v>30.87789617</v>
      </c>
      <c r="H2596" s="5">
        <v>18.50221324</v>
      </c>
      <c r="I2596" s="5">
        <v>48.109265149999999</v>
      </c>
      <c r="J2596" s="2" t="s">
        <v>644</v>
      </c>
    </row>
    <row r="2597" spans="1:10" ht="14.4">
      <c r="A2597" s="3" t="s">
        <v>308</v>
      </c>
      <c r="B2597" s="5">
        <v>2009</v>
      </c>
      <c r="C2597" s="3" t="s">
        <v>647</v>
      </c>
      <c r="D2597" s="3" t="s">
        <v>651</v>
      </c>
      <c r="E2597" s="3" t="s">
        <v>35</v>
      </c>
      <c r="F2597" s="3" t="s">
        <v>643</v>
      </c>
      <c r="G2597" s="5">
        <v>31.661839100000002</v>
      </c>
      <c r="H2597" s="5">
        <v>18.663033469999998</v>
      </c>
      <c r="I2597" s="5">
        <v>51.271365660000001</v>
      </c>
      <c r="J2597" s="2" t="s">
        <v>644</v>
      </c>
    </row>
    <row r="2598" spans="1:10" ht="14.4">
      <c r="A2598" s="3" t="s">
        <v>308</v>
      </c>
      <c r="B2598" s="5">
        <v>2010</v>
      </c>
      <c r="C2598" s="3" t="s">
        <v>647</v>
      </c>
      <c r="D2598" s="3" t="s">
        <v>651</v>
      </c>
      <c r="E2598" s="3" t="s">
        <v>35</v>
      </c>
      <c r="F2598" s="3" t="s">
        <v>643</v>
      </c>
      <c r="G2598" s="5">
        <v>32.262692250000001</v>
      </c>
      <c r="H2598" s="5">
        <v>17.870842799999998</v>
      </c>
      <c r="I2598" s="5">
        <v>54.505370429999999</v>
      </c>
      <c r="J2598" s="2" t="s">
        <v>644</v>
      </c>
    </row>
    <row r="2599" spans="1:10" ht="14.4">
      <c r="A2599" s="3" t="s">
        <v>308</v>
      </c>
      <c r="B2599" s="5">
        <v>2011</v>
      </c>
      <c r="C2599" s="3" t="s">
        <v>647</v>
      </c>
      <c r="D2599" s="3" t="s">
        <v>651</v>
      </c>
      <c r="E2599" s="3" t="s">
        <v>35</v>
      </c>
      <c r="F2599" s="3" t="s">
        <v>643</v>
      </c>
      <c r="G2599" s="5">
        <v>32.838753930000003</v>
      </c>
      <c r="H2599" s="5">
        <v>17.895590429999999</v>
      </c>
      <c r="I2599" s="5">
        <v>55.400097189999997</v>
      </c>
      <c r="J2599" s="2" t="s">
        <v>644</v>
      </c>
    </row>
    <row r="2600" spans="1:10" ht="14.4">
      <c r="A2600" s="3" t="s">
        <v>308</v>
      </c>
      <c r="B2600" s="5">
        <v>2012</v>
      </c>
      <c r="C2600" s="3" t="s">
        <v>647</v>
      </c>
      <c r="D2600" s="3" t="s">
        <v>651</v>
      </c>
      <c r="E2600" s="3" t="s">
        <v>35</v>
      </c>
      <c r="F2600" s="3" t="s">
        <v>643</v>
      </c>
      <c r="G2600" s="5">
        <v>31.215015350000002</v>
      </c>
      <c r="H2600" s="5">
        <v>15.90854974</v>
      </c>
      <c r="I2600" s="5">
        <v>52.235674039999999</v>
      </c>
      <c r="J2600" s="2" t="s">
        <v>644</v>
      </c>
    </row>
    <row r="2601" spans="1:10" ht="14.4">
      <c r="A2601" s="3" t="s">
        <v>308</v>
      </c>
      <c r="B2601" s="5">
        <v>2013</v>
      </c>
      <c r="C2601" s="3" t="s">
        <v>647</v>
      </c>
      <c r="D2601" s="3" t="s">
        <v>651</v>
      </c>
      <c r="E2601" s="3" t="s">
        <v>35</v>
      </c>
      <c r="F2601" s="3" t="s">
        <v>643</v>
      </c>
      <c r="G2601" s="5">
        <v>31.417288970000001</v>
      </c>
      <c r="H2601" s="5">
        <v>17.056495590000001</v>
      </c>
      <c r="I2601" s="5">
        <v>50.104285369999999</v>
      </c>
      <c r="J2601" s="2" t="s">
        <v>644</v>
      </c>
    </row>
    <row r="2602" spans="1:10" ht="14.4">
      <c r="A2602" s="3" t="s">
        <v>308</v>
      </c>
      <c r="B2602" s="5">
        <v>2014</v>
      </c>
      <c r="C2602" s="3" t="s">
        <v>647</v>
      </c>
      <c r="D2602" s="3" t="s">
        <v>651</v>
      </c>
      <c r="E2602" s="3" t="s">
        <v>35</v>
      </c>
      <c r="F2602" s="3" t="s">
        <v>643</v>
      </c>
      <c r="G2602" s="5">
        <v>31.547602489999999</v>
      </c>
      <c r="H2602" s="5">
        <v>17.418001660000002</v>
      </c>
      <c r="I2602" s="5">
        <v>53.90428472</v>
      </c>
      <c r="J2602" s="2" t="s">
        <v>644</v>
      </c>
    </row>
    <row r="2603" spans="1:10" ht="14.4">
      <c r="A2603" s="3" t="s">
        <v>308</v>
      </c>
      <c r="B2603" s="5">
        <v>2015</v>
      </c>
      <c r="C2603" s="3" t="s">
        <v>647</v>
      </c>
      <c r="D2603" s="3" t="s">
        <v>651</v>
      </c>
      <c r="E2603" s="3" t="s">
        <v>35</v>
      </c>
      <c r="F2603" s="3" t="s">
        <v>643</v>
      </c>
      <c r="G2603" s="5">
        <v>32.161959979999999</v>
      </c>
      <c r="H2603" s="5">
        <v>17.571270030000001</v>
      </c>
      <c r="I2603" s="5">
        <v>53.449915099999998</v>
      </c>
      <c r="J2603" s="2" t="s">
        <v>644</v>
      </c>
    </row>
    <row r="2604" spans="1:10" ht="14.4">
      <c r="A2604" s="3" t="s">
        <v>308</v>
      </c>
      <c r="B2604" s="5">
        <v>2016</v>
      </c>
      <c r="C2604" s="3" t="s">
        <v>647</v>
      </c>
      <c r="D2604" s="3" t="s">
        <v>651</v>
      </c>
      <c r="E2604" s="3" t="s">
        <v>35</v>
      </c>
      <c r="F2604" s="3" t="s">
        <v>643</v>
      </c>
      <c r="G2604" s="5">
        <v>32.219955349999999</v>
      </c>
      <c r="H2604" s="5">
        <v>17.72008525</v>
      </c>
      <c r="I2604" s="5">
        <v>52.606992589999997</v>
      </c>
      <c r="J2604" s="2" t="s">
        <v>644</v>
      </c>
    </row>
    <row r="2605" spans="1:10" ht="14.4">
      <c r="A2605" s="3" t="s">
        <v>308</v>
      </c>
      <c r="B2605" s="5">
        <v>2017</v>
      </c>
      <c r="C2605" s="3" t="s">
        <v>647</v>
      </c>
      <c r="D2605" s="3" t="s">
        <v>651</v>
      </c>
      <c r="E2605" s="3" t="s">
        <v>35</v>
      </c>
      <c r="F2605" s="3" t="s">
        <v>643</v>
      </c>
      <c r="G2605" s="5">
        <v>32.739082949999997</v>
      </c>
      <c r="H2605" s="5">
        <v>17.925191309999999</v>
      </c>
      <c r="I2605" s="5">
        <v>55.330045679999998</v>
      </c>
      <c r="J2605" s="2" t="s">
        <v>644</v>
      </c>
    </row>
    <row r="2606" spans="1:10" ht="14.4" hidden="1">
      <c r="A2606" s="3" t="s">
        <v>308</v>
      </c>
      <c r="B2606" s="5">
        <v>1990</v>
      </c>
      <c r="C2606" s="3" t="s">
        <v>647</v>
      </c>
      <c r="D2606" s="3" t="s">
        <v>651</v>
      </c>
      <c r="E2606" s="3" t="s">
        <v>35</v>
      </c>
      <c r="F2606" s="3" t="s">
        <v>646</v>
      </c>
      <c r="G2606" s="5">
        <v>0.77163483899999996</v>
      </c>
      <c r="H2606" s="5">
        <v>0.392189067</v>
      </c>
      <c r="I2606" s="5">
        <v>1.3581592490000001</v>
      </c>
      <c r="J2606" s="2" t="s">
        <v>644</v>
      </c>
    </row>
    <row r="2607" spans="1:10" ht="14.4" hidden="1">
      <c r="A2607" s="3" t="s">
        <v>308</v>
      </c>
      <c r="B2607" s="5">
        <v>1991</v>
      </c>
      <c r="C2607" s="3" t="s">
        <v>647</v>
      </c>
      <c r="D2607" s="3" t="s">
        <v>651</v>
      </c>
      <c r="E2607" s="3" t="s">
        <v>35</v>
      </c>
      <c r="F2607" s="3" t="s">
        <v>646</v>
      </c>
      <c r="G2607" s="5">
        <v>0.80896237900000001</v>
      </c>
      <c r="H2607" s="5">
        <v>0.464705113</v>
      </c>
      <c r="I2607" s="5">
        <v>1.348322781</v>
      </c>
      <c r="J2607" s="2" t="s">
        <v>644</v>
      </c>
    </row>
    <row r="2608" spans="1:10" ht="14.4" hidden="1">
      <c r="A2608" s="3" t="s">
        <v>308</v>
      </c>
      <c r="B2608" s="5">
        <v>1992</v>
      </c>
      <c r="C2608" s="3" t="s">
        <v>647</v>
      </c>
      <c r="D2608" s="3" t="s">
        <v>651</v>
      </c>
      <c r="E2608" s="3" t="s">
        <v>35</v>
      </c>
      <c r="F2608" s="3" t="s">
        <v>646</v>
      </c>
      <c r="G2608" s="5">
        <v>0.82111294800000001</v>
      </c>
      <c r="H2608" s="5">
        <v>0.48085345600000001</v>
      </c>
      <c r="I2608" s="5">
        <v>1.3280265440000001</v>
      </c>
      <c r="J2608" s="2" t="s">
        <v>644</v>
      </c>
    </row>
    <row r="2609" spans="1:10" ht="14.4" hidden="1">
      <c r="A2609" s="3" t="s">
        <v>308</v>
      </c>
      <c r="B2609" s="5">
        <v>1993</v>
      </c>
      <c r="C2609" s="3" t="s">
        <v>647</v>
      </c>
      <c r="D2609" s="3" t="s">
        <v>651</v>
      </c>
      <c r="E2609" s="3" t="s">
        <v>35</v>
      </c>
      <c r="F2609" s="3" t="s">
        <v>646</v>
      </c>
      <c r="G2609" s="5">
        <v>0.83332652100000004</v>
      </c>
      <c r="H2609" s="5">
        <v>0.48437883999999998</v>
      </c>
      <c r="I2609" s="5">
        <v>1.395879337</v>
      </c>
      <c r="J2609" s="2" t="s">
        <v>644</v>
      </c>
    </row>
    <row r="2610" spans="1:10" ht="14.4" hidden="1">
      <c r="A2610" s="3" t="s">
        <v>308</v>
      </c>
      <c r="B2610" s="5">
        <v>1994</v>
      </c>
      <c r="C2610" s="3" t="s">
        <v>647</v>
      </c>
      <c r="D2610" s="3" t="s">
        <v>651</v>
      </c>
      <c r="E2610" s="3" t="s">
        <v>35</v>
      </c>
      <c r="F2610" s="3" t="s">
        <v>646</v>
      </c>
      <c r="G2610" s="5">
        <v>0.84053722099999995</v>
      </c>
      <c r="H2610" s="5">
        <v>0.48523048099999999</v>
      </c>
      <c r="I2610" s="5">
        <v>1.3844081720000001</v>
      </c>
      <c r="J2610" s="2" t="s">
        <v>644</v>
      </c>
    </row>
    <row r="2611" spans="1:10" ht="14.4" hidden="1">
      <c r="A2611" s="3" t="s">
        <v>308</v>
      </c>
      <c r="B2611" s="5">
        <v>1995</v>
      </c>
      <c r="C2611" s="3" t="s">
        <v>647</v>
      </c>
      <c r="D2611" s="3" t="s">
        <v>651</v>
      </c>
      <c r="E2611" s="3" t="s">
        <v>35</v>
      </c>
      <c r="F2611" s="3" t="s">
        <v>646</v>
      </c>
      <c r="G2611" s="5">
        <v>0.85382440400000004</v>
      </c>
      <c r="H2611" s="5">
        <v>0.46700008799999998</v>
      </c>
      <c r="I2611" s="5">
        <v>1.517715427</v>
      </c>
      <c r="J2611" s="2" t="s">
        <v>644</v>
      </c>
    </row>
    <row r="2612" spans="1:10" ht="14.4" hidden="1">
      <c r="A2612" s="3" t="s">
        <v>308</v>
      </c>
      <c r="B2612" s="5">
        <v>1996</v>
      </c>
      <c r="C2612" s="3" t="s">
        <v>647</v>
      </c>
      <c r="D2612" s="3" t="s">
        <v>651</v>
      </c>
      <c r="E2612" s="3" t="s">
        <v>35</v>
      </c>
      <c r="F2612" s="3" t="s">
        <v>646</v>
      </c>
      <c r="G2612" s="5">
        <v>0.87752980199999997</v>
      </c>
      <c r="H2612" s="5">
        <v>0.51144589100000004</v>
      </c>
      <c r="I2612" s="5">
        <v>1.415897703</v>
      </c>
      <c r="J2612" s="2" t="s">
        <v>644</v>
      </c>
    </row>
    <row r="2613" spans="1:10" ht="14.4" hidden="1">
      <c r="A2613" s="3" t="s">
        <v>308</v>
      </c>
      <c r="B2613" s="5">
        <v>1997</v>
      </c>
      <c r="C2613" s="3" t="s">
        <v>647</v>
      </c>
      <c r="D2613" s="3" t="s">
        <v>651</v>
      </c>
      <c r="E2613" s="3" t="s">
        <v>35</v>
      </c>
      <c r="F2613" s="3" t="s">
        <v>646</v>
      </c>
      <c r="G2613" s="5">
        <v>0.92302098600000004</v>
      </c>
      <c r="H2613" s="5">
        <v>0.55781075400000002</v>
      </c>
      <c r="I2613" s="5">
        <v>1.4141017010000001</v>
      </c>
      <c r="J2613" s="2" t="s">
        <v>644</v>
      </c>
    </row>
    <row r="2614" spans="1:10" ht="14.4" hidden="1">
      <c r="A2614" s="3" t="s">
        <v>308</v>
      </c>
      <c r="B2614" s="5">
        <v>1998</v>
      </c>
      <c r="C2614" s="3" t="s">
        <v>647</v>
      </c>
      <c r="D2614" s="3" t="s">
        <v>651</v>
      </c>
      <c r="E2614" s="3" t="s">
        <v>35</v>
      </c>
      <c r="F2614" s="3" t="s">
        <v>646</v>
      </c>
      <c r="G2614" s="5">
        <v>0.93630597900000001</v>
      </c>
      <c r="H2614" s="5">
        <v>0.55960817799999996</v>
      </c>
      <c r="I2614" s="5">
        <v>1.4027754050000001</v>
      </c>
      <c r="J2614" s="2" t="s">
        <v>644</v>
      </c>
    </row>
    <row r="2615" spans="1:10" ht="14.4" hidden="1">
      <c r="A2615" s="3" t="s">
        <v>308</v>
      </c>
      <c r="B2615" s="5">
        <v>1999</v>
      </c>
      <c r="C2615" s="3" t="s">
        <v>647</v>
      </c>
      <c r="D2615" s="3" t="s">
        <v>651</v>
      </c>
      <c r="E2615" s="3" t="s">
        <v>35</v>
      </c>
      <c r="F2615" s="3" t="s">
        <v>646</v>
      </c>
      <c r="G2615" s="5">
        <v>0.95869285800000004</v>
      </c>
      <c r="H2615" s="5">
        <v>0.54648359999999996</v>
      </c>
      <c r="I2615" s="5">
        <v>1.4468978349999999</v>
      </c>
      <c r="J2615" s="2" t="s">
        <v>644</v>
      </c>
    </row>
    <row r="2616" spans="1:10" ht="14.4" hidden="1">
      <c r="A2616" s="3" t="s">
        <v>308</v>
      </c>
      <c r="B2616" s="5">
        <v>2000</v>
      </c>
      <c r="C2616" s="3" t="s">
        <v>647</v>
      </c>
      <c r="D2616" s="3" t="s">
        <v>651</v>
      </c>
      <c r="E2616" s="3" t="s">
        <v>35</v>
      </c>
      <c r="F2616" s="3" t="s">
        <v>646</v>
      </c>
      <c r="G2616" s="5">
        <v>0.98016497999999996</v>
      </c>
      <c r="H2616" s="5">
        <v>0.49452382499999997</v>
      </c>
      <c r="I2616" s="5">
        <v>1.6025134240000001</v>
      </c>
      <c r="J2616" s="2" t="s">
        <v>644</v>
      </c>
    </row>
    <row r="2617" spans="1:10" ht="14.4" hidden="1">
      <c r="A2617" s="3" t="s">
        <v>308</v>
      </c>
      <c r="B2617" s="5">
        <v>2001</v>
      </c>
      <c r="C2617" s="3" t="s">
        <v>647</v>
      </c>
      <c r="D2617" s="3" t="s">
        <v>651</v>
      </c>
      <c r="E2617" s="3" t="s">
        <v>35</v>
      </c>
      <c r="F2617" s="3" t="s">
        <v>646</v>
      </c>
      <c r="G2617" s="5">
        <v>0.99328769299999997</v>
      </c>
      <c r="H2617" s="5">
        <v>0.55780606399999999</v>
      </c>
      <c r="I2617" s="5">
        <v>1.562535142</v>
      </c>
      <c r="J2617" s="2" t="s">
        <v>644</v>
      </c>
    </row>
    <row r="2618" spans="1:10" ht="14.4" hidden="1">
      <c r="A2618" s="3" t="s">
        <v>308</v>
      </c>
      <c r="B2618" s="5">
        <v>2002</v>
      </c>
      <c r="C2618" s="3" t="s">
        <v>647</v>
      </c>
      <c r="D2618" s="3" t="s">
        <v>651</v>
      </c>
      <c r="E2618" s="3" t="s">
        <v>35</v>
      </c>
      <c r="F2618" s="3" t="s">
        <v>646</v>
      </c>
      <c r="G2618" s="5">
        <v>1.0024480629999999</v>
      </c>
      <c r="H2618" s="5">
        <v>0.60316460699999996</v>
      </c>
      <c r="I2618" s="5">
        <v>1.540911218</v>
      </c>
      <c r="J2618" s="2" t="s">
        <v>644</v>
      </c>
    </row>
    <row r="2619" spans="1:10" ht="14.4" hidden="1">
      <c r="A2619" s="3" t="s">
        <v>308</v>
      </c>
      <c r="B2619" s="5">
        <v>2003</v>
      </c>
      <c r="C2619" s="3" t="s">
        <v>647</v>
      </c>
      <c r="D2619" s="3" t="s">
        <v>651</v>
      </c>
      <c r="E2619" s="3" t="s">
        <v>35</v>
      </c>
      <c r="F2619" s="3" t="s">
        <v>646</v>
      </c>
      <c r="G2619" s="5">
        <v>1.016989776</v>
      </c>
      <c r="H2619" s="5">
        <v>0.62040925000000002</v>
      </c>
      <c r="I2619" s="5">
        <v>1.561377558</v>
      </c>
      <c r="J2619" s="2" t="s">
        <v>644</v>
      </c>
    </row>
    <row r="2620" spans="1:10" ht="14.4" hidden="1">
      <c r="A2620" s="3" t="s">
        <v>308</v>
      </c>
      <c r="B2620" s="5">
        <v>2004</v>
      </c>
      <c r="C2620" s="3" t="s">
        <v>647</v>
      </c>
      <c r="D2620" s="3" t="s">
        <v>651</v>
      </c>
      <c r="E2620" s="3" t="s">
        <v>35</v>
      </c>
      <c r="F2620" s="3" t="s">
        <v>646</v>
      </c>
      <c r="G2620" s="5">
        <v>1.0356694230000001</v>
      </c>
      <c r="H2620" s="5">
        <v>0.63264176999999999</v>
      </c>
      <c r="I2620" s="5">
        <v>1.6020974450000001</v>
      </c>
      <c r="J2620" s="2" t="s">
        <v>644</v>
      </c>
    </row>
    <row r="2621" spans="1:10" ht="14.4" hidden="1">
      <c r="A2621" s="3" t="s">
        <v>308</v>
      </c>
      <c r="B2621" s="5">
        <v>2005</v>
      </c>
      <c r="C2621" s="3" t="s">
        <v>647</v>
      </c>
      <c r="D2621" s="3" t="s">
        <v>651</v>
      </c>
      <c r="E2621" s="3" t="s">
        <v>35</v>
      </c>
      <c r="F2621" s="3" t="s">
        <v>646</v>
      </c>
      <c r="G2621" s="5">
        <v>1.059462956</v>
      </c>
      <c r="H2621" s="5">
        <v>0.58389092300000001</v>
      </c>
      <c r="I2621" s="5">
        <v>1.72543008</v>
      </c>
      <c r="J2621" s="2" t="s">
        <v>644</v>
      </c>
    </row>
    <row r="2622" spans="1:10" ht="14.4" hidden="1">
      <c r="A2622" s="3" t="s">
        <v>308</v>
      </c>
      <c r="B2622" s="5">
        <v>2006</v>
      </c>
      <c r="C2622" s="3" t="s">
        <v>647</v>
      </c>
      <c r="D2622" s="3" t="s">
        <v>651</v>
      </c>
      <c r="E2622" s="3" t="s">
        <v>35</v>
      </c>
      <c r="F2622" s="3" t="s">
        <v>646</v>
      </c>
      <c r="G2622" s="5">
        <v>1.0895045800000001</v>
      </c>
      <c r="H2622" s="5">
        <v>0.63319080000000005</v>
      </c>
      <c r="I2622" s="5">
        <v>1.655503943</v>
      </c>
      <c r="J2622" s="2" t="s">
        <v>644</v>
      </c>
    </row>
    <row r="2623" spans="1:10" ht="14.4" hidden="1">
      <c r="A2623" s="3" t="s">
        <v>308</v>
      </c>
      <c r="B2623" s="5">
        <v>2007</v>
      </c>
      <c r="C2623" s="3" t="s">
        <v>647</v>
      </c>
      <c r="D2623" s="3" t="s">
        <v>651</v>
      </c>
      <c r="E2623" s="3" t="s">
        <v>35</v>
      </c>
      <c r="F2623" s="3" t="s">
        <v>646</v>
      </c>
      <c r="G2623" s="5">
        <v>1.115891381</v>
      </c>
      <c r="H2623" s="5">
        <v>0.66786284600000001</v>
      </c>
      <c r="I2623" s="5">
        <v>1.6975110010000001</v>
      </c>
      <c r="J2623" s="2" t="s">
        <v>644</v>
      </c>
    </row>
    <row r="2624" spans="1:10" ht="14.4" hidden="1">
      <c r="A2624" s="3" t="s">
        <v>308</v>
      </c>
      <c r="B2624" s="5">
        <v>2008</v>
      </c>
      <c r="C2624" s="3" t="s">
        <v>647</v>
      </c>
      <c r="D2624" s="3" t="s">
        <v>651</v>
      </c>
      <c r="E2624" s="3" t="s">
        <v>35</v>
      </c>
      <c r="F2624" s="3" t="s">
        <v>646</v>
      </c>
      <c r="G2624" s="5">
        <v>1.1397982950000001</v>
      </c>
      <c r="H2624" s="5">
        <v>0.68444536600000005</v>
      </c>
      <c r="I2624" s="5">
        <v>1.752495444</v>
      </c>
      <c r="J2624" s="2" t="s">
        <v>644</v>
      </c>
    </row>
    <row r="2625" spans="1:10" ht="14.4" hidden="1">
      <c r="A2625" s="3" t="s">
        <v>308</v>
      </c>
      <c r="B2625" s="5">
        <v>2009</v>
      </c>
      <c r="C2625" s="3" t="s">
        <v>647</v>
      </c>
      <c r="D2625" s="3" t="s">
        <v>651</v>
      </c>
      <c r="E2625" s="3" t="s">
        <v>35</v>
      </c>
      <c r="F2625" s="3" t="s">
        <v>646</v>
      </c>
      <c r="G2625" s="5">
        <v>1.16969922</v>
      </c>
      <c r="H2625" s="5">
        <v>0.69565644400000004</v>
      </c>
      <c r="I2625" s="5">
        <v>1.8913286650000001</v>
      </c>
      <c r="J2625" s="2" t="s">
        <v>644</v>
      </c>
    </row>
    <row r="2626" spans="1:10" ht="14.4" hidden="1">
      <c r="A2626" s="3" t="s">
        <v>308</v>
      </c>
      <c r="B2626" s="5">
        <v>2010</v>
      </c>
      <c r="C2626" s="3" t="s">
        <v>647</v>
      </c>
      <c r="D2626" s="3" t="s">
        <v>651</v>
      </c>
      <c r="E2626" s="3" t="s">
        <v>35</v>
      </c>
      <c r="F2626" s="3" t="s">
        <v>646</v>
      </c>
      <c r="G2626" s="5">
        <v>1.193320344</v>
      </c>
      <c r="H2626" s="5">
        <v>0.67735468399999998</v>
      </c>
      <c r="I2626" s="5">
        <v>1.9941823970000001</v>
      </c>
      <c r="J2626" s="2" t="s">
        <v>644</v>
      </c>
    </row>
    <row r="2627" spans="1:10" ht="14.4" hidden="1">
      <c r="A2627" s="3" t="s">
        <v>308</v>
      </c>
      <c r="B2627" s="5">
        <v>2011</v>
      </c>
      <c r="C2627" s="3" t="s">
        <v>647</v>
      </c>
      <c r="D2627" s="3" t="s">
        <v>651</v>
      </c>
      <c r="E2627" s="3" t="s">
        <v>35</v>
      </c>
      <c r="F2627" s="3" t="s">
        <v>646</v>
      </c>
      <c r="G2627" s="5">
        <v>1.2161505020000001</v>
      </c>
      <c r="H2627" s="5">
        <v>0.66752530600000004</v>
      </c>
      <c r="I2627" s="5">
        <v>2.0653114719999999</v>
      </c>
      <c r="J2627" s="2" t="s">
        <v>644</v>
      </c>
    </row>
    <row r="2628" spans="1:10" ht="14.4" hidden="1">
      <c r="A2628" s="3" t="s">
        <v>308</v>
      </c>
      <c r="B2628" s="5">
        <v>2012</v>
      </c>
      <c r="C2628" s="3" t="s">
        <v>647</v>
      </c>
      <c r="D2628" s="3" t="s">
        <v>651</v>
      </c>
      <c r="E2628" s="3" t="s">
        <v>35</v>
      </c>
      <c r="F2628" s="3" t="s">
        <v>646</v>
      </c>
      <c r="G2628" s="5">
        <v>1.157224034</v>
      </c>
      <c r="H2628" s="5">
        <v>0.59157044299999995</v>
      </c>
      <c r="I2628" s="5">
        <v>1.941638405</v>
      </c>
      <c r="J2628" s="2" t="s">
        <v>644</v>
      </c>
    </row>
    <row r="2629" spans="1:10" ht="14.4" hidden="1">
      <c r="A2629" s="3" t="s">
        <v>308</v>
      </c>
      <c r="B2629" s="5">
        <v>2013</v>
      </c>
      <c r="C2629" s="3" t="s">
        <v>647</v>
      </c>
      <c r="D2629" s="3" t="s">
        <v>651</v>
      </c>
      <c r="E2629" s="3" t="s">
        <v>35</v>
      </c>
      <c r="F2629" s="3" t="s">
        <v>646</v>
      </c>
      <c r="G2629" s="5">
        <v>1.1657311909999999</v>
      </c>
      <c r="H2629" s="5">
        <v>0.64095696800000002</v>
      </c>
      <c r="I2629" s="5">
        <v>1.8521830800000001</v>
      </c>
      <c r="J2629" s="2" t="s">
        <v>644</v>
      </c>
    </row>
    <row r="2630" spans="1:10" ht="14.4" hidden="1">
      <c r="A2630" s="3" t="s">
        <v>308</v>
      </c>
      <c r="B2630" s="5">
        <v>2014</v>
      </c>
      <c r="C2630" s="3" t="s">
        <v>647</v>
      </c>
      <c r="D2630" s="3" t="s">
        <v>651</v>
      </c>
      <c r="E2630" s="3" t="s">
        <v>35</v>
      </c>
      <c r="F2630" s="3" t="s">
        <v>646</v>
      </c>
      <c r="G2630" s="5">
        <v>1.172240196</v>
      </c>
      <c r="H2630" s="5">
        <v>0.65635076199999998</v>
      </c>
      <c r="I2630" s="5">
        <v>1.991478257</v>
      </c>
      <c r="J2630" s="2" t="s">
        <v>644</v>
      </c>
    </row>
    <row r="2631" spans="1:10" ht="14.4" hidden="1">
      <c r="A2631" s="3" t="s">
        <v>308</v>
      </c>
      <c r="B2631" s="5">
        <v>2015</v>
      </c>
      <c r="C2631" s="3" t="s">
        <v>647</v>
      </c>
      <c r="D2631" s="3" t="s">
        <v>651</v>
      </c>
      <c r="E2631" s="3" t="s">
        <v>35</v>
      </c>
      <c r="F2631" s="3" t="s">
        <v>646</v>
      </c>
      <c r="G2631" s="5">
        <v>1.1974045360000001</v>
      </c>
      <c r="H2631" s="5">
        <v>0.65650123400000004</v>
      </c>
      <c r="I2631" s="5">
        <v>1.9878207139999999</v>
      </c>
      <c r="J2631" s="2" t="s">
        <v>644</v>
      </c>
    </row>
    <row r="2632" spans="1:10" ht="14.4" hidden="1">
      <c r="A2632" s="3" t="s">
        <v>308</v>
      </c>
      <c r="B2632" s="5">
        <v>2016</v>
      </c>
      <c r="C2632" s="3" t="s">
        <v>647</v>
      </c>
      <c r="D2632" s="3" t="s">
        <v>651</v>
      </c>
      <c r="E2632" s="3" t="s">
        <v>35</v>
      </c>
      <c r="F2632" s="3" t="s">
        <v>646</v>
      </c>
      <c r="G2632" s="5">
        <v>1.20126541</v>
      </c>
      <c r="H2632" s="5">
        <v>0.664052427</v>
      </c>
      <c r="I2632" s="5">
        <v>1.963752017</v>
      </c>
      <c r="J2632" s="2" t="s">
        <v>644</v>
      </c>
    </row>
    <row r="2633" spans="1:10" ht="14.4" hidden="1">
      <c r="A2633" s="3" t="s">
        <v>308</v>
      </c>
      <c r="B2633" s="5">
        <v>2017</v>
      </c>
      <c r="C2633" s="3" t="s">
        <v>647</v>
      </c>
      <c r="D2633" s="3" t="s">
        <v>651</v>
      </c>
      <c r="E2633" s="3" t="s">
        <v>35</v>
      </c>
      <c r="F2633" s="3" t="s">
        <v>646</v>
      </c>
      <c r="G2633" s="5">
        <v>1.2226987739999999</v>
      </c>
      <c r="H2633" s="5">
        <v>0.67750115399999999</v>
      </c>
      <c r="I2633" s="5">
        <v>2.0485203350000001</v>
      </c>
      <c r="J2633" s="2" t="s">
        <v>644</v>
      </c>
    </row>
    <row r="2634" spans="1:10" ht="14.4">
      <c r="A2634" s="3" t="s">
        <v>308</v>
      </c>
      <c r="B2634" s="5">
        <v>1990</v>
      </c>
      <c r="C2634" s="3" t="s">
        <v>647</v>
      </c>
      <c r="D2634" s="3" t="s">
        <v>642</v>
      </c>
      <c r="E2634" s="3" t="s">
        <v>35</v>
      </c>
      <c r="F2634" s="3" t="s">
        <v>643</v>
      </c>
      <c r="G2634" s="5">
        <v>801.19629580000003</v>
      </c>
      <c r="H2634" s="5">
        <v>394.23037190000002</v>
      </c>
      <c r="I2634" s="5">
        <v>1482.132425</v>
      </c>
      <c r="J2634" s="2" t="s">
        <v>644</v>
      </c>
    </row>
    <row r="2635" spans="1:10" ht="14.4">
      <c r="A2635" s="3" t="s">
        <v>308</v>
      </c>
      <c r="B2635" s="5">
        <v>1991</v>
      </c>
      <c r="C2635" s="3" t="s">
        <v>647</v>
      </c>
      <c r="D2635" s="3" t="s">
        <v>642</v>
      </c>
      <c r="E2635" s="3" t="s">
        <v>35</v>
      </c>
      <c r="F2635" s="3" t="s">
        <v>643</v>
      </c>
      <c r="G2635" s="5">
        <v>798.97974950000003</v>
      </c>
      <c r="H2635" s="5">
        <v>425.50534599999997</v>
      </c>
      <c r="I2635" s="5">
        <v>1341.0998489999999</v>
      </c>
      <c r="J2635" s="2" t="s">
        <v>644</v>
      </c>
    </row>
    <row r="2636" spans="1:10" ht="14.4">
      <c r="A2636" s="3" t="s">
        <v>308</v>
      </c>
      <c r="B2636" s="5">
        <v>1992</v>
      </c>
      <c r="C2636" s="3" t="s">
        <v>647</v>
      </c>
      <c r="D2636" s="3" t="s">
        <v>642</v>
      </c>
      <c r="E2636" s="3" t="s">
        <v>35</v>
      </c>
      <c r="F2636" s="3" t="s">
        <v>643</v>
      </c>
      <c r="G2636" s="5">
        <v>781.78995620000001</v>
      </c>
      <c r="H2636" s="5">
        <v>429.5835093</v>
      </c>
      <c r="I2636" s="5">
        <v>1278.0583790000001</v>
      </c>
      <c r="J2636" s="2" t="s">
        <v>644</v>
      </c>
    </row>
    <row r="2637" spans="1:10" ht="14.4">
      <c r="A2637" s="3" t="s">
        <v>308</v>
      </c>
      <c r="B2637" s="5">
        <v>1993</v>
      </c>
      <c r="C2637" s="3" t="s">
        <v>647</v>
      </c>
      <c r="D2637" s="3" t="s">
        <v>642</v>
      </c>
      <c r="E2637" s="3" t="s">
        <v>35</v>
      </c>
      <c r="F2637" s="3" t="s">
        <v>643</v>
      </c>
      <c r="G2637" s="5">
        <v>769.43255139999997</v>
      </c>
      <c r="H2637" s="5">
        <v>412.40645460000002</v>
      </c>
      <c r="I2637" s="5">
        <v>1327.2424699999999</v>
      </c>
      <c r="J2637" s="2" t="s">
        <v>644</v>
      </c>
    </row>
    <row r="2638" spans="1:10" ht="14.4">
      <c r="A2638" s="3" t="s">
        <v>308</v>
      </c>
      <c r="B2638" s="5">
        <v>1994</v>
      </c>
      <c r="C2638" s="3" t="s">
        <v>647</v>
      </c>
      <c r="D2638" s="3" t="s">
        <v>642</v>
      </c>
      <c r="E2638" s="3" t="s">
        <v>35</v>
      </c>
      <c r="F2638" s="3" t="s">
        <v>643</v>
      </c>
      <c r="G2638" s="5">
        <v>750.48042399999997</v>
      </c>
      <c r="H2638" s="5">
        <v>414.86988300000002</v>
      </c>
      <c r="I2638" s="5">
        <v>1279.8844019999999</v>
      </c>
      <c r="J2638" s="2" t="s">
        <v>644</v>
      </c>
    </row>
    <row r="2639" spans="1:10" ht="14.4">
      <c r="A2639" s="3" t="s">
        <v>308</v>
      </c>
      <c r="B2639" s="5">
        <v>1995</v>
      </c>
      <c r="C2639" s="3" t="s">
        <v>647</v>
      </c>
      <c r="D2639" s="3" t="s">
        <v>642</v>
      </c>
      <c r="E2639" s="3" t="s">
        <v>35</v>
      </c>
      <c r="F2639" s="3" t="s">
        <v>643</v>
      </c>
      <c r="G2639" s="5">
        <v>735.54180410000004</v>
      </c>
      <c r="H2639" s="5">
        <v>375.62621560000002</v>
      </c>
      <c r="I2639" s="5">
        <v>1313.59148</v>
      </c>
      <c r="J2639" s="2" t="s">
        <v>644</v>
      </c>
    </row>
    <row r="2640" spans="1:10" ht="14.4">
      <c r="A2640" s="3" t="s">
        <v>308</v>
      </c>
      <c r="B2640" s="5">
        <v>1996</v>
      </c>
      <c r="C2640" s="3" t="s">
        <v>647</v>
      </c>
      <c r="D2640" s="3" t="s">
        <v>642</v>
      </c>
      <c r="E2640" s="3" t="s">
        <v>35</v>
      </c>
      <c r="F2640" s="3" t="s">
        <v>643</v>
      </c>
      <c r="G2640" s="5">
        <v>724.48459760000003</v>
      </c>
      <c r="H2640" s="5">
        <v>395.76937240000001</v>
      </c>
      <c r="I2640" s="5">
        <v>1222.6836370000001</v>
      </c>
      <c r="J2640" s="2" t="s">
        <v>644</v>
      </c>
    </row>
    <row r="2641" spans="1:10" ht="14.4">
      <c r="A2641" s="3" t="s">
        <v>308</v>
      </c>
      <c r="B2641" s="5">
        <v>1997</v>
      </c>
      <c r="C2641" s="3" t="s">
        <v>647</v>
      </c>
      <c r="D2641" s="3" t="s">
        <v>642</v>
      </c>
      <c r="E2641" s="3" t="s">
        <v>35</v>
      </c>
      <c r="F2641" s="3" t="s">
        <v>643</v>
      </c>
      <c r="G2641" s="5">
        <v>720.26838620000001</v>
      </c>
      <c r="H2641" s="5">
        <v>402.51099449999998</v>
      </c>
      <c r="I2641" s="5">
        <v>1141.3104840000001</v>
      </c>
      <c r="J2641" s="2" t="s">
        <v>644</v>
      </c>
    </row>
    <row r="2642" spans="1:10" ht="14.4">
      <c r="A2642" s="3" t="s">
        <v>308</v>
      </c>
      <c r="B2642" s="5">
        <v>1998</v>
      </c>
      <c r="C2642" s="3" t="s">
        <v>647</v>
      </c>
      <c r="D2642" s="3" t="s">
        <v>642</v>
      </c>
      <c r="E2642" s="3" t="s">
        <v>35</v>
      </c>
      <c r="F2642" s="3" t="s">
        <v>643</v>
      </c>
      <c r="G2642" s="5">
        <v>695.00830120000001</v>
      </c>
      <c r="H2642" s="5">
        <v>374.04665030000001</v>
      </c>
      <c r="I2642" s="5">
        <v>1109.348287</v>
      </c>
      <c r="J2642" s="2" t="s">
        <v>644</v>
      </c>
    </row>
    <row r="2643" spans="1:10" ht="14.4">
      <c r="A2643" s="3" t="s">
        <v>308</v>
      </c>
      <c r="B2643" s="5">
        <v>1999</v>
      </c>
      <c r="C2643" s="3" t="s">
        <v>647</v>
      </c>
      <c r="D2643" s="3" t="s">
        <v>642</v>
      </c>
      <c r="E2643" s="3" t="s">
        <v>35</v>
      </c>
      <c r="F2643" s="3" t="s">
        <v>643</v>
      </c>
      <c r="G2643" s="5">
        <v>684.78635589999999</v>
      </c>
      <c r="H2643" s="5">
        <v>376.06633310000001</v>
      </c>
      <c r="I2643" s="5">
        <v>1102.9033420000001</v>
      </c>
      <c r="J2643" s="2" t="s">
        <v>644</v>
      </c>
    </row>
    <row r="2644" spans="1:10" ht="14.4">
      <c r="A2644" s="3" t="s">
        <v>308</v>
      </c>
      <c r="B2644" s="5">
        <v>2000</v>
      </c>
      <c r="C2644" s="3" t="s">
        <v>647</v>
      </c>
      <c r="D2644" s="3" t="s">
        <v>642</v>
      </c>
      <c r="E2644" s="3" t="s">
        <v>35</v>
      </c>
      <c r="F2644" s="3" t="s">
        <v>643</v>
      </c>
      <c r="G2644" s="5">
        <v>674.50648909999995</v>
      </c>
      <c r="H2644" s="5">
        <v>322.5603069</v>
      </c>
      <c r="I2644" s="5">
        <v>1111.791334</v>
      </c>
      <c r="J2644" s="2" t="s">
        <v>644</v>
      </c>
    </row>
    <row r="2645" spans="1:10" ht="14.4">
      <c r="A2645" s="3" t="s">
        <v>308</v>
      </c>
      <c r="B2645" s="5">
        <v>2001</v>
      </c>
      <c r="C2645" s="3" t="s">
        <v>647</v>
      </c>
      <c r="D2645" s="3" t="s">
        <v>642</v>
      </c>
      <c r="E2645" s="3" t="s">
        <v>35</v>
      </c>
      <c r="F2645" s="3" t="s">
        <v>643</v>
      </c>
      <c r="G2645" s="5">
        <v>667.81947990000003</v>
      </c>
      <c r="H2645" s="5">
        <v>351.20362660000001</v>
      </c>
      <c r="I2645" s="5">
        <v>1067.853014</v>
      </c>
      <c r="J2645" s="2" t="s">
        <v>644</v>
      </c>
    </row>
    <row r="2646" spans="1:10" ht="14.4">
      <c r="A2646" s="3" t="s">
        <v>308</v>
      </c>
      <c r="B2646" s="5">
        <v>2002</v>
      </c>
      <c r="C2646" s="3" t="s">
        <v>647</v>
      </c>
      <c r="D2646" s="3" t="s">
        <v>642</v>
      </c>
      <c r="E2646" s="3" t="s">
        <v>35</v>
      </c>
      <c r="F2646" s="3" t="s">
        <v>643</v>
      </c>
      <c r="G2646" s="5">
        <v>655.01899939999998</v>
      </c>
      <c r="H2646" s="5">
        <v>363.61469890000001</v>
      </c>
      <c r="I2646" s="5">
        <v>1017.041587</v>
      </c>
      <c r="J2646" s="2" t="s">
        <v>644</v>
      </c>
    </row>
    <row r="2647" spans="1:10" ht="14.4">
      <c r="A2647" s="3" t="s">
        <v>308</v>
      </c>
      <c r="B2647" s="5">
        <v>2003</v>
      </c>
      <c r="C2647" s="3" t="s">
        <v>647</v>
      </c>
      <c r="D2647" s="3" t="s">
        <v>642</v>
      </c>
      <c r="E2647" s="3" t="s">
        <v>35</v>
      </c>
      <c r="F2647" s="3" t="s">
        <v>643</v>
      </c>
      <c r="G2647" s="5">
        <v>648.28065089999996</v>
      </c>
      <c r="H2647" s="5">
        <v>368.62917069999997</v>
      </c>
      <c r="I2647" s="5">
        <v>1025.119447</v>
      </c>
      <c r="J2647" s="2" t="s">
        <v>644</v>
      </c>
    </row>
    <row r="2648" spans="1:10" ht="14.4">
      <c r="A2648" s="3" t="s">
        <v>308</v>
      </c>
      <c r="B2648" s="5">
        <v>2004</v>
      </c>
      <c r="C2648" s="3" t="s">
        <v>647</v>
      </c>
      <c r="D2648" s="3" t="s">
        <v>642</v>
      </c>
      <c r="E2648" s="3" t="s">
        <v>35</v>
      </c>
      <c r="F2648" s="3" t="s">
        <v>643</v>
      </c>
      <c r="G2648" s="5">
        <v>635.84416090000002</v>
      </c>
      <c r="H2648" s="5">
        <v>354.69444220000003</v>
      </c>
      <c r="I2648" s="5">
        <v>1008.788742</v>
      </c>
      <c r="J2648" s="2" t="s">
        <v>644</v>
      </c>
    </row>
    <row r="2649" spans="1:10" ht="14.4">
      <c r="A2649" s="3" t="s">
        <v>308</v>
      </c>
      <c r="B2649" s="5">
        <v>2005</v>
      </c>
      <c r="C2649" s="3" t="s">
        <v>647</v>
      </c>
      <c r="D2649" s="3" t="s">
        <v>642</v>
      </c>
      <c r="E2649" s="3" t="s">
        <v>35</v>
      </c>
      <c r="F2649" s="3" t="s">
        <v>643</v>
      </c>
      <c r="G2649" s="5">
        <v>627.61178370000005</v>
      </c>
      <c r="H2649" s="5">
        <v>318.37191230000002</v>
      </c>
      <c r="I2649" s="5">
        <v>1031.9254410000001</v>
      </c>
      <c r="J2649" s="2" t="s">
        <v>644</v>
      </c>
    </row>
    <row r="2650" spans="1:10" ht="14.4">
      <c r="A2650" s="3" t="s">
        <v>308</v>
      </c>
      <c r="B2650" s="5">
        <v>2006</v>
      </c>
      <c r="C2650" s="3" t="s">
        <v>647</v>
      </c>
      <c r="D2650" s="3" t="s">
        <v>642</v>
      </c>
      <c r="E2650" s="3" t="s">
        <v>35</v>
      </c>
      <c r="F2650" s="3" t="s">
        <v>643</v>
      </c>
      <c r="G2650" s="5">
        <v>627.31485899999996</v>
      </c>
      <c r="H2650" s="5">
        <v>350.96255359999998</v>
      </c>
      <c r="I2650" s="5">
        <v>977.03279729999997</v>
      </c>
      <c r="J2650" s="2" t="s">
        <v>644</v>
      </c>
    </row>
    <row r="2651" spans="1:10" ht="14.4">
      <c r="A2651" s="3" t="s">
        <v>308</v>
      </c>
      <c r="B2651" s="5">
        <v>2007</v>
      </c>
      <c r="C2651" s="3" t="s">
        <v>647</v>
      </c>
      <c r="D2651" s="3" t="s">
        <v>642</v>
      </c>
      <c r="E2651" s="3" t="s">
        <v>35</v>
      </c>
      <c r="F2651" s="3" t="s">
        <v>643</v>
      </c>
      <c r="G2651" s="5">
        <v>609.43590310000002</v>
      </c>
      <c r="H2651" s="5">
        <v>366.6254634</v>
      </c>
      <c r="I2651" s="5">
        <v>945.10733000000005</v>
      </c>
      <c r="J2651" s="2" t="s">
        <v>644</v>
      </c>
    </row>
    <row r="2652" spans="1:10" ht="14.4">
      <c r="A2652" s="3" t="s">
        <v>308</v>
      </c>
      <c r="B2652" s="5">
        <v>2008</v>
      </c>
      <c r="C2652" s="3" t="s">
        <v>647</v>
      </c>
      <c r="D2652" s="3" t="s">
        <v>642</v>
      </c>
      <c r="E2652" s="3" t="s">
        <v>35</v>
      </c>
      <c r="F2652" s="3" t="s">
        <v>643</v>
      </c>
      <c r="G2652" s="5">
        <v>631.7139588</v>
      </c>
      <c r="H2652" s="5">
        <v>384.04807829999999</v>
      </c>
      <c r="I2652" s="5">
        <v>973.17312870000001</v>
      </c>
      <c r="J2652" s="2" t="s">
        <v>644</v>
      </c>
    </row>
    <row r="2653" spans="1:10" ht="14.4">
      <c r="A2653" s="3" t="s">
        <v>308</v>
      </c>
      <c r="B2653" s="5">
        <v>2009</v>
      </c>
      <c r="C2653" s="3" t="s">
        <v>647</v>
      </c>
      <c r="D2653" s="3" t="s">
        <v>642</v>
      </c>
      <c r="E2653" s="3" t="s">
        <v>35</v>
      </c>
      <c r="F2653" s="3" t="s">
        <v>643</v>
      </c>
      <c r="G2653" s="5">
        <v>630.33685379999997</v>
      </c>
      <c r="H2653" s="5">
        <v>372.99022000000002</v>
      </c>
      <c r="I2653" s="5">
        <v>999.13885770000002</v>
      </c>
      <c r="J2653" s="2" t="s">
        <v>644</v>
      </c>
    </row>
    <row r="2654" spans="1:10" ht="14.4">
      <c r="A2654" s="3" t="s">
        <v>308</v>
      </c>
      <c r="B2654" s="5">
        <v>2010</v>
      </c>
      <c r="C2654" s="3" t="s">
        <v>647</v>
      </c>
      <c r="D2654" s="3" t="s">
        <v>642</v>
      </c>
      <c r="E2654" s="3" t="s">
        <v>35</v>
      </c>
      <c r="F2654" s="3" t="s">
        <v>643</v>
      </c>
      <c r="G2654" s="5">
        <v>606.77285819999997</v>
      </c>
      <c r="H2654" s="5">
        <v>332.065968</v>
      </c>
      <c r="I2654" s="5">
        <v>1006.907774</v>
      </c>
      <c r="J2654" s="2" t="s">
        <v>644</v>
      </c>
    </row>
    <row r="2655" spans="1:10" ht="14.4">
      <c r="A2655" s="3" t="s">
        <v>308</v>
      </c>
      <c r="B2655" s="5">
        <v>2011</v>
      </c>
      <c r="C2655" s="3" t="s">
        <v>647</v>
      </c>
      <c r="D2655" s="3" t="s">
        <v>642</v>
      </c>
      <c r="E2655" s="3" t="s">
        <v>35</v>
      </c>
      <c r="F2655" s="3" t="s">
        <v>643</v>
      </c>
      <c r="G2655" s="5">
        <v>592.81755810000004</v>
      </c>
      <c r="H2655" s="5">
        <v>314.08680900000002</v>
      </c>
      <c r="I2655" s="5">
        <v>973.22150060000001</v>
      </c>
      <c r="J2655" s="2" t="s">
        <v>644</v>
      </c>
    </row>
    <row r="2656" spans="1:10" ht="14.4">
      <c r="A2656" s="3" t="s">
        <v>308</v>
      </c>
      <c r="B2656" s="5">
        <v>2012</v>
      </c>
      <c r="C2656" s="3" t="s">
        <v>647</v>
      </c>
      <c r="D2656" s="3" t="s">
        <v>642</v>
      </c>
      <c r="E2656" s="3" t="s">
        <v>35</v>
      </c>
      <c r="F2656" s="3" t="s">
        <v>643</v>
      </c>
      <c r="G2656" s="5">
        <v>537.97214010000005</v>
      </c>
      <c r="H2656" s="5">
        <v>277.71921529999997</v>
      </c>
      <c r="I2656" s="5">
        <v>894.36867819999998</v>
      </c>
      <c r="J2656" s="2" t="s">
        <v>644</v>
      </c>
    </row>
    <row r="2657" spans="1:10" ht="14.4">
      <c r="A2657" s="3" t="s">
        <v>308</v>
      </c>
      <c r="B2657" s="5">
        <v>2013</v>
      </c>
      <c r="C2657" s="3" t="s">
        <v>647</v>
      </c>
      <c r="D2657" s="3" t="s">
        <v>642</v>
      </c>
      <c r="E2657" s="3" t="s">
        <v>35</v>
      </c>
      <c r="F2657" s="3" t="s">
        <v>643</v>
      </c>
      <c r="G2657" s="5">
        <v>509.73115430000001</v>
      </c>
      <c r="H2657" s="5">
        <v>267.94793040000002</v>
      </c>
      <c r="I2657" s="5">
        <v>817.1345589</v>
      </c>
      <c r="J2657" s="2" t="s">
        <v>644</v>
      </c>
    </row>
    <row r="2658" spans="1:10" ht="14.4">
      <c r="A2658" s="3" t="s">
        <v>308</v>
      </c>
      <c r="B2658" s="5">
        <v>2014</v>
      </c>
      <c r="C2658" s="3" t="s">
        <v>647</v>
      </c>
      <c r="D2658" s="3" t="s">
        <v>642</v>
      </c>
      <c r="E2658" s="3" t="s">
        <v>35</v>
      </c>
      <c r="F2658" s="3" t="s">
        <v>643</v>
      </c>
      <c r="G2658" s="5">
        <v>502.12986110000003</v>
      </c>
      <c r="H2658" s="5">
        <v>273.11049830000002</v>
      </c>
      <c r="I2658" s="5">
        <v>838.72547080000004</v>
      </c>
      <c r="J2658" s="2" t="s">
        <v>644</v>
      </c>
    </row>
    <row r="2659" spans="1:10" ht="14.4">
      <c r="A2659" s="3" t="s">
        <v>308</v>
      </c>
      <c r="B2659" s="5">
        <v>2015</v>
      </c>
      <c r="C2659" s="3" t="s">
        <v>647</v>
      </c>
      <c r="D2659" s="3" t="s">
        <v>642</v>
      </c>
      <c r="E2659" s="3" t="s">
        <v>35</v>
      </c>
      <c r="F2659" s="3" t="s">
        <v>643</v>
      </c>
      <c r="G2659" s="5">
        <v>465.83562130000001</v>
      </c>
      <c r="H2659" s="5">
        <v>251.4140538</v>
      </c>
      <c r="I2659" s="5">
        <v>785.33257930000002</v>
      </c>
      <c r="J2659" s="2" t="s">
        <v>644</v>
      </c>
    </row>
    <row r="2660" spans="1:10" ht="14.4">
      <c r="A2660" s="3" t="s">
        <v>308</v>
      </c>
      <c r="B2660" s="5">
        <v>2016</v>
      </c>
      <c r="C2660" s="3" t="s">
        <v>647</v>
      </c>
      <c r="D2660" s="3" t="s">
        <v>642</v>
      </c>
      <c r="E2660" s="3" t="s">
        <v>35</v>
      </c>
      <c r="F2660" s="3" t="s">
        <v>643</v>
      </c>
      <c r="G2660" s="5">
        <v>438.27135559999999</v>
      </c>
      <c r="H2660" s="5">
        <v>224.61109160000001</v>
      </c>
      <c r="I2660" s="5">
        <v>727.81540359999997</v>
      </c>
      <c r="J2660" s="2" t="s">
        <v>644</v>
      </c>
    </row>
    <row r="2661" spans="1:10" ht="14.4">
      <c r="A2661" s="3" t="s">
        <v>308</v>
      </c>
      <c r="B2661" s="5">
        <v>2017</v>
      </c>
      <c r="C2661" s="3" t="s">
        <v>647</v>
      </c>
      <c r="D2661" s="3" t="s">
        <v>642</v>
      </c>
      <c r="E2661" s="3" t="s">
        <v>35</v>
      </c>
      <c r="F2661" s="3" t="s">
        <v>643</v>
      </c>
      <c r="G2661" s="5">
        <v>413.1591717</v>
      </c>
      <c r="H2661" s="5">
        <v>221.01186089999999</v>
      </c>
      <c r="I2661" s="5">
        <v>676.205692</v>
      </c>
      <c r="J2661" s="2" t="s">
        <v>644</v>
      </c>
    </row>
    <row r="2662" spans="1:10" ht="14.4" hidden="1">
      <c r="A2662" s="3" t="s">
        <v>308</v>
      </c>
      <c r="B2662" s="5">
        <v>1990</v>
      </c>
      <c r="C2662" s="3" t="s">
        <v>647</v>
      </c>
      <c r="D2662" s="3" t="s">
        <v>642</v>
      </c>
      <c r="E2662" s="3" t="s">
        <v>35</v>
      </c>
      <c r="F2662" s="3" t="s">
        <v>646</v>
      </c>
      <c r="G2662" s="5">
        <v>10.08198226</v>
      </c>
      <c r="H2662" s="5">
        <v>5.0181535659999996</v>
      </c>
      <c r="I2662" s="5">
        <v>18.436119829999999</v>
      </c>
      <c r="J2662" s="2" t="s">
        <v>644</v>
      </c>
    </row>
    <row r="2663" spans="1:10" ht="14.4" hidden="1">
      <c r="A2663" s="3" t="s">
        <v>308</v>
      </c>
      <c r="B2663" s="5">
        <v>1991</v>
      </c>
      <c r="C2663" s="3" t="s">
        <v>647</v>
      </c>
      <c r="D2663" s="3" t="s">
        <v>642</v>
      </c>
      <c r="E2663" s="3" t="s">
        <v>35</v>
      </c>
      <c r="F2663" s="3" t="s">
        <v>646</v>
      </c>
      <c r="G2663" s="5">
        <v>10.10191944</v>
      </c>
      <c r="H2663" s="5">
        <v>5.4040672399999998</v>
      </c>
      <c r="I2663" s="5">
        <v>16.982477710000001</v>
      </c>
      <c r="J2663" s="2" t="s">
        <v>644</v>
      </c>
    </row>
    <row r="2664" spans="1:10" ht="14.4" hidden="1">
      <c r="A2664" s="3" t="s">
        <v>308</v>
      </c>
      <c r="B2664" s="5">
        <v>1992</v>
      </c>
      <c r="C2664" s="3" t="s">
        <v>647</v>
      </c>
      <c r="D2664" s="3" t="s">
        <v>642</v>
      </c>
      <c r="E2664" s="3" t="s">
        <v>35</v>
      </c>
      <c r="F2664" s="3" t="s">
        <v>646</v>
      </c>
      <c r="G2664" s="5">
        <v>9.9226430699999995</v>
      </c>
      <c r="H2664" s="5">
        <v>5.5142031889999998</v>
      </c>
      <c r="I2664" s="5">
        <v>16.18605663</v>
      </c>
      <c r="J2664" s="2" t="s">
        <v>644</v>
      </c>
    </row>
    <row r="2665" spans="1:10" ht="14.4" hidden="1">
      <c r="A2665" s="3" t="s">
        <v>308</v>
      </c>
      <c r="B2665" s="5">
        <v>1993</v>
      </c>
      <c r="C2665" s="3" t="s">
        <v>647</v>
      </c>
      <c r="D2665" s="3" t="s">
        <v>642</v>
      </c>
      <c r="E2665" s="3" t="s">
        <v>35</v>
      </c>
      <c r="F2665" s="3" t="s">
        <v>646</v>
      </c>
      <c r="G2665" s="5">
        <v>9.8011073559999993</v>
      </c>
      <c r="H2665" s="5">
        <v>5.3268176739999999</v>
      </c>
      <c r="I2665" s="5">
        <v>16.673242460000001</v>
      </c>
      <c r="J2665" s="2" t="s">
        <v>644</v>
      </c>
    </row>
    <row r="2666" spans="1:10" ht="14.4" hidden="1">
      <c r="A2666" s="3" t="s">
        <v>308</v>
      </c>
      <c r="B2666" s="5">
        <v>1994</v>
      </c>
      <c r="C2666" s="3" t="s">
        <v>647</v>
      </c>
      <c r="D2666" s="3" t="s">
        <v>642</v>
      </c>
      <c r="E2666" s="3" t="s">
        <v>35</v>
      </c>
      <c r="F2666" s="3" t="s">
        <v>646</v>
      </c>
      <c r="G2666" s="5">
        <v>9.5957668129999991</v>
      </c>
      <c r="H2666" s="5">
        <v>5.3138748419999997</v>
      </c>
      <c r="I2666" s="5">
        <v>16.355115099999999</v>
      </c>
      <c r="J2666" s="2" t="s">
        <v>644</v>
      </c>
    </row>
    <row r="2667" spans="1:10" ht="14.4" hidden="1">
      <c r="A2667" s="3" t="s">
        <v>308</v>
      </c>
      <c r="B2667" s="5">
        <v>1995</v>
      </c>
      <c r="C2667" s="3" t="s">
        <v>647</v>
      </c>
      <c r="D2667" s="3" t="s">
        <v>642</v>
      </c>
      <c r="E2667" s="3" t="s">
        <v>35</v>
      </c>
      <c r="F2667" s="3" t="s">
        <v>646</v>
      </c>
      <c r="G2667" s="5">
        <v>9.4465454599999994</v>
      </c>
      <c r="H2667" s="5">
        <v>4.8464344400000003</v>
      </c>
      <c r="I2667" s="5">
        <v>16.63434277</v>
      </c>
      <c r="J2667" s="2" t="s">
        <v>644</v>
      </c>
    </row>
    <row r="2668" spans="1:10" ht="14.4" hidden="1">
      <c r="A2668" s="3" t="s">
        <v>308</v>
      </c>
      <c r="B2668" s="5">
        <v>1996</v>
      </c>
      <c r="C2668" s="3" t="s">
        <v>647</v>
      </c>
      <c r="D2668" s="3" t="s">
        <v>642</v>
      </c>
      <c r="E2668" s="3" t="s">
        <v>35</v>
      </c>
      <c r="F2668" s="3" t="s">
        <v>646</v>
      </c>
      <c r="G2668" s="5">
        <v>9.3422717389999992</v>
      </c>
      <c r="H2668" s="5">
        <v>5.1409483470000001</v>
      </c>
      <c r="I2668" s="5">
        <v>15.56656235</v>
      </c>
      <c r="J2668" s="2" t="s">
        <v>644</v>
      </c>
    </row>
    <row r="2669" spans="1:10" ht="14.4" hidden="1">
      <c r="A2669" s="3" t="s">
        <v>308</v>
      </c>
      <c r="B2669" s="5">
        <v>1997</v>
      </c>
      <c r="C2669" s="3" t="s">
        <v>647</v>
      </c>
      <c r="D2669" s="3" t="s">
        <v>642</v>
      </c>
      <c r="E2669" s="3" t="s">
        <v>35</v>
      </c>
      <c r="F2669" s="3" t="s">
        <v>646</v>
      </c>
      <c r="G2669" s="5">
        <v>9.3251973320000001</v>
      </c>
      <c r="H2669" s="5">
        <v>5.281097022</v>
      </c>
      <c r="I2669" s="5">
        <v>14.56522517</v>
      </c>
      <c r="J2669" s="2" t="s">
        <v>644</v>
      </c>
    </row>
    <row r="2670" spans="1:10" ht="14.4" hidden="1">
      <c r="A2670" s="3" t="s">
        <v>308</v>
      </c>
      <c r="B2670" s="5">
        <v>1998</v>
      </c>
      <c r="C2670" s="3" t="s">
        <v>647</v>
      </c>
      <c r="D2670" s="3" t="s">
        <v>642</v>
      </c>
      <c r="E2670" s="3" t="s">
        <v>35</v>
      </c>
      <c r="F2670" s="3" t="s">
        <v>646</v>
      </c>
      <c r="G2670" s="5">
        <v>9.0204545760000006</v>
      </c>
      <c r="H2670" s="5">
        <v>5.0141010330000002</v>
      </c>
      <c r="I2670" s="5">
        <v>14.2439386</v>
      </c>
      <c r="J2670" s="2" t="s">
        <v>644</v>
      </c>
    </row>
    <row r="2671" spans="1:10" ht="14.4" hidden="1">
      <c r="A2671" s="3" t="s">
        <v>308</v>
      </c>
      <c r="B2671" s="5">
        <v>1999</v>
      </c>
      <c r="C2671" s="3" t="s">
        <v>647</v>
      </c>
      <c r="D2671" s="3" t="s">
        <v>642</v>
      </c>
      <c r="E2671" s="3" t="s">
        <v>35</v>
      </c>
      <c r="F2671" s="3" t="s">
        <v>646</v>
      </c>
      <c r="G2671" s="5">
        <v>8.8992817280000001</v>
      </c>
      <c r="H2671" s="5">
        <v>4.9513574450000002</v>
      </c>
      <c r="I2671" s="5">
        <v>14.180524760000001</v>
      </c>
      <c r="J2671" s="2" t="s">
        <v>644</v>
      </c>
    </row>
    <row r="2672" spans="1:10" ht="14.4" hidden="1">
      <c r="A2672" s="3" t="s">
        <v>308</v>
      </c>
      <c r="B2672" s="5">
        <v>2000</v>
      </c>
      <c r="C2672" s="3" t="s">
        <v>647</v>
      </c>
      <c r="D2672" s="3" t="s">
        <v>642</v>
      </c>
      <c r="E2672" s="3" t="s">
        <v>35</v>
      </c>
      <c r="F2672" s="3" t="s">
        <v>646</v>
      </c>
      <c r="G2672" s="5">
        <v>8.7787726490000004</v>
      </c>
      <c r="H2672" s="5">
        <v>4.2953120589999996</v>
      </c>
      <c r="I2672" s="5">
        <v>14.40900912</v>
      </c>
      <c r="J2672" s="2" t="s">
        <v>644</v>
      </c>
    </row>
    <row r="2673" spans="1:10" ht="14.4" hidden="1">
      <c r="A2673" s="3" t="s">
        <v>308</v>
      </c>
      <c r="B2673" s="5">
        <v>2001</v>
      </c>
      <c r="C2673" s="3" t="s">
        <v>647</v>
      </c>
      <c r="D2673" s="3" t="s">
        <v>642</v>
      </c>
      <c r="E2673" s="3" t="s">
        <v>35</v>
      </c>
      <c r="F2673" s="3" t="s">
        <v>646</v>
      </c>
      <c r="G2673" s="5">
        <v>8.7108401559999997</v>
      </c>
      <c r="H2673" s="5">
        <v>4.60406022</v>
      </c>
      <c r="I2673" s="5">
        <v>13.705212250000001</v>
      </c>
      <c r="J2673" s="2" t="s">
        <v>644</v>
      </c>
    </row>
    <row r="2674" spans="1:10" ht="14.4" hidden="1">
      <c r="A2674" s="3" t="s">
        <v>308</v>
      </c>
      <c r="B2674" s="5">
        <v>2002</v>
      </c>
      <c r="C2674" s="3" t="s">
        <v>647</v>
      </c>
      <c r="D2674" s="3" t="s">
        <v>642</v>
      </c>
      <c r="E2674" s="3" t="s">
        <v>35</v>
      </c>
      <c r="F2674" s="3" t="s">
        <v>646</v>
      </c>
      <c r="G2674" s="5">
        <v>8.5620008520000006</v>
      </c>
      <c r="H2674" s="5">
        <v>4.876702785</v>
      </c>
      <c r="I2674" s="5">
        <v>13.089299860000001</v>
      </c>
      <c r="J2674" s="2" t="s">
        <v>644</v>
      </c>
    </row>
    <row r="2675" spans="1:10" ht="14.4" hidden="1">
      <c r="A2675" s="3" t="s">
        <v>308</v>
      </c>
      <c r="B2675" s="5">
        <v>2003</v>
      </c>
      <c r="C2675" s="3" t="s">
        <v>647</v>
      </c>
      <c r="D2675" s="3" t="s">
        <v>642</v>
      </c>
      <c r="E2675" s="3" t="s">
        <v>35</v>
      </c>
      <c r="F2675" s="3" t="s">
        <v>646</v>
      </c>
      <c r="G2675" s="5">
        <v>8.4935606119999996</v>
      </c>
      <c r="H2675" s="5">
        <v>4.8536755579999999</v>
      </c>
      <c r="I2675" s="5">
        <v>13.312581590000001</v>
      </c>
      <c r="J2675" s="2" t="s">
        <v>644</v>
      </c>
    </row>
    <row r="2676" spans="1:10" ht="14.4" hidden="1">
      <c r="A2676" s="3" t="s">
        <v>308</v>
      </c>
      <c r="B2676" s="5">
        <v>2004</v>
      </c>
      <c r="C2676" s="3" t="s">
        <v>647</v>
      </c>
      <c r="D2676" s="3" t="s">
        <v>642</v>
      </c>
      <c r="E2676" s="3" t="s">
        <v>35</v>
      </c>
      <c r="F2676" s="3" t="s">
        <v>646</v>
      </c>
      <c r="G2676" s="5">
        <v>8.3543477629999998</v>
      </c>
      <c r="H2676" s="5">
        <v>4.7532165060000002</v>
      </c>
      <c r="I2676" s="5">
        <v>13.24542024</v>
      </c>
      <c r="J2676" s="2" t="s">
        <v>644</v>
      </c>
    </row>
    <row r="2677" spans="1:10" ht="14.4" hidden="1">
      <c r="A2677" s="3" t="s">
        <v>308</v>
      </c>
      <c r="B2677" s="5">
        <v>2005</v>
      </c>
      <c r="C2677" s="3" t="s">
        <v>647</v>
      </c>
      <c r="D2677" s="3" t="s">
        <v>642</v>
      </c>
      <c r="E2677" s="3" t="s">
        <v>35</v>
      </c>
      <c r="F2677" s="3" t="s">
        <v>646</v>
      </c>
      <c r="G2677" s="5">
        <v>8.2659719490000008</v>
      </c>
      <c r="H2677" s="5">
        <v>4.2788806629999998</v>
      </c>
      <c r="I2677" s="5">
        <v>13.575079069999999</v>
      </c>
      <c r="J2677" s="2" t="s">
        <v>644</v>
      </c>
    </row>
    <row r="2678" spans="1:10" ht="14.4" hidden="1">
      <c r="A2678" s="3" t="s">
        <v>308</v>
      </c>
      <c r="B2678" s="5">
        <v>2006</v>
      </c>
      <c r="C2678" s="3" t="s">
        <v>647</v>
      </c>
      <c r="D2678" s="3" t="s">
        <v>642</v>
      </c>
      <c r="E2678" s="3" t="s">
        <v>35</v>
      </c>
      <c r="F2678" s="3" t="s">
        <v>646</v>
      </c>
      <c r="G2678" s="5">
        <v>8.2814087520000008</v>
      </c>
      <c r="H2678" s="5">
        <v>4.7132096140000002</v>
      </c>
      <c r="I2678" s="5">
        <v>12.92082164</v>
      </c>
      <c r="J2678" s="2" t="s">
        <v>644</v>
      </c>
    </row>
    <row r="2679" spans="1:10" ht="14.4" hidden="1">
      <c r="A2679" s="3" t="s">
        <v>308</v>
      </c>
      <c r="B2679" s="5">
        <v>2007</v>
      </c>
      <c r="C2679" s="3" t="s">
        <v>647</v>
      </c>
      <c r="D2679" s="3" t="s">
        <v>642</v>
      </c>
      <c r="E2679" s="3" t="s">
        <v>35</v>
      </c>
      <c r="F2679" s="3" t="s">
        <v>646</v>
      </c>
      <c r="G2679" s="5">
        <v>8.0886722409999994</v>
      </c>
      <c r="H2679" s="5">
        <v>4.9268776540000001</v>
      </c>
      <c r="I2679" s="5">
        <v>12.47652355</v>
      </c>
      <c r="J2679" s="2" t="s">
        <v>644</v>
      </c>
    </row>
    <row r="2680" spans="1:10" ht="14.4" hidden="1">
      <c r="A2680" s="3" t="s">
        <v>308</v>
      </c>
      <c r="B2680" s="5">
        <v>2008</v>
      </c>
      <c r="C2680" s="3" t="s">
        <v>647</v>
      </c>
      <c r="D2680" s="3" t="s">
        <v>642</v>
      </c>
      <c r="E2680" s="3" t="s">
        <v>35</v>
      </c>
      <c r="F2680" s="3" t="s">
        <v>646</v>
      </c>
      <c r="G2680" s="5">
        <v>8.3683532740000004</v>
      </c>
      <c r="H2680" s="5">
        <v>5.2285498429999997</v>
      </c>
      <c r="I2680" s="5">
        <v>12.781878710000001</v>
      </c>
      <c r="J2680" s="2" t="s">
        <v>644</v>
      </c>
    </row>
    <row r="2681" spans="1:10" ht="14.4" hidden="1">
      <c r="A2681" s="3" t="s">
        <v>308</v>
      </c>
      <c r="B2681" s="5">
        <v>2009</v>
      </c>
      <c r="C2681" s="3" t="s">
        <v>647</v>
      </c>
      <c r="D2681" s="3" t="s">
        <v>642</v>
      </c>
      <c r="E2681" s="3" t="s">
        <v>35</v>
      </c>
      <c r="F2681" s="3" t="s">
        <v>646</v>
      </c>
      <c r="G2681" s="5">
        <v>8.3773495029999996</v>
      </c>
      <c r="H2681" s="5">
        <v>5.0505186819999999</v>
      </c>
      <c r="I2681" s="5">
        <v>13.09871278</v>
      </c>
      <c r="J2681" s="2" t="s">
        <v>644</v>
      </c>
    </row>
    <row r="2682" spans="1:10" ht="14.4" hidden="1">
      <c r="A2682" s="3" t="s">
        <v>308</v>
      </c>
      <c r="B2682" s="5">
        <v>2010</v>
      </c>
      <c r="C2682" s="3" t="s">
        <v>647</v>
      </c>
      <c r="D2682" s="3" t="s">
        <v>642</v>
      </c>
      <c r="E2682" s="3" t="s">
        <v>35</v>
      </c>
      <c r="F2682" s="3" t="s">
        <v>646</v>
      </c>
      <c r="G2682" s="5">
        <v>8.123203728</v>
      </c>
      <c r="H2682" s="5">
        <v>4.5503241589999996</v>
      </c>
      <c r="I2682" s="5">
        <v>13.327359550000001</v>
      </c>
      <c r="J2682" s="2" t="s">
        <v>644</v>
      </c>
    </row>
    <row r="2683" spans="1:10" ht="14.4" hidden="1">
      <c r="A2683" s="3" t="s">
        <v>308</v>
      </c>
      <c r="B2683" s="5">
        <v>2011</v>
      </c>
      <c r="C2683" s="3" t="s">
        <v>647</v>
      </c>
      <c r="D2683" s="3" t="s">
        <v>642</v>
      </c>
      <c r="E2683" s="3" t="s">
        <v>35</v>
      </c>
      <c r="F2683" s="3" t="s">
        <v>646</v>
      </c>
      <c r="G2683" s="5">
        <v>7.9844151160000001</v>
      </c>
      <c r="H2683" s="5">
        <v>4.3716700050000004</v>
      </c>
      <c r="I2683" s="5">
        <v>12.93039198</v>
      </c>
      <c r="J2683" s="2" t="s">
        <v>644</v>
      </c>
    </row>
    <row r="2684" spans="1:10" ht="14.4" hidden="1">
      <c r="A2684" s="3" t="s">
        <v>308</v>
      </c>
      <c r="B2684" s="5">
        <v>2012</v>
      </c>
      <c r="C2684" s="3" t="s">
        <v>647</v>
      </c>
      <c r="D2684" s="3" t="s">
        <v>642</v>
      </c>
      <c r="E2684" s="3" t="s">
        <v>35</v>
      </c>
      <c r="F2684" s="3" t="s">
        <v>646</v>
      </c>
      <c r="G2684" s="5">
        <v>7.307542218</v>
      </c>
      <c r="H2684" s="5">
        <v>3.7809693549999999</v>
      </c>
      <c r="I2684" s="5">
        <v>11.880973709999999</v>
      </c>
      <c r="J2684" s="2" t="s">
        <v>644</v>
      </c>
    </row>
    <row r="2685" spans="1:10" ht="14.4" hidden="1">
      <c r="A2685" s="3" t="s">
        <v>308</v>
      </c>
      <c r="B2685" s="5">
        <v>2013</v>
      </c>
      <c r="C2685" s="3" t="s">
        <v>647</v>
      </c>
      <c r="D2685" s="3" t="s">
        <v>642</v>
      </c>
      <c r="E2685" s="3" t="s">
        <v>35</v>
      </c>
      <c r="F2685" s="3" t="s">
        <v>646</v>
      </c>
      <c r="G2685" s="5">
        <v>6.9940770209999998</v>
      </c>
      <c r="H2685" s="5">
        <v>3.7995707529999998</v>
      </c>
      <c r="I2685" s="5">
        <v>10.9950022</v>
      </c>
      <c r="J2685" s="2" t="s">
        <v>644</v>
      </c>
    </row>
    <row r="2686" spans="1:10" ht="14.4" hidden="1">
      <c r="A2686" s="3" t="s">
        <v>308</v>
      </c>
      <c r="B2686" s="5">
        <v>2014</v>
      </c>
      <c r="C2686" s="3" t="s">
        <v>647</v>
      </c>
      <c r="D2686" s="3" t="s">
        <v>642</v>
      </c>
      <c r="E2686" s="3" t="s">
        <v>35</v>
      </c>
      <c r="F2686" s="3" t="s">
        <v>646</v>
      </c>
      <c r="G2686" s="5">
        <v>6.9165789169999998</v>
      </c>
      <c r="H2686" s="5">
        <v>3.8551459010000002</v>
      </c>
      <c r="I2686" s="5">
        <v>11.37564036</v>
      </c>
      <c r="J2686" s="2" t="s">
        <v>644</v>
      </c>
    </row>
    <row r="2687" spans="1:10" ht="14.4" hidden="1">
      <c r="A2687" s="3" t="s">
        <v>308</v>
      </c>
      <c r="B2687" s="5">
        <v>2015</v>
      </c>
      <c r="C2687" s="3" t="s">
        <v>647</v>
      </c>
      <c r="D2687" s="3" t="s">
        <v>642</v>
      </c>
      <c r="E2687" s="3" t="s">
        <v>35</v>
      </c>
      <c r="F2687" s="3" t="s">
        <v>646</v>
      </c>
      <c r="G2687" s="5">
        <v>6.5240251120000003</v>
      </c>
      <c r="H2687" s="5">
        <v>3.5724169880000001</v>
      </c>
      <c r="I2687" s="5">
        <v>10.724659259999999</v>
      </c>
      <c r="J2687" s="2" t="s">
        <v>644</v>
      </c>
    </row>
    <row r="2688" spans="1:10" ht="14.4" hidden="1">
      <c r="A2688" s="3" t="s">
        <v>308</v>
      </c>
      <c r="B2688" s="5">
        <v>2016</v>
      </c>
      <c r="C2688" s="3" t="s">
        <v>647</v>
      </c>
      <c r="D2688" s="3" t="s">
        <v>642</v>
      </c>
      <c r="E2688" s="3" t="s">
        <v>35</v>
      </c>
      <c r="F2688" s="3" t="s">
        <v>646</v>
      </c>
      <c r="G2688" s="5">
        <v>6.2179594639999998</v>
      </c>
      <c r="H2688" s="5">
        <v>3.3488146940000001</v>
      </c>
      <c r="I2688" s="5">
        <v>10.059309580000001</v>
      </c>
      <c r="J2688" s="2" t="s">
        <v>644</v>
      </c>
    </row>
    <row r="2689" spans="1:10" ht="14.4" hidden="1">
      <c r="A2689" s="3" t="s">
        <v>308</v>
      </c>
      <c r="B2689" s="5">
        <v>2017</v>
      </c>
      <c r="C2689" s="3" t="s">
        <v>647</v>
      </c>
      <c r="D2689" s="3" t="s">
        <v>642</v>
      </c>
      <c r="E2689" s="3" t="s">
        <v>35</v>
      </c>
      <c r="F2689" s="3" t="s">
        <v>646</v>
      </c>
      <c r="G2689" s="5">
        <v>5.9566484659999999</v>
      </c>
      <c r="H2689" s="5">
        <v>3.3676646629999998</v>
      </c>
      <c r="I2689" s="5">
        <v>9.5969634159999995</v>
      </c>
      <c r="J2689" s="2" t="s">
        <v>644</v>
      </c>
    </row>
    <row r="2690" spans="1:10" ht="14.4">
      <c r="A2690" s="3" t="s">
        <v>321</v>
      </c>
      <c r="B2690" s="5">
        <v>1990</v>
      </c>
      <c r="C2690" s="3" t="s">
        <v>641</v>
      </c>
      <c r="D2690" s="3" t="s">
        <v>642</v>
      </c>
      <c r="E2690" s="3" t="s">
        <v>35</v>
      </c>
      <c r="F2690" s="3" t="s">
        <v>643</v>
      </c>
      <c r="G2690" s="5">
        <v>3470.5862769999999</v>
      </c>
      <c r="H2690" s="5">
        <v>1500.536474</v>
      </c>
      <c r="I2690" s="5">
        <v>5724.2151979999999</v>
      </c>
      <c r="J2690" s="2" t="s">
        <v>644</v>
      </c>
    </row>
    <row r="2691" spans="1:10" ht="14.4">
      <c r="A2691" s="3" t="s">
        <v>321</v>
      </c>
      <c r="B2691" s="5">
        <v>1991</v>
      </c>
      <c r="C2691" s="3" t="s">
        <v>641</v>
      </c>
      <c r="D2691" s="3" t="s">
        <v>642</v>
      </c>
      <c r="E2691" s="3" t="s">
        <v>35</v>
      </c>
      <c r="F2691" s="3" t="s">
        <v>643</v>
      </c>
      <c r="G2691" s="5">
        <v>3236.435763</v>
      </c>
      <c r="H2691" s="5">
        <v>1617.3766909999999</v>
      </c>
      <c r="I2691" s="5">
        <v>5215.7123110000002</v>
      </c>
      <c r="J2691" s="2" t="s">
        <v>644</v>
      </c>
    </row>
    <row r="2692" spans="1:10" ht="14.4">
      <c r="A2692" s="3" t="s">
        <v>321</v>
      </c>
      <c r="B2692" s="5">
        <v>1992</v>
      </c>
      <c r="C2692" s="3" t="s">
        <v>641</v>
      </c>
      <c r="D2692" s="3" t="s">
        <v>642</v>
      </c>
      <c r="E2692" s="3" t="s">
        <v>35</v>
      </c>
      <c r="F2692" s="3" t="s">
        <v>643</v>
      </c>
      <c r="G2692" s="5">
        <v>2980.5210969999998</v>
      </c>
      <c r="H2692" s="5">
        <v>1592.698259</v>
      </c>
      <c r="I2692" s="5">
        <v>4698.4306150000002</v>
      </c>
      <c r="J2692" s="2" t="s">
        <v>644</v>
      </c>
    </row>
    <row r="2693" spans="1:10" ht="14.4">
      <c r="A2693" s="3" t="s">
        <v>321</v>
      </c>
      <c r="B2693" s="5">
        <v>1993</v>
      </c>
      <c r="C2693" s="3" t="s">
        <v>641</v>
      </c>
      <c r="D2693" s="3" t="s">
        <v>642</v>
      </c>
      <c r="E2693" s="3" t="s">
        <v>35</v>
      </c>
      <c r="F2693" s="3" t="s">
        <v>643</v>
      </c>
      <c r="G2693" s="5">
        <v>2771.801058</v>
      </c>
      <c r="H2693" s="5">
        <v>1419.3511679999999</v>
      </c>
      <c r="I2693" s="5">
        <v>4467.0224049999997</v>
      </c>
      <c r="J2693" s="2" t="s">
        <v>644</v>
      </c>
    </row>
    <row r="2694" spans="1:10" ht="14.4">
      <c r="A2694" s="3" t="s">
        <v>321</v>
      </c>
      <c r="B2694" s="5">
        <v>1994</v>
      </c>
      <c r="C2694" s="3" t="s">
        <v>641</v>
      </c>
      <c r="D2694" s="3" t="s">
        <v>642</v>
      </c>
      <c r="E2694" s="3" t="s">
        <v>35</v>
      </c>
      <c r="F2694" s="3" t="s">
        <v>643</v>
      </c>
      <c r="G2694" s="5">
        <v>2544.4261759999999</v>
      </c>
      <c r="H2694" s="5">
        <v>1229.2149019999999</v>
      </c>
      <c r="I2694" s="5">
        <v>4143.5064169999996</v>
      </c>
      <c r="J2694" s="2" t="s">
        <v>644</v>
      </c>
    </row>
    <row r="2695" spans="1:10" ht="14.4">
      <c r="A2695" s="3" t="s">
        <v>321</v>
      </c>
      <c r="B2695" s="5">
        <v>1995</v>
      </c>
      <c r="C2695" s="3" t="s">
        <v>641</v>
      </c>
      <c r="D2695" s="3" t="s">
        <v>642</v>
      </c>
      <c r="E2695" s="3" t="s">
        <v>35</v>
      </c>
      <c r="F2695" s="3" t="s">
        <v>643</v>
      </c>
      <c r="G2695" s="5">
        <v>2414.67704</v>
      </c>
      <c r="H2695" s="5">
        <v>1045.1946600000001</v>
      </c>
      <c r="I2695" s="5">
        <v>4031.9574229999998</v>
      </c>
      <c r="J2695" s="2" t="s">
        <v>644</v>
      </c>
    </row>
    <row r="2696" spans="1:10" ht="14.4">
      <c r="A2696" s="3" t="s">
        <v>321</v>
      </c>
      <c r="B2696" s="5">
        <v>1996</v>
      </c>
      <c r="C2696" s="3" t="s">
        <v>641</v>
      </c>
      <c r="D2696" s="3" t="s">
        <v>642</v>
      </c>
      <c r="E2696" s="3" t="s">
        <v>35</v>
      </c>
      <c r="F2696" s="3" t="s">
        <v>643</v>
      </c>
      <c r="G2696" s="5">
        <v>2225.3254270000002</v>
      </c>
      <c r="H2696" s="5">
        <v>1069.052647</v>
      </c>
      <c r="I2696" s="5">
        <v>3507.4002569999998</v>
      </c>
      <c r="J2696" s="2" t="s">
        <v>644</v>
      </c>
    </row>
    <row r="2697" spans="1:10" ht="14.4">
      <c r="A2697" s="3" t="s">
        <v>321</v>
      </c>
      <c r="B2697" s="5">
        <v>1997</v>
      </c>
      <c r="C2697" s="3" t="s">
        <v>641</v>
      </c>
      <c r="D2697" s="3" t="s">
        <v>642</v>
      </c>
      <c r="E2697" s="3" t="s">
        <v>35</v>
      </c>
      <c r="F2697" s="3" t="s">
        <v>643</v>
      </c>
      <c r="G2697" s="5">
        <v>2094.4277139999999</v>
      </c>
      <c r="H2697" s="5">
        <v>1072.857377</v>
      </c>
      <c r="I2697" s="5">
        <v>3244.6569610000001</v>
      </c>
      <c r="J2697" s="2" t="s">
        <v>644</v>
      </c>
    </row>
    <row r="2698" spans="1:10" ht="14.4">
      <c r="A2698" s="3" t="s">
        <v>321</v>
      </c>
      <c r="B2698" s="5">
        <v>1998</v>
      </c>
      <c r="C2698" s="3" t="s">
        <v>641</v>
      </c>
      <c r="D2698" s="3" t="s">
        <v>642</v>
      </c>
      <c r="E2698" s="3" t="s">
        <v>35</v>
      </c>
      <c r="F2698" s="3" t="s">
        <v>643</v>
      </c>
      <c r="G2698" s="5">
        <v>1980.7653789999999</v>
      </c>
      <c r="H2698" s="5">
        <v>997.36704559999998</v>
      </c>
      <c r="I2698" s="5">
        <v>3118.438533</v>
      </c>
      <c r="J2698" s="2" t="s">
        <v>644</v>
      </c>
    </row>
    <row r="2699" spans="1:10" ht="14.4">
      <c r="A2699" s="3" t="s">
        <v>321</v>
      </c>
      <c r="B2699" s="5">
        <v>1999</v>
      </c>
      <c r="C2699" s="3" t="s">
        <v>641</v>
      </c>
      <c r="D2699" s="3" t="s">
        <v>642</v>
      </c>
      <c r="E2699" s="3" t="s">
        <v>35</v>
      </c>
      <c r="F2699" s="3" t="s">
        <v>643</v>
      </c>
      <c r="G2699" s="5">
        <v>1893.6925819999999</v>
      </c>
      <c r="H2699" s="5">
        <v>924.50885589999996</v>
      </c>
      <c r="I2699" s="5">
        <v>3017.1217889999998</v>
      </c>
      <c r="J2699" s="2" t="s">
        <v>644</v>
      </c>
    </row>
    <row r="2700" spans="1:10" ht="14.4">
      <c r="A2700" s="3" t="s">
        <v>321</v>
      </c>
      <c r="B2700" s="5">
        <v>2000</v>
      </c>
      <c r="C2700" s="3" t="s">
        <v>641</v>
      </c>
      <c r="D2700" s="3" t="s">
        <v>642</v>
      </c>
      <c r="E2700" s="3" t="s">
        <v>35</v>
      </c>
      <c r="F2700" s="3" t="s">
        <v>643</v>
      </c>
      <c r="G2700" s="5">
        <v>1782.426694</v>
      </c>
      <c r="H2700" s="5">
        <v>766.26915240000005</v>
      </c>
      <c r="I2700" s="5">
        <v>2866.7019829999999</v>
      </c>
      <c r="J2700" s="2" t="s">
        <v>644</v>
      </c>
    </row>
    <row r="2701" spans="1:10" ht="14.4">
      <c r="A2701" s="3" t="s">
        <v>321</v>
      </c>
      <c r="B2701" s="5">
        <v>2001</v>
      </c>
      <c r="C2701" s="3" t="s">
        <v>641</v>
      </c>
      <c r="D2701" s="3" t="s">
        <v>642</v>
      </c>
      <c r="E2701" s="3" t="s">
        <v>35</v>
      </c>
      <c r="F2701" s="3" t="s">
        <v>643</v>
      </c>
      <c r="G2701" s="5">
        <v>1729.738349</v>
      </c>
      <c r="H2701" s="5">
        <v>863.5822958</v>
      </c>
      <c r="I2701" s="5">
        <v>2710.7190529999998</v>
      </c>
      <c r="J2701" s="2" t="s">
        <v>644</v>
      </c>
    </row>
    <row r="2702" spans="1:10" ht="14.4">
      <c r="A2702" s="3" t="s">
        <v>321</v>
      </c>
      <c r="B2702" s="5">
        <v>2002</v>
      </c>
      <c r="C2702" s="3" t="s">
        <v>641</v>
      </c>
      <c r="D2702" s="3" t="s">
        <v>642</v>
      </c>
      <c r="E2702" s="3" t="s">
        <v>35</v>
      </c>
      <c r="F2702" s="3" t="s">
        <v>643</v>
      </c>
      <c r="G2702" s="5">
        <v>1640.7014389999999</v>
      </c>
      <c r="H2702" s="5">
        <v>880.07425009999997</v>
      </c>
      <c r="I2702" s="5">
        <v>2516.7018159999998</v>
      </c>
      <c r="J2702" s="2" t="s">
        <v>644</v>
      </c>
    </row>
    <row r="2703" spans="1:10" ht="14.4">
      <c r="A2703" s="3" t="s">
        <v>321</v>
      </c>
      <c r="B2703" s="5">
        <v>2003</v>
      </c>
      <c r="C2703" s="3" t="s">
        <v>641</v>
      </c>
      <c r="D2703" s="3" t="s">
        <v>642</v>
      </c>
      <c r="E2703" s="3" t="s">
        <v>35</v>
      </c>
      <c r="F2703" s="3" t="s">
        <v>643</v>
      </c>
      <c r="G2703" s="5">
        <v>1557.779759</v>
      </c>
      <c r="H2703" s="5">
        <v>807.74770679999995</v>
      </c>
      <c r="I2703" s="5">
        <v>2447.6815609999999</v>
      </c>
      <c r="J2703" s="2" t="s">
        <v>644</v>
      </c>
    </row>
    <row r="2704" spans="1:10" ht="14.4">
      <c r="A2704" s="3" t="s">
        <v>321</v>
      </c>
      <c r="B2704" s="5">
        <v>2004</v>
      </c>
      <c r="C2704" s="3" t="s">
        <v>641</v>
      </c>
      <c r="D2704" s="3" t="s">
        <v>642</v>
      </c>
      <c r="E2704" s="3" t="s">
        <v>35</v>
      </c>
      <c r="F2704" s="3" t="s">
        <v>643</v>
      </c>
      <c r="G2704" s="5">
        <v>1457.007985</v>
      </c>
      <c r="H2704" s="5">
        <v>720.61509990000002</v>
      </c>
      <c r="I2704" s="5">
        <v>2342.9395450000002</v>
      </c>
      <c r="J2704" s="2" t="s">
        <v>644</v>
      </c>
    </row>
    <row r="2705" spans="1:10" ht="14.4">
      <c r="A2705" s="3" t="s">
        <v>321</v>
      </c>
      <c r="B2705" s="5">
        <v>2005</v>
      </c>
      <c r="C2705" s="3" t="s">
        <v>641</v>
      </c>
      <c r="D2705" s="3" t="s">
        <v>642</v>
      </c>
      <c r="E2705" s="3" t="s">
        <v>35</v>
      </c>
      <c r="F2705" s="3" t="s">
        <v>643</v>
      </c>
      <c r="G2705" s="5">
        <v>1400.048959</v>
      </c>
      <c r="H2705" s="5">
        <v>612.40516290000005</v>
      </c>
      <c r="I2705" s="5">
        <v>2311.3941890000001</v>
      </c>
      <c r="J2705" s="2" t="s">
        <v>644</v>
      </c>
    </row>
    <row r="2706" spans="1:10" ht="14.4">
      <c r="A2706" s="3" t="s">
        <v>321</v>
      </c>
      <c r="B2706" s="5">
        <v>2006</v>
      </c>
      <c r="C2706" s="3" t="s">
        <v>641</v>
      </c>
      <c r="D2706" s="3" t="s">
        <v>642</v>
      </c>
      <c r="E2706" s="3" t="s">
        <v>35</v>
      </c>
      <c r="F2706" s="3" t="s">
        <v>643</v>
      </c>
      <c r="G2706" s="5">
        <v>1391.2591649999999</v>
      </c>
      <c r="H2706" s="5">
        <v>679.55063050000001</v>
      </c>
      <c r="I2706" s="5">
        <v>2267.9985190000002</v>
      </c>
      <c r="J2706" s="2" t="s">
        <v>644</v>
      </c>
    </row>
    <row r="2707" spans="1:10" ht="14.4">
      <c r="A2707" s="3" t="s">
        <v>321</v>
      </c>
      <c r="B2707" s="5">
        <v>2007</v>
      </c>
      <c r="C2707" s="3" t="s">
        <v>641</v>
      </c>
      <c r="D2707" s="3" t="s">
        <v>642</v>
      </c>
      <c r="E2707" s="3" t="s">
        <v>35</v>
      </c>
      <c r="F2707" s="3" t="s">
        <v>643</v>
      </c>
      <c r="G2707" s="5">
        <v>1386.818327</v>
      </c>
      <c r="H2707" s="5">
        <v>714.47892709999996</v>
      </c>
      <c r="I2707" s="5">
        <v>2226.9468889999998</v>
      </c>
      <c r="J2707" s="2" t="s">
        <v>644</v>
      </c>
    </row>
    <row r="2708" spans="1:10" ht="14.4">
      <c r="A2708" s="3" t="s">
        <v>321</v>
      </c>
      <c r="B2708" s="5">
        <v>2008</v>
      </c>
      <c r="C2708" s="3" t="s">
        <v>641</v>
      </c>
      <c r="D2708" s="3" t="s">
        <v>642</v>
      </c>
      <c r="E2708" s="3" t="s">
        <v>35</v>
      </c>
      <c r="F2708" s="3" t="s">
        <v>643</v>
      </c>
      <c r="G2708" s="5">
        <v>1398.2565910000001</v>
      </c>
      <c r="H2708" s="5">
        <v>745.70868089999999</v>
      </c>
      <c r="I2708" s="5">
        <v>2227.159737</v>
      </c>
      <c r="J2708" s="2" t="s">
        <v>644</v>
      </c>
    </row>
    <row r="2709" spans="1:10" ht="14.4">
      <c r="A2709" s="3" t="s">
        <v>321</v>
      </c>
      <c r="B2709" s="5">
        <v>2009</v>
      </c>
      <c r="C2709" s="3" t="s">
        <v>641</v>
      </c>
      <c r="D2709" s="3" t="s">
        <v>642</v>
      </c>
      <c r="E2709" s="3" t="s">
        <v>35</v>
      </c>
      <c r="F2709" s="3" t="s">
        <v>643</v>
      </c>
      <c r="G2709" s="5">
        <v>1400.4656440000001</v>
      </c>
      <c r="H2709" s="5">
        <v>729.89854349999996</v>
      </c>
      <c r="I2709" s="5">
        <v>2215.9575129999998</v>
      </c>
      <c r="J2709" s="2" t="s">
        <v>644</v>
      </c>
    </row>
    <row r="2710" spans="1:10" ht="14.4">
      <c r="A2710" s="3" t="s">
        <v>321</v>
      </c>
      <c r="B2710" s="5">
        <v>2010</v>
      </c>
      <c r="C2710" s="3" t="s">
        <v>641</v>
      </c>
      <c r="D2710" s="3" t="s">
        <v>642</v>
      </c>
      <c r="E2710" s="3" t="s">
        <v>35</v>
      </c>
      <c r="F2710" s="3" t="s">
        <v>643</v>
      </c>
      <c r="G2710" s="5">
        <v>1393.748789</v>
      </c>
      <c r="H2710" s="5">
        <v>643.98809219999998</v>
      </c>
      <c r="I2710" s="5">
        <v>2255.505028</v>
      </c>
      <c r="J2710" s="2" t="s">
        <v>644</v>
      </c>
    </row>
    <row r="2711" spans="1:10" ht="14.4">
      <c r="A2711" s="3" t="s">
        <v>321</v>
      </c>
      <c r="B2711" s="5">
        <v>2011</v>
      </c>
      <c r="C2711" s="3" t="s">
        <v>641</v>
      </c>
      <c r="D2711" s="3" t="s">
        <v>642</v>
      </c>
      <c r="E2711" s="3" t="s">
        <v>35</v>
      </c>
      <c r="F2711" s="3" t="s">
        <v>643</v>
      </c>
      <c r="G2711" s="5">
        <v>1330.2897419999999</v>
      </c>
      <c r="H2711" s="5">
        <v>555.1315386</v>
      </c>
      <c r="I2711" s="5">
        <v>2185.8021709999998</v>
      </c>
      <c r="J2711" s="2" t="s">
        <v>644</v>
      </c>
    </row>
    <row r="2712" spans="1:10" ht="14.4">
      <c r="A2712" s="3" t="s">
        <v>321</v>
      </c>
      <c r="B2712" s="5">
        <v>2012</v>
      </c>
      <c r="C2712" s="3" t="s">
        <v>641</v>
      </c>
      <c r="D2712" s="3" t="s">
        <v>642</v>
      </c>
      <c r="E2712" s="3" t="s">
        <v>35</v>
      </c>
      <c r="F2712" s="3" t="s">
        <v>643</v>
      </c>
      <c r="G2712" s="5">
        <v>1297.2028889999999</v>
      </c>
      <c r="H2712" s="5">
        <v>602.50183349999998</v>
      </c>
      <c r="I2712" s="5">
        <v>2099.955856</v>
      </c>
      <c r="J2712" s="2" t="s">
        <v>644</v>
      </c>
    </row>
    <row r="2713" spans="1:10" ht="14.4">
      <c r="A2713" s="3" t="s">
        <v>321</v>
      </c>
      <c r="B2713" s="5">
        <v>2013</v>
      </c>
      <c r="C2713" s="3" t="s">
        <v>641</v>
      </c>
      <c r="D2713" s="3" t="s">
        <v>642</v>
      </c>
      <c r="E2713" s="3" t="s">
        <v>35</v>
      </c>
      <c r="F2713" s="3" t="s">
        <v>643</v>
      </c>
      <c r="G2713" s="5">
        <v>1214.3100999999999</v>
      </c>
      <c r="H2713" s="5">
        <v>514.10776069999997</v>
      </c>
      <c r="I2713" s="5">
        <v>2013.589982</v>
      </c>
      <c r="J2713" s="2" t="s">
        <v>644</v>
      </c>
    </row>
    <row r="2714" spans="1:10" ht="14.4">
      <c r="A2714" s="3" t="s">
        <v>321</v>
      </c>
      <c r="B2714" s="5">
        <v>2014</v>
      </c>
      <c r="C2714" s="3" t="s">
        <v>641</v>
      </c>
      <c r="D2714" s="3" t="s">
        <v>642</v>
      </c>
      <c r="E2714" s="3" t="s">
        <v>35</v>
      </c>
      <c r="F2714" s="3" t="s">
        <v>643</v>
      </c>
      <c r="G2714" s="5">
        <v>1176.241632</v>
      </c>
      <c r="H2714" s="5">
        <v>512.03831649999995</v>
      </c>
      <c r="I2714" s="5">
        <v>1997.0476719999999</v>
      </c>
      <c r="J2714" s="2" t="s">
        <v>644</v>
      </c>
    </row>
    <row r="2715" spans="1:10" ht="14.4">
      <c r="A2715" s="3" t="s">
        <v>321</v>
      </c>
      <c r="B2715" s="5">
        <v>2015</v>
      </c>
      <c r="C2715" s="3" t="s">
        <v>641</v>
      </c>
      <c r="D2715" s="3" t="s">
        <v>642</v>
      </c>
      <c r="E2715" s="3" t="s">
        <v>35</v>
      </c>
      <c r="F2715" s="3" t="s">
        <v>643</v>
      </c>
      <c r="G2715" s="5">
        <v>1110.185332</v>
      </c>
      <c r="H2715" s="5">
        <v>463.24514959999999</v>
      </c>
      <c r="I2715" s="5">
        <v>1843.8378399999999</v>
      </c>
      <c r="J2715" s="2" t="s">
        <v>644</v>
      </c>
    </row>
    <row r="2716" spans="1:10" ht="14.4">
      <c r="A2716" s="3" t="s">
        <v>321</v>
      </c>
      <c r="B2716" s="5">
        <v>2016</v>
      </c>
      <c r="C2716" s="3" t="s">
        <v>641</v>
      </c>
      <c r="D2716" s="3" t="s">
        <v>642</v>
      </c>
      <c r="E2716" s="3" t="s">
        <v>35</v>
      </c>
      <c r="F2716" s="3" t="s">
        <v>643</v>
      </c>
      <c r="G2716" s="5">
        <v>973.1527542</v>
      </c>
      <c r="H2716" s="5">
        <v>432.36638479999999</v>
      </c>
      <c r="I2716" s="5">
        <v>1657.1221029999999</v>
      </c>
      <c r="J2716" s="2" t="s">
        <v>644</v>
      </c>
    </row>
    <row r="2717" spans="1:10" ht="14.4">
      <c r="A2717" s="3" t="s">
        <v>321</v>
      </c>
      <c r="B2717" s="5">
        <v>2017</v>
      </c>
      <c r="C2717" s="3" t="s">
        <v>641</v>
      </c>
      <c r="D2717" s="3" t="s">
        <v>642</v>
      </c>
      <c r="E2717" s="3" t="s">
        <v>35</v>
      </c>
      <c r="F2717" s="3" t="s">
        <v>643</v>
      </c>
      <c r="G2717" s="5">
        <v>917.28018929999996</v>
      </c>
      <c r="H2717" s="5">
        <v>394.26048120000002</v>
      </c>
      <c r="I2717" s="5">
        <v>1610.3053789999999</v>
      </c>
      <c r="J2717" s="2" t="s">
        <v>644</v>
      </c>
    </row>
    <row r="2718" spans="1:10" ht="14.4" hidden="1">
      <c r="A2718" s="3" t="s">
        <v>321</v>
      </c>
      <c r="B2718" s="5">
        <v>1990</v>
      </c>
      <c r="C2718" s="3" t="s">
        <v>641</v>
      </c>
      <c r="D2718" s="3" t="s">
        <v>642</v>
      </c>
      <c r="E2718" s="3" t="s">
        <v>35</v>
      </c>
      <c r="F2718" s="3" t="s">
        <v>646</v>
      </c>
      <c r="G2718" s="5">
        <v>40.01284218</v>
      </c>
      <c r="H2718" s="5">
        <v>17.30765967</v>
      </c>
      <c r="I2718" s="5">
        <v>65.990076439999996</v>
      </c>
      <c r="J2718" s="2" t="s">
        <v>644</v>
      </c>
    </row>
    <row r="2719" spans="1:10" ht="14.4" hidden="1">
      <c r="A2719" s="3" t="s">
        <v>321</v>
      </c>
      <c r="B2719" s="5">
        <v>1991</v>
      </c>
      <c r="C2719" s="3" t="s">
        <v>641</v>
      </c>
      <c r="D2719" s="3" t="s">
        <v>642</v>
      </c>
      <c r="E2719" s="3" t="s">
        <v>35</v>
      </c>
      <c r="F2719" s="3" t="s">
        <v>646</v>
      </c>
      <c r="G2719" s="5">
        <v>37.30603189</v>
      </c>
      <c r="H2719" s="5">
        <v>18.649777589999999</v>
      </c>
      <c r="I2719" s="5">
        <v>60.166796339999998</v>
      </c>
      <c r="J2719" s="2" t="s">
        <v>644</v>
      </c>
    </row>
    <row r="2720" spans="1:10" ht="14.4" hidden="1">
      <c r="A2720" s="3" t="s">
        <v>321</v>
      </c>
      <c r="B2720" s="5">
        <v>1992</v>
      </c>
      <c r="C2720" s="3" t="s">
        <v>641</v>
      </c>
      <c r="D2720" s="3" t="s">
        <v>642</v>
      </c>
      <c r="E2720" s="3" t="s">
        <v>35</v>
      </c>
      <c r="F2720" s="3" t="s">
        <v>646</v>
      </c>
      <c r="G2720" s="5">
        <v>34.34628008</v>
      </c>
      <c r="H2720" s="5">
        <v>18.37910462</v>
      </c>
      <c r="I2720" s="5">
        <v>54.131216680000001</v>
      </c>
      <c r="J2720" s="2" t="s">
        <v>644</v>
      </c>
    </row>
    <row r="2721" spans="1:10" ht="14.4" hidden="1">
      <c r="A2721" s="3" t="s">
        <v>321</v>
      </c>
      <c r="B2721" s="5">
        <v>1993</v>
      </c>
      <c r="C2721" s="3" t="s">
        <v>641</v>
      </c>
      <c r="D2721" s="3" t="s">
        <v>642</v>
      </c>
      <c r="E2721" s="3" t="s">
        <v>35</v>
      </c>
      <c r="F2721" s="3" t="s">
        <v>646</v>
      </c>
      <c r="G2721" s="5">
        <v>31.927916329999999</v>
      </c>
      <c r="H2721" s="5">
        <v>16.35189128</v>
      </c>
      <c r="I2721" s="5">
        <v>51.423950529999999</v>
      </c>
      <c r="J2721" s="2" t="s">
        <v>644</v>
      </c>
    </row>
    <row r="2722" spans="1:10" ht="14.4" hidden="1">
      <c r="A2722" s="3" t="s">
        <v>321</v>
      </c>
      <c r="B2722" s="5">
        <v>1994</v>
      </c>
      <c r="C2722" s="3" t="s">
        <v>641</v>
      </c>
      <c r="D2722" s="3" t="s">
        <v>642</v>
      </c>
      <c r="E2722" s="3" t="s">
        <v>35</v>
      </c>
      <c r="F2722" s="3" t="s">
        <v>646</v>
      </c>
      <c r="G2722" s="5">
        <v>29.294644330000001</v>
      </c>
      <c r="H2722" s="5">
        <v>14.15722186</v>
      </c>
      <c r="I2722" s="5">
        <v>47.708522109999997</v>
      </c>
      <c r="J2722" s="2" t="s">
        <v>644</v>
      </c>
    </row>
    <row r="2723" spans="1:10" ht="14.4" hidden="1">
      <c r="A2723" s="3" t="s">
        <v>321</v>
      </c>
      <c r="B2723" s="5">
        <v>1995</v>
      </c>
      <c r="C2723" s="3" t="s">
        <v>641</v>
      </c>
      <c r="D2723" s="3" t="s">
        <v>642</v>
      </c>
      <c r="E2723" s="3" t="s">
        <v>35</v>
      </c>
      <c r="F2723" s="3" t="s">
        <v>646</v>
      </c>
      <c r="G2723" s="5">
        <v>27.790387590000002</v>
      </c>
      <c r="H2723" s="5">
        <v>12.03201106</v>
      </c>
      <c r="I2723" s="5">
        <v>46.381883809999998</v>
      </c>
      <c r="J2723" s="2" t="s">
        <v>644</v>
      </c>
    </row>
    <row r="2724" spans="1:10" ht="14.4" hidden="1">
      <c r="A2724" s="3" t="s">
        <v>321</v>
      </c>
      <c r="B2724" s="5">
        <v>1996</v>
      </c>
      <c r="C2724" s="3" t="s">
        <v>641</v>
      </c>
      <c r="D2724" s="3" t="s">
        <v>642</v>
      </c>
      <c r="E2724" s="3" t="s">
        <v>35</v>
      </c>
      <c r="F2724" s="3" t="s">
        <v>646</v>
      </c>
      <c r="G2724" s="5">
        <v>25.602427939999998</v>
      </c>
      <c r="H2724" s="5">
        <v>12.30783336</v>
      </c>
      <c r="I2724" s="5">
        <v>40.324604520000001</v>
      </c>
      <c r="J2724" s="2" t="s">
        <v>644</v>
      </c>
    </row>
    <row r="2725" spans="1:10" ht="14.4" hidden="1">
      <c r="A2725" s="3" t="s">
        <v>321</v>
      </c>
      <c r="B2725" s="5">
        <v>1997</v>
      </c>
      <c r="C2725" s="3" t="s">
        <v>641</v>
      </c>
      <c r="D2725" s="3" t="s">
        <v>642</v>
      </c>
      <c r="E2725" s="3" t="s">
        <v>35</v>
      </c>
      <c r="F2725" s="3" t="s">
        <v>646</v>
      </c>
      <c r="G2725" s="5">
        <v>24.090958350000001</v>
      </c>
      <c r="H2725" s="5">
        <v>12.35357338</v>
      </c>
      <c r="I2725" s="5">
        <v>37.293525510000002</v>
      </c>
      <c r="J2725" s="2" t="s">
        <v>644</v>
      </c>
    </row>
    <row r="2726" spans="1:10" ht="14.4" hidden="1">
      <c r="A2726" s="3" t="s">
        <v>321</v>
      </c>
      <c r="B2726" s="5">
        <v>1998</v>
      </c>
      <c r="C2726" s="3" t="s">
        <v>641</v>
      </c>
      <c r="D2726" s="3" t="s">
        <v>642</v>
      </c>
      <c r="E2726" s="3" t="s">
        <v>35</v>
      </c>
      <c r="F2726" s="3" t="s">
        <v>646</v>
      </c>
      <c r="G2726" s="5">
        <v>22.777210119999999</v>
      </c>
      <c r="H2726" s="5">
        <v>11.46690692</v>
      </c>
      <c r="I2726" s="5">
        <v>35.916814780000003</v>
      </c>
      <c r="J2726" s="2" t="s">
        <v>644</v>
      </c>
    </row>
    <row r="2727" spans="1:10" ht="14.4" hidden="1">
      <c r="A2727" s="3" t="s">
        <v>321</v>
      </c>
      <c r="B2727" s="5">
        <v>1999</v>
      </c>
      <c r="C2727" s="3" t="s">
        <v>641</v>
      </c>
      <c r="D2727" s="3" t="s">
        <v>642</v>
      </c>
      <c r="E2727" s="3" t="s">
        <v>35</v>
      </c>
      <c r="F2727" s="3" t="s">
        <v>646</v>
      </c>
      <c r="G2727" s="5">
        <v>21.767624560000002</v>
      </c>
      <c r="H2727" s="5">
        <v>10.63200378</v>
      </c>
      <c r="I2727" s="5">
        <v>34.676059469999998</v>
      </c>
      <c r="J2727" s="2" t="s">
        <v>644</v>
      </c>
    </row>
    <row r="2728" spans="1:10" ht="14.4" hidden="1">
      <c r="A2728" s="3" t="s">
        <v>321</v>
      </c>
      <c r="B2728" s="5">
        <v>2000</v>
      </c>
      <c r="C2728" s="3" t="s">
        <v>641</v>
      </c>
      <c r="D2728" s="3" t="s">
        <v>642</v>
      </c>
      <c r="E2728" s="3" t="s">
        <v>35</v>
      </c>
      <c r="F2728" s="3" t="s">
        <v>646</v>
      </c>
      <c r="G2728" s="5">
        <v>20.487576579999999</v>
      </c>
      <c r="H2728" s="5">
        <v>8.8063876029999992</v>
      </c>
      <c r="I2728" s="5">
        <v>32.972939340000003</v>
      </c>
      <c r="J2728" s="2" t="s">
        <v>644</v>
      </c>
    </row>
    <row r="2729" spans="1:10" ht="14.4" hidden="1">
      <c r="A2729" s="3" t="s">
        <v>321</v>
      </c>
      <c r="B2729" s="5">
        <v>2001</v>
      </c>
      <c r="C2729" s="3" t="s">
        <v>641</v>
      </c>
      <c r="D2729" s="3" t="s">
        <v>642</v>
      </c>
      <c r="E2729" s="3" t="s">
        <v>35</v>
      </c>
      <c r="F2729" s="3" t="s">
        <v>646</v>
      </c>
      <c r="G2729" s="5">
        <v>19.880866409999999</v>
      </c>
      <c r="H2729" s="5">
        <v>9.9337150659999995</v>
      </c>
      <c r="I2729" s="5">
        <v>31.185251170000001</v>
      </c>
      <c r="J2729" s="2" t="s">
        <v>644</v>
      </c>
    </row>
    <row r="2730" spans="1:10" ht="14.4" hidden="1">
      <c r="A2730" s="3" t="s">
        <v>321</v>
      </c>
      <c r="B2730" s="5">
        <v>2002</v>
      </c>
      <c r="C2730" s="3" t="s">
        <v>641</v>
      </c>
      <c r="D2730" s="3" t="s">
        <v>642</v>
      </c>
      <c r="E2730" s="3" t="s">
        <v>35</v>
      </c>
      <c r="F2730" s="3" t="s">
        <v>646</v>
      </c>
      <c r="G2730" s="5">
        <v>18.859329020000001</v>
      </c>
      <c r="H2730" s="5">
        <v>10.10910146</v>
      </c>
      <c r="I2730" s="5">
        <v>28.9276841</v>
      </c>
      <c r="J2730" s="2" t="s">
        <v>644</v>
      </c>
    </row>
    <row r="2731" spans="1:10" ht="14.4" hidden="1">
      <c r="A2731" s="3" t="s">
        <v>321</v>
      </c>
      <c r="B2731" s="5">
        <v>2003</v>
      </c>
      <c r="C2731" s="3" t="s">
        <v>641</v>
      </c>
      <c r="D2731" s="3" t="s">
        <v>642</v>
      </c>
      <c r="E2731" s="3" t="s">
        <v>35</v>
      </c>
      <c r="F2731" s="3" t="s">
        <v>646</v>
      </c>
      <c r="G2731" s="5">
        <v>17.90850227</v>
      </c>
      <c r="H2731" s="5">
        <v>9.2931169009999994</v>
      </c>
      <c r="I2731" s="5">
        <v>28.126489119999999</v>
      </c>
      <c r="J2731" s="2" t="s">
        <v>644</v>
      </c>
    </row>
    <row r="2732" spans="1:10" ht="14.4" hidden="1">
      <c r="A2732" s="3" t="s">
        <v>321</v>
      </c>
      <c r="B2732" s="5">
        <v>2004</v>
      </c>
      <c r="C2732" s="3" t="s">
        <v>641</v>
      </c>
      <c r="D2732" s="3" t="s">
        <v>642</v>
      </c>
      <c r="E2732" s="3" t="s">
        <v>35</v>
      </c>
      <c r="F2732" s="3" t="s">
        <v>646</v>
      </c>
      <c r="G2732" s="5">
        <v>16.75395382</v>
      </c>
      <c r="H2732" s="5">
        <v>8.2887995490000002</v>
      </c>
      <c r="I2732" s="5">
        <v>26.946572280000002</v>
      </c>
      <c r="J2732" s="2" t="s">
        <v>644</v>
      </c>
    </row>
    <row r="2733" spans="1:10" ht="14.4" hidden="1">
      <c r="A2733" s="3" t="s">
        <v>321</v>
      </c>
      <c r="B2733" s="5">
        <v>2005</v>
      </c>
      <c r="C2733" s="3" t="s">
        <v>641</v>
      </c>
      <c r="D2733" s="3" t="s">
        <v>642</v>
      </c>
      <c r="E2733" s="3" t="s">
        <v>35</v>
      </c>
      <c r="F2733" s="3" t="s">
        <v>646</v>
      </c>
      <c r="G2733" s="5">
        <v>16.098901309999999</v>
      </c>
      <c r="H2733" s="5">
        <v>7.040368956</v>
      </c>
      <c r="I2733" s="5">
        <v>26.591310440000001</v>
      </c>
      <c r="J2733" s="2" t="s">
        <v>644</v>
      </c>
    </row>
    <row r="2734" spans="1:10" ht="14.4" hidden="1">
      <c r="A2734" s="3" t="s">
        <v>321</v>
      </c>
      <c r="B2734" s="5">
        <v>2006</v>
      </c>
      <c r="C2734" s="3" t="s">
        <v>641</v>
      </c>
      <c r="D2734" s="3" t="s">
        <v>642</v>
      </c>
      <c r="E2734" s="3" t="s">
        <v>35</v>
      </c>
      <c r="F2734" s="3" t="s">
        <v>646</v>
      </c>
      <c r="G2734" s="5">
        <v>15.99460915</v>
      </c>
      <c r="H2734" s="5">
        <v>7.8149081660000004</v>
      </c>
      <c r="I2734" s="5">
        <v>26.097086640000001</v>
      </c>
      <c r="J2734" s="2" t="s">
        <v>644</v>
      </c>
    </row>
    <row r="2735" spans="1:10" ht="14.4" hidden="1">
      <c r="A2735" s="3" t="s">
        <v>321</v>
      </c>
      <c r="B2735" s="5">
        <v>2007</v>
      </c>
      <c r="C2735" s="3" t="s">
        <v>641</v>
      </c>
      <c r="D2735" s="3" t="s">
        <v>642</v>
      </c>
      <c r="E2735" s="3" t="s">
        <v>35</v>
      </c>
      <c r="F2735" s="3" t="s">
        <v>646</v>
      </c>
      <c r="G2735" s="5">
        <v>15.938780769999999</v>
      </c>
      <c r="H2735" s="5">
        <v>8.2090506699999999</v>
      </c>
      <c r="I2735" s="5">
        <v>25.596980089999999</v>
      </c>
      <c r="J2735" s="2" t="s">
        <v>644</v>
      </c>
    </row>
    <row r="2736" spans="1:10" ht="14.4" hidden="1">
      <c r="A2736" s="3" t="s">
        <v>321</v>
      </c>
      <c r="B2736" s="5">
        <v>2008</v>
      </c>
      <c r="C2736" s="3" t="s">
        <v>641</v>
      </c>
      <c r="D2736" s="3" t="s">
        <v>642</v>
      </c>
      <c r="E2736" s="3" t="s">
        <v>35</v>
      </c>
      <c r="F2736" s="3" t="s">
        <v>646</v>
      </c>
      <c r="G2736" s="5">
        <v>16.0646132</v>
      </c>
      <c r="H2736" s="5">
        <v>8.55930605</v>
      </c>
      <c r="I2736" s="5">
        <v>25.591051090000001</v>
      </c>
      <c r="J2736" s="2" t="s">
        <v>644</v>
      </c>
    </row>
    <row r="2737" spans="1:10" ht="14.4" hidden="1">
      <c r="A2737" s="3" t="s">
        <v>321</v>
      </c>
      <c r="B2737" s="5">
        <v>2009</v>
      </c>
      <c r="C2737" s="3" t="s">
        <v>641</v>
      </c>
      <c r="D2737" s="3" t="s">
        <v>642</v>
      </c>
      <c r="E2737" s="3" t="s">
        <v>35</v>
      </c>
      <c r="F2737" s="3" t="s">
        <v>646</v>
      </c>
      <c r="G2737" s="5">
        <v>16.085640179999999</v>
      </c>
      <c r="H2737" s="5">
        <v>8.3646044370000006</v>
      </c>
      <c r="I2737" s="5">
        <v>25.457057710000001</v>
      </c>
      <c r="J2737" s="2" t="s">
        <v>644</v>
      </c>
    </row>
    <row r="2738" spans="1:10" ht="14.4" hidden="1">
      <c r="A2738" s="3" t="s">
        <v>321</v>
      </c>
      <c r="B2738" s="5">
        <v>2010</v>
      </c>
      <c r="C2738" s="3" t="s">
        <v>641</v>
      </c>
      <c r="D2738" s="3" t="s">
        <v>642</v>
      </c>
      <c r="E2738" s="3" t="s">
        <v>35</v>
      </c>
      <c r="F2738" s="3" t="s">
        <v>646</v>
      </c>
      <c r="G2738" s="5">
        <v>16.0049238</v>
      </c>
      <c r="H2738" s="5">
        <v>7.391629547</v>
      </c>
      <c r="I2738" s="5">
        <v>25.919930910000001</v>
      </c>
      <c r="J2738" s="2" t="s">
        <v>644</v>
      </c>
    </row>
    <row r="2739" spans="1:10" ht="14.4" hidden="1">
      <c r="A2739" s="3" t="s">
        <v>321</v>
      </c>
      <c r="B2739" s="5">
        <v>2011</v>
      </c>
      <c r="C2739" s="3" t="s">
        <v>641</v>
      </c>
      <c r="D2739" s="3" t="s">
        <v>642</v>
      </c>
      <c r="E2739" s="3" t="s">
        <v>35</v>
      </c>
      <c r="F2739" s="3" t="s">
        <v>646</v>
      </c>
      <c r="G2739" s="5">
        <v>15.275265470000001</v>
      </c>
      <c r="H2739" s="5">
        <v>6.376438018</v>
      </c>
      <c r="I2739" s="5">
        <v>25.07224562</v>
      </c>
      <c r="J2739" s="2" t="s">
        <v>644</v>
      </c>
    </row>
    <row r="2740" spans="1:10" ht="14.4" hidden="1">
      <c r="A2740" s="3" t="s">
        <v>321</v>
      </c>
      <c r="B2740" s="5">
        <v>2012</v>
      </c>
      <c r="C2740" s="3" t="s">
        <v>641</v>
      </c>
      <c r="D2740" s="3" t="s">
        <v>642</v>
      </c>
      <c r="E2740" s="3" t="s">
        <v>35</v>
      </c>
      <c r="F2740" s="3" t="s">
        <v>646</v>
      </c>
      <c r="G2740" s="5">
        <v>14.89300903</v>
      </c>
      <c r="H2740" s="5">
        <v>6.9182462850000004</v>
      </c>
      <c r="I2740" s="5">
        <v>24.12838176</v>
      </c>
      <c r="J2740" s="2" t="s">
        <v>644</v>
      </c>
    </row>
    <row r="2741" spans="1:10" ht="14.4" hidden="1">
      <c r="A2741" s="3" t="s">
        <v>321</v>
      </c>
      <c r="B2741" s="5">
        <v>2013</v>
      </c>
      <c r="C2741" s="3" t="s">
        <v>641</v>
      </c>
      <c r="D2741" s="3" t="s">
        <v>642</v>
      </c>
      <c r="E2741" s="3" t="s">
        <v>35</v>
      </c>
      <c r="F2741" s="3" t="s">
        <v>646</v>
      </c>
      <c r="G2741" s="5">
        <v>13.940948560000001</v>
      </c>
      <c r="H2741" s="5">
        <v>5.9081850119999997</v>
      </c>
      <c r="I2741" s="5">
        <v>23.103078069999999</v>
      </c>
      <c r="J2741" s="2" t="s">
        <v>644</v>
      </c>
    </row>
    <row r="2742" spans="1:10" ht="14.4" hidden="1">
      <c r="A2742" s="3" t="s">
        <v>321</v>
      </c>
      <c r="B2742" s="5">
        <v>2014</v>
      </c>
      <c r="C2742" s="3" t="s">
        <v>641</v>
      </c>
      <c r="D2742" s="3" t="s">
        <v>642</v>
      </c>
      <c r="E2742" s="3" t="s">
        <v>35</v>
      </c>
      <c r="F2742" s="3" t="s">
        <v>646</v>
      </c>
      <c r="G2742" s="5">
        <v>13.502285860000001</v>
      </c>
      <c r="H2742" s="5">
        <v>5.8779583979999996</v>
      </c>
      <c r="I2742" s="5">
        <v>22.963234159999999</v>
      </c>
      <c r="J2742" s="2" t="s">
        <v>644</v>
      </c>
    </row>
    <row r="2743" spans="1:10" ht="14.4" hidden="1">
      <c r="A2743" s="3" t="s">
        <v>321</v>
      </c>
      <c r="B2743" s="5">
        <v>2015</v>
      </c>
      <c r="C2743" s="3" t="s">
        <v>641</v>
      </c>
      <c r="D2743" s="3" t="s">
        <v>642</v>
      </c>
      <c r="E2743" s="3" t="s">
        <v>35</v>
      </c>
      <c r="F2743" s="3" t="s">
        <v>646</v>
      </c>
      <c r="G2743" s="5">
        <v>12.74105614</v>
      </c>
      <c r="H2743" s="5">
        <v>5.3140272370000003</v>
      </c>
      <c r="I2743" s="5">
        <v>21.168762340000001</v>
      </c>
      <c r="J2743" s="2" t="s">
        <v>644</v>
      </c>
    </row>
    <row r="2744" spans="1:10" ht="14.4" hidden="1">
      <c r="A2744" s="3" t="s">
        <v>321</v>
      </c>
      <c r="B2744" s="5">
        <v>2016</v>
      </c>
      <c r="C2744" s="3" t="s">
        <v>641</v>
      </c>
      <c r="D2744" s="3" t="s">
        <v>642</v>
      </c>
      <c r="E2744" s="3" t="s">
        <v>35</v>
      </c>
      <c r="F2744" s="3" t="s">
        <v>646</v>
      </c>
      <c r="G2744" s="5">
        <v>11.166104109999999</v>
      </c>
      <c r="H2744" s="5">
        <v>4.9544626389999999</v>
      </c>
      <c r="I2744" s="5">
        <v>19.031634499999999</v>
      </c>
      <c r="J2744" s="2" t="s">
        <v>644</v>
      </c>
    </row>
    <row r="2745" spans="1:10" ht="14.4" hidden="1">
      <c r="A2745" s="3" t="s">
        <v>321</v>
      </c>
      <c r="B2745" s="5">
        <v>2017</v>
      </c>
      <c r="C2745" s="3" t="s">
        <v>641</v>
      </c>
      <c r="D2745" s="3" t="s">
        <v>642</v>
      </c>
      <c r="E2745" s="3" t="s">
        <v>35</v>
      </c>
      <c r="F2745" s="3" t="s">
        <v>646</v>
      </c>
      <c r="G2745" s="5">
        <v>10.523808280000001</v>
      </c>
      <c r="H2745" s="5">
        <v>4.524010284</v>
      </c>
      <c r="I2745" s="5">
        <v>18.46699375</v>
      </c>
      <c r="J2745" s="2" t="s">
        <v>644</v>
      </c>
    </row>
    <row r="2746" spans="1:10" ht="14.4">
      <c r="A2746" s="3" t="s">
        <v>321</v>
      </c>
      <c r="B2746" s="5">
        <v>1990</v>
      </c>
      <c r="C2746" s="3" t="s">
        <v>647</v>
      </c>
      <c r="D2746" s="3" t="s">
        <v>648</v>
      </c>
      <c r="E2746" s="3" t="s">
        <v>35</v>
      </c>
      <c r="F2746" s="3" t="s">
        <v>643</v>
      </c>
      <c r="G2746" s="5">
        <v>51.993124450000003</v>
      </c>
      <c r="H2746" s="5">
        <v>20.673602129999999</v>
      </c>
      <c r="I2746" s="5">
        <v>86.621095819999994</v>
      </c>
      <c r="J2746" s="2" t="s">
        <v>644</v>
      </c>
    </row>
    <row r="2747" spans="1:10" ht="14.4">
      <c r="A2747" s="3" t="s">
        <v>321</v>
      </c>
      <c r="B2747" s="5">
        <v>1991</v>
      </c>
      <c r="C2747" s="3" t="s">
        <v>647</v>
      </c>
      <c r="D2747" s="3" t="s">
        <v>648</v>
      </c>
      <c r="E2747" s="3" t="s">
        <v>35</v>
      </c>
      <c r="F2747" s="3" t="s">
        <v>643</v>
      </c>
      <c r="G2747" s="5">
        <v>53.564354870000003</v>
      </c>
      <c r="H2747" s="5">
        <v>23.735430650000001</v>
      </c>
      <c r="I2747" s="5">
        <v>87.340130909999999</v>
      </c>
      <c r="J2747" s="2" t="s">
        <v>644</v>
      </c>
    </row>
    <row r="2748" spans="1:10" ht="14.4">
      <c r="A2748" s="3" t="s">
        <v>321</v>
      </c>
      <c r="B2748" s="5">
        <v>1992</v>
      </c>
      <c r="C2748" s="3" t="s">
        <v>647</v>
      </c>
      <c r="D2748" s="3" t="s">
        <v>648</v>
      </c>
      <c r="E2748" s="3" t="s">
        <v>35</v>
      </c>
      <c r="F2748" s="3" t="s">
        <v>643</v>
      </c>
      <c r="G2748" s="5">
        <v>55.230336960000002</v>
      </c>
      <c r="H2748" s="5">
        <v>25.653048309999999</v>
      </c>
      <c r="I2748" s="5">
        <v>89.416376260000007</v>
      </c>
      <c r="J2748" s="2" t="s">
        <v>644</v>
      </c>
    </row>
    <row r="2749" spans="1:10" ht="14.4">
      <c r="A2749" s="3" t="s">
        <v>321</v>
      </c>
      <c r="B2749" s="5">
        <v>1993</v>
      </c>
      <c r="C2749" s="3" t="s">
        <v>647</v>
      </c>
      <c r="D2749" s="3" t="s">
        <v>648</v>
      </c>
      <c r="E2749" s="3" t="s">
        <v>35</v>
      </c>
      <c r="F2749" s="3" t="s">
        <v>643</v>
      </c>
      <c r="G2749" s="5">
        <v>56.988910109999999</v>
      </c>
      <c r="H2749" s="5">
        <v>27.081156</v>
      </c>
      <c r="I2749" s="5">
        <v>91.847249250000004</v>
      </c>
      <c r="J2749" s="2" t="s">
        <v>644</v>
      </c>
    </row>
    <row r="2750" spans="1:10" ht="14.4">
      <c r="A2750" s="3" t="s">
        <v>321</v>
      </c>
      <c r="B2750" s="5">
        <v>1994</v>
      </c>
      <c r="C2750" s="3" t="s">
        <v>647</v>
      </c>
      <c r="D2750" s="3" t="s">
        <v>648</v>
      </c>
      <c r="E2750" s="3" t="s">
        <v>35</v>
      </c>
      <c r="F2750" s="3" t="s">
        <v>643</v>
      </c>
      <c r="G2750" s="5">
        <v>58.760505469999998</v>
      </c>
      <c r="H2750" s="5">
        <v>26.526133829999999</v>
      </c>
      <c r="I2750" s="5">
        <v>95.410967729999996</v>
      </c>
      <c r="J2750" s="2" t="s">
        <v>644</v>
      </c>
    </row>
    <row r="2751" spans="1:10" ht="14.4">
      <c r="A2751" s="3" t="s">
        <v>321</v>
      </c>
      <c r="B2751" s="5">
        <v>1995</v>
      </c>
      <c r="C2751" s="3" t="s">
        <v>647</v>
      </c>
      <c r="D2751" s="3" t="s">
        <v>648</v>
      </c>
      <c r="E2751" s="3" t="s">
        <v>35</v>
      </c>
      <c r="F2751" s="3" t="s">
        <v>643</v>
      </c>
      <c r="G2751" s="5">
        <v>60.750075469999999</v>
      </c>
      <c r="H2751" s="5">
        <v>25.186313370000001</v>
      </c>
      <c r="I2751" s="5">
        <v>101.03213390000001</v>
      </c>
      <c r="J2751" s="2" t="s">
        <v>644</v>
      </c>
    </row>
    <row r="2752" spans="1:10" ht="14.4">
      <c r="A2752" s="3" t="s">
        <v>321</v>
      </c>
      <c r="B2752" s="5">
        <v>1996</v>
      </c>
      <c r="C2752" s="3" t="s">
        <v>647</v>
      </c>
      <c r="D2752" s="3" t="s">
        <v>648</v>
      </c>
      <c r="E2752" s="3" t="s">
        <v>35</v>
      </c>
      <c r="F2752" s="3" t="s">
        <v>643</v>
      </c>
      <c r="G2752" s="5">
        <v>63.033813070000001</v>
      </c>
      <c r="H2752" s="5">
        <v>28.035822230000001</v>
      </c>
      <c r="I2752" s="5">
        <v>102.4709312</v>
      </c>
      <c r="J2752" s="2" t="s">
        <v>644</v>
      </c>
    </row>
    <row r="2753" spans="1:10" ht="14.4">
      <c r="A2753" s="3" t="s">
        <v>321</v>
      </c>
      <c r="B2753" s="5">
        <v>1997</v>
      </c>
      <c r="C2753" s="3" t="s">
        <v>647</v>
      </c>
      <c r="D2753" s="3" t="s">
        <v>648</v>
      </c>
      <c r="E2753" s="3" t="s">
        <v>35</v>
      </c>
      <c r="F2753" s="3" t="s">
        <v>643</v>
      </c>
      <c r="G2753" s="5">
        <v>65.906221840000001</v>
      </c>
      <c r="H2753" s="5">
        <v>30.987467540000001</v>
      </c>
      <c r="I2753" s="5">
        <v>106.8673112</v>
      </c>
      <c r="J2753" s="2" t="s">
        <v>644</v>
      </c>
    </row>
    <row r="2754" spans="1:10" ht="14.4">
      <c r="A2754" s="3" t="s">
        <v>321</v>
      </c>
      <c r="B2754" s="5">
        <v>1998</v>
      </c>
      <c r="C2754" s="3" t="s">
        <v>647</v>
      </c>
      <c r="D2754" s="3" t="s">
        <v>648</v>
      </c>
      <c r="E2754" s="3" t="s">
        <v>35</v>
      </c>
      <c r="F2754" s="3" t="s">
        <v>643</v>
      </c>
      <c r="G2754" s="5">
        <v>68.5859308</v>
      </c>
      <c r="H2754" s="5">
        <v>31.626378420000002</v>
      </c>
      <c r="I2754" s="5">
        <v>108.23738539999999</v>
      </c>
      <c r="J2754" s="2" t="s">
        <v>644</v>
      </c>
    </row>
    <row r="2755" spans="1:10" ht="14.4">
      <c r="A2755" s="3" t="s">
        <v>321</v>
      </c>
      <c r="B2755" s="5">
        <v>1999</v>
      </c>
      <c r="C2755" s="3" t="s">
        <v>647</v>
      </c>
      <c r="D2755" s="3" t="s">
        <v>648</v>
      </c>
      <c r="E2755" s="3" t="s">
        <v>35</v>
      </c>
      <c r="F2755" s="3" t="s">
        <v>643</v>
      </c>
      <c r="G2755" s="5">
        <v>71.026200200000005</v>
      </c>
      <c r="H2755" s="5">
        <v>33.426929809999997</v>
      </c>
      <c r="I2755" s="5">
        <v>113.2641229</v>
      </c>
      <c r="J2755" s="2" t="s">
        <v>644</v>
      </c>
    </row>
    <row r="2756" spans="1:10" ht="14.4">
      <c r="A2756" s="3" t="s">
        <v>321</v>
      </c>
      <c r="B2756" s="5">
        <v>2000</v>
      </c>
      <c r="C2756" s="3" t="s">
        <v>647</v>
      </c>
      <c r="D2756" s="3" t="s">
        <v>648</v>
      </c>
      <c r="E2756" s="3" t="s">
        <v>35</v>
      </c>
      <c r="F2756" s="3" t="s">
        <v>643</v>
      </c>
      <c r="G2756" s="5">
        <v>73.743495769999996</v>
      </c>
      <c r="H2756" s="5">
        <v>30.17980442</v>
      </c>
      <c r="I2756" s="5">
        <v>121.323854</v>
      </c>
      <c r="J2756" s="2" t="s">
        <v>644</v>
      </c>
    </row>
    <row r="2757" spans="1:10" ht="14.4">
      <c r="A2757" s="3" t="s">
        <v>321</v>
      </c>
      <c r="B2757" s="5">
        <v>2001</v>
      </c>
      <c r="C2757" s="3" t="s">
        <v>647</v>
      </c>
      <c r="D2757" s="3" t="s">
        <v>648</v>
      </c>
      <c r="E2757" s="3" t="s">
        <v>35</v>
      </c>
      <c r="F2757" s="3" t="s">
        <v>643</v>
      </c>
      <c r="G2757" s="5">
        <v>77.602592860000001</v>
      </c>
      <c r="H2757" s="5">
        <v>36.597132350000003</v>
      </c>
      <c r="I2757" s="5">
        <v>126.44175079999999</v>
      </c>
      <c r="J2757" s="2" t="s">
        <v>644</v>
      </c>
    </row>
    <row r="2758" spans="1:10" ht="14.4">
      <c r="A2758" s="3" t="s">
        <v>321</v>
      </c>
      <c r="B2758" s="5">
        <v>2002</v>
      </c>
      <c r="C2758" s="3" t="s">
        <v>647</v>
      </c>
      <c r="D2758" s="3" t="s">
        <v>648</v>
      </c>
      <c r="E2758" s="3" t="s">
        <v>35</v>
      </c>
      <c r="F2758" s="3" t="s">
        <v>643</v>
      </c>
      <c r="G2758" s="5">
        <v>81.640171640000005</v>
      </c>
      <c r="H2758" s="5">
        <v>41.290000249999999</v>
      </c>
      <c r="I2758" s="5">
        <v>131.8860166</v>
      </c>
      <c r="J2758" s="2" t="s">
        <v>644</v>
      </c>
    </row>
    <row r="2759" spans="1:10" ht="14.4">
      <c r="A2759" s="3" t="s">
        <v>321</v>
      </c>
      <c r="B2759" s="5">
        <v>2003</v>
      </c>
      <c r="C2759" s="3" t="s">
        <v>647</v>
      </c>
      <c r="D2759" s="3" t="s">
        <v>648</v>
      </c>
      <c r="E2759" s="3" t="s">
        <v>35</v>
      </c>
      <c r="F2759" s="3" t="s">
        <v>643</v>
      </c>
      <c r="G2759" s="5">
        <v>84.676967570000002</v>
      </c>
      <c r="H2759" s="5">
        <v>41.962066530000001</v>
      </c>
      <c r="I2759" s="5">
        <v>134.67771279999999</v>
      </c>
      <c r="J2759" s="2" t="s">
        <v>644</v>
      </c>
    </row>
    <row r="2760" spans="1:10" ht="14.4">
      <c r="A2760" s="3" t="s">
        <v>321</v>
      </c>
      <c r="B2760" s="5">
        <v>2004</v>
      </c>
      <c r="C2760" s="3" t="s">
        <v>647</v>
      </c>
      <c r="D2760" s="3" t="s">
        <v>648</v>
      </c>
      <c r="E2760" s="3" t="s">
        <v>35</v>
      </c>
      <c r="F2760" s="3" t="s">
        <v>643</v>
      </c>
      <c r="G2760" s="5">
        <v>87.325900189999999</v>
      </c>
      <c r="H2760" s="5">
        <v>40.684634559999999</v>
      </c>
      <c r="I2760" s="5">
        <v>141.6247099</v>
      </c>
      <c r="J2760" s="2" t="s">
        <v>644</v>
      </c>
    </row>
    <row r="2761" spans="1:10" ht="14.4">
      <c r="A2761" s="3" t="s">
        <v>321</v>
      </c>
      <c r="B2761" s="5">
        <v>2005</v>
      </c>
      <c r="C2761" s="3" t="s">
        <v>647</v>
      </c>
      <c r="D2761" s="3" t="s">
        <v>648</v>
      </c>
      <c r="E2761" s="3" t="s">
        <v>35</v>
      </c>
      <c r="F2761" s="3" t="s">
        <v>643</v>
      </c>
      <c r="G2761" s="5">
        <v>89.465362839999997</v>
      </c>
      <c r="H2761" s="5">
        <v>37.517006070000001</v>
      </c>
      <c r="I2761" s="5">
        <v>146.85025540000001</v>
      </c>
      <c r="J2761" s="2" t="s">
        <v>644</v>
      </c>
    </row>
    <row r="2762" spans="1:10" ht="14.4">
      <c r="A2762" s="3" t="s">
        <v>321</v>
      </c>
      <c r="B2762" s="5">
        <v>2006</v>
      </c>
      <c r="C2762" s="3" t="s">
        <v>647</v>
      </c>
      <c r="D2762" s="3" t="s">
        <v>648</v>
      </c>
      <c r="E2762" s="3" t="s">
        <v>35</v>
      </c>
      <c r="F2762" s="3" t="s">
        <v>643</v>
      </c>
      <c r="G2762" s="5">
        <v>91.661058109999999</v>
      </c>
      <c r="H2762" s="5">
        <v>41.493509699999997</v>
      </c>
      <c r="I2762" s="5">
        <v>149.11924540000001</v>
      </c>
      <c r="J2762" s="2" t="s">
        <v>644</v>
      </c>
    </row>
    <row r="2763" spans="1:10" ht="14.4">
      <c r="A2763" s="3" t="s">
        <v>321</v>
      </c>
      <c r="B2763" s="5">
        <v>2007</v>
      </c>
      <c r="C2763" s="3" t="s">
        <v>647</v>
      </c>
      <c r="D2763" s="3" t="s">
        <v>648</v>
      </c>
      <c r="E2763" s="3" t="s">
        <v>35</v>
      </c>
      <c r="F2763" s="3" t="s">
        <v>643</v>
      </c>
      <c r="G2763" s="5">
        <v>92.904350280000003</v>
      </c>
      <c r="H2763" s="5">
        <v>44.423992159999997</v>
      </c>
      <c r="I2763" s="5">
        <v>148.62550949999999</v>
      </c>
      <c r="J2763" s="2" t="s">
        <v>644</v>
      </c>
    </row>
    <row r="2764" spans="1:10" ht="14.4">
      <c r="A2764" s="3" t="s">
        <v>321</v>
      </c>
      <c r="B2764" s="5">
        <v>2008</v>
      </c>
      <c r="C2764" s="3" t="s">
        <v>647</v>
      </c>
      <c r="D2764" s="3" t="s">
        <v>648</v>
      </c>
      <c r="E2764" s="3" t="s">
        <v>35</v>
      </c>
      <c r="F2764" s="3" t="s">
        <v>643</v>
      </c>
      <c r="G2764" s="5">
        <v>94.658072419999996</v>
      </c>
      <c r="H2764" s="5">
        <v>46.703297829999997</v>
      </c>
      <c r="I2764" s="5">
        <v>149.8145174</v>
      </c>
      <c r="J2764" s="2" t="s">
        <v>644</v>
      </c>
    </row>
    <row r="2765" spans="1:10" ht="14.4">
      <c r="A2765" s="3" t="s">
        <v>321</v>
      </c>
      <c r="B2765" s="5">
        <v>2009</v>
      </c>
      <c r="C2765" s="3" t="s">
        <v>647</v>
      </c>
      <c r="D2765" s="3" t="s">
        <v>648</v>
      </c>
      <c r="E2765" s="3" t="s">
        <v>35</v>
      </c>
      <c r="F2765" s="3" t="s">
        <v>643</v>
      </c>
      <c r="G2765" s="5">
        <v>96.296779990000005</v>
      </c>
      <c r="H2765" s="5">
        <v>43.977647670000003</v>
      </c>
      <c r="I2765" s="5">
        <v>155.57528959999999</v>
      </c>
      <c r="J2765" s="2" t="s">
        <v>644</v>
      </c>
    </row>
    <row r="2766" spans="1:10" ht="14.4">
      <c r="A2766" s="3" t="s">
        <v>321</v>
      </c>
      <c r="B2766" s="5">
        <v>2010</v>
      </c>
      <c r="C2766" s="3" t="s">
        <v>647</v>
      </c>
      <c r="D2766" s="3" t="s">
        <v>648</v>
      </c>
      <c r="E2766" s="3" t="s">
        <v>35</v>
      </c>
      <c r="F2766" s="3" t="s">
        <v>643</v>
      </c>
      <c r="G2766" s="5">
        <v>97.664477140000002</v>
      </c>
      <c r="H2766" s="5">
        <v>40.604866430000001</v>
      </c>
      <c r="I2766" s="5">
        <v>157.17388109999999</v>
      </c>
      <c r="J2766" s="2" t="s">
        <v>644</v>
      </c>
    </row>
    <row r="2767" spans="1:10" ht="14.4">
      <c r="A2767" s="3" t="s">
        <v>321</v>
      </c>
      <c r="B2767" s="5">
        <v>2011</v>
      </c>
      <c r="C2767" s="3" t="s">
        <v>647</v>
      </c>
      <c r="D2767" s="3" t="s">
        <v>648</v>
      </c>
      <c r="E2767" s="3" t="s">
        <v>35</v>
      </c>
      <c r="F2767" s="3" t="s">
        <v>643</v>
      </c>
      <c r="G2767" s="5">
        <v>96.501167940000002</v>
      </c>
      <c r="H2767" s="5">
        <v>40.40919324</v>
      </c>
      <c r="I2767" s="5">
        <v>162.09211669999999</v>
      </c>
      <c r="J2767" s="2" t="s">
        <v>644</v>
      </c>
    </row>
    <row r="2768" spans="1:10" ht="14.4">
      <c r="A2768" s="3" t="s">
        <v>321</v>
      </c>
      <c r="B2768" s="5">
        <v>2012</v>
      </c>
      <c r="C2768" s="3" t="s">
        <v>647</v>
      </c>
      <c r="D2768" s="3" t="s">
        <v>648</v>
      </c>
      <c r="E2768" s="3" t="s">
        <v>35</v>
      </c>
      <c r="F2768" s="3" t="s">
        <v>643</v>
      </c>
      <c r="G2768" s="5">
        <v>99.186770060000001</v>
      </c>
      <c r="H2768" s="5">
        <v>44.049786240000003</v>
      </c>
      <c r="I2768" s="5">
        <v>163.63447450000001</v>
      </c>
      <c r="J2768" s="2" t="s">
        <v>644</v>
      </c>
    </row>
    <row r="2769" spans="1:10" ht="14.4">
      <c r="A2769" s="3" t="s">
        <v>321</v>
      </c>
      <c r="B2769" s="5">
        <v>2013</v>
      </c>
      <c r="C2769" s="3" t="s">
        <v>647</v>
      </c>
      <c r="D2769" s="3" t="s">
        <v>648</v>
      </c>
      <c r="E2769" s="3" t="s">
        <v>35</v>
      </c>
      <c r="F2769" s="3" t="s">
        <v>643</v>
      </c>
      <c r="G2769" s="5">
        <v>95.414741520000007</v>
      </c>
      <c r="H2769" s="5">
        <v>41.20701115</v>
      </c>
      <c r="I2769" s="5">
        <v>155.90788029999999</v>
      </c>
      <c r="J2769" s="2" t="s">
        <v>644</v>
      </c>
    </row>
    <row r="2770" spans="1:10" ht="14.4">
      <c r="A2770" s="3" t="s">
        <v>321</v>
      </c>
      <c r="B2770" s="5">
        <v>2014</v>
      </c>
      <c r="C2770" s="3" t="s">
        <v>647</v>
      </c>
      <c r="D2770" s="3" t="s">
        <v>648</v>
      </c>
      <c r="E2770" s="3" t="s">
        <v>35</v>
      </c>
      <c r="F2770" s="3" t="s">
        <v>643</v>
      </c>
      <c r="G2770" s="5">
        <v>92.459140849999997</v>
      </c>
      <c r="H2770" s="5">
        <v>37.059913860000002</v>
      </c>
      <c r="I2770" s="5">
        <v>153.02923939999999</v>
      </c>
      <c r="J2770" s="2" t="s">
        <v>644</v>
      </c>
    </row>
    <row r="2771" spans="1:10" ht="14.4">
      <c r="A2771" s="3" t="s">
        <v>321</v>
      </c>
      <c r="B2771" s="5">
        <v>2015</v>
      </c>
      <c r="C2771" s="3" t="s">
        <v>647</v>
      </c>
      <c r="D2771" s="3" t="s">
        <v>648</v>
      </c>
      <c r="E2771" s="3" t="s">
        <v>35</v>
      </c>
      <c r="F2771" s="3" t="s">
        <v>643</v>
      </c>
      <c r="G2771" s="5">
        <v>90.945359600000003</v>
      </c>
      <c r="H2771" s="5">
        <v>37.817162529999997</v>
      </c>
      <c r="I2771" s="5">
        <v>154.80563240000001</v>
      </c>
      <c r="J2771" s="2" t="s">
        <v>644</v>
      </c>
    </row>
    <row r="2772" spans="1:10" ht="14.4">
      <c r="A2772" s="3" t="s">
        <v>321</v>
      </c>
      <c r="B2772" s="5">
        <v>2016</v>
      </c>
      <c r="C2772" s="3" t="s">
        <v>647</v>
      </c>
      <c r="D2772" s="3" t="s">
        <v>648</v>
      </c>
      <c r="E2772" s="3" t="s">
        <v>35</v>
      </c>
      <c r="F2772" s="3" t="s">
        <v>643</v>
      </c>
      <c r="G2772" s="5">
        <v>86.64043126</v>
      </c>
      <c r="H2772" s="5">
        <v>33.466765520000003</v>
      </c>
      <c r="I2772" s="5">
        <v>144.96208469999999</v>
      </c>
      <c r="J2772" s="2" t="s">
        <v>644</v>
      </c>
    </row>
    <row r="2773" spans="1:10" ht="14.4">
      <c r="A2773" s="3" t="s">
        <v>321</v>
      </c>
      <c r="B2773" s="5">
        <v>2017</v>
      </c>
      <c r="C2773" s="3" t="s">
        <v>647</v>
      </c>
      <c r="D2773" s="3" t="s">
        <v>648</v>
      </c>
      <c r="E2773" s="3" t="s">
        <v>35</v>
      </c>
      <c r="F2773" s="3" t="s">
        <v>643</v>
      </c>
      <c r="G2773" s="5">
        <v>85.60048184</v>
      </c>
      <c r="H2773" s="5">
        <v>34.409765800000002</v>
      </c>
      <c r="I2773" s="5">
        <v>145.58000190000001</v>
      </c>
      <c r="J2773" s="2" t="s">
        <v>644</v>
      </c>
    </row>
    <row r="2774" spans="1:10" ht="14.4" hidden="1">
      <c r="A2774" s="3" t="s">
        <v>321</v>
      </c>
      <c r="B2774" s="5">
        <v>1990</v>
      </c>
      <c r="C2774" s="3" t="s">
        <v>647</v>
      </c>
      <c r="D2774" s="3" t="s">
        <v>648</v>
      </c>
      <c r="E2774" s="3" t="s">
        <v>35</v>
      </c>
      <c r="F2774" s="3" t="s">
        <v>646</v>
      </c>
      <c r="G2774" s="5">
        <v>1.0818967559999999</v>
      </c>
      <c r="H2774" s="5">
        <v>0.43800600899999997</v>
      </c>
      <c r="I2774" s="5">
        <v>1.7793705820000001</v>
      </c>
      <c r="J2774" s="2" t="s">
        <v>644</v>
      </c>
    </row>
    <row r="2775" spans="1:10" ht="14.4" hidden="1">
      <c r="A2775" s="3" t="s">
        <v>321</v>
      </c>
      <c r="B2775" s="5">
        <v>1991</v>
      </c>
      <c r="C2775" s="3" t="s">
        <v>647</v>
      </c>
      <c r="D2775" s="3" t="s">
        <v>648</v>
      </c>
      <c r="E2775" s="3" t="s">
        <v>35</v>
      </c>
      <c r="F2775" s="3" t="s">
        <v>646</v>
      </c>
      <c r="G2775" s="5">
        <v>1.1064482600000001</v>
      </c>
      <c r="H2775" s="5">
        <v>0.49484692200000002</v>
      </c>
      <c r="I2775" s="5">
        <v>1.767375248</v>
      </c>
      <c r="J2775" s="2" t="s">
        <v>644</v>
      </c>
    </row>
    <row r="2776" spans="1:10" ht="14.4" hidden="1">
      <c r="A2776" s="3" t="s">
        <v>321</v>
      </c>
      <c r="B2776" s="5">
        <v>1992</v>
      </c>
      <c r="C2776" s="3" t="s">
        <v>647</v>
      </c>
      <c r="D2776" s="3" t="s">
        <v>648</v>
      </c>
      <c r="E2776" s="3" t="s">
        <v>35</v>
      </c>
      <c r="F2776" s="3" t="s">
        <v>646</v>
      </c>
      <c r="G2776" s="5">
        <v>1.1399749459999999</v>
      </c>
      <c r="H2776" s="5">
        <v>0.54222101899999997</v>
      </c>
      <c r="I2776" s="5">
        <v>1.8080464919999999</v>
      </c>
      <c r="J2776" s="2" t="s">
        <v>644</v>
      </c>
    </row>
    <row r="2777" spans="1:10" ht="14.4" hidden="1">
      <c r="A2777" s="3" t="s">
        <v>321</v>
      </c>
      <c r="B2777" s="5">
        <v>1993</v>
      </c>
      <c r="C2777" s="3" t="s">
        <v>647</v>
      </c>
      <c r="D2777" s="3" t="s">
        <v>648</v>
      </c>
      <c r="E2777" s="3" t="s">
        <v>35</v>
      </c>
      <c r="F2777" s="3" t="s">
        <v>646</v>
      </c>
      <c r="G2777" s="5">
        <v>1.1713624890000001</v>
      </c>
      <c r="H2777" s="5">
        <v>0.54690543199999997</v>
      </c>
      <c r="I2777" s="5">
        <v>1.8984787320000001</v>
      </c>
      <c r="J2777" s="2" t="s">
        <v>644</v>
      </c>
    </row>
    <row r="2778" spans="1:10" ht="14.4" hidden="1">
      <c r="A2778" s="3" t="s">
        <v>321</v>
      </c>
      <c r="B2778" s="5">
        <v>1994</v>
      </c>
      <c r="C2778" s="3" t="s">
        <v>647</v>
      </c>
      <c r="D2778" s="3" t="s">
        <v>648</v>
      </c>
      <c r="E2778" s="3" t="s">
        <v>35</v>
      </c>
      <c r="F2778" s="3" t="s">
        <v>646</v>
      </c>
      <c r="G2778" s="5">
        <v>1.212095865</v>
      </c>
      <c r="H2778" s="5">
        <v>0.54004529599999995</v>
      </c>
      <c r="I2778" s="5">
        <v>1.962841609</v>
      </c>
      <c r="J2778" s="2" t="s">
        <v>644</v>
      </c>
    </row>
    <row r="2779" spans="1:10" ht="14.4" hidden="1">
      <c r="A2779" s="3" t="s">
        <v>321</v>
      </c>
      <c r="B2779" s="5">
        <v>1995</v>
      </c>
      <c r="C2779" s="3" t="s">
        <v>647</v>
      </c>
      <c r="D2779" s="3" t="s">
        <v>648</v>
      </c>
      <c r="E2779" s="3" t="s">
        <v>35</v>
      </c>
      <c r="F2779" s="3" t="s">
        <v>646</v>
      </c>
      <c r="G2779" s="5">
        <v>1.2568098480000001</v>
      </c>
      <c r="H2779" s="5">
        <v>0.51527312400000003</v>
      </c>
      <c r="I2779" s="5">
        <v>2.0952992620000002</v>
      </c>
      <c r="J2779" s="2" t="s">
        <v>644</v>
      </c>
    </row>
    <row r="2780" spans="1:10" ht="14.4" hidden="1">
      <c r="A2780" s="3" t="s">
        <v>321</v>
      </c>
      <c r="B2780" s="5">
        <v>1996</v>
      </c>
      <c r="C2780" s="3" t="s">
        <v>647</v>
      </c>
      <c r="D2780" s="3" t="s">
        <v>648</v>
      </c>
      <c r="E2780" s="3" t="s">
        <v>35</v>
      </c>
      <c r="F2780" s="3" t="s">
        <v>646</v>
      </c>
      <c r="G2780" s="5">
        <v>1.300235005</v>
      </c>
      <c r="H2780" s="5">
        <v>0.59151186300000003</v>
      </c>
      <c r="I2780" s="5">
        <v>2.0657471709999999</v>
      </c>
      <c r="J2780" s="2" t="s">
        <v>644</v>
      </c>
    </row>
    <row r="2781" spans="1:10" ht="14.4" hidden="1">
      <c r="A2781" s="3" t="s">
        <v>321</v>
      </c>
      <c r="B2781" s="5">
        <v>1997</v>
      </c>
      <c r="C2781" s="3" t="s">
        <v>647</v>
      </c>
      <c r="D2781" s="3" t="s">
        <v>648</v>
      </c>
      <c r="E2781" s="3" t="s">
        <v>35</v>
      </c>
      <c r="F2781" s="3" t="s">
        <v>646</v>
      </c>
      <c r="G2781" s="5">
        <v>1.344582344</v>
      </c>
      <c r="H2781" s="5">
        <v>0.64331254699999996</v>
      </c>
      <c r="I2781" s="5">
        <v>2.1281492869999998</v>
      </c>
      <c r="J2781" s="2" t="s">
        <v>644</v>
      </c>
    </row>
    <row r="2782" spans="1:10" ht="14.4" hidden="1">
      <c r="A2782" s="3" t="s">
        <v>321</v>
      </c>
      <c r="B2782" s="5">
        <v>1998</v>
      </c>
      <c r="C2782" s="3" t="s">
        <v>647</v>
      </c>
      <c r="D2782" s="3" t="s">
        <v>648</v>
      </c>
      <c r="E2782" s="3" t="s">
        <v>35</v>
      </c>
      <c r="F2782" s="3" t="s">
        <v>646</v>
      </c>
      <c r="G2782" s="5">
        <v>1.396440618</v>
      </c>
      <c r="H2782" s="5">
        <v>0.63518462600000003</v>
      </c>
      <c r="I2782" s="5">
        <v>2.1955217220000001</v>
      </c>
      <c r="J2782" s="2" t="s">
        <v>644</v>
      </c>
    </row>
    <row r="2783" spans="1:10" ht="14.4" hidden="1">
      <c r="A2783" s="3" t="s">
        <v>321</v>
      </c>
      <c r="B2783" s="5">
        <v>1999</v>
      </c>
      <c r="C2783" s="3" t="s">
        <v>647</v>
      </c>
      <c r="D2783" s="3" t="s">
        <v>648</v>
      </c>
      <c r="E2783" s="3" t="s">
        <v>35</v>
      </c>
      <c r="F2783" s="3" t="s">
        <v>646</v>
      </c>
      <c r="G2783" s="5">
        <v>1.444682011</v>
      </c>
      <c r="H2783" s="5">
        <v>0.66760350599999996</v>
      </c>
      <c r="I2783" s="5">
        <v>2.3107322350000001</v>
      </c>
      <c r="J2783" s="2" t="s">
        <v>644</v>
      </c>
    </row>
    <row r="2784" spans="1:10" ht="14.4" hidden="1">
      <c r="A2784" s="3" t="s">
        <v>321</v>
      </c>
      <c r="B2784" s="5">
        <v>2000</v>
      </c>
      <c r="C2784" s="3" t="s">
        <v>647</v>
      </c>
      <c r="D2784" s="3" t="s">
        <v>648</v>
      </c>
      <c r="E2784" s="3" t="s">
        <v>35</v>
      </c>
      <c r="F2784" s="3" t="s">
        <v>646</v>
      </c>
      <c r="G2784" s="5">
        <v>1.508146354</v>
      </c>
      <c r="H2784" s="5">
        <v>0.62706671000000003</v>
      </c>
      <c r="I2784" s="5">
        <v>2.4855827239999999</v>
      </c>
      <c r="J2784" s="2" t="s">
        <v>644</v>
      </c>
    </row>
    <row r="2785" spans="1:10" ht="14.4" hidden="1">
      <c r="A2785" s="3" t="s">
        <v>321</v>
      </c>
      <c r="B2785" s="5">
        <v>2001</v>
      </c>
      <c r="C2785" s="3" t="s">
        <v>647</v>
      </c>
      <c r="D2785" s="3" t="s">
        <v>648</v>
      </c>
      <c r="E2785" s="3" t="s">
        <v>35</v>
      </c>
      <c r="F2785" s="3" t="s">
        <v>646</v>
      </c>
      <c r="G2785" s="5">
        <v>1.5935446849999999</v>
      </c>
      <c r="H2785" s="5">
        <v>0.76040872400000004</v>
      </c>
      <c r="I2785" s="5">
        <v>2.5804594939999999</v>
      </c>
      <c r="J2785" s="2" t="s">
        <v>644</v>
      </c>
    </row>
    <row r="2786" spans="1:10" ht="14.4" hidden="1">
      <c r="A2786" s="3" t="s">
        <v>321</v>
      </c>
      <c r="B2786" s="5">
        <v>2002</v>
      </c>
      <c r="C2786" s="3" t="s">
        <v>647</v>
      </c>
      <c r="D2786" s="3" t="s">
        <v>648</v>
      </c>
      <c r="E2786" s="3" t="s">
        <v>35</v>
      </c>
      <c r="F2786" s="3" t="s">
        <v>646</v>
      </c>
      <c r="G2786" s="5">
        <v>1.6745990120000001</v>
      </c>
      <c r="H2786" s="5">
        <v>0.83835269400000001</v>
      </c>
      <c r="I2786" s="5">
        <v>2.6620521259999999</v>
      </c>
      <c r="J2786" s="2" t="s">
        <v>644</v>
      </c>
    </row>
    <row r="2787" spans="1:10" ht="14.4" hidden="1">
      <c r="A2787" s="3" t="s">
        <v>321</v>
      </c>
      <c r="B2787" s="5">
        <v>2003</v>
      </c>
      <c r="C2787" s="3" t="s">
        <v>647</v>
      </c>
      <c r="D2787" s="3" t="s">
        <v>648</v>
      </c>
      <c r="E2787" s="3" t="s">
        <v>35</v>
      </c>
      <c r="F2787" s="3" t="s">
        <v>646</v>
      </c>
      <c r="G2787" s="5">
        <v>1.7037030870000001</v>
      </c>
      <c r="H2787" s="5">
        <v>0.84244329500000004</v>
      </c>
      <c r="I2787" s="5">
        <v>2.7415189629999999</v>
      </c>
      <c r="J2787" s="2" t="s">
        <v>644</v>
      </c>
    </row>
    <row r="2788" spans="1:10" ht="14.4" hidden="1">
      <c r="A2788" s="3" t="s">
        <v>321</v>
      </c>
      <c r="B2788" s="5">
        <v>2004</v>
      </c>
      <c r="C2788" s="3" t="s">
        <v>647</v>
      </c>
      <c r="D2788" s="3" t="s">
        <v>648</v>
      </c>
      <c r="E2788" s="3" t="s">
        <v>35</v>
      </c>
      <c r="F2788" s="3" t="s">
        <v>646</v>
      </c>
      <c r="G2788" s="5">
        <v>1.729634133</v>
      </c>
      <c r="H2788" s="5">
        <v>0.81561879999999998</v>
      </c>
      <c r="I2788" s="5">
        <v>2.8303215430000002</v>
      </c>
      <c r="J2788" s="2" t="s">
        <v>644</v>
      </c>
    </row>
    <row r="2789" spans="1:10" ht="14.4" hidden="1">
      <c r="A2789" s="3" t="s">
        <v>321</v>
      </c>
      <c r="B2789" s="5">
        <v>2005</v>
      </c>
      <c r="C2789" s="3" t="s">
        <v>647</v>
      </c>
      <c r="D2789" s="3" t="s">
        <v>648</v>
      </c>
      <c r="E2789" s="3" t="s">
        <v>35</v>
      </c>
      <c r="F2789" s="3" t="s">
        <v>646</v>
      </c>
      <c r="G2789" s="5">
        <v>1.7982487659999999</v>
      </c>
      <c r="H2789" s="5">
        <v>0.75036426499999997</v>
      </c>
      <c r="I2789" s="5">
        <v>2.9606685860000002</v>
      </c>
      <c r="J2789" s="2" t="s">
        <v>644</v>
      </c>
    </row>
    <row r="2790" spans="1:10" ht="14.4" hidden="1">
      <c r="A2790" s="3" t="s">
        <v>321</v>
      </c>
      <c r="B2790" s="5">
        <v>2006</v>
      </c>
      <c r="C2790" s="3" t="s">
        <v>647</v>
      </c>
      <c r="D2790" s="3" t="s">
        <v>648</v>
      </c>
      <c r="E2790" s="3" t="s">
        <v>35</v>
      </c>
      <c r="F2790" s="3" t="s">
        <v>646</v>
      </c>
      <c r="G2790" s="5">
        <v>1.866171198</v>
      </c>
      <c r="H2790" s="5">
        <v>0.85450676400000003</v>
      </c>
      <c r="I2790" s="5">
        <v>3.0453520420000002</v>
      </c>
      <c r="J2790" s="2" t="s">
        <v>644</v>
      </c>
    </row>
    <row r="2791" spans="1:10" ht="14.4" hidden="1">
      <c r="A2791" s="3" t="s">
        <v>321</v>
      </c>
      <c r="B2791" s="5">
        <v>2007</v>
      </c>
      <c r="C2791" s="3" t="s">
        <v>647</v>
      </c>
      <c r="D2791" s="3" t="s">
        <v>648</v>
      </c>
      <c r="E2791" s="3" t="s">
        <v>35</v>
      </c>
      <c r="F2791" s="3" t="s">
        <v>646</v>
      </c>
      <c r="G2791" s="5">
        <v>1.8899583520000001</v>
      </c>
      <c r="H2791" s="5">
        <v>0.90997365399999997</v>
      </c>
      <c r="I2791" s="5">
        <v>3.045548793</v>
      </c>
      <c r="J2791" s="2" t="s">
        <v>644</v>
      </c>
    </row>
    <row r="2792" spans="1:10" ht="14.4" hidden="1">
      <c r="A2792" s="3" t="s">
        <v>321</v>
      </c>
      <c r="B2792" s="5">
        <v>2008</v>
      </c>
      <c r="C2792" s="3" t="s">
        <v>647</v>
      </c>
      <c r="D2792" s="3" t="s">
        <v>648</v>
      </c>
      <c r="E2792" s="3" t="s">
        <v>35</v>
      </c>
      <c r="F2792" s="3" t="s">
        <v>646</v>
      </c>
      <c r="G2792" s="5">
        <v>1.939774103</v>
      </c>
      <c r="H2792" s="5">
        <v>0.90563426800000002</v>
      </c>
      <c r="I2792" s="5">
        <v>3.0556261689999999</v>
      </c>
      <c r="J2792" s="2" t="s">
        <v>644</v>
      </c>
    </row>
    <row r="2793" spans="1:10" ht="14.4" hidden="1">
      <c r="A2793" s="3" t="s">
        <v>321</v>
      </c>
      <c r="B2793" s="5">
        <v>2009</v>
      </c>
      <c r="C2793" s="3" t="s">
        <v>647</v>
      </c>
      <c r="D2793" s="3" t="s">
        <v>648</v>
      </c>
      <c r="E2793" s="3" t="s">
        <v>35</v>
      </c>
      <c r="F2793" s="3" t="s">
        <v>646</v>
      </c>
      <c r="G2793" s="5">
        <v>1.988606461</v>
      </c>
      <c r="H2793" s="5">
        <v>0.91366730900000004</v>
      </c>
      <c r="I2793" s="5">
        <v>3.1814061480000002</v>
      </c>
      <c r="J2793" s="2" t="s">
        <v>644</v>
      </c>
    </row>
    <row r="2794" spans="1:10" ht="14.4" hidden="1">
      <c r="A2794" s="3" t="s">
        <v>321</v>
      </c>
      <c r="B2794" s="5">
        <v>2010</v>
      </c>
      <c r="C2794" s="3" t="s">
        <v>647</v>
      </c>
      <c r="D2794" s="3" t="s">
        <v>648</v>
      </c>
      <c r="E2794" s="3" t="s">
        <v>35</v>
      </c>
      <c r="F2794" s="3" t="s">
        <v>646</v>
      </c>
      <c r="G2794" s="5">
        <v>2.0207229990000002</v>
      </c>
      <c r="H2794" s="5">
        <v>0.86170444800000001</v>
      </c>
      <c r="I2794" s="5">
        <v>3.2408183660000001</v>
      </c>
      <c r="J2794" s="2" t="s">
        <v>644</v>
      </c>
    </row>
    <row r="2795" spans="1:10" ht="14.4" hidden="1">
      <c r="A2795" s="3" t="s">
        <v>321</v>
      </c>
      <c r="B2795" s="5">
        <v>2011</v>
      </c>
      <c r="C2795" s="3" t="s">
        <v>647</v>
      </c>
      <c r="D2795" s="3" t="s">
        <v>648</v>
      </c>
      <c r="E2795" s="3" t="s">
        <v>35</v>
      </c>
      <c r="F2795" s="3" t="s">
        <v>646</v>
      </c>
      <c r="G2795" s="5">
        <v>2.0216060690000002</v>
      </c>
      <c r="H2795" s="5">
        <v>0.84985939600000004</v>
      </c>
      <c r="I2795" s="5">
        <v>3.3133668580000002</v>
      </c>
      <c r="J2795" s="2" t="s">
        <v>644</v>
      </c>
    </row>
    <row r="2796" spans="1:10" ht="14.4" hidden="1">
      <c r="A2796" s="3" t="s">
        <v>321</v>
      </c>
      <c r="B2796" s="5">
        <v>2012</v>
      </c>
      <c r="C2796" s="3" t="s">
        <v>647</v>
      </c>
      <c r="D2796" s="3" t="s">
        <v>648</v>
      </c>
      <c r="E2796" s="3" t="s">
        <v>35</v>
      </c>
      <c r="F2796" s="3" t="s">
        <v>646</v>
      </c>
      <c r="G2796" s="5">
        <v>2.1297996590000001</v>
      </c>
      <c r="H2796" s="5">
        <v>0.95204929599999999</v>
      </c>
      <c r="I2796" s="5">
        <v>3.4774433870000001</v>
      </c>
      <c r="J2796" s="2" t="s">
        <v>644</v>
      </c>
    </row>
    <row r="2797" spans="1:10" ht="14.4" hidden="1">
      <c r="A2797" s="3" t="s">
        <v>321</v>
      </c>
      <c r="B2797" s="5">
        <v>2013</v>
      </c>
      <c r="C2797" s="3" t="s">
        <v>647</v>
      </c>
      <c r="D2797" s="3" t="s">
        <v>648</v>
      </c>
      <c r="E2797" s="3" t="s">
        <v>35</v>
      </c>
      <c r="F2797" s="3" t="s">
        <v>646</v>
      </c>
      <c r="G2797" s="5">
        <v>2.0778194980000002</v>
      </c>
      <c r="H2797" s="5">
        <v>0.90351168800000004</v>
      </c>
      <c r="I2797" s="5">
        <v>3.4515762250000002</v>
      </c>
      <c r="J2797" s="2" t="s">
        <v>644</v>
      </c>
    </row>
    <row r="2798" spans="1:10" ht="14.4" hidden="1">
      <c r="A2798" s="3" t="s">
        <v>321</v>
      </c>
      <c r="B2798" s="5">
        <v>2014</v>
      </c>
      <c r="C2798" s="3" t="s">
        <v>647</v>
      </c>
      <c r="D2798" s="3" t="s">
        <v>648</v>
      </c>
      <c r="E2798" s="3" t="s">
        <v>35</v>
      </c>
      <c r="F2798" s="3" t="s">
        <v>646</v>
      </c>
      <c r="G2798" s="5">
        <v>2.0465199300000001</v>
      </c>
      <c r="H2798" s="5">
        <v>0.82884097199999995</v>
      </c>
      <c r="I2798" s="5">
        <v>3.3607621600000002</v>
      </c>
      <c r="J2798" s="2" t="s">
        <v>644</v>
      </c>
    </row>
    <row r="2799" spans="1:10" ht="14.4" hidden="1">
      <c r="A2799" s="3" t="s">
        <v>321</v>
      </c>
      <c r="B2799" s="5">
        <v>2015</v>
      </c>
      <c r="C2799" s="3" t="s">
        <v>647</v>
      </c>
      <c r="D2799" s="3" t="s">
        <v>648</v>
      </c>
      <c r="E2799" s="3" t="s">
        <v>35</v>
      </c>
      <c r="F2799" s="3" t="s">
        <v>646</v>
      </c>
      <c r="G2799" s="5">
        <v>2.065817671</v>
      </c>
      <c r="H2799" s="5">
        <v>0.83760035200000005</v>
      </c>
      <c r="I2799" s="5">
        <v>3.4309898740000002</v>
      </c>
      <c r="J2799" s="2" t="s">
        <v>644</v>
      </c>
    </row>
    <row r="2800" spans="1:10" ht="14.4" hidden="1">
      <c r="A2800" s="3" t="s">
        <v>321</v>
      </c>
      <c r="B2800" s="5">
        <v>2016</v>
      </c>
      <c r="C2800" s="3" t="s">
        <v>647</v>
      </c>
      <c r="D2800" s="3" t="s">
        <v>648</v>
      </c>
      <c r="E2800" s="3" t="s">
        <v>35</v>
      </c>
      <c r="F2800" s="3" t="s">
        <v>646</v>
      </c>
      <c r="G2800" s="5">
        <v>2.019528217</v>
      </c>
      <c r="H2800" s="5">
        <v>0.789465415</v>
      </c>
      <c r="I2800" s="5">
        <v>3.4254852059999998</v>
      </c>
      <c r="J2800" s="2" t="s">
        <v>644</v>
      </c>
    </row>
    <row r="2801" spans="1:10" ht="14.4" hidden="1">
      <c r="A2801" s="3" t="s">
        <v>321</v>
      </c>
      <c r="B2801" s="5">
        <v>2017</v>
      </c>
      <c r="C2801" s="3" t="s">
        <v>647</v>
      </c>
      <c r="D2801" s="3" t="s">
        <v>648</v>
      </c>
      <c r="E2801" s="3" t="s">
        <v>35</v>
      </c>
      <c r="F2801" s="3" t="s">
        <v>646</v>
      </c>
      <c r="G2801" s="5">
        <v>2.0530174140000002</v>
      </c>
      <c r="H2801" s="5">
        <v>0.81697365799999999</v>
      </c>
      <c r="I2801" s="5">
        <v>3.4845831779999998</v>
      </c>
      <c r="J2801" s="2" t="s">
        <v>644</v>
      </c>
    </row>
    <row r="2802" spans="1:10" ht="14.4">
      <c r="A2802" s="3" t="s">
        <v>321</v>
      </c>
      <c r="B2802" s="5">
        <v>1990</v>
      </c>
      <c r="C2802" s="3" t="s">
        <v>647</v>
      </c>
      <c r="D2802" s="3" t="s">
        <v>649</v>
      </c>
      <c r="E2802" s="3" t="s">
        <v>35</v>
      </c>
      <c r="F2802" s="3" t="s">
        <v>643</v>
      </c>
      <c r="G2802" s="5">
        <v>107.724824</v>
      </c>
      <c r="H2802" s="5">
        <v>48.981801859999997</v>
      </c>
      <c r="I2802" s="5">
        <v>166.45418799999999</v>
      </c>
      <c r="J2802" s="2" t="s">
        <v>644</v>
      </c>
    </row>
    <row r="2803" spans="1:10" ht="14.4">
      <c r="A2803" s="3" t="s">
        <v>321</v>
      </c>
      <c r="B2803" s="5">
        <v>1991</v>
      </c>
      <c r="C2803" s="3" t="s">
        <v>647</v>
      </c>
      <c r="D2803" s="3" t="s">
        <v>649</v>
      </c>
      <c r="E2803" s="3" t="s">
        <v>35</v>
      </c>
      <c r="F2803" s="3" t="s">
        <v>643</v>
      </c>
      <c r="G2803" s="5">
        <v>112.9551508</v>
      </c>
      <c r="H2803" s="5">
        <v>57.37180437</v>
      </c>
      <c r="I2803" s="5">
        <v>166.6538535</v>
      </c>
      <c r="J2803" s="2" t="s">
        <v>644</v>
      </c>
    </row>
    <row r="2804" spans="1:10" ht="14.4">
      <c r="A2804" s="3" t="s">
        <v>321</v>
      </c>
      <c r="B2804" s="5">
        <v>1992</v>
      </c>
      <c r="C2804" s="3" t="s">
        <v>647</v>
      </c>
      <c r="D2804" s="3" t="s">
        <v>649</v>
      </c>
      <c r="E2804" s="3" t="s">
        <v>35</v>
      </c>
      <c r="F2804" s="3" t="s">
        <v>643</v>
      </c>
      <c r="G2804" s="5">
        <v>123.0162747</v>
      </c>
      <c r="H2804" s="5">
        <v>67.355491119999996</v>
      </c>
      <c r="I2804" s="5">
        <v>184.96773920000001</v>
      </c>
      <c r="J2804" s="2" t="s">
        <v>644</v>
      </c>
    </row>
    <row r="2805" spans="1:10" ht="14.4">
      <c r="A2805" s="3" t="s">
        <v>321</v>
      </c>
      <c r="B2805" s="5">
        <v>1993</v>
      </c>
      <c r="C2805" s="3" t="s">
        <v>647</v>
      </c>
      <c r="D2805" s="3" t="s">
        <v>649</v>
      </c>
      <c r="E2805" s="3" t="s">
        <v>35</v>
      </c>
      <c r="F2805" s="3" t="s">
        <v>643</v>
      </c>
      <c r="G2805" s="5">
        <v>125.9867303</v>
      </c>
      <c r="H2805" s="5">
        <v>68.259887680000006</v>
      </c>
      <c r="I2805" s="5">
        <v>190.6555237</v>
      </c>
      <c r="J2805" s="2" t="s">
        <v>644</v>
      </c>
    </row>
    <row r="2806" spans="1:10" ht="14.4">
      <c r="A2806" s="3" t="s">
        <v>321</v>
      </c>
      <c r="B2806" s="5">
        <v>1994</v>
      </c>
      <c r="C2806" s="3" t="s">
        <v>647</v>
      </c>
      <c r="D2806" s="3" t="s">
        <v>649</v>
      </c>
      <c r="E2806" s="3" t="s">
        <v>35</v>
      </c>
      <c r="F2806" s="3" t="s">
        <v>643</v>
      </c>
      <c r="G2806" s="5">
        <v>131.96769449999999</v>
      </c>
      <c r="H2806" s="5">
        <v>66.9599963</v>
      </c>
      <c r="I2806" s="5">
        <v>200.6066103</v>
      </c>
      <c r="J2806" s="2" t="s">
        <v>644</v>
      </c>
    </row>
    <row r="2807" spans="1:10" ht="14.4">
      <c r="A2807" s="3" t="s">
        <v>321</v>
      </c>
      <c r="B2807" s="5">
        <v>1995</v>
      </c>
      <c r="C2807" s="3" t="s">
        <v>647</v>
      </c>
      <c r="D2807" s="3" t="s">
        <v>649</v>
      </c>
      <c r="E2807" s="3" t="s">
        <v>35</v>
      </c>
      <c r="F2807" s="3" t="s">
        <v>643</v>
      </c>
      <c r="G2807" s="5">
        <v>138.04078730000001</v>
      </c>
      <c r="H2807" s="5">
        <v>61.242425150000003</v>
      </c>
      <c r="I2807" s="5">
        <v>211.67423170000001</v>
      </c>
      <c r="J2807" s="2" t="s">
        <v>644</v>
      </c>
    </row>
    <row r="2808" spans="1:10" ht="14.4">
      <c r="A2808" s="3" t="s">
        <v>321</v>
      </c>
      <c r="B2808" s="5">
        <v>1996</v>
      </c>
      <c r="C2808" s="3" t="s">
        <v>647</v>
      </c>
      <c r="D2808" s="3" t="s">
        <v>649</v>
      </c>
      <c r="E2808" s="3" t="s">
        <v>35</v>
      </c>
      <c r="F2808" s="3" t="s">
        <v>643</v>
      </c>
      <c r="G2808" s="5">
        <v>143.3023451</v>
      </c>
      <c r="H2808" s="5">
        <v>73.597874169999997</v>
      </c>
      <c r="I2808" s="5">
        <v>211.2144275</v>
      </c>
      <c r="J2808" s="2" t="s">
        <v>644</v>
      </c>
    </row>
    <row r="2809" spans="1:10" ht="14.4">
      <c r="A2809" s="3" t="s">
        <v>321</v>
      </c>
      <c r="B2809" s="5">
        <v>1997</v>
      </c>
      <c r="C2809" s="3" t="s">
        <v>647</v>
      </c>
      <c r="D2809" s="3" t="s">
        <v>649</v>
      </c>
      <c r="E2809" s="3" t="s">
        <v>35</v>
      </c>
      <c r="F2809" s="3" t="s">
        <v>643</v>
      </c>
      <c r="G2809" s="5">
        <v>150.24386630000001</v>
      </c>
      <c r="H2809" s="5">
        <v>80.978627709999998</v>
      </c>
      <c r="I2809" s="5">
        <v>222.8495949</v>
      </c>
      <c r="J2809" s="2" t="s">
        <v>644</v>
      </c>
    </row>
    <row r="2810" spans="1:10" ht="14.4">
      <c r="A2810" s="3" t="s">
        <v>321</v>
      </c>
      <c r="B2810" s="5">
        <v>1998</v>
      </c>
      <c r="C2810" s="3" t="s">
        <v>647</v>
      </c>
      <c r="D2810" s="3" t="s">
        <v>649</v>
      </c>
      <c r="E2810" s="3" t="s">
        <v>35</v>
      </c>
      <c r="F2810" s="3" t="s">
        <v>643</v>
      </c>
      <c r="G2810" s="5">
        <v>154.40768080000001</v>
      </c>
      <c r="H2810" s="5">
        <v>84.846007599999993</v>
      </c>
      <c r="I2810" s="5">
        <v>226.99965159999999</v>
      </c>
      <c r="J2810" s="2" t="s">
        <v>644</v>
      </c>
    </row>
    <row r="2811" spans="1:10" ht="14.4">
      <c r="A2811" s="3" t="s">
        <v>321</v>
      </c>
      <c r="B2811" s="5">
        <v>1999</v>
      </c>
      <c r="C2811" s="3" t="s">
        <v>647</v>
      </c>
      <c r="D2811" s="3" t="s">
        <v>649</v>
      </c>
      <c r="E2811" s="3" t="s">
        <v>35</v>
      </c>
      <c r="F2811" s="3" t="s">
        <v>643</v>
      </c>
      <c r="G2811" s="5">
        <v>155.00583589999999</v>
      </c>
      <c r="H2811" s="5">
        <v>80.043448749999996</v>
      </c>
      <c r="I2811" s="5">
        <v>227.86035570000001</v>
      </c>
      <c r="J2811" s="2" t="s">
        <v>644</v>
      </c>
    </row>
    <row r="2812" spans="1:10" ht="14.4">
      <c r="A2812" s="3" t="s">
        <v>321</v>
      </c>
      <c r="B2812" s="5">
        <v>2000</v>
      </c>
      <c r="C2812" s="3" t="s">
        <v>647</v>
      </c>
      <c r="D2812" s="3" t="s">
        <v>649</v>
      </c>
      <c r="E2812" s="3" t="s">
        <v>35</v>
      </c>
      <c r="F2812" s="3" t="s">
        <v>643</v>
      </c>
      <c r="G2812" s="5">
        <v>156.67730539999999</v>
      </c>
      <c r="H2812" s="5">
        <v>73.135934079999998</v>
      </c>
      <c r="I2812" s="5">
        <v>234.59581270000001</v>
      </c>
      <c r="J2812" s="2" t="s">
        <v>644</v>
      </c>
    </row>
    <row r="2813" spans="1:10" ht="14.4">
      <c r="A2813" s="3" t="s">
        <v>321</v>
      </c>
      <c r="B2813" s="5">
        <v>2001</v>
      </c>
      <c r="C2813" s="3" t="s">
        <v>647</v>
      </c>
      <c r="D2813" s="3" t="s">
        <v>649</v>
      </c>
      <c r="E2813" s="3" t="s">
        <v>35</v>
      </c>
      <c r="F2813" s="3" t="s">
        <v>643</v>
      </c>
      <c r="G2813" s="5">
        <v>158.2148273</v>
      </c>
      <c r="H2813" s="5">
        <v>86.929232799999994</v>
      </c>
      <c r="I2813" s="5">
        <v>230.444852</v>
      </c>
      <c r="J2813" s="2" t="s">
        <v>644</v>
      </c>
    </row>
    <row r="2814" spans="1:10" ht="14.4">
      <c r="A2814" s="3" t="s">
        <v>321</v>
      </c>
      <c r="B2814" s="5">
        <v>2002</v>
      </c>
      <c r="C2814" s="3" t="s">
        <v>647</v>
      </c>
      <c r="D2814" s="3" t="s">
        <v>649</v>
      </c>
      <c r="E2814" s="3" t="s">
        <v>35</v>
      </c>
      <c r="F2814" s="3" t="s">
        <v>643</v>
      </c>
      <c r="G2814" s="5">
        <v>154.50270499999999</v>
      </c>
      <c r="H2814" s="5">
        <v>90.214233829999998</v>
      </c>
      <c r="I2814" s="5">
        <v>221.57603979999999</v>
      </c>
      <c r="J2814" s="2" t="s">
        <v>644</v>
      </c>
    </row>
    <row r="2815" spans="1:10" ht="14.4">
      <c r="A2815" s="3" t="s">
        <v>321</v>
      </c>
      <c r="B2815" s="5">
        <v>2003</v>
      </c>
      <c r="C2815" s="3" t="s">
        <v>647</v>
      </c>
      <c r="D2815" s="3" t="s">
        <v>649</v>
      </c>
      <c r="E2815" s="3" t="s">
        <v>35</v>
      </c>
      <c r="F2815" s="3" t="s">
        <v>643</v>
      </c>
      <c r="G2815" s="5">
        <v>154.73014839999999</v>
      </c>
      <c r="H2815" s="5">
        <v>87.967180959999993</v>
      </c>
      <c r="I2815" s="5">
        <v>225.5497896</v>
      </c>
      <c r="J2815" s="2" t="s">
        <v>644</v>
      </c>
    </row>
    <row r="2816" spans="1:10" ht="14.4">
      <c r="A2816" s="3" t="s">
        <v>321</v>
      </c>
      <c r="B2816" s="5">
        <v>2004</v>
      </c>
      <c r="C2816" s="3" t="s">
        <v>647</v>
      </c>
      <c r="D2816" s="3" t="s">
        <v>649</v>
      </c>
      <c r="E2816" s="3" t="s">
        <v>35</v>
      </c>
      <c r="F2816" s="3" t="s">
        <v>643</v>
      </c>
      <c r="G2816" s="5">
        <v>153.3364344</v>
      </c>
      <c r="H2816" s="5">
        <v>81.877032170000007</v>
      </c>
      <c r="I2816" s="5">
        <v>228.9193563</v>
      </c>
      <c r="J2816" s="2" t="s">
        <v>644</v>
      </c>
    </row>
    <row r="2817" spans="1:10" ht="14.4">
      <c r="A2817" s="3" t="s">
        <v>321</v>
      </c>
      <c r="B2817" s="5">
        <v>2005</v>
      </c>
      <c r="C2817" s="3" t="s">
        <v>647</v>
      </c>
      <c r="D2817" s="3" t="s">
        <v>649</v>
      </c>
      <c r="E2817" s="3" t="s">
        <v>35</v>
      </c>
      <c r="F2817" s="3" t="s">
        <v>643</v>
      </c>
      <c r="G2817" s="5">
        <v>155.32872879999999</v>
      </c>
      <c r="H2817" s="5">
        <v>74.587493080000002</v>
      </c>
      <c r="I2817" s="5">
        <v>234.6790063</v>
      </c>
      <c r="J2817" s="2" t="s">
        <v>644</v>
      </c>
    </row>
    <row r="2818" spans="1:10" ht="14.4">
      <c r="A2818" s="3" t="s">
        <v>321</v>
      </c>
      <c r="B2818" s="5">
        <v>2006</v>
      </c>
      <c r="C2818" s="3" t="s">
        <v>647</v>
      </c>
      <c r="D2818" s="3" t="s">
        <v>649</v>
      </c>
      <c r="E2818" s="3" t="s">
        <v>35</v>
      </c>
      <c r="F2818" s="3" t="s">
        <v>643</v>
      </c>
      <c r="G2818" s="5">
        <v>158.4634786</v>
      </c>
      <c r="H2818" s="5">
        <v>86.088842499999998</v>
      </c>
      <c r="I2818" s="5">
        <v>234.79445620000001</v>
      </c>
      <c r="J2818" s="2" t="s">
        <v>644</v>
      </c>
    </row>
    <row r="2819" spans="1:10" ht="14.4">
      <c r="A2819" s="3" t="s">
        <v>321</v>
      </c>
      <c r="B2819" s="5">
        <v>2007</v>
      </c>
      <c r="C2819" s="3" t="s">
        <v>647</v>
      </c>
      <c r="D2819" s="3" t="s">
        <v>649</v>
      </c>
      <c r="E2819" s="3" t="s">
        <v>35</v>
      </c>
      <c r="F2819" s="3" t="s">
        <v>643</v>
      </c>
      <c r="G2819" s="5">
        <v>161.18036720000001</v>
      </c>
      <c r="H2819" s="5">
        <v>90.25711828</v>
      </c>
      <c r="I2819" s="5">
        <v>234.6487037</v>
      </c>
      <c r="J2819" s="2" t="s">
        <v>644</v>
      </c>
    </row>
    <row r="2820" spans="1:10" ht="14.4">
      <c r="A2820" s="3" t="s">
        <v>321</v>
      </c>
      <c r="B2820" s="5">
        <v>2008</v>
      </c>
      <c r="C2820" s="3" t="s">
        <v>647</v>
      </c>
      <c r="D2820" s="3" t="s">
        <v>649</v>
      </c>
      <c r="E2820" s="3" t="s">
        <v>35</v>
      </c>
      <c r="F2820" s="3" t="s">
        <v>643</v>
      </c>
      <c r="G2820" s="5">
        <v>166.27887960000001</v>
      </c>
      <c r="H2820" s="5">
        <v>93.014357160000003</v>
      </c>
      <c r="I2820" s="5">
        <v>240.49779100000001</v>
      </c>
      <c r="J2820" s="2" t="s">
        <v>644</v>
      </c>
    </row>
    <row r="2821" spans="1:10" ht="14.4">
      <c r="A2821" s="3" t="s">
        <v>321</v>
      </c>
      <c r="B2821" s="5">
        <v>2009</v>
      </c>
      <c r="C2821" s="3" t="s">
        <v>647</v>
      </c>
      <c r="D2821" s="3" t="s">
        <v>649</v>
      </c>
      <c r="E2821" s="3" t="s">
        <v>35</v>
      </c>
      <c r="F2821" s="3" t="s">
        <v>643</v>
      </c>
      <c r="G2821" s="5">
        <v>172.2675424</v>
      </c>
      <c r="H2821" s="5">
        <v>93.046092329999993</v>
      </c>
      <c r="I2821" s="5">
        <v>254.50755749999999</v>
      </c>
      <c r="J2821" s="2" t="s">
        <v>644</v>
      </c>
    </row>
    <row r="2822" spans="1:10" ht="14.4">
      <c r="A2822" s="3" t="s">
        <v>321</v>
      </c>
      <c r="B2822" s="5">
        <v>2010</v>
      </c>
      <c r="C2822" s="3" t="s">
        <v>647</v>
      </c>
      <c r="D2822" s="3" t="s">
        <v>649</v>
      </c>
      <c r="E2822" s="3" t="s">
        <v>35</v>
      </c>
      <c r="F2822" s="3" t="s">
        <v>643</v>
      </c>
      <c r="G2822" s="5">
        <v>175.9810071</v>
      </c>
      <c r="H2822" s="5">
        <v>81.615576829999995</v>
      </c>
      <c r="I2822" s="5">
        <v>268.08763549999998</v>
      </c>
      <c r="J2822" s="2" t="s">
        <v>644</v>
      </c>
    </row>
    <row r="2823" spans="1:10" ht="14.4">
      <c r="A2823" s="3" t="s">
        <v>321</v>
      </c>
      <c r="B2823" s="5">
        <v>2011</v>
      </c>
      <c r="C2823" s="3" t="s">
        <v>647</v>
      </c>
      <c r="D2823" s="3" t="s">
        <v>649</v>
      </c>
      <c r="E2823" s="3" t="s">
        <v>35</v>
      </c>
      <c r="F2823" s="3" t="s">
        <v>643</v>
      </c>
      <c r="G2823" s="5">
        <v>175.73756330000001</v>
      </c>
      <c r="H2823" s="5">
        <v>80.852785229999995</v>
      </c>
      <c r="I2823" s="5">
        <v>264.78168849999997</v>
      </c>
      <c r="J2823" s="2" t="s">
        <v>644</v>
      </c>
    </row>
    <row r="2824" spans="1:10" ht="14.4">
      <c r="A2824" s="3" t="s">
        <v>321</v>
      </c>
      <c r="B2824" s="5">
        <v>2012</v>
      </c>
      <c r="C2824" s="3" t="s">
        <v>647</v>
      </c>
      <c r="D2824" s="3" t="s">
        <v>649</v>
      </c>
      <c r="E2824" s="3" t="s">
        <v>35</v>
      </c>
      <c r="F2824" s="3" t="s">
        <v>643</v>
      </c>
      <c r="G2824" s="5">
        <v>182.66093649999999</v>
      </c>
      <c r="H2824" s="5">
        <v>90.288937899999993</v>
      </c>
      <c r="I2824" s="5">
        <v>271.00577559999999</v>
      </c>
      <c r="J2824" s="2" t="s">
        <v>644</v>
      </c>
    </row>
    <row r="2825" spans="1:10" ht="14.4">
      <c r="A2825" s="3" t="s">
        <v>321</v>
      </c>
      <c r="B2825" s="5">
        <v>2013</v>
      </c>
      <c r="C2825" s="3" t="s">
        <v>647</v>
      </c>
      <c r="D2825" s="3" t="s">
        <v>649</v>
      </c>
      <c r="E2825" s="3" t="s">
        <v>35</v>
      </c>
      <c r="F2825" s="3" t="s">
        <v>643</v>
      </c>
      <c r="G2825" s="5">
        <v>179.7630326</v>
      </c>
      <c r="H2825" s="5">
        <v>84.546215709999998</v>
      </c>
      <c r="I2825" s="5">
        <v>273.1205559</v>
      </c>
      <c r="J2825" s="2" t="s">
        <v>644</v>
      </c>
    </row>
    <row r="2826" spans="1:10" ht="14.4">
      <c r="A2826" s="3" t="s">
        <v>321</v>
      </c>
      <c r="B2826" s="5">
        <v>2014</v>
      </c>
      <c r="C2826" s="3" t="s">
        <v>647</v>
      </c>
      <c r="D2826" s="3" t="s">
        <v>649</v>
      </c>
      <c r="E2826" s="3" t="s">
        <v>35</v>
      </c>
      <c r="F2826" s="3" t="s">
        <v>643</v>
      </c>
      <c r="G2826" s="5">
        <v>178.21353719999999</v>
      </c>
      <c r="H2826" s="5">
        <v>79.971427289999994</v>
      </c>
      <c r="I2826" s="5">
        <v>270.58613780000002</v>
      </c>
      <c r="J2826" s="2" t="s">
        <v>644</v>
      </c>
    </row>
    <row r="2827" spans="1:10" ht="14.4">
      <c r="A2827" s="3" t="s">
        <v>321</v>
      </c>
      <c r="B2827" s="5">
        <v>2015</v>
      </c>
      <c r="C2827" s="3" t="s">
        <v>647</v>
      </c>
      <c r="D2827" s="3" t="s">
        <v>649</v>
      </c>
      <c r="E2827" s="3" t="s">
        <v>35</v>
      </c>
      <c r="F2827" s="3" t="s">
        <v>643</v>
      </c>
      <c r="G2827" s="5">
        <v>182.225932</v>
      </c>
      <c r="H2827" s="5">
        <v>84.525291319999994</v>
      </c>
      <c r="I2827" s="5">
        <v>278.16406180000001</v>
      </c>
      <c r="J2827" s="2" t="s">
        <v>644</v>
      </c>
    </row>
    <row r="2828" spans="1:10" ht="14.4">
      <c r="A2828" s="3" t="s">
        <v>321</v>
      </c>
      <c r="B2828" s="5">
        <v>2016</v>
      </c>
      <c r="C2828" s="3" t="s">
        <v>647</v>
      </c>
      <c r="D2828" s="3" t="s">
        <v>649</v>
      </c>
      <c r="E2828" s="3" t="s">
        <v>35</v>
      </c>
      <c r="F2828" s="3" t="s">
        <v>643</v>
      </c>
      <c r="G2828" s="5">
        <v>176.97650999999999</v>
      </c>
      <c r="H2828" s="5">
        <v>81.876364229999993</v>
      </c>
      <c r="I2828" s="5">
        <v>272.68884969999999</v>
      </c>
      <c r="J2828" s="2" t="s">
        <v>644</v>
      </c>
    </row>
    <row r="2829" spans="1:10" ht="14.4">
      <c r="A2829" s="3" t="s">
        <v>321</v>
      </c>
      <c r="B2829" s="5">
        <v>2017</v>
      </c>
      <c r="C2829" s="3" t="s">
        <v>647</v>
      </c>
      <c r="D2829" s="3" t="s">
        <v>649</v>
      </c>
      <c r="E2829" s="3" t="s">
        <v>35</v>
      </c>
      <c r="F2829" s="3" t="s">
        <v>643</v>
      </c>
      <c r="G2829" s="5">
        <v>178.08590100000001</v>
      </c>
      <c r="H2829" s="5">
        <v>83.102716860000001</v>
      </c>
      <c r="I2829" s="5">
        <v>272.57799449999999</v>
      </c>
      <c r="J2829" s="2" t="s">
        <v>644</v>
      </c>
    </row>
    <row r="2830" spans="1:10" ht="14.4" hidden="1">
      <c r="A2830" s="3" t="s">
        <v>321</v>
      </c>
      <c r="B2830" s="5">
        <v>1990</v>
      </c>
      <c r="C2830" s="3" t="s">
        <v>647</v>
      </c>
      <c r="D2830" s="3" t="s">
        <v>649</v>
      </c>
      <c r="E2830" s="3" t="s">
        <v>35</v>
      </c>
      <c r="F2830" s="3" t="s">
        <v>646</v>
      </c>
      <c r="G2830" s="5">
        <v>3.679639645</v>
      </c>
      <c r="H2830" s="5">
        <v>1.6540832130000001</v>
      </c>
      <c r="I2830" s="5">
        <v>5.7725082250000002</v>
      </c>
      <c r="J2830" s="2" t="s">
        <v>644</v>
      </c>
    </row>
    <row r="2831" spans="1:10" ht="14.4" hidden="1">
      <c r="A2831" s="3" t="s">
        <v>321</v>
      </c>
      <c r="B2831" s="5">
        <v>1991</v>
      </c>
      <c r="C2831" s="3" t="s">
        <v>647</v>
      </c>
      <c r="D2831" s="3" t="s">
        <v>649</v>
      </c>
      <c r="E2831" s="3" t="s">
        <v>35</v>
      </c>
      <c r="F2831" s="3" t="s">
        <v>646</v>
      </c>
      <c r="G2831" s="5">
        <v>3.860972319</v>
      </c>
      <c r="H2831" s="5">
        <v>1.939962236</v>
      </c>
      <c r="I2831" s="5">
        <v>5.746884659</v>
      </c>
      <c r="J2831" s="2" t="s">
        <v>644</v>
      </c>
    </row>
    <row r="2832" spans="1:10" ht="14.4" hidden="1">
      <c r="A2832" s="3" t="s">
        <v>321</v>
      </c>
      <c r="B2832" s="5">
        <v>1992</v>
      </c>
      <c r="C2832" s="3" t="s">
        <v>647</v>
      </c>
      <c r="D2832" s="3" t="s">
        <v>649</v>
      </c>
      <c r="E2832" s="3" t="s">
        <v>35</v>
      </c>
      <c r="F2832" s="3" t="s">
        <v>646</v>
      </c>
      <c r="G2832" s="5">
        <v>4.2526147600000002</v>
      </c>
      <c r="H2832" s="5">
        <v>2.313446178</v>
      </c>
      <c r="I2832" s="5">
        <v>6.3710127270000001</v>
      </c>
      <c r="J2832" s="2" t="s">
        <v>644</v>
      </c>
    </row>
    <row r="2833" spans="1:10" ht="14.4" hidden="1">
      <c r="A2833" s="3" t="s">
        <v>321</v>
      </c>
      <c r="B2833" s="5">
        <v>1993</v>
      </c>
      <c r="C2833" s="3" t="s">
        <v>647</v>
      </c>
      <c r="D2833" s="3" t="s">
        <v>649</v>
      </c>
      <c r="E2833" s="3" t="s">
        <v>35</v>
      </c>
      <c r="F2833" s="3" t="s">
        <v>646</v>
      </c>
      <c r="G2833" s="5">
        <v>4.4048258860000002</v>
      </c>
      <c r="H2833" s="5">
        <v>2.3956004270000002</v>
      </c>
      <c r="I2833" s="5">
        <v>6.598138573</v>
      </c>
      <c r="J2833" s="2" t="s">
        <v>644</v>
      </c>
    </row>
    <row r="2834" spans="1:10" ht="14.4" hidden="1">
      <c r="A2834" s="3" t="s">
        <v>321</v>
      </c>
      <c r="B2834" s="5">
        <v>1994</v>
      </c>
      <c r="C2834" s="3" t="s">
        <v>647</v>
      </c>
      <c r="D2834" s="3" t="s">
        <v>649</v>
      </c>
      <c r="E2834" s="3" t="s">
        <v>35</v>
      </c>
      <c r="F2834" s="3" t="s">
        <v>646</v>
      </c>
      <c r="G2834" s="5">
        <v>4.6484604120000004</v>
      </c>
      <c r="H2834" s="5">
        <v>2.3652392080000002</v>
      </c>
      <c r="I2834" s="5">
        <v>7.06003428</v>
      </c>
      <c r="J2834" s="2" t="s">
        <v>644</v>
      </c>
    </row>
    <row r="2835" spans="1:10" ht="14.4" hidden="1">
      <c r="A2835" s="3" t="s">
        <v>321</v>
      </c>
      <c r="B2835" s="5">
        <v>1995</v>
      </c>
      <c r="C2835" s="3" t="s">
        <v>647</v>
      </c>
      <c r="D2835" s="3" t="s">
        <v>649</v>
      </c>
      <c r="E2835" s="3" t="s">
        <v>35</v>
      </c>
      <c r="F2835" s="3" t="s">
        <v>646</v>
      </c>
      <c r="G2835" s="5">
        <v>4.8704230109999997</v>
      </c>
      <c r="H2835" s="5">
        <v>2.182068841</v>
      </c>
      <c r="I2835" s="5">
        <v>7.5417333979999999</v>
      </c>
      <c r="J2835" s="2" t="s">
        <v>644</v>
      </c>
    </row>
    <row r="2836" spans="1:10" ht="14.4" hidden="1">
      <c r="A2836" s="3" t="s">
        <v>321</v>
      </c>
      <c r="B2836" s="5">
        <v>1996</v>
      </c>
      <c r="C2836" s="3" t="s">
        <v>647</v>
      </c>
      <c r="D2836" s="3" t="s">
        <v>649</v>
      </c>
      <c r="E2836" s="3" t="s">
        <v>35</v>
      </c>
      <c r="F2836" s="3" t="s">
        <v>646</v>
      </c>
      <c r="G2836" s="5">
        <v>5.0508964340000002</v>
      </c>
      <c r="H2836" s="5">
        <v>2.604141571</v>
      </c>
      <c r="I2836" s="5">
        <v>7.5252178340000002</v>
      </c>
      <c r="J2836" s="2" t="s">
        <v>644</v>
      </c>
    </row>
    <row r="2837" spans="1:10" ht="14.4" hidden="1">
      <c r="A2837" s="3" t="s">
        <v>321</v>
      </c>
      <c r="B2837" s="5">
        <v>1997</v>
      </c>
      <c r="C2837" s="3" t="s">
        <v>647</v>
      </c>
      <c r="D2837" s="3" t="s">
        <v>649</v>
      </c>
      <c r="E2837" s="3" t="s">
        <v>35</v>
      </c>
      <c r="F2837" s="3" t="s">
        <v>646</v>
      </c>
      <c r="G2837" s="5">
        <v>5.2797351109999999</v>
      </c>
      <c r="H2837" s="5">
        <v>2.8353133210000001</v>
      </c>
      <c r="I2837" s="5">
        <v>7.7257013270000003</v>
      </c>
      <c r="J2837" s="2" t="s">
        <v>644</v>
      </c>
    </row>
    <row r="2838" spans="1:10" ht="14.4" hidden="1">
      <c r="A2838" s="3" t="s">
        <v>321</v>
      </c>
      <c r="B2838" s="5">
        <v>1998</v>
      </c>
      <c r="C2838" s="3" t="s">
        <v>647</v>
      </c>
      <c r="D2838" s="3" t="s">
        <v>649</v>
      </c>
      <c r="E2838" s="3" t="s">
        <v>35</v>
      </c>
      <c r="F2838" s="3" t="s">
        <v>646</v>
      </c>
      <c r="G2838" s="5">
        <v>5.4001649670000003</v>
      </c>
      <c r="H2838" s="5">
        <v>2.9530045949999999</v>
      </c>
      <c r="I2838" s="5">
        <v>7.8870556790000004</v>
      </c>
      <c r="J2838" s="2" t="s">
        <v>644</v>
      </c>
    </row>
    <row r="2839" spans="1:10" ht="14.4" hidden="1">
      <c r="A2839" s="3" t="s">
        <v>321</v>
      </c>
      <c r="B2839" s="5">
        <v>1999</v>
      </c>
      <c r="C2839" s="3" t="s">
        <v>647</v>
      </c>
      <c r="D2839" s="3" t="s">
        <v>649</v>
      </c>
      <c r="E2839" s="3" t="s">
        <v>35</v>
      </c>
      <c r="F2839" s="3" t="s">
        <v>646</v>
      </c>
      <c r="G2839" s="5">
        <v>5.4121226199999999</v>
      </c>
      <c r="H2839" s="5">
        <v>2.841194185</v>
      </c>
      <c r="I2839" s="5">
        <v>8.0023851429999997</v>
      </c>
      <c r="J2839" s="2" t="s">
        <v>644</v>
      </c>
    </row>
    <row r="2840" spans="1:10" ht="14.4" hidden="1">
      <c r="A2840" s="3" t="s">
        <v>321</v>
      </c>
      <c r="B2840" s="5">
        <v>2000</v>
      </c>
      <c r="C2840" s="3" t="s">
        <v>647</v>
      </c>
      <c r="D2840" s="3" t="s">
        <v>649</v>
      </c>
      <c r="E2840" s="3" t="s">
        <v>35</v>
      </c>
      <c r="F2840" s="3" t="s">
        <v>646</v>
      </c>
      <c r="G2840" s="5">
        <v>5.4806125650000004</v>
      </c>
      <c r="H2840" s="5">
        <v>2.536450769</v>
      </c>
      <c r="I2840" s="5">
        <v>8.2155337070000005</v>
      </c>
      <c r="J2840" s="2" t="s">
        <v>644</v>
      </c>
    </row>
    <row r="2841" spans="1:10" ht="14.4" hidden="1">
      <c r="A2841" s="3" t="s">
        <v>321</v>
      </c>
      <c r="B2841" s="5">
        <v>2001</v>
      </c>
      <c r="C2841" s="3" t="s">
        <v>647</v>
      </c>
      <c r="D2841" s="3" t="s">
        <v>649</v>
      </c>
      <c r="E2841" s="3" t="s">
        <v>35</v>
      </c>
      <c r="F2841" s="3" t="s">
        <v>646</v>
      </c>
      <c r="G2841" s="5">
        <v>5.5318152979999997</v>
      </c>
      <c r="H2841" s="5">
        <v>2.9978014900000001</v>
      </c>
      <c r="I2841" s="5">
        <v>8.1099136450000007</v>
      </c>
      <c r="J2841" s="2" t="s">
        <v>644</v>
      </c>
    </row>
    <row r="2842" spans="1:10" ht="14.4" hidden="1">
      <c r="A2842" s="3" t="s">
        <v>321</v>
      </c>
      <c r="B2842" s="5">
        <v>2002</v>
      </c>
      <c r="C2842" s="3" t="s">
        <v>647</v>
      </c>
      <c r="D2842" s="3" t="s">
        <v>649</v>
      </c>
      <c r="E2842" s="3" t="s">
        <v>35</v>
      </c>
      <c r="F2842" s="3" t="s">
        <v>646</v>
      </c>
      <c r="G2842" s="5">
        <v>5.4033854559999996</v>
      </c>
      <c r="H2842" s="5">
        <v>3.127048168</v>
      </c>
      <c r="I2842" s="5">
        <v>7.7724730129999999</v>
      </c>
      <c r="J2842" s="2" t="s">
        <v>644</v>
      </c>
    </row>
    <row r="2843" spans="1:10" ht="14.4" hidden="1">
      <c r="A2843" s="3" t="s">
        <v>321</v>
      </c>
      <c r="B2843" s="5">
        <v>2003</v>
      </c>
      <c r="C2843" s="3" t="s">
        <v>647</v>
      </c>
      <c r="D2843" s="3" t="s">
        <v>649</v>
      </c>
      <c r="E2843" s="3" t="s">
        <v>35</v>
      </c>
      <c r="F2843" s="3" t="s">
        <v>646</v>
      </c>
      <c r="G2843" s="5">
        <v>5.3841538809999996</v>
      </c>
      <c r="H2843" s="5">
        <v>3.0665344710000002</v>
      </c>
      <c r="I2843" s="5">
        <v>7.8815531329999997</v>
      </c>
      <c r="J2843" s="2" t="s">
        <v>644</v>
      </c>
    </row>
    <row r="2844" spans="1:10" ht="14.4" hidden="1">
      <c r="A2844" s="3" t="s">
        <v>321</v>
      </c>
      <c r="B2844" s="5">
        <v>2004</v>
      </c>
      <c r="C2844" s="3" t="s">
        <v>647</v>
      </c>
      <c r="D2844" s="3" t="s">
        <v>649</v>
      </c>
      <c r="E2844" s="3" t="s">
        <v>35</v>
      </c>
      <c r="F2844" s="3" t="s">
        <v>646</v>
      </c>
      <c r="G2844" s="5">
        <v>5.289318486</v>
      </c>
      <c r="H2844" s="5">
        <v>2.8026312290000002</v>
      </c>
      <c r="I2844" s="5">
        <v>7.893482562</v>
      </c>
      <c r="J2844" s="2" t="s">
        <v>644</v>
      </c>
    </row>
    <row r="2845" spans="1:10" ht="14.4" hidden="1">
      <c r="A2845" s="3" t="s">
        <v>321</v>
      </c>
      <c r="B2845" s="5">
        <v>2005</v>
      </c>
      <c r="C2845" s="3" t="s">
        <v>647</v>
      </c>
      <c r="D2845" s="3" t="s">
        <v>649</v>
      </c>
      <c r="E2845" s="3" t="s">
        <v>35</v>
      </c>
      <c r="F2845" s="3" t="s">
        <v>646</v>
      </c>
      <c r="G2845" s="5">
        <v>5.3537455979999997</v>
      </c>
      <c r="H2845" s="5">
        <v>2.5331037639999998</v>
      </c>
      <c r="I2845" s="5">
        <v>8.1446764770000009</v>
      </c>
      <c r="J2845" s="2" t="s">
        <v>644</v>
      </c>
    </row>
    <row r="2846" spans="1:10" ht="14.4" hidden="1">
      <c r="A2846" s="3" t="s">
        <v>321</v>
      </c>
      <c r="B2846" s="5">
        <v>2006</v>
      </c>
      <c r="C2846" s="3" t="s">
        <v>647</v>
      </c>
      <c r="D2846" s="3" t="s">
        <v>649</v>
      </c>
      <c r="E2846" s="3" t="s">
        <v>35</v>
      </c>
      <c r="F2846" s="3" t="s">
        <v>646</v>
      </c>
      <c r="G2846" s="5">
        <v>5.4794435190000002</v>
      </c>
      <c r="H2846" s="5">
        <v>2.947677289</v>
      </c>
      <c r="I2846" s="5">
        <v>8.1696937829999996</v>
      </c>
      <c r="J2846" s="2" t="s">
        <v>644</v>
      </c>
    </row>
    <row r="2847" spans="1:10" ht="14.4" hidden="1">
      <c r="A2847" s="3" t="s">
        <v>321</v>
      </c>
      <c r="B2847" s="5">
        <v>2007</v>
      </c>
      <c r="C2847" s="3" t="s">
        <v>647</v>
      </c>
      <c r="D2847" s="3" t="s">
        <v>649</v>
      </c>
      <c r="E2847" s="3" t="s">
        <v>35</v>
      </c>
      <c r="F2847" s="3" t="s">
        <v>646</v>
      </c>
      <c r="G2847" s="5">
        <v>5.5687956390000002</v>
      </c>
      <c r="H2847" s="5">
        <v>3.1194082459999999</v>
      </c>
      <c r="I2847" s="5">
        <v>8.090913939</v>
      </c>
      <c r="J2847" s="2" t="s">
        <v>644</v>
      </c>
    </row>
    <row r="2848" spans="1:10" ht="14.4" hidden="1">
      <c r="A2848" s="3" t="s">
        <v>321</v>
      </c>
      <c r="B2848" s="5">
        <v>2008</v>
      </c>
      <c r="C2848" s="3" t="s">
        <v>647</v>
      </c>
      <c r="D2848" s="3" t="s">
        <v>649</v>
      </c>
      <c r="E2848" s="3" t="s">
        <v>35</v>
      </c>
      <c r="F2848" s="3" t="s">
        <v>646</v>
      </c>
      <c r="G2848" s="5">
        <v>5.7560931330000003</v>
      </c>
      <c r="H2848" s="5">
        <v>3.2120254319999999</v>
      </c>
      <c r="I2848" s="5">
        <v>8.3696086189999992</v>
      </c>
      <c r="J2848" s="2" t="s">
        <v>644</v>
      </c>
    </row>
    <row r="2849" spans="1:10" ht="14.4" hidden="1">
      <c r="A2849" s="3" t="s">
        <v>321</v>
      </c>
      <c r="B2849" s="5">
        <v>2009</v>
      </c>
      <c r="C2849" s="3" t="s">
        <v>647</v>
      </c>
      <c r="D2849" s="3" t="s">
        <v>649</v>
      </c>
      <c r="E2849" s="3" t="s">
        <v>35</v>
      </c>
      <c r="F2849" s="3" t="s">
        <v>646</v>
      </c>
      <c r="G2849" s="5">
        <v>5.9592731060000004</v>
      </c>
      <c r="H2849" s="5">
        <v>3.201581912</v>
      </c>
      <c r="I2849" s="5">
        <v>8.8069092869999999</v>
      </c>
      <c r="J2849" s="2" t="s">
        <v>644</v>
      </c>
    </row>
    <row r="2850" spans="1:10" ht="14.4" hidden="1">
      <c r="A2850" s="3" t="s">
        <v>321</v>
      </c>
      <c r="B2850" s="5">
        <v>2010</v>
      </c>
      <c r="C2850" s="3" t="s">
        <v>647</v>
      </c>
      <c r="D2850" s="3" t="s">
        <v>649</v>
      </c>
      <c r="E2850" s="3" t="s">
        <v>35</v>
      </c>
      <c r="F2850" s="3" t="s">
        <v>646</v>
      </c>
      <c r="G2850" s="5">
        <v>6.0951464839999998</v>
      </c>
      <c r="H2850" s="5">
        <v>2.794255911</v>
      </c>
      <c r="I2850" s="5">
        <v>9.2002506349999997</v>
      </c>
      <c r="J2850" s="2" t="s">
        <v>644</v>
      </c>
    </row>
    <row r="2851" spans="1:10" ht="14.4" hidden="1">
      <c r="A2851" s="3" t="s">
        <v>321</v>
      </c>
      <c r="B2851" s="5">
        <v>2011</v>
      </c>
      <c r="C2851" s="3" t="s">
        <v>647</v>
      </c>
      <c r="D2851" s="3" t="s">
        <v>649</v>
      </c>
      <c r="E2851" s="3" t="s">
        <v>35</v>
      </c>
      <c r="F2851" s="3" t="s">
        <v>646</v>
      </c>
      <c r="G2851" s="5">
        <v>6.1141954460000001</v>
      </c>
      <c r="H2851" s="5">
        <v>2.803647963</v>
      </c>
      <c r="I2851" s="5">
        <v>9.2280540070000008</v>
      </c>
      <c r="J2851" s="2" t="s">
        <v>644</v>
      </c>
    </row>
    <row r="2852" spans="1:10" ht="14.4" hidden="1">
      <c r="A2852" s="3" t="s">
        <v>321</v>
      </c>
      <c r="B2852" s="5">
        <v>2012</v>
      </c>
      <c r="C2852" s="3" t="s">
        <v>647</v>
      </c>
      <c r="D2852" s="3" t="s">
        <v>649</v>
      </c>
      <c r="E2852" s="3" t="s">
        <v>35</v>
      </c>
      <c r="F2852" s="3" t="s">
        <v>646</v>
      </c>
      <c r="G2852" s="5">
        <v>6.3961519229999997</v>
      </c>
      <c r="H2852" s="5">
        <v>3.1709471549999999</v>
      </c>
      <c r="I2852" s="5">
        <v>9.5531989559999992</v>
      </c>
      <c r="J2852" s="2" t="s">
        <v>644</v>
      </c>
    </row>
    <row r="2853" spans="1:10" ht="14.4" hidden="1">
      <c r="A2853" s="3" t="s">
        <v>321</v>
      </c>
      <c r="B2853" s="5">
        <v>2013</v>
      </c>
      <c r="C2853" s="3" t="s">
        <v>647</v>
      </c>
      <c r="D2853" s="3" t="s">
        <v>649</v>
      </c>
      <c r="E2853" s="3" t="s">
        <v>35</v>
      </c>
      <c r="F2853" s="3" t="s">
        <v>646</v>
      </c>
      <c r="G2853" s="5">
        <v>6.3177735930000001</v>
      </c>
      <c r="H2853" s="5">
        <v>2.9264486879999998</v>
      </c>
      <c r="I2853" s="5">
        <v>9.5771269520000004</v>
      </c>
      <c r="J2853" s="2" t="s">
        <v>644</v>
      </c>
    </row>
    <row r="2854" spans="1:10" ht="14.4" hidden="1">
      <c r="A2854" s="3" t="s">
        <v>321</v>
      </c>
      <c r="B2854" s="5">
        <v>2014</v>
      </c>
      <c r="C2854" s="3" t="s">
        <v>647</v>
      </c>
      <c r="D2854" s="3" t="s">
        <v>649</v>
      </c>
      <c r="E2854" s="3" t="s">
        <v>35</v>
      </c>
      <c r="F2854" s="3" t="s">
        <v>646</v>
      </c>
      <c r="G2854" s="5">
        <v>6.2743569170000004</v>
      </c>
      <c r="H2854" s="5">
        <v>2.7807485669999998</v>
      </c>
      <c r="I2854" s="5">
        <v>9.486511299</v>
      </c>
      <c r="J2854" s="2" t="s">
        <v>644</v>
      </c>
    </row>
    <row r="2855" spans="1:10" ht="14.4" hidden="1">
      <c r="A2855" s="3" t="s">
        <v>321</v>
      </c>
      <c r="B2855" s="5">
        <v>2015</v>
      </c>
      <c r="C2855" s="3" t="s">
        <v>647</v>
      </c>
      <c r="D2855" s="3" t="s">
        <v>649</v>
      </c>
      <c r="E2855" s="3" t="s">
        <v>35</v>
      </c>
      <c r="F2855" s="3" t="s">
        <v>646</v>
      </c>
      <c r="G2855" s="5">
        <v>6.4125335159999999</v>
      </c>
      <c r="H2855" s="5">
        <v>2.9674950760000001</v>
      </c>
      <c r="I2855" s="5">
        <v>9.7133823719999999</v>
      </c>
      <c r="J2855" s="2" t="s">
        <v>644</v>
      </c>
    </row>
    <row r="2856" spans="1:10" ht="14.4" hidden="1">
      <c r="A2856" s="3" t="s">
        <v>321</v>
      </c>
      <c r="B2856" s="5">
        <v>2016</v>
      </c>
      <c r="C2856" s="3" t="s">
        <v>647</v>
      </c>
      <c r="D2856" s="3" t="s">
        <v>649</v>
      </c>
      <c r="E2856" s="3" t="s">
        <v>35</v>
      </c>
      <c r="F2856" s="3" t="s">
        <v>646</v>
      </c>
      <c r="G2856" s="5">
        <v>6.252221434</v>
      </c>
      <c r="H2856" s="5">
        <v>2.8881284049999998</v>
      </c>
      <c r="I2856" s="5">
        <v>9.5302634420000008</v>
      </c>
      <c r="J2856" s="2" t="s">
        <v>644</v>
      </c>
    </row>
    <row r="2857" spans="1:10" ht="14.4" hidden="1">
      <c r="A2857" s="3" t="s">
        <v>321</v>
      </c>
      <c r="B2857" s="5">
        <v>2017</v>
      </c>
      <c r="C2857" s="3" t="s">
        <v>647</v>
      </c>
      <c r="D2857" s="3" t="s">
        <v>649</v>
      </c>
      <c r="E2857" s="3" t="s">
        <v>35</v>
      </c>
      <c r="F2857" s="3" t="s">
        <v>646</v>
      </c>
      <c r="G2857" s="5">
        <v>6.3115221769999996</v>
      </c>
      <c r="H2857" s="5">
        <v>2.931513662</v>
      </c>
      <c r="I2857" s="5">
        <v>9.6117963139999993</v>
      </c>
      <c r="J2857" s="2" t="s">
        <v>644</v>
      </c>
    </row>
    <row r="2858" spans="1:10" ht="14.4">
      <c r="A2858" s="3" t="s">
        <v>321</v>
      </c>
      <c r="B2858" s="5">
        <v>1990</v>
      </c>
      <c r="C2858" s="3" t="s">
        <v>647</v>
      </c>
      <c r="D2858" s="3" t="s">
        <v>650</v>
      </c>
      <c r="E2858" s="3" t="s">
        <v>35</v>
      </c>
      <c r="F2858" s="3" t="s">
        <v>643</v>
      </c>
      <c r="G2858" s="5">
        <v>8.8361127449999994</v>
      </c>
      <c r="H2858" s="5">
        <v>3.8711527179999998</v>
      </c>
      <c r="I2858" s="5">
        <v>14.08009122</v>
      </c>
      <c r="J2858" s="2" t="s">
        <v>644</v>
      </c>
    </row>
    <row r="2859" spans="1:10" ht="14.4">
      <c r="A2859" s="3" t="s">
        <v>321</v>
      </c>
      <c r="B2859" s="5">
        <v>1991</v>
      </c>
      <c r="C2859" s="3" t="s">
        <v>647</v>
      </c>
      <c r="D2859" s="3" t="s">
        <v>650</v>
      </c>
      <c r="E2859" s="3" t="s">
        <v>35</v>
      </c>
      <c r="F2859" s="3" t="s">
        <v>643</v>
      </c>
      <c r="G2859" s="5">
        <v>8.5783817849999995</v>
      </c>
      <c r="H2859" s="5">
        <v>4.2026057359999998</v>
      </c>
      <c r="I2859" s="5">
        <v>13.197354580000001</v>
      </c>
      <c r="J2859" s="2" t="s">
        <v>644</v>
      </c>
    </row>
    <row r="2860" spans="1:10" ht="14.4">
      <c r="A2860" s="3" t="s">
        <v>321</v>
      </c>
      <c r="B2860" s="5">
        <v>1992</v>
      </c>
      <c r="C2860" s="3" t="s">
        <v>647</v>
      </c>
      <c r="D2860" s="3" t="s">
        <v>650</v>
      </c>
      <c r="E2860" s="3" t="s">
        <v>35</v>
      </c>
      <c r="F2860" s="3" t="s">
        <v>643</v>
      </c>
      <c r="G2860" s="5">
        <v>8.3930344629999993</v>
      </c>
      <c r="H2860" s="5">
        <v>4.491397021</v>
      </c>
      <c r="I2860" s="5">
        <v>13.21460065</v>
      </c>
      <c r="J2860" s="2" t="s">
        <v>644</v>
      </c>
    </row>
    <row r="2861" spans="1:10" ht="14.4">
      <c r="A2861" s="3" t="s">
        <v>321</v>
      </c>
      <c r="B2861" s="5">
        <v>1993</v>
      </c>
      <c r="C2861" s="3" t="s">
        <v>647</v>
      </c>
      <c r="D2861" s="3" t="s">
        <v>650</v>
      </c>
      <c r="E2861" s="3" t="s">
        <v>35</v>
      </c>
      <c r="F2861" s="3" t="s">
        <v>643</v>
      </c>
      <c r="G2861" s="5">
        <v>8.2644930349999992</v>
      </c>
      <c r="H2861" s="5">
        <v>4.2093037420000003</v>
      </c>
      <c r="I2861" s="5">
        <v>12.744664500000001</v>
      </c>
      <c r="J2861" s="2" t="s">
        <v>644</v>
      </c>
    </row>
    <row r="2862" spans="1:10" ht="14.4">
      <c r="A2862" s="3" t="s">
        <v>321</v>
      </c>
      <c r="B2862" s="5">
        <v>1994</v>
      </c>
      <c r="C2862" s="3" t="s">
        <v>647</v>
      </c>
      <c r="D2862" s="3" t="s">
        <v>650</v>
      </c>
      <c r="E2862" s="3" t="s">
        <v>35</v>
      </c>
      <c r="F2862" s="3" t="s">
        <v>643</v>
      </c>
      <c r="G2862" s="5">
        <v>8.2287960649999992</v>
      </c>
      <c r="H2862" s="5">
        <v>3.968036127</v>
      </c>
      <c r="I2862" s="5">
        <v>12.71816332</v>
      </c>
      <c r="J2862" s="2" t="s">
        <v>644</v>
      </c>
    </row>
    <row r="2863" spans="1:10" ht="14.4">
      <c r="A2863" s="3" t="s">
        <v>321</v>
      </c>
      <c r="B2863" s="5">
        <v>1995</v>
      </c>
      <c r="C2863" s="3" t="s">
        <v>647</v>
      </c>
      <c r="D2863" s="3" t="s">
        <v>650</v>
      </c>
      <c r="E2863" s="3" t="s">
        <v>35</v>
      </c>
      <c r="F2863" s="3" t="s">
        <v>643</v>
      </c>
      <c r="G2863" s="5">
        <v>8.2689503749999993</v>
      </c>
      <c r="H2863" s="5">
        <v>3.511295584</v>
      </c>
      <c r="I2863" s="5">
        <v>13.189489569999999</v>
      </c>
      <c r="J2863" s="2" t="s">
        <v>644</v>
      </c>
    </row>
    <row r="2864" spans="1:10" ht="14.4">
      <c r="A2864" s="3" t="s">
        <v>321</v>
      </c>
      <c r="B2864" s="5">
        <v>1996</v>
      </c>
      <c r="C2864" s="3" t="s">
        <v>647</v>
      </c>
      <c r="D2864" s="3" t="s">
        <v>650</v>
      </c>
      <c r="E2864" s="3" t="s">
        <v>35</v>
      </c>
      <c r="F2864" s="3" t="s">
        <v>643</v>
      </c>
      <c r="G2864" s="5">
        <v>8.3519075269999998</v>
      </c>
      <c r="H2864" s="5">
        <v>4.0262034880000002</v>
      </c>
      <c r="I2864" s="5">
        <v>12.78921961</v>
      </c>
      <c r="J2864" s="2" t="s">
        <v>644</v>
      </c>
    </row>
    <row r="2865" spans="1:10" ht="14.4">
      <c r="A2865" s="3" t="s">
        <v>321</v>
      </c>
      <c r="B2865" s="5">
        <v>1997</v>
      </c>
      <c r="C2865" s="3" t="s">
        <v>647</v>
      </c>
      <c r="D2865" s="3" t="s">
        <v>650</v>
      </c>
      <c r="E2865" s="3" t="s">
        <v>35</v>
      </c>
      <c r="F2865" s="3" t="s">
        <v>643</v>
      </c>
      <c r="G2865" s="5">
        <v>8.5657180779999997</v>
      </c>
      <c r="H2865" s="5">
        <v>4.3616513450000003</v>
      </c>
      <c r="I2865" s="5">
        <v>12.902130550000001</v>
      </c>
      <c r="J2865" s="2" t="s">
        <v>644</v>
      </c>
    </row>
    <row r="2866" spans="1:10" ht="14.4">
      <c r="A2866" s="3" t="s">
        <v>321</v>
      </c>
      <c r="B2866" s="5">
        <v>1998</v>
      </c>
      <c r="C2866" s="3" t="s">
        <v>647</v>
      </c>
      <c r="D2866" s="3" t="s">
        <v>650</v>
      </c>
      <c r="E2866" s="3" t="s">
        <v>35</v>
      </c>
      <c r="F2866" s="3" t="s">
        <v>643</v>
      </c>
      <c r="G2866" s="5">
        <v>8.6187332330000004</v>
      </c>
      <c r="H2866" s="5">
        <v>4.3231588160000003</v>
      </c>
      <c r="I2866" s="5">
        <v>13.055116780000001</v>
      </c>
      <c r="J2866" s="2" t="s">
        <v>644</v>
      </c>
    </row>
    <row r="2867" spans="1:10" ht="14.4">
      <c r="A2867" s="3" t="s">
        <v>321</v>
      </c>
      <c r="B2867" s="5">
        <v>1999</v>
      </c>
      <c r="C2867" s="3" t="s">
        <v>647</v>
      </c>
      <c r="D2867" s="3" t="s">
        <v>650</v>
      </c>
      <c r="E2867" s="3" t="s">
        <v>35</v>
      </c>
      <c r="F2867" s="3" t="s">
        <v>643</v>
      </c>
      <c r="G2867" s="5">
        <v>8.9156274530000008</v>
      </c>
      <c r="H2867" s="5">
        <v>4.358080717</v>
      </c>
      <c r="I2867" s="5">
        <v>13.739176280000001</v>
      </c>
      <c r="J2867" s="2" t="s">
        <v>644</v>
      </c>
    </row>
    <row r="2868" spans="1:10" ht="14.4">
      <c r="A2868" s="3" t="s">
        <v>321</v>
      </c>
      <c r="B2868" s="5">
        <v>2000</v>
      </c>
      <c r="C2868" s="3" t="s">
        <v>647</v>
      </c>
      <c r="D2868" s="3" t="s">
        <v>650</v>
      </c>
      <c r="E2868" s="3" t="s">
        <v>35</v>
      </c>
      <c r="F2868" s="3" t="s">
        <v>643</v>
      </c>
      <c r="G2868" s="5">
        <v>9.9186956090000002</v>
      </c>
      <c r="H2868" s="5">
        <v>4.2222939190000002</v>
      </c>
      <c r="I2868" s="5">
        <v>15.39233922</v>
      </c>
      <c r="J2868" s="2" t="s">
        <v>644</v>
      </c>
    </row>
    <row r="2869" spans="1:10" ht="14.4">
      <c r="A2869" s="3" t="s">
        <v>321</v>
      </c>
      <c r="B2869" s="5">
        <v>2001</v>
      </c>
      <c r="C2869" s="3" t="s">
        <v>647</v>
      </c>
      <c r="D2869" s="3" t="s">
        <v>650</v>
      </c>
      <c r="E2869" s="3" t="s">
        <v>35</v>
      </c>
      <c r="F2869" s="3" t="s">
        <v>643</v>
      </c>
      <c r="G2869" s="5">
        <v>11.041572</v>
      </c>
      <c r="H2869" s="5">
        <v>5.5470820329999997</v>
      </c>
      <c r="I2869" s="5">
        <v>16.5962812</v>
      </c>
      <c r="J2869" s="2" t="s">
        <v>644</v>
      </c>
    </row>
    <row r="2870" spans="1:10" ht="14.4">
      <c r="A2870" s="3" t="s">
        <v>321</v>
      </c>
      <c r="B2870" s="5">
        <v>2002</v>
      </c>
      <c r="C2870" s="3" t="s">
        <v>647</v>
      </c>
      <c r="D2870" s="3" t="s">
        <v>650</v>
      </c>
      <c r="E2870" s="3" t="s">
        <v>35</v>
      </c>
      <c r="F2870" s="3" t="s">
        <v>643</v>
      </c>
      <c r="G2870" s="5">
        <v>12.438254560000001</v>
      </c>
      <c r="H2870" s="5">
        <v>6.9152902679999997</v>
      </c>
      <c r="I2870" s="5">
        <v>18.463093650000001</v>
      </c>
      <c r="J2870" s="2" t="s">
        <v>644</v>
      </c>
    </row>
    <row r="2871" spans="1:10" ht="14.4">
      <c r="A2871" s="3" t="s">
        <v>321</v>
      </c>
      <c r="B2871" s="5">
        <v>2003</v>
      </c>
      <c r="C2871" s="3" t="s">
        <v>647</v>
      </c>
      <c r="D2871" s="3" t="s">
        <v>650</v>
      </c>
      <c r="E2871" s="3" t="s">
        <v>35</v>
      </c>
      <c r="F2871" s="3" t="s">
        <v>643</v>
      </c>
      <c r="G2871" s="5">
        <v>13.137847900000001</v>
      </c>
      <c r="H2871" s="5">
        <v>7.1825211969999998</v>
      </c>
      <c r="I2871" s="5">
        <v>19.752241779999999</v>
      </c>
      <c r="J2871" s="2" t="s">
        <v>644</v>
      </c>
    </row>
    <row r="2872" spans="1:10" ht="14.4">
      <c r="A2872" s="3" t="s">
        <v>321</v>
      </c>
      <c r="B2872" s="5">
        <v>2004</v>
      </c>
      <c r="C2872" s="3" t="s">
        <v>647</v>
      </c>
      <c r="D2872" s="3" t="s">
        <v>650</v>
      </c>
      <c r="E2872" s="3" t="s">
        <v>35</v>
      </c>
      <c r="F2872" s="3" t="s">
        <v>643</v>
      </c>
      <c r="G2872" s="5">
        <v>14.40078164</v>
      </c>
      <c r="H2872" s="5">
        <v>7.3452220559999999</v>
      </c>
      <c r="I2872" s="5">
        <v>22.292191670000001</v>
      </c>
      <c r="J2872" s="2" t="s">
        <v>644</v>
      </c>
    </row>
    <row r="2873" spans="1:10" ht="14.4">
      <c r="A2873" s="3" t="s">
        <v>321</v>
      </c>
      <c r="B2873" s="5">
        <v>2005</v>
      </c>
      <c r="C2873" s="3" t="s">
        <v>647</v>
      </c>
      <c r="D2873" s="3" t="s">
        <v>650</v>
      </c>
      <c r="E2873" s="3" t="s">
        <v>35</v>
      </c>
      <c r="F2873" s="3" t="s">
        <v>643</v>
      </c>
      <c r="G2873" s="5">
        <v>15.27918515</v>
      </c>
      <c r="H2873" s="5">
        <v>7.0539579899999998</v>
      </c>
      <c r="I2873" s="5">
        <v>23.71002004</v>
      </c>
      <c r="J2873" s="2" t="s">
        <v>644</v>
      </c>
    </row>
    <row r="2874" spans="1:10" ht="14.4">
      <c r="A2874" s="3" t="s">
        <v>321</v>
      </c>
      <c r="B2874" s="5">
        <v>2006</v>
      </c>
      <c r="C2874" s="3" t="s">
        <v>647</v>
      </c>
      <c r="D2874" s="3" t="s">
        <v>650</v>
      </c>
      <c r="E2874" s="3" t="s">
        <v>35</v>
      </c>
      <c r="F2874" s="3" t="s">
        <v>643</v>
      </c>
      <c r="G2874" s="5">
        <v>15.922081240000001</v>
      </c>
      <c r="H2874" s="5">
        <v>7.9733576700000004</v>
      </c>
      <c r="I2874" s="5">
        <v>24.419227840000001</v>
      </c>
      <c r="J2874" s="2" t="s">
        <v>644</v>
      </c>
    </row>
    <row r="2875" spans="1:10" ht="14.4">
      <c r="A2875" s="3" t="s">
        <v>321</v>
      </c>
      <c r="B2875" s="5">
        <v>2007</v>
      </c>
      <c r="C2875" s="3" t="s">
        <v>647</v>
      </c>
      <c r="D2875" s="3" t="s">
        <v>650</v>
      </c>
      <c r="E2875" s="3" t="s">
        <v>35</v>
      </c>
      <c r="F2875" s="3" t="s">
        <v>643</v>
      </c>
      <c r="G2875" s="5">
        <v>16.436447510000001</v>
      </c>
      <c r="H2875" s="5">
        <v>8.9176782729999999</v>
      </c>
      <c r="I2875" s="5">
        <v>25.052419950000001</v>
      </c>
      <c r="J2875" s="2" t="s">
        <v>644</v>
      </c>
    </row>
    <row r="2876" spans="1:10" ht="14.4">
      <c r="A2876" s="3" t="s">
        <v>321</v>
      </c>
      <c r="B2876" s="5">
        <v>2008</v>
      </c>
      <c r="C2876" s="3" t="s">
        <v>647</v>
      </c>
      <c r="D2876" s="3" t="s">
        <v>650</v>
      </c>
      <c r="E2876" s="3" t="s">
        <v>35</v>
      </c>
      <c r="F2876" s="3" t="s">
        <v>643</v>
      </c>
      <c r="G2876" s="5">
        <v>17.11624419</v>
      </c>
      <c r="H2876" s="5">
        <v>9.3862986710000005</v>
      </c>
      <c r="I2876" s="5">
        <v>26.024900729999999</v>
      </c>
      <c r="J2876" s="2" t="s">
        <v>644</v>
      </c>
    </row>
    <row r="2877" spans="1:10" ht="14.4">
      <c r="A2877" s="3" t="s">
        <v>321</v>
      </c>
      <c r="B2877" s="5">
        <v>2009</v>
      </c>
      <c r="C2877" s="3" t="s">
        <v>647</v>
      </c>
      <c r="D2877" s="3" t="s">
        <v>650</v>
      </c>
      <c r="E2877" s="3" t="s">
        <v>35</v>
      </c>
      <c r="F2877" s="3" t="s">
        <v>643</v>
      </c>
      <c r="G2877" s="5">
        <v>17.83419481</v>
      </c>
      <c r="H2877" s="5">
        <v>9.4661168599999996</v>
      </c>
      <c r="I2877" s="5">
        <v>27.438555829999999</v>
      </c>
      <c r="J2877" s="2" t="s">
        <v>644</v>
      </c>
    </row>
    <row r="2878" spans="1:10" ht="14.4">
      <c r="A2878" s="3" t="s">
        <v>321</v>
      </c>
      <c r="B2878" s="5">
        <v>2010</v>
      </c>
      <c r="C2878" s="3" t="s">
        <v>647</v>
      </c>
      <c r="D2878" s="3" t="s">
        <v>650</v>
      </c>
      <c r="E2878" s="3" t="s">
        <v>35</v>
      </c>
      <c r="F2878" s="3" t="s">
        <v>643</v>
      </c>
      <c r="G2878" s="5">
        <v>18.210324979999999</v>
      </c>
      <c r="H2878" s="5">
        <v>8.5131504919999994</v>
      </c>
      <c r="I2878" s="5">
        <v>28.312490570000001</v>
      </c>
      <c r="J2878" s="2" t="s">
        <v>644</v>
      </c>
    </row>
    <row r="2879" spans="1:10" ht="14.4">
      <c r="A2879" s="3" t="s">
        <v>321</v>
      </c>
      <c r="B2879" s="5">
        <v>2011</v>
      </c>
      <c r="C2879" s="3" t="s">
        <v>647</v>
      </c>
      <c r="D2879" s="3" t="s">
        <v>650</v>
      </c>
      <c r="E2879" s="3" t="s">
        <v>35</v>
      </c>
      <c r="F2879" s="3" t="s">
        <v>643</v>
      </c>
      <c r="G2879" s="5">
        <v>18.051997239999999</v>
      </c>
      <c r="H2879" s="5">
        <v>8.0819185959999995</v>
      </c>
      <c r="I2879" s="5">
        <v>29.375501870000001</v>
      </c>
      <c r="J2879" s="2" t="s">
        <v>644</v>
      </c>
    </row>
    <row r="2880" spans="1:10" ht="14.4">
      <c r="A2880" s="3" t="s">
        <v>321</v>
      </c>
      <c r="B2880" s="5">
        <v>2012</v>
      </c>
      <c r="C2880" s="3" t="s">
        <v>647</v>
      </c>
      <c r="D2880" s="3" t="s">
        <v>650</v>
      </c>
      <c r="E2880" s="3" t="s">
        <v>35</v>
      </c>
      <c r="F2880" s="3" t="s">
        <v>643</v>
      </c>
      <c r="G2880" s="5">
        <v>18.47608413</v>
      </c>
      <c r="H2880" s="5">
        <v>8.8172314860000007</v>
      </c>
      <c r="I2880" s="5">
        <v>29.162438569999999</v>
      </c>
      <c r="J2880" s="2" t="s">
        <v>644</v>
      </c>
    </row>
    <row r="2881" spans="1:10" ht="14.4">
      <c r="A2881" s="3" t="s">
        <v>321</v>
      </c>
      <c r="B2881" s="5">
        <v>2013</v>
      </c>
      <c r="C2881" s="3" t="s">
        <v>647</v>
      </c>
      <c r="D2881" s="3" t="s">
        <v>650</v>
      </c>
      <c r="E2881" s="3" t="s">
        <v>35</v>
      </c>
      <c r="F2881" s="3" t="s">
        <v>643</v>
      </c>
      <c r="G2881" s="5">
        <v>17.99371661</v>
      </c>
      <c r="H2881" s="5">
        <v>8.2911418240000003</v>
      </c>
      <c r="I2881" s="5">
        <v>28.088595460000001</v>
      </c>
      <c r="J2881" s="2" t="s">
        <v>644</v>
      </c>
    </row>
    <row r="2882" spans="1:10" ht="14.4">
      <c r="A2882" s="3" t="s">
        <v>321</v>
      </c>
      <c r="B2882" s="5">
        <v>2014</v>
      </c>
      <c r="C2882" s="3" t="s">
        <v>647</v>
      </c>
      <c r="D2882" s="3" t="s">
        <v>650</v>
      </c>
      <c r="E2882" s="3" t="s">
        <v>35</v>
      </c>
      <c r="F2882" s="3" t="s">
        <v>643</v>
      </c>
      <c r="G2882" s="5">
        <v>17.640963429999999</v>
      </c>
      <c r="H2882" s="5">
        <v>7.7749083050000003</v>
      </c>
      <c r="I2882" s="5">
        <v>27.548727240000002</v>
      </c>
      <c r="J2882" s="2" t="s">
        <v>644</v>
      </c>
    </row>
    <row r="2883" spans="1:10" ht="14.4">
      <c r="A2883" s="3" t="s">
        <v>321</v>
      </c>
      <c r="B2883" s="5">
        <v>2015</v>
      </c>
      <c r="C2883" s="3" t="s">
        <v>647</v>
      </c>
      <c r="D2883" s="3" t="s">
        <v>650</v>
      </c>
      <c r="E2883" s="3" t="s">
        <v>35</v>
      </c>
      <c r="F2883" s="3" t="s">
        <v>643</v>
      </c>
      <c r="G2883" s="5">
        <v>18.129999640000001</v>
      </c>
      <c r="H2883" s="5">
        <v>8.4308516549999997</v>
      </c>
      <c r="I2883" s="5">
        <v>28.447367369999998</v>
      </c>
      <c r="J2883" s="2" t="s">
        <v>644</v>
      </c>
    </row>
    <row r="2884" spans="1:10" ht="14.4">
      <c r="A2884" s="3" t="s">
        <v>321</v>
      </c>
      <c r="B2884" s="5">
        <v>2016</v>
      </c>
      <c r="C2884" s="3" t="s">
        <v>647</v>
      </c>
      <c r="D2884" s="3" t="s">
        <v>650</v>
      </c>
      <c r="E2884" s="3" t="s">
        <v>35</v>
      </c>
      <c r="F2884" s="3" t="s">
        <v>643</v>
      </c>
      <c r="G2884" s="5">
        <v>17.580699840000001</v>
      </c>
      <c r="H2884" s="5">
        <v>8.0459393259999992</v>
      </c>
      <c r="I2884" s="5">
        <v>28.521628249999999</v>
      </c>
      <c r="J2884" s="2" t="s">
        <v>644</v>
      </c>
    </row>
    <row r="2885" spans="1:10" ht="14.4">
      <c r="A2885" s="3" t="s">
        <v>321</v>
      </c>
      <c r="B2885" s="5">
        <v>2017</v>
      </c>
      <c r="C2885" s="3" t="s">
        <v>647</v>
      </c>
      <c r="D2885" s="3" t="s">
        <v>650</v>
      </c>
      <c r="E2885" s="3" t="s">
        <v>35</v>
      </c>
      <c r="F2885" s="3" t="s">
        <v>643</v>
      </c>
      <c r="G2885" s="5">
        <v>17.785810770000001</v>
      </c>
      <c r="H2885" s="5">
        <v>8.0554492750000009</v>
      </c>
      <c r="I2885" s="5">
        <v>28.550146030000001</v>
      </c>
      <c r="J2885" s="2" t="s">
        <v>644</v>
      </c>
    </row>
    <row r="2886" spans="1:10" ht="14.4" hidden="1">
      <c r="A2886" s="3" t="s">
        <v>321</v>
      </c>
      <c r="B2886" s="5">
        <v>1990</v>
      </c>
      <c r="C2886" s="3" t="s">
        <v>647</v>
      </c>
      <c r="D2886" s="3" t="s">
        <v>650</v>
      </c>
      <c r="E2886" s="3" t="s">
        <v>35</v>
      </c>
      <c r="F2886" s="3" t="s">
        <v>646</v>
      </c>
      <c r="G2886" s="5">
        <v>0.38582389499999997</v>
      </c>
      <c r="H2886" s="5">
        <v>0.166567254</v>
      </c>
      <c r="I2886" s="5">
        <v>0.62574759099999999</v>
      </c>
      <c r="J2886" s="2" t="s">
        <v>644</v>
      </c>
    </row>
    <row r="2887" spans="1:10" ht="14.4" hidden="1">
      <c r="A2887" s="3" t="s">
        <v>321</v>
      </c>
      <c r="B2887" s="5">
        <v>1991</v>
      </c>
      <c r="C2887" s="3" t="s">
        <v>647</v>
      </c>
      <c r="D2887" s="3" t="s">
        <v>650</v>
      </c>
      <c r="E2887" s="3" t="s">
        <v>35</v>
      </c>
      <c r="F2887" s="3" t="s">
        <v>646</v>
      </c>
      <c r="G2887" s="5">
        <v>0.37381070500000002</v>
      </c>
      <c r="H2887" s="5">
        <v>0.182460496</v>
      </c>
      <c r="I2887" s="5">
        <v>0.582918414</v>
      </c>
      <c r="J2887" s="2" t="s">
        <v>644</v>
      </c>
    </row>
    <row r="2888" spans="1:10" ht="14.4" hidden="1">
      <c r="A2888" s="3" t="s">
        <v>321</v>
      </c>
      <c r="B2888" s="5">
        <v>1992</v>
      </c>
      <c r="C2888" s="3" t="s">
        <v>647</v>
      </c>
      <c r="D2888" s="3" t="s">
        <v>650</v>
      </c>
      <c r="E2888" s="3" t="s">
        <v>35</v>
      </c>
      <c r="F2888" s="3" t="s">
        <v>646</v>
      </c>
      <c r="G2888" s="5">
        <v>0.36792024899999998</v>
      </c>
      <c r="H2888" s="5">
        <v>0.192222327</v>
      </c>
      <c r="I2888" s="5">
        <v>0.57715457100000001</v>
      </c>
      <c r="J2888" s="2" t="s">
        <v>644</v>
      </c>
    </row>
    <row r="2889" spans="1:10" ht="14.4" hidden="1">
      <c r="A2889" s="3" t="s">
        <v>321</v>
      </c>
      <c r="B2889" s="5">
        <v>1993</v>
      </c>
      <c r="C2889" s="3" t="s">
        <v>647</v>
      </c>
      <c r="D2889" s="3" t="s">
        <v>650</v>
      </c>
      <c r="E2889" s="3" t="s">
        <v>35</v>
      </c>
      <c r="F2889" s="3" t="s">
        <v>646</v>
      </c>
      <c r="G2889" s="5">
        <v>0.36038018199999999</v>
      </c>
      <c r="H2889" s="5">
        <v>0.181837211</v>
      </c>
      <c r="I2889" s="5">
        <v>0.55588574199999996</v>
      </c>
      <c r="J2889" s="2" t="s">
        <v>644</v>
      </c>
    </row>
    <row r="2890" spans="1:10" ht="14.4" hidden="1">
      <c r="A2890" s="3" t="s">
        <v>321</v>
      </c>
      <c r="B2890" s="5">
        <v>1994</v>
      </c>
      <c r="C2890" s="3" t="s">
        <v>647</v>
      </c>
      <c r="D2890" s="3" t="s">
        <v>650</v>
      </c>
      <c r="E2890" s="3" t="s">
        <v>35</v>
      </c>
      <c r="F2890" s="3" t="s">
        <v>646</v>
      </c>
      <c r="G2890" s="5">
        <v>0.35869637700000001</v>
      </c>
      <c r="H2890" s="5">
        <v>0.173017168</v>
      </c>
      <c r="I2890" s="5">
        <v>0.56181708200000002</v>
      </c>
      <c r="J2890" s="2" t="s">
        <v>644</v>
      </c>
    </row>
    <row r="2891" spans="1:10" ht="14.4" hidden="1">
      <c r="A2891" s="3" t="s">
        <v>321</v>
      </c>
      <c r="B2891" s="5">
        <v>1995</v>
      </c>
      <c r="C2891" s="3" t="s">
        <v>647</v>
      </c>
      <c r="D2891" s="3" t="s">
        <v>650</v>
      </c>
      <c r="E2891" s="3" t="s">
        <v>35</v>
      </c>
      <c r="F2891" s="3" t="s">
        <v>646</v>
      </c>
      <c r="G2891" s="5">
        <v>0.359033086</v>
      </c>
      <c r="H2891" s="5">
        <v>0.154063111</v>
      </c>
      <c r="I2891" s="5">
        <v>0.56704407499999998</v>
      </c>
      <c r="J2891" s="2" t="s">
        <v>644</v>
      </c>
    </row>
    <row r="2892" spans="1:10" ht="14.4" hidden="1">
      <c r="A2892" s="3" t="s">
        <v>321</v>
      </c>
      <c r="B2892" s="5">
        <v>1996</v>
      </c>
      <c r="C2892" s="3" t="s">
        <v>647</v>
      </c>
      <c r="D2892" s="3" t="s">
        <v>650</v>
      </c>
      <c r="E2892" s="3" t="s">
        <v>35</v>
      </c>
      <c r="F2892" s="3" t="s">
        <v>646</v>
      </c>
      <c r="G2892" s="5">
        <v>0.35914593900000003</v>
      </c>
      <c r="H2892" s="5">
        <v>0.17226443999999999</v>
      </c>
      <c r="I2892" s="5">
        <v>0.55876727400000004</v>
      </c>
      <c r="J2892" s="2" t="s">
        <v>644</v>
      </c>
    </row>
    <row r="2893" spans="1:10" ht="14.4" hidden="1">
      <c r="A2893" s="3" t="s">
        <v>321</v>
      </c>
      <c r="B2893" s="5">
        <v>1997</v>
      </c>
      <c r="C2893" s="3" t="s">
        <v>647</v>
      </c>
      <c r="D2893" s="3" t="s">
        <v>650</v>
      </c>
      <c r="E2893" s="3" t="s">
        <v>35</v>
      </c>
      <c r="F2893" s="3" t="s">
        <v>646</v>
      </c>
      <c r="G2893" s="5">
        <v>0.36396105299999998</v>
      </c>
      <c r="H2893" s="5">
        <v>0.182657552</v>
      </c>
      <c r="I2893" s="5">
        <v>0.54949363500000004</v>
      </c>
      <c r="J2893" s="2" t="s">
        <v>644</v>
      </c>
    </row>
    <row r="2894" spans="1:10" ht="14.4" hidden="1">
      <c r="A2894" s="3" t="s">
        <v>321</v>
      </c>
      <c r="B2894" s="5">
        <v>1998</v>
      </c>
      <c r="C2894" s="3" t="s">
        <v>647</v>
      </c>
      <c r="D2894" s="3" t="s">
        <v>650</v>
      </c>
      <c r="E2894" s="3" t="s">
        <v>35</v>
      </c>
      <c r="F2894" s="3" t="s">
        <v>646</v>
      </c>
      <c r="G2894" s="5">
        <v>0.36100409900000002</v>
      </c>
      <c r="H2894" s="5">
        <v>0.17907208999999999</v>
      </c>
      <c r="I2894" s="5">
        <v>0.55304905699999996</v>
      </c>
      <c r="J2894" s="2" t="s">
        <v>644</v>
      </c>
    </row>
    <row r="2895" spans="1:10" ht="14.4" hidden="1">
      <c r="A2895" s="3" t="s">
        <v>321</v>
      </c>
      <c r="B2895" s="5">
        <v>1999</v>
      </c>
      <c r="C2895" s="3" t="s">
        <v>647</v>
      </c>
      <c r="D2895" s="3" t="s">
        <v>650</v>
      </c>
      <c r="E2895" s="3" t="s">
        <v>35</v>
      </c>
      <c r="F2895" s="3" t="s">
        <v>646</v>
      </c>
      <c r="G2895" s="5">
        <v>0.37059447400000001</v>
      </c>
      <c r="H2895" s="5">
        <v>0.18247607299999999</v>
      </c>
      <c r="I2895" s="5">
        <v>0.57117640400000003</v>
      </c>
      <c r="J2895" s="2" t="s">
        <v>644</v>
      </c>
    </row>
    <row r="2896" spans="1:10" ht="14.4" hidden="1">
      <c r="A2896" s="3" t="s">
        <v>321</v>
      </c>
      <c r="B2896" s="5">
        <v>2000</v>
      </c>
      <c r="C2896" s="3" t="s">
        <v>647</v>
      </c>
      <c r="D2896" s="3" t="s">
        <v>650</v>
      </c>
      <c r="E2896" s="3" t="s">
        <v>35</v>
      </c>
      <c r="F2896" s="3" t="s">
        <v>646</v>
      </c>
      <c r="G2896" s="5">
        <v>0.41484614199999997</v>
      </c>
      <c r="H2896" s="5">
        <v>0.17649731199999999</v>
      </c>
      <c r="I2896" s="5">
        <v>0.65314356299999998</v>
      </c>
      <c r="J2896" s="2" t="s">
        <v>644</v>
      </c>
    </row>
    <row r="2897" spans="1:10" ht="14.4" hidden="1">
      <c r="A2897" s="3" t="s">
        <v>321</v>
      </c>
      <c r="B2897" s="5">
        <v>2001</v>
      </c>
      <c r="C2897" s="3" t="s">
        <v>647</v>
      </c>
      <c r="D2897" s="3" t="s">
        <v>650</v>
      </c>
      <c r="E2897" s="3" t="s">
        <v>35</v>
      </c>
      <c r="F2897" s="3" t="s">
        <v>646</v>
      </c>
      <c r="G2897" s="5">
        <v>0.46324765400000001</v>
      </c>
      <c r="H2897" s="5">
        <v>0.23351440000000001</v>
      </c>
      <c r="I2897" s="5">
        <v>0.70630088499999999</v>
      </c>
      <c r="J2897" s="2" t="s">
        <v>644</v>
      </c>
    </row>
    <row r="2898" spans="1:10" ht="14.4" hidden="1">
      <c r="A2898" s="3" t="s">
        <v>321</v>
      </c>
      <c r="B2898" s="5">
        <v>2002</v>
      </c>
      <c r="C2898" s="3" t="s">
        <v>647</v>
      </c>
      <c r="D2898" s="3" t="s">
        <v>650</v>
      </c>
      <c r="E2898" s="3" t="s">
        <v>35</v>
      </c>
      <c r="F2898" s="3" t="s">
        <v>646</v>
      </c>
      <c r="G2898" s="5">
        <v>0.52405400099999999</v>
      </c>
      <c r="H2898" s="5">
        <v>0.28795885300000001</v>
      </c>
      <c r="I2898" s="5">
        <v>0.78793420800000002</v>
      </c>
      <c r="J2898" s="2" t="s">
        <v>644</v>
      </c>
    </row>
    <row r="2899" spans="1:10" ht="14.4" hidden="1">
      <c r="A2899" s="3" t="s">
        <v>321</v>
      </c>
      <c r="B2899" s="5">
        <v>2003</v>
      </c>
      <c r="C2899" s="3" t="s">
        <v>647</v>
      </c>
      <c r="D2899" s="3" t="s">
        <v>650</v>
      </c>
      <c r="E2899" s="3" t="s">
        <v>35</v>
      </c>
      <c r="F2899" s="3" t="s">
        <v>646</v>
      </c>
      <c r="G2899" s="5">
        <v>0.55023293200000001</v>
      </c>
      <c r="H2899" s="5">
        <v>0.301799439</v>
      </c>
      <c r="I2899" s="5">
        <v>0.83865180500000003</v>
      </c>
      <c r="J2899" s="2" t="s">
        <v>644</v>
      </c>
    </row>
    <row r="2900" spans="1:10" ht="14.4" hidden="1">
      <c r="A2900" s="3" t="s">
        <v>321</v>
      </c>
      <c r="B2900" s="5">
        <v>2004</v>
      </c>
      <c r="C2900" s="3" t="s">
        <v>647</v>
      </c>
      <c r="D2900" s="3" t="s">
        <v>650</v>
      </c>
      <c r="E2900" s="3" t="s">
        <v>35</v>
      </c>
      <c r="F2900" s="3" t="s">
        <v>646</v>
      </c>
      <c r="G2900" s="5">
        <v>0.60162283599999999</v>
      </c>
      <c r="H2900" s="5">
        <v>0.30483653999999999</v>
      </c>
      <c r="I2900" s="5">
        <v>0.94301133199999998</v>
      </c>
      <c r="J2900" s="2" t="s">
        <v>644</v>
      </c>
    </row>
    <row r="2901" spans="1:10" ht="14.4" hidden="1">
      <c r="A2901" s="3" t="s">
        <v>321</v>
      </c>
      <c r="B2901" s="5">
        <v>2005</v>
      </c>
      <c r="C2901" s="3" t="s">
        <v>647</v>
      </c>
      <c r="D2901" s="3" t="s">
        <v>650</v>
      </c>
      <c r="E2901" s="3" t="s">
        <v>35</v>
      </c>
      <c r="F2901" s="3" t="s">
        <v>646</v>
      </c>
      <c r="G2901" s="5">
        <v>0.63595611600000002</v>
      </c>
      <c r="H2901" s="5">
        <v>0.29862648000000003</v>
      </c>
      <c r="I2901" s="5">
        <v>1.0050226250000001</v>
      </c>
      <c r="J2901" s="2" t="s">
        <v>644</v>
      </c>
    </row>
    <row r="2902" spans="1:10" ht="14.4" hidden="1">
      <c r="A2902" s="3" t="s">
        <v>321</v>
      </c>
      <c r="B2902" s="5">
        <v>2006</v>
      </c>
      <c r="C2902" s="3" t="s">
        <v>647</v>
      </c>
      <c r="D2902" s="3" t="s">
        <v>650</v>
      </c>
      <c r="E2902" s="3" t="s">
        <v>35</v>
      </c>
      <c r="F2902" s="3" t="s">
        <v>646</v>
      </c>
      <c r="G2902" s="5">
        <v>0.65845131899999998</v>
      </c>
      <c r="H2902" s="5">
        <v>0.339022406</v>
      </c>
      <c r="I2902" s="5">
        <v>1.0182086429999999</v>
      </c>
      <c r="J2902" s="2" t="s">
        <v>644</v>
      </c>
    </row>
    <row r="2903" spans="1:10" ht="14.4" hidden="1">
      <c r="A2903" s="3" t="s">
        <v>321</v>
      </c>
      <c r="B2903" s="5">
        <v>2007</v>
      </c>
      <c r="C2903" s="3" t="s">
        <v>647</v>
      </c>
      <c r="D2903" s="3" t="s">
        <v>650</v>
      </c>
      <c r="E2903" s="3" t="s">
        <v>35</v>
      </c>
      <c r="F2903" s="3" t="s">
        <v>646</v>
      </c>
      <c r="G2903" s="5">
        <v>0.67421171000000002</v>
      </c>
      <c r="H2903" s="5">
        <v>0.36452607199999998</v>
      </c>
      <c r="I2903" s="5">
        <v>1.0257628809999999</v>
      </c>
      <c r="J2903" s="2" t="s">
        <v>644</v>
      </c>
    </row>
    <row r="2904" spans="1:10" ht="14.4" hidden="1">
      <c r="A2904" s="3" t="s">
        <v>321</v>
      </c>
      <c r="B2904" s="5">
        <v>2008</v>
      </c>
      <c r="C2904" s="3" t="s">
        <v>647</v>
      </c>
      <c r="D2904" s="3" t="s">
        <v>650</v>
      </c>
      <c r="E2904" s="3" t="s">
        <v>35</v>
      </c>
      <c r="F2904" s="3" t="s">
        <v>646</v>
      </c>
      <c r="G2904" s="5">
        <v>0.69972511999999998</v>
      </c>
      <c r="H2904" s="5">
        <v>0.37731314100000002</v>
      </c>
      <c r="I2904" s="5">
        <v>1.0676659420000001</v>
      </c>
      <c r="J2904" s="2" t="s">
        <v>644</v>
      </c>
    </row>
    <row r="2905" spans="1:10" ht="14.4" hidden="1">
      <c r="A2905" s="3" t="s">
        <v>321</v>
      </c>
      <c r="B2905" s="5">
        <v>2009</v>
      </c>
      <c r="C2905" s="3" t="s">
        <v>647</v>
      </c>
      <c r="D2905" s="3" t="s">
        <v>650</v>
      </c>
      <c r="E2905" s="3" t="s">
        <v>35</v>
      </c>
      <c r="F2905" s="3" t="s">
        <v>646</v>
      </c>
      <c r="G2905" s="5">
        <v>0.72582392900000003</v>
      </c>
      <c r="H2905" s="5">
        <v>0.38115849000000002</v>
      </c>
      <c r="I2905" s="5">
        <v>1.0951887119999999</v>
      </c>
      <c r="J2905" s="2" t="s">
        <v>644</v>
      </c>
    </row>
    <row r="2906" spans="1:10" ht="14.4" hidden="1">
      <c r="A2906" s="3" t="s">
        <v>321</v>
      </c>
      <c r="B2906" s="5">
        <v>2010</v>
      </c>
      <c r="C2906" s="3" t="s">
        <v>647</v>
      </c>
      <c r="D2906" s="3" t="s">
        <v>650</v>
      </c>
      <c r="E2906" s="3" t="s">
        <v>35</v>
      </c>
      <c r="F2906" s="3" t="s">
        <v>646</v>
      </c>
      <c r="G2906" s="5">
        <v>0.73847950200000001</v>
      </c>
      <c r="H2906" s="5">
        <v>0.34004110500000001</v>
      </c>
      <c r="I2906" s="5">
        <v>1.1532510949999999</v>
      </c>
      <c r="J2906" s="2" t="s">
        <v>644</v>
      </c>
    </row>
    <row r="2907" spans="1:10" ht="14.4" hidden="1">
      <c r="A2907" s="3" t="s">
        <v>321</v>
      </c>
      <c r="B2907" s="5">
        <v>2011</v>
      </c>
      <c r="C2907" s="3" t="s">
        <v>647</v>
      </c>
      <c r="D2907" s="3" t="s">
        <v>650</v>
      </c>
      <c r="E2907" s="3" t="s">
        <v>35</v>
      </c>
      <c r="F2907" s="3" t="s">
        <v>646</v>
      </c>
      <c r="G2907" s="5">
        <v>0.73101549600000004</v>
      </c>
      <c r="H2907" s="5">
        <v>0.33255457900000002</v>
      </c>
      <c r="I2907" s="5">
        <v>1.178980742</v>
      </c>
      <c r="J2907" s="2" t="s">
        <v>644</v>
      </c>
    </row>
    <row r="2908" spans="1:10" ht="14.4" hidden="1">
      <c r="A2908" s="3" t="s">
        <v>321</v>
      </c>
      <c r="B2908" s="5">
        <v>2012</v>
      </c>
      <c r="C2908" s="3" t="s">
        <v>647</v>
      </c>
      <c r="D2908" s="3" t="s">
        <v>650</v>
      </c>
      <c r="E2908" s="3" t="s">
        <v>35</v>
      </c>
      <c r="F2908" s="3" t="s">
        <v>646</v>
      </c>
      <c r="G2908" s="5">
        <v>0.74803762299999998</v>
      </c>
      <c r="H2908" s="5">
        <v>0.33838255900000003</v>
      </c>
      <c r="I2908" s="5">
        <v>1.1604090499999999</v>
      </c>
      <c r="J2908" s="2" t="s">
        <v>644</v>
      </c>
    </row>
    <row r="2909" spans="1:10" ht="14.4" hidden="1">
      <c r="A2909" s="3" t="s">
        <v>321</v>
      </c>
      <c r="B2909" s="5">
        <v>2013</v>
      </c>
      <c r="C2909" s="3" t="s">
        <v>647</v>
      </c>
      <c r="D2909" s="3" t="s">
        <v>650</v>
      </c>
      <c r="E2909" s="3" t="s">
        <v>35</v>
      </c>
      <c r="F2909" s="3" t="s">
        <v>646</v>
      </c>
      <c r="G2909" s="5">
        <v>0.72766087400000001</v>
      </c>
      <c r="H2909" s="5">
        <v>0.33198180300000002</v>
      </c>
      <c r="I2909" s="5">
        <v>1.1654411570000001</v>
      </c>
      <c r="J2909" s="2" t="s">
        <v>644</v>
      </c>
    </row>
    <row r="2910" spans="1:10" ht="14.4" hidden="1">
      <c r="A2910" s="3" t="s">
        <v>321</v>
      </c>
      <c r="B2910" s="5">
        <v>2014</v>
      </c>
      <c r="C2910" s="3" t="s">
        <v>647</v>
      </c>
      <c r="D2910" s="3" t="s">
        <v>650</v>
      </c>
      <c r="E2910" s="3" t="s">
        <v>35</v>
      </c>
      <c r="F2910" s="3" t="s">
        <v>646</v>
      </c>
      <c r="G2910" s="5">
        <v>0.712046501</v>
      </c>
      <c r="H2910" s="5">
        <v>0.309186354</v>
      </c>
      <c r="I2910" s="5">
        <v>1.107834207</v>
      </c>
      <c r="J2910" s="2" t="s">
        <v>644</v>
      </c>
    </row>
    <row r="2911" spans="1:10" ht="14.4" hidden="1">
      <c r="A2911" s="3" t="s">
        <v>321</v>
      </c>
      <c r="B2911" s="5">
        <v>2015</v>
      </c>
      <c r="C2911" s="3" t="s">
        <v>647</v>
      </c>
      <c r="D2911" s="3" t="s">
        <v>650</v>
      </c>
      <c r="E2911" s="3" t="s">
        <v>35</v>
      </c>
      <c r="F2911" s="3" t="s">
        <v>646</v>
      </c>
      <c r="G2911" s="5">
        <v>0.73244861000000006</v>
      </c>
      <c r="H2911" s="5">
        <v>0.32924429500000002</v>
      </c>
      <c r="I2911" s="5">
        <v>1.146429138</v>
      </c>
      <c r="J2911" s="2" t="s">
        <v>644</v>
      </c>
    </row>
    <row r="2912" spans="1:10" ht="14.4" hidden="1">
      <c r="A2912" s="3" t="s">
        <v>321</v>
      </c>
      <c r="B2912" s="5">
        <v>2016</v>
      </c>
      <c r="C2912" s="3" t="s">
        <v>647</v>
      </c>
      <c r="D2912" s="3" t="s">
        <v>650</v>
      </c>
      <c r="E2912" s="3" t="s">
        <v>35</v>
      </c>
      <c r="F2912" s="3" t="s">
        <v>646</v>
      </c>
      <c r="G2912" s="5">
        <v>0.71207669299999998</v>
      </c>
      <c r="H2912" s="5">
        <v>0.32202763299999998</v>
      </c>
      <c r="I2912" s="5">
        <v>1.1276386730000001</v>
      </c>
      <c r="J2912" s="2" t="s">
        <v>644</v>
      </c>
    </row>
    <row r="2913" spans="1:10" ht="14.4" hidden="1">
      <c r="A2913" s="3" t="s">
        <v>321</v>
      </c>
      <c r="B2913" s="5">
        <v>2017</v>
      </c>
      <c r="C2913" s="3" t="s">
        <v>647</v>
      </c>
      <c r="D2913" s="3" t="s">
        <v>650</v>
      </c>
      <c r="E2913" s="3" t="s">
        <v>35</v>
      </c>
      <c r="F2913" s="3" t="s">
        <v>646</v>
      </c>
      <c r="G2913" s="5">
        <v>0.72038364300000002</v>
      </c>
      <c r="H2913" s="5">
        <v>0.32678507600000001</v>
      </c>
      <c r="I2913" s="5">
        <v>1.1713864979999999</v>
      </c>
      <c r="J2913" s="2" t="s">
        <v>644</v>
      </c>
    </row>
    <row r="2914" spans="1:10" ht="14.4">
      <c r="A2914" s="3" t="s">
        <v>321</v>
      </c>
      <c r="B2914" s="5">
        <v>1990</v>
      </c>
      <c r="C2914" s="3" t="s">
        <v>647</v>
      </c>
      <c r="D2914" s="3" t="s">
        <v>651</v>
      </c>
      <c r="E2914" s="3" t="s">
        <v>35</v>
      </c>
      <c r="F2914" s="3" t="s">
        <v>643</v>
      </c>
      <c r="G2914" s="5">
        <v>17.586217609999999</v>
      </c>
      <c r="H2914" s="5">
        <v>7.6045285580000002</v>
      </c>
      <c r="I2914" s="5">
        <v>28.428553430000001</v>
      </c>
      <c r="J2914" s="2" t="s">
        <v>644</v>
      </c>
    </row>
    <row r="2915" spans="1:10" ht="14.4">
      <c r="A2915" s="3" t="s">
        <v>321</v>
      </c>
      <c r="B2915" s="5">
        <v>1991</v>
      </c>
      <c r="C2915" s="3" t="s">
        <v>647</v>
      </c>
      <c r="D2915" s="3" t="s">
        <v>651</v>
      </c>
      <c r="E2915" s="3" t="s">
        <v>35</v>
      </c>
      <c r="F2915" s="3" t="s">
        <v>643</v>
      </c>
      <c r="G2915" s="5">
        <v>18.24363147</v>
      </c>
      <c r="H2915" s="5">
        <v>8.9272318399999993</v>
      </c>
      <c r="I2915" s="5">
        <v>28.88481294</v>
      </c>
      <c r="J2915" s="2" t="s">
        <v>644</v>
      </c>
    </row>
    <row r="2916" spans="1:10" ht="14.4">
      <c r="A2916" s="3" t="s">
        <v>321</v>
      </c>
      <c r="B2916" s="5">
        <v>1992</v>
      </c>
      <c r="C2916" s="3" t="s">
        <v>647</v>
      </c>
      <c r="D2916" s="3" t="s">
        <v>651</v>
      </c>
      <c r="E2916" s="3" t="s">
        <v>35</v>
      </c>
      <c r="F2916" s="3" t="s">
        <v>643</v>
      </c>
      <c r="G2916" s="5">
        <v>19.46531744</v>
      </c>
      <c r="H2916" s="5">
        <v>9.7762101270000006</v>
      </c>
      <c r="I2916" s="5">
        <v>30.685139499999998</v>
      </c>
      <c r="J2916" s="2" t="s">
        <v>644</v>
      </c>
    </row>
    <row r="2917" spans="1:10" ht="14.4">
      <c r="A2917" s="3" t="s">
        <v>321</v>
      </c>
      <c r="B2917" s="5">
        <v>1993</v>
      </c>
      <c r="C2917" s="3" t="s">
        <v>647</v>
      </c>
      <c r="D2917" s="3" t="s">
        <v>651</v>
      </c>
      <c r="E2917" s="3" t="s">
        <v>35</v>
      </c>
      <c r="F2917" s="3" t="s">
        <v>643</v>
      </c>
      <c r="G2917" s="5">
        <v>20.09376894</v>
      </c>
      <c r="H2917" s="5">
        <v>10.373887359999999</v>
      </c>
      <c r="I2917" s="5">
        <v>32.327842769999997</v>
      </c>
      <c r="J2917" s="2" t="s">
        <v>644</v>
      </c>
    </row>
    <row r="2918" spans="1:10" ht="14.4">
      <c r="A2918" s="3" t="s">
        <v>321</v>
      </c>
      <c r="B2918" s="5">
        <v>1994</v>
      </c>
      <c r="C2918" s="3" t="s">
        <v>647</v>
      </c>
      <c r="D2918" s="3" t="s">
        <v>651</v>
      </c>
      <c r="E2918" s="3" t="s">
        <v>35</v>
      </c>
      <c r="F2918" s="3" t="s">
        <v>643</v>
      </c>
      <c r="G2918" s="5">
        <v>21.063918340000001</v>
      </c>
      <c r="H2918" s="5">
        <v>9.9449445349999994</v>
      </c>
      <c r="I2918" s="5">
        <v>34.467876580000002</v>
      </c>
      <c r="J2918" s="2" t="s">
        <v>644</v>
      </c>
    </row>
    <row r="2919" spans="1:10" ht="14.4">
      <c r="A2919" s="3" t="s">
        <v>321</v>
      </c>
      <c r="B2919" s="5">
        <v>1995</v>
      </c>
      <c r="C2919" s="3" t="s">
        <v>647</v>
      </c>
      <c r="D2919" s="3" t="s">
        <v>651</v>
      </c>
      <c r="E2919" s="3" t="s">
        <v>35</v>
      </c>
      <c r="F2919" s="3" t="s">
        <v>643</v>
      </c>
      <c r="G2919" s="5">
        <v>22.150745820000001</v>
      </c>
      <c r="H2919" s="5">
        <v>9.1041185539999994</v>
      </c>
      <c r="I2919" s="5">
        <v>37.423373949999998</v>
      </c>
      <c r="J2919" s="2" t="s">
        <v>644</v>
      </c>
    </row>
    <row r="2920" spans="1:10" ht="14.4">
      <c r="A2920" s="3" t="s">
        <v>321</v>
      </c>
      <c r="B2920" s="5">
        <v>1996</v>
      </c>
      <c r="C2920" s="3" t="s">
        <v>647</v>
      </c>
      <c r="D2920" s="3" t="s">
        <v>651</v>
      </c>
      <c r="E2920" s="3" t="s">
        <v>35</v>
      </c>
      <c r="F2920" s="3" t="s">
        <v>643</v>
      </c>
      <c r="G2920" s="5">
        <v>22.874408420000002</v>
      </c>
      <c r="H2920" s="5">
        <v>10.914867510000001</v>
      </c>
      <c r="I2920" s="5">
        <v>37.55012558</v>
      </c>
      <c r="J2920" s="2" t="s">
        <v>644</v>
      </c>
    </row>
    <row r="2921" spans="1:10" ht="14.4">
      <c r="A2921" s="3" t="s">
        <v>321</v>
      </c>
      <c r="B2921" s="5">
        <v>1997</v>
      </c>
      <c r="C2921" s="3" t="s">
        <v>647</v>
      </c>
      <c r="D2921" s="3" t="s">
        <v>651</v>
      </c>
      <c r="E2921" s="3" t="s">
        <v>35</v>
      </c>
      <c r="F2921" s="3" t="s">
        <v>643</v>
      </c>
      <c r="G2921" s="5">
        <v>23.565671340000002</v>
      </c>
      <c r="H2921" s="5">
        <v>11.853608059999999</v>
      </c>
      <c r="I2921" s="5">
        <v>37.62566872</v>
      </c>
      <c r="J2921" s="2" t="s">
        <v>644</v>
      </c>
    </row>
    <row r="2922" spans="1:10" ht="14.4">
      <c r="A2922" s="3" t="s">
        <v>321</v>
      </c>
      <c r="B2922" s="5">
        <v>1998</v>
      </c>
      <c r="C2922" s="3" t="s">
        <v>647</v>
      </c>
      <c r="D2922" s="3" t="s">
        <v>651</v>
      </c>
      <c r="E2922" s="3" t="s">
        <v>35</v>
      </c>
      <c r="F2922" s="3" t="s">
        <v>643</v>
      </c>
      <c r="G2922" s="5">
        <v>24.327597260000001</v>
      </c>
      <c r="H2922" s="5">
        <v>12.38966379</v>
      </c>
      <c r="I2922" s="5">
        <v>37.792037020000002</v>
      </c>
      <c r="J2922" s="2" t="s">
        <v>644</v>
      </c>
    </row>
    <row r="2923" spans="1:10" ht="14.4">
      <c r="A2923" s="3" t="s">
        <v>321</v>
      </c>
      <c r="B2923" s="5">
        <v>1999</v>
      </c>
      <c r="C2923" s="3" t="s">
        <v>647</v>
      </c>
      <c r="D2923" s="3" t="s">
        <v>651</v>
      </c>
      <c r="E2923" s="3" t="s">
        <v>35</v>
      </c>
      <c r="F2923" s="3" t="s">
        <v>643</v>
      </c>
      <c r="G2923" s="5">
        <v>24.61587261</v>
      </c>
      <c r="H2923" s="5">
        <v>11.697633010000001</v>
      </c>
      <c r="I2923" s="5">
        <v>39.670346909999999</v>
      </c>
      <c r="J2923" s="2" t="s">
        <v>644</v>
      </c>
    </row>
    <row r="2924" spans="1:10" ht="14.4">
      <c r="A2924" s="3" t="s">
        <v>321</v>
      </c>
      <c r="B2924" s="5">
        <v>2000</v>
      </c>
      <c r="C2924" s="3" t="s">
        <v>647</v>
      </c>
      <c r="D2924" s="3" t="s">
        <v>651</v>
      </c>
      <c r="E2924" s="3" t="s">
        <v>35</v>
      </c>
      <c r="F2924" s="3" t="s">
        <v>643</v>
      </c>
      <c r="G2924" s="5">
        <v>25.087723520000001</v>
      </c>
      <c r="H2924" s="5">
        <v>10.711831889999999</v>
      </c>
      <c r="I2924" s="5">
        <v>40.756385059999999</v>
      </c>
      <c r="J2924" s="2" t="s">
        <v>644</v>
      </c>
    </row>
    <row r="2925" spans="1:10" ht="14.4">
      <c r="A2925" s="3" t="s">
        <v>321</v>
      </c>
      <c r="B2925" s="5">
        <v>2001</v>
      </c>
      <c r="C2925" s="3" t="s">
        <v>647</v>
      </c>
      <c r="D2925" s="3" t="s">
        <v>651</v>
      </c>
      <c r="E2925" s="3" t="s">
        <v>35</v>
      </c>
      <c r="F2925" s="3" t="s">
        <v>643</v>
      </c>
      <c r="G2925" s="5">
        <v>25.47040256</v>
      </c>
      <c r="H2925" s="5">
        <v>12.70963574</v>
      </c>
      <c r="I2925" s="5">
        <v>40.857043300000001</v>
      </c>
      <c r="J2925" s="2" t="s">
        <v>644</v>
      </c>
    </row>
    <row r="2926" spans="1:10" ht="14.4">
      <c r="A2926" s="3" t="s">
        <v>321</v>
      </c>
      <c r="B2926" s="5">
        <v>2002</v>
      </c>
      <c r="C2926" s="3" t="s">
        <v>647</v>
      </c>
      <c r="D2926" s="3" t="s">
        <v>651</v>
      </c>
      <c r="E2926" s="3" t="s">
        <v>35</v>
      </c>
      <c r="F2926" s="3" t="s">
        <v>643</v>
      </c>
      <c r="G2926" s="5">
        <v>25.632017470000001</v>
      </c>
      <c r="H2926" s="5">
        <v>13.664725839999999</v>
      </c>
      <c r="I2926" s="5">
        <v>40.254624470000003</v>
      </c>
      <c r="J2926" s="2" t="s">
        <v>644</v>
      </c>
    </row>
    <row r="2927" spans="1:10" ht="14.4">
      <c r="A2927" s="3" t="s">
        <v>321</v>
      </c>
      <c r="B2927" s="5">
        <v>2003</v>
      </c>
      <c r="C2927" s="3" t="s">
        <v>647</v>
      </c>
      <c r="D2927" s="3" t="s">
        <v>651</v>
      </c>
      <c r="E2927" s="3" t="s">
        <v>35</v>
      </c>
      <c r="F2927" s="3" t="s">
        <v>643</v>
      </c>
      <c r="G2927" s="5">
        <v>25.248750350000002</v>
      </c>
      <c r="H2927" s="5">
        <v>13.24496441</v>
      </c>
      <c r="I2927" s="5">
        <v>39.145583180000003</v>
      </c>
      <c r="J2927" s="2" t="s">
        <v>644</v>
      </c>
    </row>
    <row r="2928" spans="1:10" ht="14.4">
      <c r="A2928" s="3" t="s">
        <v>321</v>
      </c>
      <c r="B2928" s="5">
        <v>2004</v>
      </c>
      <c r="C2928" s="3" t="s">
        <v>647</v>
      </c>
      <c r="D2928" s="3" t="s">
        <v>651</v>
      </c>
      <c r="E2928" s="3" t="s">
        <v>35</v>
      </c>
      <c r="F2928" s="3" t="s">
        <v>643</v>
      </c>
      <c r="G2928" s="5">
        <v>24.896617410000001</v>
      </c>
      <c r="H2928" s="5">
        <v>12.15859193</v>
      </c>
      <c r="I2928" s="5">
        <v>39.452361840000002</v>
      </c>
      <c r="J2928" s="2" t="s">
        <v>644</v>
      </c>
    </row>
    <row r="2929" spans="1:10" ht="14.4">
      <c r="A2929" s="3" t="s">
        <v>321</v>
      </c>
      <c r="B2929" s="5">
        <v>2005</v>
      </c>
      <c r="C2929" s="3" t="s">
        <v>647</v>
      </c>
      <c r="D2929" s="3" t="s">
        <v>651</v>
      </c>
      <c r="E2929" s="3" t="s">
        <v>35</v>
      </c>
      <c r="F2929" s="3" t="s">
        <v>643</v>
      </c>
      <c r="G2929" s="5">
        <v>24.718924619999999</v>
      </c>
      <c r="H2929" s="5">
        <v>10.98431867</v>
      </c>
      <c r="I2929" s="5">
        <v>39.79602379</v>
      </c>
      <c r="J2929" s="2" t="s">
        <v>644</v>
      </c>
    </row>
    <row r="2930" spans="1:10" ht="14.4">
      <c r="A2930" s="3" t="s">
        <v>321</v>
      </c>
      <c r="B2930" s="5">
        <v>2006</v>
      </c>
      <c r="C2930" s="3" t="s">
        <v>647</v>
      </c>
      <c r="D2930" s="3" t="s">
        <v>651</v>
      </c>
      <c r="E2930" s="3" t="s">
        <v>35</v>
      </c>
      <c r="F2930" s="3" t="s">
        <v>643</v>
      </c>
      <c r="G2930" s="5">
        <v>25.132375440000001</v>
      </c>
      <c r="H2930" s="5">
        <v>12.664526390000001</v>
      </c>
      <c r="I2930" s="5">
        <v>39.289335569999999</v>
      </c>
      <c r="J2930" s="2" t="s">
        <v>644</v>
      </c>
    </row>
    <row r="2931" spans="1:10" ht="14.4">
      <c r="A2931" s="3" t="s">
        <v>321</v>
      </c>
      <c r="B2931" s="5">
        <v>2007</v>
      </c>
      <c r="C2931" s="3" t="s">
        <v>647</v>
      </c>
      <c r="D2931" s="3" t="s">
        <v>651</v>
      </c>
      <c r="E2931" s="3" t="s">
        <v>35</v>
      </c>
      <c r="F2931" s="3" t="s">
        <v>643</v>
      </c>
      <c r="G2931" s="5">
        <v>25.31047392</v>
      </c>
      <c r="H2931" s="5">
        <v>13.24690034</v>
      </c>
      <c r="I2931" s="5">
        <v>39.660922669999998</v>
      </c>
      <c r="J2931" s="2" t="s">
        <v>644</v>
      </c>
    </row>
    <row r="2932" spans="1:10" ht="14.4">
      <c r="A2932" s="3" t="s">
        <v>321</v>
      </c>
      <c r="B2932" s="5">
        <v>2008</v>
      </c>
      <c r="C2932" s="3" t="s">
        <v>647</v>
      </c>
      <c r="D2932" s="3" t="s">
        <v>651</v>
      </c>
      <c r="E2932" s="3" t="s">
        <v>35</v>
      </c>
      <c r="F2932" s="3" t="s">
        <v>643</v>
      </c>
      <c r="G2932" s="5">
        <v>25.486548930000001</v>
      </c>
      <c r="H2932" s="5">
        <v>13.50434362</v>
      </c>
      <c r="I2932" s="5">
        <v>39.685368789999998</v>
      </c>
      <c r="J2932" s="2" t="s">
        <v>644</v>
      </c>
    </row>
    <row r="2933" spans="1:10" ht="14.4">
      <c r="A2933" s="3" t="s">
        <v>321</v>
      </c>
      <c r="B2933" s="5">
        <v>2009</v>
      </c>
      <c r="C2933" s="3" t="s">
        <v>647</v>
      </c>
      <c r="D2933" s="3" t="s">
        <v>651</v>
      </c>
      <c r="E2933" s="3" t="s">
        <v>35</v>
      </c>
      <c r="F2933" s="3" t="s">
        <v>643</v>
      </c>
      <c r="G2933" s="5">
        <v>25.778189189999999</v>
      </c>
      <c r="H2933" s="5">
        <v>13.087319150000001</v>
      </c>
      <c r="I2933" s="5">
        <v>40.78739332</v>
      </c>
      <c r="J2933" s="2" t="s">
        <v>644</v>
      </c>
    </row>
    <row r="2934" spans="1:10" ht="14.4">
      <c r="A2934" s="3" t="s">
        <v>321</v>
      </c>
      <c r="B2934" s="5">
        <v>2010</v>
      </c>
      <c r="C2934" s="3" t="s">
        <v>647</v>
      </c>
      <c r="D2934" s="3" t="s">
        <v>651</v>
      </c>
      <c r="E2934" s="3" t="s">
        <v>35</v>
      </c>
      <c r="F2934" s="3" t="s">
        <v>643</v>
      </c>
      <c r="G2934" s="5">
        <v>25.7670554</v>
      </c>
      <c r="H2934" s="5">
        <v>11.359278</v>
      </c>
      <c r="I2934" s="5">
        <v>41.556865360000003</v>
      </c>
      <c r="J2934" s="2" t="s">
        <v>644</v>
      </c>
    </row>
    <row r="2935" spans="1:10" ht="14.4">
      <c r="A2935" s="3" t="s">
        <v>321</v>
      </c>
      <c r="B2935" s="5">
        <v>2011</v>
      </c>
      <c r="C2935" s="3" t="s">
        <v>647</v>
      </c>
      <c r="D2935" s="3" t="s">
        <v>651</v>
      </c>
      <c r="E2935" s="3" t="s">
        <v>35</v>
      </c>
      <c r="F2935" s="3" t="s">
        <v>643</v>
      </c>
      <c r="G2935" s="5">
        <v>24.947404970000001</v>
      </c>
      <c r="H2935" s="5">
        <v>11.3779018</v>
      </c>
      <c r="I2935" s="5">
        <v>40.325290279999997</v>
      </c>
      <c r="J2935" s="2" t="s">
        <v>644</v>
      </c>
    </row>
    <row r="2936" spans="1:10" ht="14.4">
      <c r="A2936" s="3" t="s">
        <v>321</v>
      </c>
      <c r="B2936" s="5">
        <v>2012</v>
      </c>
      <c r="C2936" s="3" t="s">
        <v>647</v>
      </c>
      <c r="D2936" s="3" t="s">
        <v>651</v>
      </c>
      <c r="E2936" s="3" t="s">
        <v>35</v>
      </c>
      <c r="F2936" s="3" t="s">
        <v>643</v>
      </c>
      <c r="G2936" s="5">
        <v>25.222068329999999</v>
      </c>
      <c r="H2936" s="5">
        <v>11.95474982</v>
      </c>
      <c r="I2936" s="5">
        <v>40.75909918</v>
      </c>
      <c r="J2936" s="2" t="s">
        <v>644</v>
      </c>
    </row>
    <row r="2937" spans="1:10" ht="14.4">
      <c r="A2937" s="3" t="s">
        <v>321</v>
      </c>
      <c r="B2937" s="5">
        <v>2013</v>
      </c>
      <c r="C2937" s="3" t="s">
        <v>647</v>
      </c>
      <c r="D2937" s="3" t="s">
        <v>651</v>
      </c>
      <c r="E2937" s="3" t="s">
        <v>35</v>
      </c>
      <c r="F2937" s="3" t="s">
        <v>643</v>
      </c>
      <c r="G2937" s="5">
        <v>24.403391920000001</v>
      </c>
      <c r="H2937" s="5">
        <v>10.480626600000001</v>
      </c>
      <c r="I2937" s="5">
        <v>39.58410336</v>
      </c>
      <c r="J2937" s="2" t="s">
        <v>644</v>
      </c>
    </row>
    <row r="2938" spans="1:10" ht="14.4">
      <c r="A2938" s="3" t="s">
        <v>321</v>
      </c>
      <c r="B2938" s="5">
        <v>2014</v>
      </c>
      <c r="C2938" s="3" t="s">
        <v>647</v>
      </c>
      <c r="D2938" s="3" t="s">
        <v>651</v>
      </c>
      <c r="E2938" s="3" t="s">
        <v>35</v>
      </c>
      <c r="F2938" s="3" t="s">
        <v>643</v>
      </c>
      <c r="G2938" s="5">
        <v>23.815450070000001</v>
      </c>
      <c r="H2938" s="5">
        <v>9.878528073</v>
      </c>
      <c r="I2938" s="5">
        <v>39.498161080000003</v>
      </c>
      <c r="J2938" s="2" t="s">
        <v>644</v>
      </c>
    </row>
    <row r="2939" spans="1:10" ht="14.4">
      <c r="A2939" s="3" t="s">
        <v>321</v>
      </c>
      <c r="B2939" s="5">
        <v>2015</v>
      </c>
      <c r="C2939" s="3" t="s">
        <v>647</v>
      </c>
      <c r="D2939" s="3" t="s">
        <v>651</v>
      </c>
      <c r="E2939" s="3" t="s">
        <v>35</v>
      </c>
      <c r="F2939" s="3" t="s">
        <v>643</v>
      </c>
      <c r="G2939" s="5">
        <v>24.234697839999999</v>
      </c>
      <c r="H2939" s="5">
        <v>10.815950450000001</v>
      </c>
      <c r="I2939" s="5">
        <v>39.412325580000001</v>
      </c>
      <c r="J2939" s="2" t="s">
        <v>644</v>
      </c>
    </row>
    <row r="2940" spans="1:10" ht="14.4">
      <c r="A2940" s="3" t="s">
        <v>321</v>
      </c>
      <c r="B2940" s="5">
        <v>2016</v>
      </c>
      <c r="C2940" s="3" t="s">
        <v>647</v>
      </c>
      <c r="D2940" s="3" t="s">
        <v>651</v>
      </c>
      <c r="E2940" s="3" t="s">
        <v>35</v>
      </c>
      <c r="F2940" s="3" t="s">
        <v>643</v>
      </c>
      <c r="G2940" s="5">
        <v>23.71618183</v>
      </c>
      <c r="H2940" s="5">
        <v>10.30529158</v>
      </c>
      <c r="I2940" s="5">
        <v>38.632572529999997</v>
      </c>
      <c r="J2940" s="2" t="s">
        <v>644</v>
      </c>
    </row>
    <row r="2941" spans="1:10" ht="14.4">
      <c r="A2941" s="3" t="s">
        <v>321</v>
      </c>
      <c r="B2941" s="5">
        <v>2017</v>
      </c>
      <c r="C2941" s="3" t="s">
        <v>647</v>
      </c>
      <c r="D2941" s="3" t="s">
        <v>651</v>
      </c>
      <c r="E2941" s="3" t="s">
        <v>35</v>
      </c>
      <c r="F2941" s="3" t="s">
        <v>643</v>
      </c>
      <c r="G2941" s="5">
        <v>24.077803490000001</v>
      </c>
      <c r="H2941" s="5">
        <v>10.123102660000001</v>
      </c>
      <c r="I2941" s="5">
        <v>40.487163529999997</v>
      </c>
      <c r="J2941" s="2" t="s">
        <v>644</v>
      </c>
    </row>
    <row r="2942" spans="1:10" ht="14.4" hidden="1">
      <c r="A2942" s="3" t="s">
        <v>321</v>
      </c>
      <c r="B2942" s="5">
        <v>1990</v>
      </c>
      <c r="C2942" s="3" t="s">
        <v>647</v>
      </c>
      <c r="D2942" s="3" t="s">
        <v>651</v>
      </c>
      <c r="E2942" s="3" t="s">
        <v>35</v>
      </c>
      <c r="F2942" s="3" t="s">
        <v>646</v>
      </c>
      <c r="G2942" s="5">
        <v>0.61805605600000002</v>
      </c>
      <c r="H2942" s="5">
        <v>0.26528226700000002</v>
      </c>
      <c r="I2942" s="5">
        <v>0.99630823099999999</v>
      </c>
      <c r="J2942" s="2" t="s">
        <v>644</v>
      </c>
    </row>
    <row r="2943" spans="1:10" ht="14.4" hidden="1">
      <c r="A2943" s="3" t="s">
        <v>321</v>
      </c>
      <c r="B2943" s="5">
        <v>1991</v>
      </c>
      <c r="C2943" s="3" t="s">
        <v>647</v>
      </c>
      <c r="D2943" s="3" t="s">
        <v>651</v>
      </c>
      <c r="E2943" s="3" t="s">
        <v>35</v>
      </c>
      <c r="F2943" s="3" t="s">
        <v>646</v>
      </c>
      <c r="G2943" s="5">
        <v>0.64232046499999995</v>
      </c>
      <c r="H2943" s="5">
        <v>0.31409946900000002</v>
      </c>
      <c r="I2943" s="5">
        <v>1.014087798</v>
      </c>
      <c r="J2943" s="2" t="s">
        <v>644</v>
      </c>
    </row>
    <row r="2944" spans="1:10" ht="14.4" hidden="1">
      <c r="A2944" s="3" t="s">
        <v>321</v>
      </c>
      <c r="B2944" s="5">
        <v>1992</v>
      </c>
      <c r="C2944" s="3" t="s">
        <v>647</v>
      </c>
      <c r="D2944" s="3" t="s">
        <v>651</v>
      </c>
      <c r="E2944" s="3" t="s">
        <v>35</v>
      </c>
      <c r="F2944" s="3" t="s">
        <v>646</v>
      </c>
      <c r="G2944" s="5">
        <v>0.68833283899999997</v>
      </c>
      <c r="H2944" s="5">
        <v>0.34625174600000003</v>
      </c>
      <c r="I2944" s="5">
        <v>1.082911535</v>
      </c>
      <c r="J2944" s="2" t="s">
        <v>644</v>
      </c>
    </row>
    <row r="2945" spans="1:10" ht="14.4" hidden="1">
      <c r="A2945" s="3" t="s">
        <v>321</v>
      </c>
      <c r="B2945" s="5">
        <v>1993</v>
      </c>
      <c r="C2945" s="3" t="s">
        <v>647</v>
      </c>
      <c r="D2945" s="3" t="s">
        <v>651</v>
      </c>
      <c r="E2945" s="3" t="s">
        <v>35</v>
      </c>
      <c r="F2945" s="3" t="s">
        <v>646</v>
      </c>
      <c r="G2945" s="5">
        <v>0.715501163</v>
      </c>
      <c r="H2945" s="5">
        <v>0.37017992</v>
      </c>
      <c r="I2945" s="5">
        <v>1.1518295670000001</v>
      </c>
      <c r="J2945" s="2" t="s">
        <v>644</v>
      </c>
    </row>
    <row r="2946" spans="1:10" ht="14.4" hidden="1">
      <c r="A2946" s="3" t="s">
        <v>321</v>
      </c>
      <c r="B2946" s="5">
        <v>1994</v>
      </c>
      <c r="C2946" s="3" t="s">
        <v>647</v>
      </c>
      <c r="D2946" s="3" t="s">
        <v>651</v>
      </c>
      <c r="E2946" s="3" t="s">
        <v>35</v>
      </c>
      <c r="F2946" s="3" t="s">
        <v>646</v>
      </c>
      <c r="G2946" s="5">
        <v>0.75383747499999998</v>
      </c>
      <c r="H2946" s="5">
        <v>0.355109387</v>
      </c>
      <c r="I2946" s="5">
        <v>1.237786651</v>
      </c>
      <c r="J2946" s="2" t="s">
        <v>644</v>
      </c>
    </row>
    <row r="2947" spans="1:10" ht="14.4" hidden="1">
      <c r="A2947" s="3" t="s">
        <v>321</v>
      </c>
      <c r="B2947" s="5">
        <v>1995</v>
      </c>
      <c r="C2947" s="3" t="s">
        <v>647</v>
      </c>
      <c r="D2947" s="3" t="s">
        <v>651</v>
      </c>
      <c r="E2947" s="3" t="s">
        <v>35</v>
      </c>
      <c r="F2947" s="3" t="s">
        <v>646</v>
      </c>
      <c r="G2947" s="5">
        <v>0.79652042499999998</v>
      </c>
      <c r="H2947" s="5">
        <v>0.32769292999999999</v>
      </c>
      <c r="I2947" s="5">
        <v>1.3473110880000001</v>
      </c>
      <c r="J2947" s="2" t="s">
        <v>644</v>
      </c>
    </row>
    <row r="2948" spans="1:10" ht="14.4" hidden="1">
      <c r="A2948" s="3" t="s">
        <v>321</v>
      </c>
      <c r="B2948" s="5">
        <v>1996</v>
      </c>
      <c r="C2948" s="3" t="s">
        <v>647</v>
      </c>
      <c r="D2948" s="3" t="s">
        <v>651</v>
      </c>
      <c r="E2948" s="3" t="s">
        <v>35</v>
      </c>
      <c r="F2948" s="3" t="s">
        <v>646</v>
      </c>
      <c r="G2948" s="5">
        <v>0.82665702299999999</v>
      </c>
      <c r="H2948" s="5">
        <v>0.39159488399999998</v>
      </c>
      <c r="I2948" s="5">
        <v>1.3566984070000001</v>
      </c>
      <c r="J2948" s="2" t="s">
        <v>644</v>
      </c>
    </row>
    <row r="2949" spans="1:10" ht="14.4" hidden="1">
      <c r="A2949" s="3" t="s">
        <v>321</v>
      </c>
      <c r="B2949" s="5">
        <v>1997</v>
      </c>
      <c r="C2949" s="3" t="s">
        <v>647</v>
      </c>
      <c r="D2949" s="3" t="s">
        <v>651</v>
      </c>
      <c r="E2949" s="3" t="s">
        <v>35</v>
      </c>
      <c r="F2949" s="3" t="s">
        <v>646</v>
      </c>
      <c r="G2949" s="5">
        <v>0.85636304900000004</v>
      </c>
      <c r="H2949" s="5">
        <v>0.42969209400000002</v>
      </c>
      <c r="I2949" s="5">
        <v>1.3614461449999999</v>
      </c>
      <c r="J2949" s="2" t="s">
        <v>644</v>
      </c>
    </row>
    <row r="2950" spans="1:10" ht="14.4" hidden="1">
      <c r="A2950" s="3" t="s">
        <v>321</v>
      </c>
      <c r="B2950" s="5">
        <v>1998</v>
      </c>
      <c r="C2950" s="3" t="s">
        <v>647</v>
      </c>
      <c r="D2950" s="3" t="s">
        <v>651</v>
      </c>
      <c r="E2950" s="3" t="s">
        <v>35</v>
      </c>
      <c r="F2950" s="3" t="s">
        <v>646</v>
      </c>
      <c r="G2950" s="5">
        <v>0.88957737699999995</v>
      </c>
      <c r="H2950" s="5">
        <v>0.45291188300000002</v>
      </c>
      <c r="I2950" s="5">
        <v>1.3828598059999999</v>
      </c>
      <c r="J2950" s="2" t="s">
        <v>644</v>
      </c>
    </row>
    <row r="2951" spans="1:10" ht="14.4" hidden="1">
      <c r="A2951" s="3" t="s">
        <v>321</v>
      </c>
      <c r="B2951" s="5">
        <v>1999</v>
      </c>
      <c r="C2951" s="3" t="s">
        <v>647</v>
      </c>
      <c r="D2951" s="3" t="s">
        <v>651</v>
      </c>
      <c r="E2951" s="3" t="s">
        <v>35</v>
      </c>
      <c r="F2951" s="3" t="s">
        <v>646</v>
      </c>
      <c r="G2951" s="5">
        <v>0.90666065399999995</v>
      </c>
      <c r="H2951" s="5">
        <v>0.43120037500000002</v>
      </c>
      <c r="I2951" s="5">
        <v>1.4607256630000001</v>
      </c>
      <c r="J2951" s="2" t="s">
        <v>644</v>
      </c>
    </row>
    <row r="2952" spans="1:10" ht="14.4" hidden="1">
      <c r="A2952" s="3" t="s">
        <v>321</v>
      </c>
      <c r="B2952" s="5">
        <v>2000</v>
      </c>
      <c r="C2952" s="3" t="s">
        <v>647</v>
      </c>
      <c r="D2952" s="3" t="s">
        <v>651</v>
      </c>
      <c r="E2952" s="3" t="s">
        <v>35</v>
      </c>
      <c r="F2952" s="3" t="s">
        <v>646</v>
      </c>
      <c r="G2952" s="5">
        <v>0.92975382200000001</v>
      </c>
      <c r="H2952" s="5">
        <v>0.39754441299999999</v>
      </c>
      <c r="I2952" s="5">
        <v>1.509390335</v>
      </c>
      <c r="J2952" s="2" t="s">
        <v>644</v>
      </c>
    </row>
    <row r="2953" spans="1:10" ht="14.4" hidden="1">
      <c r="A2953" s="3" t="s">
        <v>321</v>
      </c>
      <c r="B2953" s="5">
        <v>2001</v>
      </c>
      <c r="C2953" s="3" t="s">
        <v>647</v>
      </c>
      <c r="D2953" s="3" t="s">
        <v>651</v>
      </c>
      <c r="E2953" s="3" t="s">
        <v>35</v>
      </c>
      <c r="F2953" s="3" t="s">
        <v>646</v>
      </c>
      <c r="G2953" s="5">
        <v>0.94870676499999995</v>
      </c>
      <c r="H2953" s="5">
        <v>0.47352530100000001</v>
      </c>
      <c r="I2953" s="5">
        <v>1.523023456</v>
      </c>
      <c r="J2953" s="2" t="s">
        <v>644</v>
      </c>
    </row>
    <row r="2954" spans="1:10" ht="14.4" hidden="1">
      <c r="A2954" s="3" t="s">
        <v>321</v>
      </c>
      <c r="B2954" s="5">
        <v>2002</v>
      </c>
      <c r="C2954" s="3" t="s">
        <v>647</v>
      </c>
      <c r="D2954" s="3" t="s">
        <v>651</v>
      </c>
      <c r="E2954" s="3" t="s">
        <v>35</v>
      </c>
      <c r="F2954" s="3" t="s">
        <v>646</v>
      </c>
      <c r="G2954" s="5">
        <v>0.96030068899999999</v>
      </c>
      <c r="H2954" s="5">
        <v>0.51319094300000001</v>
      </c>
      <c r="I2954" s="5">
        <v>1.508141889</v>
      </c>
      <c r="J2954" s="2" t="s">
        <v>644</v>
      </c>
    </row>
    <row r="2955" spans="1:10" ht="14.4" hidden="1">
      <c r="A2955" s="3" t="s">
        <v>321</v>
      </c>
      <c r="B2955" s="5">
        <v>2003</v>
      </c>
      <c r="C2955" s="3" t="s">
        <v>647</v>
      </c>
      <c r="D2955" s="3" t="s">
        <v>651</v>
      </c>
      <c r="E2955" s="3" t="s">
        <v>35</v>
      </c>
      <c r="F2955" s="3" t="s">
        <v>646</v>
      </c>
      <c r="G2955" s="5">
        <v>0.94669563800000001</v>
      </c>
      <c r="H2955" s="5">
        <v>0.49824179000000002</v>
      </c>
      <c r="I2955" s="5">
        <v>1.4645364430000001</v>
      </c>
      <c r="J2955" s="2" t="s">
        <v>644</v>
      </c>
    </row>
    <row r="2956" spans="1:10" ht="14.4" hidden="1">
      <c r="A2956" s="3" t="s">
        <v>321</v>
      </c>
      <c r="B2956" s="5">
        <v>2004</v>
      </c>
      <c r="C2956" s="3" t="s">
        <v>647</v>
      </c>
      <c r="D2956" s="3" t="s">
        <v>651</v>
      </c>
      <c r="E2956" s="3" t="s">
        <v>35</v>
      </c>
      <c r="F2956" s="3" t="s">
        <v>646</v>
      </c>
      <c r="G2956" s="5">
        <v>0.93269909200000001</v>
      </c>
      <c r="H2956" s="5">
        <v>0.45190216</v>
      </c>
      <c r="I2956" s="5">
        <v>1.477171107</v>
      </c>
      <c r="J2956" s="2" t="s">
        <v>644</v>
      </c>
    </row>
    <row r="2957" spans="1:10" ht="14.4" hidden="1">
      <c r="A2957" s="3" t="s">
        <v>321</v>
      </c>
      <c r="B2957" s="5">
        <v>2005</v>
      </c>
      <c r="C2957" s="3" t="s">
        <v>647</v>
      </c>
      <c r="D2957" s="3" t="s">
        <v>651</v>
      </c>
      <c r="E2957" s="3" t="s">
        <v>35</v>
      </c>
      <c r="F2957" s="3" t="s">
        <v>646</v>
      </c>
      <c r="G2957" s="5">
        <v>0.92937707400000003</v>
      </c>
      <c r="H2957" s="5">
        <v>0.41389821300000001</v>
      </c>
      <c r="I2957" s="5">
        <v>1.4923901610000001</v>
      </c>
      <c r="J2957" s="2" t="s">
        <v>644</v>
      </c>
    </row>
    <row r="2958" spans="1:10" ht="14.4" hidden="1">
      <c r="A2958" s="3" t="s">
        <v>321</v>
      </c>
      <c r="B2958" s="5">
        <v>2006</v>
      </c>
      <c r="C2958" s="3" t="s">
        <v>647</v>
      </c>
      <c r="D2958" s="3" t="s">
        <v>651</v>
      </c>
      <c r="E2958" s="3" t="s">
        <v>35</v>
      </c>
      <c r="F2958" s="3" t="s">
        <v>646</v>
      </c>
      <c r="G2958" s="5">
        <v>0.94920842599999999</v>
      </c>
      <c r="H2958" s="5">
        <v>0.48057250499999998</v>
      </c>
      <c r="I2958" s="5">
        <v>1.48535572</v>
      </c>
      <c r="J2958" s="2" t="s">
        <v>644</v>
      </c>
    </row>
    <row r="2959" spans="1:10" ht="14.4" hidden="1">
      <c r="A2959" s="3" t="s">
        <v>321</v>
      </c>
      <c r="B2959" s="5">
        <v>2007</v>
      </c>
      <c r="C2959" s="3" t="s">
        <v>647</v>
      </c>
      <c r="D2959" s="3" t="s">
        <v>651</v>
      </c>
      <c r="E2959" s="3" t="s">
        <v>35</v>
      </c>
      <c r="F2959" s="3" t="s">
        <v>646</v>
      </c>
      <c r="G2959" s="5">
        <v>0.95960285899999997</v>
      </c>
      <c r="H2959" s="5">
        <v>0.49847651700000001</v>
      </c>
      <c r="I2959" s="5">
        <v>1.498664209</v>
      </c>
      <c r="J2959" s="2" t="s">
        <v>644</v>
      </c>
    </row>
    <row r="2960" spans="1:10" ht="14.4" hidden="1">
      <c r="A2960" s="3" t="s">
        <v>321</v>
      </c>
      <c r="B2960" s="5">
        <v>2008</v>
      </c>
      <c r="C2960" s="3" t="s">
        <v>647</v>
      </c>
      <c r="D2960" s="3" t="s">
        <v>651</v>
      </c>
      <c r="E2960" s="3" t="s">
        <v>35</v>
      </c>
      <c r="F2960" s="3" t="s">
        <v>646</v>
      </c>
      <c r="G2960" s="5">
        <v>0.971395962</v>
      </c>
      <c r="H2960" s="5">
        <v>0.51267769699999999</v>
      </c>
      <c r="I2960" s="5">
        <v>1.5151857310000001</v>
      </c>
      <c r="J2960" s="2" t="s">
        <v>644</v>
      </c>
    </row>
    <row r="2961" spans="1:10" ht="14.4" hidden="1">
      <c r="A2961" s="3" t="s">
        <v>321</v>
      </c>
      <c r="B2961" s="5">
        <v>2009</v>
      </c>
      <c r="C2961" s="3" t="s">
        <v>647</v>
      </c>
      <c r="D2961" s="3" t="s">
        <v>651</v>
      </c>
      <c r="E2961" s="3" t="s">
        <v>35</v>
      </c>
      <c r="F2961" s="3" t="s">
        <v>646</v>
      </c>
      <c r="G2961" s="5">
        <v>0.98528794500000005</v>
      </c>
      <c r="H2961" s="5">
        <v>0.49840225500000002</v>
      </c>
      <c r="I2961" s="5">
        <v>1.552562749</v>
      </c>
      <c r="J2961" s="2" t="s">
        <v>644</v>
      </c>
    </row>
    <row r="2962" spans="1:10" ht="14.4" hidden="1">
      <c r="A2962" s="3" t="s">
        <v>321</v>
      </c>
      <c r="B2962" s="5">
        <v>2010</v>
      </c>
      <c r="C2962" s="3" t="s">
        <v>647</v>
      </c>
      <c r="D2962" s="3" t="s">
        <v>651</v>
      </c>
      <c r="E2962" s="3" t="s">
        <v>35</v>
      </c>
      <c r="F2962" s="3" t="s">
        <v>646</v>
      </c>
      <c r="G2962" s="5">
        <v>0.98988113300000002</v>
      </c>
      <c r="H2962" s="5">
        <v>0.43774434899999998</v>
      </c>
      <c r="I2962" s="5">
        <v>1.6033822760000001</v>
      </c>
      <c r="J2962" s="2" t="s">
        <v>644</v>
      </c>
    </row>
    <row r="2963" spans="1:10" ht="14.4" hidden="1">
      <c r="A2963" s="3" t="s">
        <v>321</v>
      </c>
      <c r="B2963" s="5">
        <v>2011</v>
      </c>
      <c r="C2963" s="3" t="s">
        <v>647</v>
      </c>
      <c r="D2963" s="3" t="s">
        <v>651</v>
      </c>
      <c r="E2963" s="3" t="s">
        <v>35</v>
      </c>
      <c r="F2963" s="3" t="s">
        <v>646</v>
      </c>
      <c r="G2963" s="5">
        <v>0.96394390399999996</v>
      </c>
      <c r="H2963" s="5">
        <v>0.437159986</v>
      </c>
      <c r="I2963" s="5">
        <v>1.562709624</v>
      </c>
      <c r="J2963" s="2" t="s">
        <v>644</v>
      </c>
    </row>
    <row r="2964" spans="1:10" ht="14.4" hidden="1">
      <c r="A2964" s="3" t="s">
        <v>321</v>
      </c>
      <c r="B2964" s="5">
        <v>2012</v>
      </c>
      <c r="C2964" s="3" t="s">
        <v>647</v>
      </c>
      <c r="D2964" s="3" t="s">
        <v>651</v>
      </c>
      <c r="E2964" s="3" t="s">
        <v>35</v>
      </c>
      <c r="F2964" s="3" t="s">
        <v>646</v>
      </c>
      <c r="G2964" s="5">
        <v>0.98049593400000001</v>
      </c>
      <c r="H2964" s="5">
        <v>0.46551005000000001</v>
      </c>
      <c r="I2964" s="5">
        <v>1.5772932079999999</v>
      </c>
      <c r="J2964" s="2" t="s">
        <v>644</v>
      </c>
    </row>
    <row r="2965" spans="1:10" ht="14.4" hidden="1">
      <c r="A2965" s="3" t="s">
        <v>321</v>
      </c>
      <c r="B2965" s="5">
        <v>2013</v>
      </c>
      <c r="C2965" s="3" t="s">
        <v>647</v>
      </c>
      <c r="D2965" s="3" t="s">
        <v>651</v>
      </c>
      <c r="E2965" s="3" t="s">
        <v>35</v>
      </c>
      <c r="F2965" s="3" t="s">
        <v>646</v>
      </c>
      <c r="G2965" s="5">
        <v>0.95266534700000005</v>
      </c>
      <c r="H2965" s="5">
        <v>0.40876227599999998</v>
      </c>
      <c r="I2965" s="5">
        <v>1.549052342</v>
      </c>
      <c r="J2965" s="2" t="s">
        <v>644</v>
      </c>
    </row>
    <row r="2966" spans="1:10" ht="14.4" hidden="1">
      <c r="A2966" s="3" t="s">
        <v>321</v>
      </c>
      <c r="B2966" s="5">
        <v>2014</v>
      </c>
      <c r="C2966" s="3" t="s">
        <v>647</v>
      </c>
      <c r="D2966" s="3" t="s">
        <v>651</v>
      </c>
      <c r="E2966" s="3" t="s">
        <v>35</v>
      </c>
      <c r="F2966" s="3" t="s">
        <v>646</v>
      </c>
      <c r="G2966" s="5">
        <v>0.93292478999999995</v>
      </c>
      <c r="H2966" s="5">
        <v>0.38962949099999999</v>
      </c>
      <c r="I2966" s="5">
        <v>1.5477395970000001</v>
      </c>
      <c r="J2966" s="2" t="s">
        <v>644</v>
      </c>
    </row>
    <row r="2967" spans="1:10" ht="14.4" hidden="1">
      <c r="A2967" s="3" t="s">
        <v>321</v>
      </c>
      <c r="B2967" s="5">
        <v>2015</v>
      </c>
      <c r="C2967" s="3" t="s">
        <v>647</v>
      </c>
      <c r="D2967" s="3" t="s">
        <v>651</v>
      </c>
      <c r="E2967" s="3" t="s">
        <v>35</v>
      </c>
      <c r="F2967" s="3" t="s">
        <v>646</v>
      </c>
      <c r="G2967" s="5">
        <v>0.95171542799999997</v>
      </c>
      <c r="H2967" s="5">
        <v>0.42805307599999998</v>
      </c>
      <c r="I2967" s="5">
        <v>1.547637387</v>
      </c>
      <c r="J2967" s="2" t="s">
        <v>644</v>
      </c>
    </row>
    <row r="2968" spans="1:10" ht="14.4" hidden="1">
      <c r="A2968" s="3" t="s">
        <v>321</v>
      </c>
      <c r="B2968" s="5">
        <v>2016</v>
      </c>
      <c r="C2968" s="3" t="s">
        <v>647</v>
      </c>
      <c r="D2968" s="3" t="s">
        <v>651</v>
      </c>
      <c r="E2968" s="3" t="s">
        <v>35</v>
      </c>
      <c r="F2968" s="3" t="s">
        <v>646</v>
      </c>
      <c r="G2968" s="5">
        <v>0.93025479700000002</v>
      </c>
      <c r="H2968" s="5">
        <v>0.402583095</v>
      </c>
      <c r="I2968" s="5">
        <v>1.5114814560000001</v>
      </c>
      <c r="J2968" s="2" t="s">
        <v>644</v>
      </c>
    </row>
    <row r="2969" spans="1:10" ht="14.4" hidden="1">
      <c r="A2969" s="3" t="s">
        <v>321</v>
      </c>
      <c r="B2969" s="5">
        <v>2017</v>
      </c>
      <c r="C2969" s="3" t="s">
        <v>647</v>
      </c>
      <c r="D2969" s="3" t="s">
        <v>651</v>
      </c>
      <c r="E2969" s="3" t="s">
        <v>35</v>
      </c>
      <c r="F2969" s="3" t="s">
        <v>646</v>
      </c>
      <c r="G2969" s="5">
        <v>0.94366945499999999</v>
      </c>
      <c r="H2969" s="5">
        <v>0.39853559599999999</v>
      </c>
      <c r="I2969" s="5">
        <v>1.5786192059999999</v>
      </c>
      <c r="J2969" s="2" t="s">
        <v>644</v>
      </c>
    </row>
    <row r="2970" spans="1:10" ht="14.4">
      <c r="A2970" s="3" t="s">
        <v>321</v>
      </c>
      <c r="B2970" s="5">
        <v>1990</v>
      </c>
      <c r="C2970" s="3" t="s">
        <v>647</v>
      </c>
      <c r="D2970" s="3" t="s">
        <v>642</v>
      </c>
      <c r="E2970" s="3" t="s">
        <v>35</v>
      </c>
      <c r="F2970" s="3" t="s">
        <v>643</v>
      </c>
      <c r="G2970" s="5">
        <v>673.06045329999995</v>
      </c>
      <c r="H2970" s="5">
        <v>293.31902050000002</v>
      </c>
      <c r="I2970" s="5">
        <v>1098.7267469999999</v>
      </c>
      <c r="J2970" s="2" t="s">
        <v>644</v>
      </c>
    </row>
    <row r="2971" spans="1:10" ht="14.4">
      <c r="A2971" s="3" t="s">
        <v>321</v>
      </c>
      <c r="B2971" s="5">
        <v>1991</v>
      </c>
      <c r="C2971" s="3" t="s">
        <v>647</v>
      </c>
      <c r="D2971" s="3" t="s">
        <v>642</v>
      </c>
      <c r="E2971" s="3" t="s">
        <v>35</v>
      </c>
      <c r="F2971" s="3" t="s">
        <v>643</v>
      </c>
      <c r="G2971" s="5">
        <v>632.73485089999997</v>
      </c>
      <c r="H2971" s="5">
        <v>318.01019919999999</v>
      </c>
      <c r="I2971" s="5">
        <v>1016.443955</v>
      </c>
      <c r="J2971" s="2" t="s">
        <v>644</v>
      </c>
    </row>
    <row r="2972" spans="1:10" ht="14.4">
      <c r="A2972" s="3" t="s">
        <v>321</v>
      </c>
      <c r="B2972" s="5">
        <v>1992</v>
      </c>
      <c r="C2972" s="3" t="s">
        <v>647</v>
      </c>
      <c r="D2972" s="3" t="s">
        <v>642</v>
      </c>
      <c r="E2972" s="3" t="s">
        <v>35</v>
      </c>
      <c r="F2972" s="3" t="s">
        <v>643</v>
      </c>
      <c r="G2972" s="5">
        <v>586.894586</v>
      </c>
      <c r="H2972" s="5">
        <v>313.99623780000002</v>
      </c>
      <c r="I2972" s="5">
        <v>924.34839460000001</v>
      </c>
      <c r="J2972" s="2" t="s">
        <v>644</v>
      </c>
    </row>
    <row r="2973" spans="1:10" ht="14.4">
      <c r="A2973" s="3" t="s">
        <v>321</v>
      </c>
      <c r="B2973" s="5">
        <v>1993</v>
      </c>
      <c r="C2973" s="3" t="s">
        <v>647</v>
      </c>
      <c r="D2973" s="3" t="s">
        <v>642</v>
      </c>
      <c r="E2973" s="3" t="s">
        <v>35</v>
      </c>
      <c r="F2973" s="3" t="s">
        <v>643</v>
      </c>
      <c r="G2973" s="5">
        <v>539.95684730000005</v>
      </c>
      <c r="H2973" s="5">
        <v>282.98188690000001</v>
      </c>
      <c r="I2973" s="5">
        <v>847.18197620000001</v>
      </c>
      <c r="J2973" s="2" t="s">
        <v>644</v>
      </c>
    </row>
    <row r="2974" spans="1:10" ht="14.4">
      <c r="A2974" s="3" t="s">
        <v>321</v>
      </c>
      <c r="B2974" s="5">
        <v>1994</v>
      </c>
      <c r="C2974" s="3" t="s">
        <v>647</v>
      </c>
      <c r="D2974" s="3" t="s">
        <v>642</v>
      </c>
      <c r="E2974" s="3" t="s">
        <v>35</v>
      </c>
      <c r="F2974" s="3" t="s">
        <v>643</v>
      </c>
      <c r="G2974" s="5">
        <v>491.5208452</v>
      </c>
      <c r="H2974" s="5">
        <v>242.7355814</v>
      </c>
      <c r="I2974" s="5">
        <v>794.09180479999998</v>
      </c>
      <c r="J2974" s="2" t="s">
        <v>644</v>
      </c>
    </row>
    <row r="2975" spans="1:10" ht="14.4">
      <c r="A2975" s="3" t="s">
        <v>321</v>
      </c>
      <c r="B2975" s="5">
        <v>1995</v>
      </c>
      <c r="C2975" s="3" t="s">
        <v>647</v>
      </c>
      <c r="D2975" s="3" t="s">
        <v>642</v>
      </c>
      <c r="E2975" s="3" t="s">
        <v>35</v>
      </c>
      <c r="F2975" s="3" t="s">
        <v>643</v>
      </c>
      <c r="G2975" s="5">
        <v>465.33885709999998</v>
      </c>
      <c r="H2975" s="5">
        <v>201.57419730000001</v>
      </c>
      <c r="I2975" s="5">
        <v>770.70580199999995</v>
      </c>
      <c r="J2975" s="2" t="s">
        <v>644</v>
      </c>
    </row>
    <row r="2976" spans="1:10" ht="14.4">
      <c r="A2976" s="3" t="s">
        <v>321</v>
      </c>
      <c r="B2976" s="5">
        <v>1996</v>
      </c>
      <c r="C2976" s="3" t="s">
        <v>647</v>
      </c>
      <c r="D2976" s="3" t="s">
        <v>642</v>
      </c>
      <c r="E2976" s="3" t="s">
        <v>35</v>
      </c>
      <c r="F2976" s="3" t="s">
        <v>643</v>
      </c>
      <c r="G2976" s="5">
        <v>430.39160700000002</v>
      </c>
      <c r="H2976" s="5">
        <v>208.074578</v>
      </c>
      <c r="I2976" s="5">
        <v>680.1152452</v>
      </c>
      <c r="J2976" s="2" t="s">
        <v>644</v>
      </c>
    </row>
    <row r="2977" spans="1:10" ht="14.4">
      <c r="A2977" s="3" t="s">
        <v>321</v>
      </c>
      <c r="B2977" s="5">
        <v>1997</v>
      </c>
      <c r="C2977" s="3" t="s">
        <v>647</v>
      </c>
      <c r="D2977" s="3" t="s">
        <v>642</v>
      </c>
      <c r="E2977" s="3" t="s">
        <v>35</v>
      </c>
      <c r="F2977" s="3" t="s">
        <v>643</v>
      </c>
      <c r="G2977" s="5">
        <v>406.79328930000003</v>
      </c>
      <c r="H2977" s="5">
        <v>209.25559319999999</v>
      </c>
      <c r="I2977" s="5">
        <v>626.12809960000004</v>
      </c>
      <c r="J2977" s="2" t="s">
        <v>644</v>
      </c>
    </row>
    <row r="2978" spans="1:10" ht="14.4">
      <c r="A2978" s="3" t="s">
        <v>321</v>
      </c>
      <c r="B2978" s="5">
        <v>1998</v>
      </c>
      <c r="C2978" s="3" t="s">
        <v>647</v>
      </c>
      <c r="D2978" s="3" t="s">
        <v>642</v>
      </c>
      <c r="E2978" s="3" t="s">
        <v>35</v>
      </c>
      <c r="F2978" s="3" t="s">
        <v>643</v>
      </c>
      <c r="G2978" s="5">
        <v>385.525915</v>
      </c>
      <c r="H2978" s="5">
        <v>197.9613411</v>
      </c>
      <c r="I2978" s="5">
        <v>596.96036749999996</v>
      </c>
      <c r="J2978" s="2" t="s">
        <v>644</v>
      </c>
    </row>
    <row r="2979" spans="1:10" ht="14.4">
      <c r="A2979" s="3" t="s">
        <v>321</v>
      </c>
      <c r="B2979" s="5">
        <v>1999</v>
      </c>
      <c r="C2979" s="3" t="s">
        <v>647</v>
      </c>
      <c r="D2979" s="3" t="s">
        <v>642</v>
      </c>
      <c r="E2979" s="3" t="s">
        <v>35</v>
      </c>
      <c r="F2979" s="3" t="s">
        <v>643</v>
      </c>
      <c r="G2979" s="5">
        <v>367.64831900000001</v>
      </c>
      <c r="H2979" s="5">
        <v>179.9567864</v>
      </c>
      <c r="I2979" s="5">
        <v>576.18712989999995</v>
      </c>
      <c r="J2979" s="2" t="s">
        <v>644</v>
      </c>
    </row>
    <row r="2980" spans="1:10" ht="14.4">
      <c r="A2980" s="3" t="s">
        <v>321</v>
      </c>
      <c r="B2980" s="5">
        <v>2000</v>
      </c>
      <c r="C2980" s="3" t="s">
        <v>647</v>
      </c>
      <c r="D2980" s="3" t="s">
        <v>642</v>
      </c>
      <c r="E2980" s="3" t="s">
        <v>35</v>
      </c>
      <c r="F2980" s="3" t="s">
        <v>643</v>
      </c>
      <c r="G2980" s="5">
        <v>347.99895750000002</v>
      </c>
      <c r="H2980" s="5">
        <v>150.44927390000001</v>
      </c>
      <c r="I2980" s="5">
        <v>552.48434680000003</v>
      </c>
      <c r="J2980" s="2" t="s">
        <v>644</v>
      </c>
    </row>
    <row r="2981" spans="1:10" ht="14.4">
      <c r="A2981" s="3" t="s">
        <v>321</v>
      </c>
      <c r="B2981" s="5">
        <v>2001</v>
      </c>
      <c r="C2981" s="3" t="s">
        <v>647</v>
      </c>
      <c r="D2981" s="3" t="s">
        <v>642</v>
      </c>
      <c r="E2981" s="3" t="s">
        <v>35</v>
      </c>
      <c r="F2981" s="3" t="s">
        <v>643</v>
      </c>
      <c r="G2981" s="5">
        <v>339.04255139999998</v>
      </c>
      <c r="H2981" s="5">
        <v>172.0551791</v>
      </c>
      <c r="I2981" s="5">
        <v>520.89874169999996</v>
      </c>
      <c r="J2981" s="2" t="s">
        <v>644</v>
      </c>
    </row>
    <row r="2982" spans="1:10" ht="14.4">
      <c r="A2982" s="3" t="s">
        <v>321</v>
      </c>
      <c r="B2982" s="5">
        <v>2002</v>
      </c>
      <c r="C2982" s="3" t="s">
        <v>647</v>
      </c>
      <c r="D2982" s="3" t="s">
        <v>642</v>
      </c>
      <c r="E2982" s="3" t="s">
        <v>35</v>
      </c>
      <c r="F2982" s="3" t="s">
        <v>643</v>
      </c>
      <c r="G2982" s="5">
        <v>324.55163149999998</v>
      </c>
      <c r="H2982" s="5">
        <v>175.26372520000001</v>
      </c>
      <c r="I2982" s="5">
        <v>495.6354705</v>
      </c>
      <c r="J2982" s="2" t="s">
        <v>644</v>
      </c>
    </row>
    <row r="2983" spans="1:10" ht="14.4">
      <c r="A2983" s="3" t="s">
        <v>321</v>
      </c>
      <c r="B2983" s="5">
        <v>2003</v>
      </c>
      <c r="C2983" s="3" t="s">
        <v>647</v>
      </c>
      <c r="D2983" s="3" t="s">
        <v>642</v>
      </c>
      <c r="E2983" s="3" t="s">
        <v>35</v>
      </c>
      <c r="F2983" s="3" t="s">
        <v>643</v>
      </c>
      <c r="G2983" s="5">
        <v>310.10043510000003</v>
      </c>
      <c r="H2983" s="5">
        <v>163.29229380000001</v>
      </c>
      <c r="I2983" s="5">
        <v>485.36307260000001</v>
      </c>
      <c r="J2983" s="2" t="s">
        <v>644</v>
      </c>
    </row>
    <row r="2984" spans="1:10" ht="14.4">
      <c r="A2984" s="3" t="s">
        <v>321</v>
      </c>
      <c r="B2984" s="5">
        <v>2004</v>
      </c>
      <c r="C2984" s="3" t="s">
        <v>647</v>
      </c>
      <c r="D2984" s="3" t="s">
        <v>642</v>
      </c>
      <c r="E2984" s="3" t="s">
        <v>35</v>
      </c>
      <c r="F2984" s="3" t="s">
        <v>643</v>
      </c>
      <c r="G2984" s="5">
        <v>295.44691410000001</v>
      </c>
      <c r="H2984" s="5">
        <v>147.72717109999999</v>
      </c>
      <c r="I2984" s="5">
        <v>469.7812381</v>
      </c>
      <c r="J2984" s="2" t="s">
        <v>644</v>
      </c>
    </row>
    <row r="2985" spans="1:10" ht="14.4">
      <c r="A2985" s="3" t="s">
        <v>321</v>
      </c>
      <c r="B2985" s="5">
        <v>2005</v>
      </c>
      <c r="C2985" s="3" t="s">
        <v>647</v>
      </c>
      <c r="D2985" s="3" t="s">
        <v>642</v>
      </c>
      <c r="E2985" s="3" t="s">
        <v>35</v>
      </c>
      <c r="F2985" s="3" t="s">
        <v>643</v>
      </c>
      <c r="G2985" s="5">
        <v>287.79944699999999</v>
      </c>
      <c r="H2985" s="5">
        <v>125.1261841</v>
      </c>
      <c r="I2985" s="5">
        <v>473.89207540000001</v>
      </c>
      <c r="J2985" s="2" t="s">
        <v>644</v>
      </c>
    </row>
    <row r="2986" spans="1:10" ht="14.4">
      <c r="A2986" s="3" t="s">
        <v>321</v>
      </c>
      <c r="B2986" s="5">
        <v>2006</v>
      </c>
      <c r="C2986" s="3" t="s">
        <v>647</v>
      </c>
      <c r="D2986" s="3" t="s">
        <v>642</v>
      </c>
      <c r="E2986" s="3" t="s">
        <v>35</v>
      </c>
      <c r="F2986" s="3" t="s">
        <v>643</v>
      </c>
      <c r="G2986" s="5">
        <v>286.71393310000002</v>
      </c>
      <c r="H2986" s="5">
        <v>141.8067896</v>
      </c>
      <c r="I2986" s="5">
        <v>457.72254980000002</v>
      </c>
      <c r="J2986" s="2" t="s">
        <v>644</v>
      </c>
    </row>
    <row r="2987" spans="1:10" ht="14.4">
      <c r="A2987" s="3" t="s">
        <v>321</v>
      </c>
      <c r="B2987" s="5">
        <v>2007</v>
      </c>
      <c r="C2987" s="3" t="s">
        <v>647</v>
      </c>
      <c r="D2987" s="3" t="s">
        <v>642</v>
      </c>
      <c r="E2987" s="3" t="s">
        <v>35</v>
      </c>
      <c r="F2987" s="3" t="s">
        <v>643</v>
      </c>
      <c r="G2987" s="5">
        <v>286.7071186</v>
      </c>
      <c r="H2987" s="5">
        <v>150.45326230000001</v>
      </c>
      <c r="I2987" s="5">
        <v>447.04785850000002</v>
      </c>
      <c r="J2987" s="2" t="s">
        <v>644</v>
      </c>
    </row>
    <row r="2988" spans="1:10" ht="14.4">
      <c r="A2988" s="3" t="s">
        <v>321</v>
      </c>
      <c r="B2988" s="5">
        <v>2008</v>
      </c>
      <c r="C2988" s="3" t="s">
        <v>647</v>
      </c>
      <c r="D2988" s="3" t="s">
        <v>642</v>
      </c>
      <c r="E2988" s="3" t="s">
        <v>35</v>
      </c>
      <c r="F2988" s="3" t="s">
        <v>643</v>
      </c>
      <c r="G2988" s="5">
        <v>291.91028619999997</v>
      </c>
      <c r="H2988" s="5">
        <v>155.93585010000001</v>
      </c>
      <c r="I2988" s="5">
        <v>449.62663240000001</v>
      </c>
      <c r="J2988" s="2" t="s">
        <v>644</v>
      </c>
    </row>
    <row r="2989" spans="1:10" ht="14.4">
      <c r="A2989" s="3" t="s">
        <v>321</v>
      </c>
      <c r="B2989" s="5">
        <v>2009</v>
      </c>
      <c r="C2989" s="3" t="s">
        <v>647</v>
      </c>
      <c r="D2989" s="3" t="s">
        <v>642</v>
      </c>
      <c r="E2989" s="3" t="s">
        <v>35</v>
      </c>
      <c r="F2989" s="3" t="s">
        <v>643</v>
      </c>
      <c r="G2989" s="5">
        <v>297.19344560000002</v>
      </c>
      <c r="H2989" s="5">
        <v>161.31232109999999</v>
      </c>
      <c r="I2989" s="5">
        <v>460.50084040000002</v>
      </c>
      <c r="J2989" s="2" t="s">
        <v>644</v>
      </c>
    </row>
    <row r="2990" spans="1:10" ht="14.4">
      <c r="A2990" s="3" t="s">
        <v>321</v>
      </c>
      <c r="B2990" s="5">
        <v>2010</v>
      </c>
      <c r="C2990" s="3" t="s">
        <v>647</v>
      </c>
      <c r="D2990" s="3" t="s">
        <v>642</v>
      </c>
      <c r="E2990" s="3" t="s">
        <v>35</v>
      </c>
      <c r="F2990" s="3" t="s">
        <v>643</v>
      </c>
      <c r="G2990" s="5">
        <v>300.68555179999998</v>
      </c>
      <c r="H2990" s="5">
        <v>143.47023659999999</v>
      </c>
      <c r="I2990" s="5">
        <v>475.35381630000001</v>
      </c>
      <c r="J2990" s="2" t="s">
        <v>644</v>
      </c>
    </row>
    <row r="2991" spans="1:10" ht="14.4">
      <c r="A2991" s="3" t="s">
        <v>321</v>
      </c>
      <c r="B2991" s="5">
        <v>2011</v>
      </c>
      <c r="C2991" s="3" t="s">
        <v>647</v>
      </c>
      <c r="D2991" s="3" t="s">
        <v>642</v>
      </c>
      <c r="E2991" s="3" t="s">
        <v>35</v>
      </c>
      <c r="F2991" s="3" t="s">
        <v>643</v>
      </c>
      <c r="G2991" s="5">
        <v>293.8727872</v>
      </c>
      <c r="H2991" s="5">
        <v>123.1878897</v>
      </c>
      <c r="I2991" s="5">
        <v>470.63618059999999</v>
      </c>
      <c r="J2991" s="2" t="s">
        <v>644</v>
      </c>
    </row>
    <row r="2992" spans="1:10" ht="14.4">
      <c r="A2992" s="3" t="s">
        <v>321</v>
      </c>
      <c r="B2992" s="5">
        <v>2012</v>
      </c>
      <c r="C2992" s="3" t="s">
        <v>647</v>
      </c>
      <c r="D2992" s="3" t="s">
        <v>642</v>
      </c>
      <c r="E2992" s="3" t="s">
        <v>35</v>
      </c>
      <c r="F2992" s="3" t="s">
        <v>643</v>
      </c>
      <c r="G2992" s="5">
        <v>295.30720430000002</v>
      </c>
      <c r="H2992" s="5">
        <v>139.91824930000001</v>
      </c>
      <c r="I2992" s="5">
        <v>466.52522049999999</v>
      </c>
      <c r="J2992" s="2" t="s">
        <v>644</v>
      </c>
    </row>
    <row r="2993" spans="1:10" ht="14.4">
      <c r="A2993" s="3" t="s">
        <v>321</v>
      </c>
      <c r="B2993" s="5">
        <v>2013</v>
      </c>
      <c r="C2993" s="3" t="s">
        <v>647</v>
      </c>
      <c r="D2993" s="3" t="s">
        <v>642</v>
      </c>
      <c r="E2993" s="3" t="s">
        <v>35</v>
      </c>
      <c r="F2993" s="3" t="s">
        <v>643</v>
      </c>
      <c r="G2993" s="5">
        <v>280.86776809999998</v>
      </c>
      <c r="H2993" s="5">
        <v>124.11231119999999</v>
      </c>
      <c r="I2993" s="5">
        <v>452.77977729999998</v>
      </c>
      <c r="J2993" s="2" t="s">
        <v>644</v>
      </c>
    </row>
    <row r="2994" spans="1:10" ht="14.4">
      <c r="A2994" s="3" t="s">
        <v>321</v>
      </c>
      <c r="B2994" s="5">
        <v>2014</v>
      </c>
      <c r="C2994" s="3" t="s">
        <v>647</v>
      </c>
      <c r="D2994" s="3" t="s">
        <v>642</v>
      </c>
      <c r="E2994" s="3" t="s">
        <v>35</v>
      </c>
      <c r="F2994" s="3" t="s">
        <v>643</v>
      </c>
      <c r="G2994" s="5">
        <v>272.10850729999999</v>
      </c>
      <c r="H2994" s="5">
        <v>119.5080907</v>
      </c>
      <c r="I2994" s="5">
        <v>445.81057720000001</v>
      </c>
      <c r="J2994" s="2" t="s">
        <v>644</v>
      </c>
    </row>
    <row r="2995" spans="1:10" ht="14.4">
      <c r="A2995" s="3" t="s">
        <v>321</v>
      </c>
      <c r="B2995" s="5">
        <v>2015</v>
      </c>
      <c r="C2995" s="3" t="s">
        <v>647</v>
      </c>
      <c r="D2995" s="3" t="s">
        <v>642</v>
      </c>
      <c r="E2995" s="3" t="s">
        <v>35</v>
      </c>
      <c r="F2995" s="3" t="s">
        <v>643</v>
      </c>
      <c r="G2995" s="5">
        <v>261.54341950000003</v>
      </c>
      <c r="H2995" s="5">
        <v>115.62289730000001</v>
      </c>
      <c r="I2995" s="5">
        <v>407.1875604</v>
      </c>
      <c r="J2995" s="2" t="s">
        <v>644</v>
      </c>
    </row>
    <row r="2996" spans="1:10" ht="14.4">
      <c r="A2996" s="3" t="s">
        <v>321</v>
      </c>
      <c r="B2996" s="5">
        <v>2016</v>
      </c>
      <c r="C2996" s="3" t="s">
        <v>647</v>
      </c>
      <c r="D2996" s="3" t="s">
        <v>642</v>
      </c>
      <c r="E2996" s="3" t="s">
        <v>35</v>
      </c>
      <c r="F2996" s="3" t="s">
        <v>643</v>
      </c>
      <c r="G2996" s="5">
        <v>238.33884699999999</v>
      </c>
      <c r="H2996" s="5">
        <v>108.2346433</v>
      </c>
      <c r="I2996" s="5">
        <v>383.50337630000001</v>
      </c>
      <c r="J2996" s="2" t="s">
        <v>644</v>
      </c>
    </row>
    <row r="2997" spans="1:10" ht="14.4">
      <c r="A2997" s="3" t="s">
        <v>321</v>
      </c>
      <c r="B2997" s="5">
        <v>2017</v>
      </c>
      <c r="C2997" s="3" t="s">
        <v>647</v>
      </c>
      <c r="D2997" s="3" t="s">
        <v>642</v>
      </c>
      <c r="E2997" s="3" t="s">
        <v>35</v>
      </c>
      <c r="F2997" s="3" t="s">
        <v>643</v>
      </c>
      <c r="G2997" s="5">
        <v>230.22919139999999</v>
      </c>
      <c r="H2997" s="5">
        <v>100.48578430000001</v>
      </c>
      <c r="I2997" s="5">
        <v>369.90049470000002</v>
      </c>
      <c r="J2997" s="2" t="s">
        <v>644</v>
      </c>
    </row>
    <row r="2998" spans="1:10" ht="14.4" hidden="1">
      <c r="A2998" s="3" t="s">
        <v>321</v>
      </c>
      <c r="B2998" s="5">
        <v>1990</v>
      </c>
      <c r="C2998" s="3" t="s">
        <v>647</v>
      </c>
      <c r="D2998" s="3" t="s">
        <v>642</v>
      </c>
      <c r="E2998" s="3" t="s">
        <v>35</v>
      </c>
      <c r="F2998" s="3" t="s">
        <v>646</v>
      </c>
      <c r="G2998" s="5">
        <v>10.36386589</v>
      </c>
      <c r="H2998" s="5">
        <v>4.5353693310000001</v>
      </c>
      <c r="I2998" s="5">
        <v>16.573339539999999</v>
      </c>
      <c r="J2998" s="2" t="s">
        <v>644</v>
      </c>
    </row>
    <row r="2999" spans="1:10" ht="14.4" hidden="1">
      <c r="A2999" s="3" t="s">
        <v>321</v>
      </c>
      <c r="B2999" s="5">
        <v>1991</v>
      </c>
      <c r="C2999" s="3" t="s">
        <v>647</v>
      </c>
      <c r="D2999" s="3" t="s">
        <v>642</v>
      </c>
      <c r="E2999" s="3" t="s">
        <v>35</v>
      </c>
      <c r="F2999" s="3" t="s">
        <v>646</v>
      </c>
      <c r="G2999" s="5">
        <v>9.923717044</v>
      </c>
      <c r="H2999" s="5">
        <v>5.009895974</v>
      </c>
      <c r="I2999" s="5">
        <v>15.73644365</v>
      </c>
      <c r="J2999" s="2" t="s">
        <v>644</v>
      </c>
    </row>
    <row r="3000" spans="1:10" ht="14.4" hidden="1">
      <c r="A3000" s="3" t="s">
        <v>321</v>
      </c>
      <c r="B3000" s="5">
        <v>1992</v>
      </c>
      <c r="C3000" s="3" t="s">
        <v>647</v>
      </c>
      <c r="D3000" s="3" t="s">
        <v>642</v>
      </c>
      <c r="E3000" s="3" t="s">
        <v>35</v>
      </c>
      <c r="F3000" s="3" t="s">
        <v>646</v>
      </c>
      <c r="G3000" s="5">
        <v>9.45561455</v>
      </c>
      <c r="H3000" s="5">
        <v>5.0867017150000002</v>
      </c>
      <c r="I3000" s="5">
        <v>14.740379799999999</v>
      </c>
      <c r="J3000" s="2" t="s">
        <v>644</v>
      </c>
    </row>
    <row r="3001" spans="1:10" ht="14.4" hidden="1">
      <c r="A3001" s="3" t="s">
        <v>321</v>
      </c>
      <c r="B3001" s="5">
        <v>1993</v>
      </c>
      <c r="C3001" s="3" t="s">
        <v>647</v>
      </c>
      <c r="D3001" s="3" t="s">
        <v>642</v>
      </c>
      <c r="E3001" s="3" t="s">
        <v>35</v>
      </c>
      <c r="F3001" s="3" t="s">
        <v>646</v>
      </c>
      <c r="G3001" s="5">
        <v>8.8651366560000007</v>
      </c>
      <c r="H3001" s="5">
        <v>4.6663001309999999</v>
      </c>
      <c r="I3001" s="5">
        <v>13.88033776</v>
      </c>
      <c r="J3001" s="2" t="s">
        <v>644</v>
      </c>
    </row>
    <row r="3002" spans="1:10" ht="14.4" hidden="1">
      <c r="A3002" s="3" t="s">
        <v>321</v>
      </c>
      <c r="B3002" s="5">
        <v>1994</v>
      </c>
      <c r="C3002" s="3" t="s">
        <v>647</v>
      </c>
      <c r="D3002" s="3" t="s">
        <v>642</v>
      </c>
      <c r="E3002" s="3" t="s">
        <v>35</v>
      </c>
      <c r="F3002" s="3" t="s">
        <v>646</v>
      </c>
      <c r="G3002" s="5">
        <v>8.2875632889999995</v>
      </c>
      <c r="H3002" s="5">
        <v>4.1611689670000001</v>
      </c>
      <c r="I3002" s="5">
        <v>13.34238901</v>
      </c>
      <c r="J3002" s="2" t="s">
        <v>644</v>
      </c>
    </row>
    <row r="3003" spans="1:10" ht="14.4" hidden="1">
      <c r="A3003" s="3" t="s">
        <v>321</v>
      </c>
      <c r="B3003" s="5">
        <v>1995</v>
      </c>
      <c r="C3003" s="3" t="s">
        <v>647</v>
      </c>
      <c r="D3003" s="3" t="s">
        <v>642</v>
      </c>
      <c r="E3003" s="3" t="s">
        <v>35</v>
      </c>
      <c r="F3003" s="3" t="s">
        <v>646</v>
      </c>
      <c r="G3003" s="5">
        <v>8.0711202479999997</v>
      </c>
      <c r="H3003" s="5">
        <v>3.4628953199999999</v>
      </c>
      <c r="I3003" s="5">
        <v>13.298203060000001</v>
      </c>
      <c r="J3003" s="2" t="s">
        <v>644</v>
      </c>
    </row>
    <row r="3004" spans="1:10" ht="14.4" hidden="1">
      <c r="A3004" s="3" t="s">
        <v>321</v>
      </c>
      <c r="B3004" s="5">
        <v>1996</v>
      </c>
      <c r="C3004" s="3" t="s">
        <v>647</v>
      </c>
      <c r="D3004" s="3" t="s">
        <v>642</v>
      </c>
      <c r="E3004" s="3" t="s">
        <v>35</v>
      </c>
      <c r="F3004" s="3" t="s">
        <v>646</v>
      </c>
      <c r="G3004" s="5">
        <v>7.688321663</v>
      </c>
      <c r="H3004" s="5">
        <v>3.7838445620000001</v>
      </c>
      <c r="I3004" s="5">
        <v>12.18200964</v>
      </c>
      <c r="J3004" s="2" t="s">
        <v>644</v>
      </c>
    </row>
    <row r="3005" spans="1:10" ht="14.4" hidden="1">
      <c r="A3005" s="3" t="s">
        <v>321</v>
      </c>
      <c r="B3005" s="5">
        <v>1997</v>
      </c>
      <c r="C3005" s="3" t="s">
        <v>647</v>
      </c>
      <c r="D3005" s="3" t="s">
        <v>642</v>
      </c>
      <c r="E3005" s="3" t="s">
        <v>35</v>
      </c>
      <c r="F3005" s="3" t="s">
        <v>646</v>
      </c>
      <c r="G3005" s="5">
        <v>7.4789786210000004</v>
      </c>
      <c r="H3005" s="5">
        <v>3.8268722999999998</v>
      </c>
      <c r="I3005" s="5">
        <v>11.56511098</v>
      </c>
      <c r="J3005" s="2" t="s">
        <v>644</v>
      </c>
    </row>
    <row r="3006" spans="1:10" ht="14.4" hidden="1">
      <c r="A3006" s="3" t="s">
        <v>321</v>
      </c>
      <c r="B3006" s="5">
        <v>1998</v>
      </c>
      <c r="C3006" s="3" t="s">
        <v>647</v>
      </c>
      <c r="D3006" s="3" t="s">
        <v>642</v>
      </c>
      <c r="E3006" s="3" t="s">
        <v>35</v>
      </c>
      <c r="F3006" s="3" t="s">
        <v>646</v>
      </c>
      <c r="G3006" s="5">
        <v>7.2926811760000003</v>
      </c>
      <c r="H3006" s="5">
        <v>3.7524165190000001</v>
      </c>
      <c r="I3006" s="5">
        <v>11.240383209999999</v>
      </c>
      <c r="J3006" s="2" t="s">
        <v>644</v>
      </c>
    </row>
    <row r="3007" spans="1:10" ht="14.4" hidden="1">
      <c r="A3007" s="3" t="s">
        <v>321</v>
      </c>
      <c r="B3007" s="5">
        <v>1999</v>
      </c>
      <c r="C3007" s="3" t="s">
        <v>647</v>
      </c>
      <c r="D3007" s="3" t="s">
        <v>642</v>
      </c>
      <c r="E3007" s="3" t="s">
        <v>35</v>
      </c>
      <c r="F3007" s="3" t="s">
        <v>646</v>
      </c>
      <c r="G3007" s="5">
        <v>7.1559225380000004</v>
      </c>
      <c r="H3007" s="5">
        <v>3.566917246</v>
      </c>
      <c r="I3007" s="5">
        <v>11.04862977</v>
      </c>
      <c r="J3007" s="2" t="s">
        <v>644</v>
      </c>
    </row>
    <row r="3008" spans="1:10" ht="14.4" hidden="1">
      <c r="A3008" s="3" t="s">
        <v>321</v>
      </c>
      <c r="B3008" s="5">
        <v>2000</v>
      </c>
      <c r="C3008" s="3" t="s">
        <v>647</v>
      </c>
      <c r="D3008" s="3" t="s">
        <v>642</v>
      </c>
      <c r="E3008" s="3" t="s">
        <v>35</v>
      </c>
      <c r="F3008" s="3" t="s">
        <v>646</v>
      </c>
      <c r="G3008" s="5">
        <v>7.0156083450000004</v>
      </c>
      <c r="H3008" s="5">
        <v>3.1263258839999999</v>
      </c>
      <c r="I3008" s="5">
        <v>10.95103391</v>
      </c>
      <c r="J3008" s="2" t="s">
        <v>644</v>
      </c>
    </row>
    <row r="3009" spans="1:10" ht="14.4" hidden="1">
      <c r="A3009" s="3" t="s">
        <v>321</v>
      </c>
      <c r="B3009" s="5">
        <v>2001</v>
      </c>
      <c r="C3009" s="3" t="s">
        <v>647</v>
      </c>
      <c r="D3009" s="3" t="s">
        <v>642</v>
      </c>
      <c r="E3009" s="3" t="s">
        <v>35</v>
      </c>
      <c r="F3009" s="3" t="s">
        <v>646</v>
      </c>
      <c r="G3009" s="5">
        <v>7.0204644319999998</v>
      </c>
      <c r="H3009" s="5">
        <v>3.6030437630000001</v>
      </c>
      <c r="I3009" s="5">
        <v>10.770693359999999</v>
      </c>
      <c r="J3009" s="2" t="s">
        <v>644</v>
      </c>
    </row>
    <row r="3010" spans="1:10" ht="14.4" hidden="1">
      <c r="A3010" s="3" t="s">
        <v>321</v>
      </c>
      <c r="B3010" s="5">
        <v>2002</v>
      </c>
      <c r="C3010" s="3" t="s">
        <v>647</v>
      </c>
      <c r="D3010" s="3" t="s">
        <v>642</v>
      </c>
      <c r="E3010" s="3" t="s">
        <v>35</v>
      </c>
      <c r="F3010" s="3" t="s">
        <v>646</v>
      </c>
      <c r="G3010" s="5">
        <v>6.940282378</v>
      </c>
      <c r="H3010" s="5">
        <v>3.7861742110000001</v>
      </c>
      <c r="I3010" s="5">
        <v>10.533548290000001</v>
      </c>
      <c r="J3010" s="2" t="s">
        <v>644</v>
      </c>
    </row>
    <row r="3011" spans="1:10" ht="14.4" hidden="1">
      <c r="A3011" s="3" t="s">
        <v>321</v>
      </c>
      <c r="B3011" s="5">
        <v>2003</v>
      </c>
      <c r="C3011" s="3" t="s">
        <v>647</v>
      </c>
      <c r="D3011" s="3" t="s">
        <v>642</v>
      </c>
      <c r="E3011" s="3" t="s">
        <v>35</v>
      </c>
      <c r="F3011" s="3" t="s">
        <v>646</v>
      </c>
      <c r="G3011" s="5">
        <v>6.8170254379999999</v>
      </c>
      <c r="H3011" s="5">
        <v>3.6530889430000002</v>
      </c>
      <c r="I3011" s="5">
        <v>10.52777852</v>
      </c>
      <c r="J3011" s="2" t="s">
        <v>644</v>
      </c>
    </row>
    <row r="3012" spans="1:10" ht="14.4" hidden="1">
      <c r="A3012" s="3" t="s">
        <v>321</v>
      </c>
      <c r="B3012" s="5">
        <v>2004</v>
      </c>
      <c r="C3012" s="3" t="s">
        <v>647</v>
      </c>
      <c r="D3012" s="3" t="s">
        <v>642</v>
      </c>
      <c r="E3012" s="3" t="s">
        <v>35</v>
      </c>
      <c r="F3012" s="3" t="s">
        <v>646</v>
      </c>
      <c r="G3012" s="5">
        <v>6.7510473339999999</v>
      </c>
      <c r="H3012" s="5">
        <v>3.398619794</v>
      </c>
      <c r="I3012" s="5">
        <v>10.7059438</v>
      </c>
      <c r="J3012" s="2" t="s">
        <v>644</v>
      </c>
    </row>
    <row r="3013" spans="1:10" ht="14.4" hidden="1">
      <c r="A3013" s="3" t="s">
        <v>321</v>
      </c>
      <c r="B3013" s="5">
        <v>2005</v>
      </c>
      <c r="C3013" s="3" t="s">
        <v>647</v>
      </c>
      <c r="D3013" s="3" t="s">
        <v>642</v>
      </c>
      <c r="E3013" s="3" t="s">
        <v>35</v>
      </c>
      <c r="F3013" s="3" t="s">
        <v>646</v>
      </c>
      <c r="G3013" s="5">
        <v>6.7765067339999998</v>
      </c>
      <c r="H3013" s="5">
        <v>3.0524901230000001</v>
      </c>
      <c r="I3013" s="5">
        <v>11.07090051</v>
      </c>
      <c r="J3013" s="2" t="s">
        <v>644</v>
      </c>
    </row>
    <row r="3014" spans="1:10" ht="14.4" hidden="1">
      <c r="A3014" s="3" t="s">
        <v>321</v>
      </c>
      <c r="B3014" s="5">
        <v>2006</v>
      </c>
      <c r="C3014" s="3" t="s">
        <v>647</v>
      </c>
      <c r="D3014" s="3" t="s">
        <v>642</v>
      </c>
      <c r="E3014" s="3" t="s">
        <v>35</v>
      </c>
      <c r="F3014" s="3" t="s">
        <v>646</v>
      </c>
      <c r="G3014" s="5">
        <v>6.8298819699999997</v>
      </c>
      <c r="H3014" s="5">
        <v>3.429903065</v>
      </c>
      <c r="I3014" s="5">
        <v>10.81280469</v>
      </c>
      <c r="J3014" s="2" t="s">
        <v>644</v>
      </c>
    </row>
    <row r="3015" spans="1:10" ht="14.4" hidden="1">
      <c r="A3015" s="3" t="s">
        <v>321</v>
      </c>
      <c r="B3015" s="5">
        <v>2007</v>
      </c>
      <c r="C3015" s="3" t="s">
        <v>647</v>
      </c>
      <c r="D3015" s="3" t="s">
        <v>642</v>
      </c>
      <c r="E3015" s="3" t="s">
        <v>35</v>
      </c>
      <c r="F3015" s="3" t="s">
        <v>646</v>
      </c>
      <c r="G3015" s="5">
        <v>6.9301160829999997</v>
      </c>
      <c r="H3015" s="5">
        <v>3.6447716809999999</v>
      </c>
      <c r="I3015" s="5">
        <v>10.72847402</v>
      </c>
      <c r="J3015" s="2" t="s">
        <v>644</v>
      </c>
    </row>
    <row r="3016" spans="1:10" ht="14.4" hidden="1">
      <c r="A3016" s="3" t="s">
        <v>321</v>
      </c>
      <c r="B3016" s="5">
        <v>2008</v>
      </c>
      <c r="C3016" s="3" t="s">
        <v>647</v>
      </c>
      <c r="D3016" s="3" t="s">
        <v>642</v>
      </c>
      <c r="E3016" s="3" t="s">
        <v>35</v>
      </c>
      <c r="F3016" s="3" t="s">
        <v>646</v>
      </c>
      <c r="G3016" s="5">
        <v>7.1732376149999997</v>
      </c>
      <c r="H3016" s="5">
        <v>3.8290949599999999</v>
      </c>
      <c r="I3016" s="5">
        <v>10.898408399999999</v>
      </c>
      <c r="J3016" s="2" t="s">
        <v>644</v>
      </c>
    </row>
    <row r="3017" spans="1:10" ht="14.4" hidden="1">
      <c r="A3017" s="3" t="s">
        <v>321</v>
      </c>
      <c r="B3017" s="5">
        <v>2009</v>
      </c>
      <c r="C3017" s="3" t="s">
        <v>647</v>
      </c>
      <c r="D3017" s="3" t="s">
        <v>642</v>
      </c>
      <c r="E3017" s="3" t="s">
        <v>35</v>
      </c>
      <c r="F3017" s="3" t="s">
        <v>646</v>
      </c>
      <c r="G3017" s="5">
        <v>7.4131454640000003</v>
      </c>
      <c r="H3017" s="5">
        <v>3.9789180659999999</v>
      </c>
      <c r="I3017" s="5">
        <v>11.37800272</v>
      </c>
      <c r="J3017" s="2" t="s">
        <v>644</v>
      </c>
    </row>
    <row r="3018" spans="1:10" ht="14.4" hidden="1">
      <c r="A3018" s="3" t="s">
        <v>321</v>
      </c>
      <c r="B3018" s="5">
        <v>2010</v>
      </c>
      <c r="C3018" s="3" t="s">
        <v>647</v>
      </c>
      <c r="D3018" s="3" t="s">
        <v>642</v>
      </c>
      <c r="E3018" s="3" t="s">
        <v>35</v>
      </c>
      <c r="F3018" s="3" t="s">
        <v>646</v>
      </c>
      <c r="G3018" s="5">
        <v>7.6212279519999999</v>
      </c>
      <c r="H3018" s="5">
        <v>3.6460722940000001</v>
      </c>
      <c r="I3018" s="5">
        <v>11.945600519999999</v>
      </c>
      <c r="J3018" s="2" t="s">
        <v>644</v>
      </c>
    </row>
    <row r="3019" spans="1:10" ht="14.4" hidden="1">
      <c r="A3019" s="3" t="s">
        <v>321</v>
      </c>
      <c r="B3019" s="5">
        <v>2011</v>
      </c>
      <c r="C3019" s="3" t="s">
        <v>647</v>
      </c>
      <c r="D3019" s="3" t="s">
        <v>642</v>
      </c>
      <c r="E3019" s="3" t="s">
        <v>35</v>
      </c>
      <c r="F3019" s="3" t="s">
        <v>646</v>
      </c>
      <c r="G3019" s="5">
        <v>7.6010541580000002</v>
      </c>
      <c r="H3019" s="5">
        <v>3.3170306520000001</v>
      </c>
      <c r="I3019" s="5">
        <v>11.891693930000001</v>
      </c>
      <c r="J3019" s="2" t="s">
        <v>644</v>
      </c>
    </row>
    <row r="3020" spans="1:10" ht="14.4" hidden="1">
      <c r="A3020" s="3" t="s">
        <v>321</v>
      </c>
      <c r="B3020" s="5">
        <v>2012</v>
      </c>
      <c r="C3020" s="3" t="s">
        <v>647</v>
      </c>
      <c r="D3020" s="3" t="s">
        <v>642</v>
      </c>
      <c r="E3020" s="3" t="s">
        <v>35</v>
      </c>
      <c r="F3020" s="3" t="s">
        <v>646</v>
      </c>
      <c r="G3020" s="5">
        <v>7.8394927149999996</v>
      </c>
      <c r="H3020" s="5">
        <v>3.830884105</v>
      </c>
      <c r="I3020" s="5">
        <v>12.24576124</v>
      </c>
      <c r="J3020" s="2" t="s">
        <v>644</v>
      </c>
    </row>
    <row r="3021" spans="1:10" ht="14.4" hidden="1">
      <c r="A3021" s="3" t="s">
        <v>321</v>
      </c>
      <c r="B3021" s="5">
        <v>2013</v>
      </c>
      <c r="C3021" s="3" t="s">
        <v>647</v>
      </c>
      <c r="D3021" s="3" t="s">
        <v>642</v>
      </c>
      <c r="E3021" s="3" t="s">
        <v>35</v>
      </c>
      <c r="F3021" s="3" t="s">
        <v>646</v>
      </c>
      <c r="G3021" s="5">
        <v>7.5945048650000002</v>
      </c>
      <c r="H3021" s="5">
        <v>3.3477665019999998</v>
      </c>
      <c r="I3021" s="5">
        <v>12.271107969999999</v>
      </c>
      <c r="J3021" s="2" t="s">
        <v>644</v>
      </c>
    </row>
    <row r="3022" spans="1:10" ht="14.4" hidden="1">
      <c r="A3022" s="3" t="s">
        <v>321</v>
      </c>
      <c r="B3022" s="5">
        <v>2014</v>
      </c>
      <c r="C3022" s="3" t="s">
        <v>647</v>
      </c>
      <c r="D3022" s="3" t="s">
        <v>642</v>
      </c>
      <c r="E3022" s="3" t="s">
        <v>35</v>
      </c>
      <c r="F3022" s="3" t="s">
        <v>646</v>
      </c>
      <c r="G3022" s="5">
        <v>7.4177567729999998</v>
      </c>
      <c r="H3022" s="5">
        <v>3.2288314200000001</v>
      </c>
      <c r="I3022" s="5">
        <v>11.876326600000001</v>
      </c>
      <c r="J3022" s="2" t="s">
        <v>644</v>
      </c>
    </row>
    <row r="3023" spans="1:10" ht="14.4" hidden="1">
      <c r="A3023" s="3" t="s">
        <v>321</v>
      </c>
      <c r="B3023" s="5">
        <v>2015</v>
      </c>
      <c r="C3023" s="3" t="s">
        <v>647</v>
      </c>
      <c r="D3023" s="3" t="s">
        <v>642</v>
      </c>
      <c r="E3023" s="3" t="s">
        <v>35</v>
      </c>
      <c r="F3023" s="3" t="s">
        <v>646</v>
      </c>
      <c r="G3023" s="5">
        <v>7.2892125060000001</v>
      </c>
      <c r="H3023" s="5">
        <v>3.2682724470000002</v>
      </c>
      <c r="I3023" s="5">
        <v>11.16866619</v>
      </c>
      <c r="J3023" s="2" t="s">
        <v>644</v>
      </c>
    </row>
    <row r="3024" spans="1:10" ht="14.4" hidden="1">
      <c r="A3024" s="3" t="s">
        <v>321</v>
      </c>
      <c r="B3024" s="5">
        <v>2016</v>
      </c>
      <c r="C3024" s="3" t="s">
        <v>647</v>
      </c>
      <c r="D3024" s="3" t="s">
        <v>642</v>
      </c>
      <c r="E3024" s="3" t="s">
        <v>35</v>
      </c>
      <c r="F3024" s="3" t="s">
        <v>646</v>
      </c>
      <c r="G3024" s="5">
        <v>6.8801281330000004</v>
      </c>
      <c r="H3024" s="5">
        <v>3.063307215</v>
      </c>
      <c r="I3024" s="5">
        <v>11.054794879999999</v>
      </c>
      <c r="J3024" s="2" t="s">
        <v>644</v>
      </c>
    </row>
    <row r="3025" spans="1:10" ht="14.4" hidden="1">
      <c r="A3025" s="3" t="s">
        <v>321</v>
      </c>
      <c r="B3025" s="5">
        <v>2017</v>
      </c>
      <c r="C3025" s="3" t="s">
        <v>647</v>
      </c>
      <c r="D3025" s="3" t="s">
        <v>642</v>
      </c>
      <c r="E3025" s="3" t="s">
        <v>35</v>
      </c>
      <c r="F3025" s="3" t="s">
        <v>646</v>
      </c>
      <c r="G3025" s="5">
        <v>6.8306837790000001</v>
      </c>
      <c r="H3025" s="5">
        <v>3.016418474</v>
      </c>
      <c r="I3025" s="5">
        <v>10.77838792</v>
      </c>
      <c r="J3025" s="2" t="s">
        <v>644</v>
      </c>
    </row>
    <row r="3026" spans="1:10" ht="14.4">
      <c r="A3026" s="3" t="s">
        <v>347</v>
      </c>
      <c r="B3026" s="5">
        <v>1990</v>
      </c>
      <c r="C3026" s="3" t="s">
        <v>641</v>
      </c>
      <c r="D3026" s="3" t="s">
        <v>642</v>
      </c>
      <c r="E3026" s="3" t="s">
        <v>35</v>
      </c>
      <c r="F3026" s="3" t="s">
        <v>643</v>
      </c>
      <c r="G3026" s="5">
        <v>245.6553863</v>
      </c>
      <c r="H3026" s="5">
        <v>130.1561318</v>
      </c>
      <c r="I3026" s="5">
        <v>371.35259380000002</v>
      </c>
      <c r="J3026" s="2" t="s">
        <v>644</v>
      </c>
    </row>
    <row r="3027" spans="1:10" ht="14.4">
      <c r="A3027" s="3" t="s">
        <v>347</v>
      </c>
      <c r="B3027" s="5">
        <v>1991</v>
      </c>
      <c r="C3027" s="3" t="s">
        <v>641</v>
      </c>
      <c r="D3027" s="3" t="s">
        <v>642</v>
      </c>
      <c r="E3027" s="3" t="s">
        <v>35</v>
      </c>
      <c r="F3027" s="3" t="s">
        <v>643</v>
      </c>
      <c r="G3027" s="5">
        <v>206.19868249999999</v>
      </c>
      <c r="H3027" s="5">
        <v>112.4772765</v>
      </c>
      <c r="I3027" s="5">
        <v>308.50245189999998</v>
      </c>
      <c r="J3027" s="2" t="s">
        <v>644</v>
      </c>
    </row>
    <row r="3028" spans="1:10" ht="14.4">
      <c r="A3028" s="3" t="s">
        <v>347</v>
      </c>
      <c r="B3028" s="5">
        <v>1992</v>
      </c>
      <c r="C3028" s="3" t="s">
        <v>641</v>
      </c>
      <c r="D3028" s="3" t="s">
        <v>642</v>
      </c>
      <c r="E3028" s="3" t="s">
        <v>35</v>
      </c>
      <c r="F3028" s="3" t="s">
        <v>643</v>
      </c>
      <c r="G3028" s="5">
        <v>187.6763948</v>
      </c>
      <c r="H3028" s="5">
        <v>103.8724842</v>
      </c>
      <c r="I3028" s="5">
        <v>279.3870996</v>
      </c>
      <c r="J3028" s="2" t="s">
        <v>644</v>
      </c>
    </row>
    <row r="3029" spans="1:10" ht="14.4">
      <c r="A3029" s="3" t="s">
        <v>347</v>
      </c>
      <c r="B3029" s="5">
        <v>1993</v>
      </c>
      <c r="C3029" s="3" t="s">
        <v>641</v>
      </c>
      <c r="D3029" s="3" t="s">
        <v>642</v>
      </c>
      <c r="E3029" s="3" t="s">
        <v>35</v>
      </c>
      <c r="F3029" s="3" t="s">
        <v>643</v>
      </c>
      <c r="G3029" s="5">
        <v>177.41796969999999</v>
      </c>
      <c r="H3029" s="5">
        <v>95.450394840000001</v>
      </c>
      <c r="I3029" s="5">
        <v>260.87562750000001</v>
      </c>
      <c r="J3029" s="2" t="s">
        <v>644</v>
      </c>
    </row>
    <row r="3030" spans="1:10" ht="14.4">
      <c r="A3030" s="3" t="s">
        <v>347</v>
      </c>
      <c r="B3030" s="5">
        <v>1994</v>
      </c>
      <c r="C3030" s="3" t="s">
        <v>641</v>
      </c>
      <c r="D3030" s="3" t="s">
        <v>642</v>
      </c>
      <c r="E3030" s="3" t="s">
        <v>35</v>
      </c>
      <c r="F3030" s="3" t="s">
        <v>643</v>
      </c>
      <c r="G3030" s="5">
        <v>169.1587811</v>
      </c>
      <c r="H3030" s="5">
        <v>89.275643560000006</v>
      </c>
      <c r="I3030" s="5">
        <v>248.17231860000001</v>
      </c>
      <c r="J3030" s="2" t="s">
        <v>644</v>
      </c>
    </row>
    <row r="3031" spans="1:10" ht="14.4">
      <c r="A3031" s="3" t="s">
        <v>347</v>
      </c>
      <c r="B3031" s="5">
        <v>1995</v>
      </c>
      <c r="C3031" s="3" t="s">
        <v>641</v>
      </c>
      <c r="D3031" s="3" t="s">
        <v>642</v>
      </c>
      <c r="E3031" s="3" t="s">
        <v>35</v>
      </c>
      <c r="F3031" s="3" t="s">
        <v>643</v>
      </c>
      <c r="G3031" s="5">
        <v>160.07877149999999</v>
      </c>
      <c r="H3031" s="5">
        <v>82.32872433</v>
      </c>
      <c r="I3031" s="5">
        <v>242.57912920000001</v>
      </c>
      <c r="J3031" s="2" t="s">
        <v>644</v>
      </c>
    </row>
    <row r="3032" spans="1:10" ht="14.4">
      <c r="A3032" s="3" t="s">
        <v>347</v>
      </c>
      <c r="B3032" s="5">
        <v>1996</v>
      </c>
      <c r="C3032" s="3" t="s">
        <v>641</v>
      </c>
      <c r="D3032" s="3" t="s">
        <v>642</v>
      </c>
      <c r="E3032" s="3" t="s">
        <v>35</v>
      </c>
      <c r="F3032" s="3" t="s">
        <v>643</v>
      </c>
      <c r="G3032" s="5">
        <v>149.7711674</v>
      </c>
      <c r="H3032" s="5">
        <v>85.906984199999997</v>
      </c>
      <c r="I3032" s="5">
        <v>219.5470948</v>
      </c>
      <c r="J3032" s="2" t="s">
        <v>644</v>
      </c>
    </row>
    <row r="3033" spans="1:10" ht="14.4">
      <c r="A3033" s="3" t="s">
        <v>347</v>
      </c>
      <c r="B3033" s="5">
        <v>1997</v>
      </c>
      <c r="C3033" s="3" t="s">
        <v>641</v>
      </c>
      <c r="D3033" s="3" t="s">
        <v>642</v>
      </c>
      <c r="E3033" s="3" t="s">
        <v>35</v>
      </c>
      <c r="F3033" s="3" t="s">
        <v>643</v>
      </c>
      <c r="G3033" s="5">
        <v>145.4634303</v>
      </c>
      <c r="H3033" s="5">
        <v>87.227312470000001</v>
      </c>
      <c r="I3033" s="5">
        <v>210.80831330000001</v>
      </c>
      <c r="J3033" s="2" t="s">
        <v>644</v>
      </c>
    </row>
    <row r="3034" spans="1:10" ht="14.4">
      <c r="A3034" s="3" t="s">
        <v>347</v>
      </c>
      <c r="B3034" s="5">
        <v>1998</v>
      </c>
      <c r="C3034" s="3" t="s">
        <v>641</v>
      </c>
      <c r="D3034" s="3" t="s">
        <v>642</v>
      </c>
      <c r="E3034" s="3" t="s">
        <v>35</v>
      </c>
      <c r="F3034" s="3" t="s">
        <v>643</v>
      </c>
      <c r="G3034" s="5">
        <v>156.93742950000001</v>
      </c>
      <c r="H3034" s="5">
        <v>90.614590620000001</v>
      </c>
      <c r="I3034" s="5">
        <v>229.42874</v>
      </c>
      <c r="J3034" s="2" t="s">
        <v>644</v>
      </c>
    </row>
    <row r="3035" spans="1:10" ht="14.4">
      <c r="A3035" s="3" t="s">
        <v>347</v>
      </c>
      <c r="B3035" s="5">
        <v>1999</v>
      </c>
      <c r="C3035" s="3" t="s">
        <v>641</v>
      </c>
      <c r="D3035" s="3" t="s">
        <v>642</v>
      </c>
      <c r="E3035" s="3" t="s">
        <v>35</v>
      </c>
      <c r="F3035" s="3" t="s">
        <v>643</v>
      </c>
      <c r="G3035" s="5">
        <v>167.7241343</v>
      </c>
      <c r="H3035" s="5">
        <v>93.070151620000004</v>
      </c>
      <c r="I3035" s="5">
        <v>249.3153748</v>
      </c>
      <c r="J3035" s="2" t="s">
        <v>644</v>
      </c>
    </row>
    <row r="3036" spans="1:10" ht="14.4">
      <c r="A3036" s="3" t="s">
        <v>347</v>
      </c>
      <c r="B3036" s="5">
        <v>2000</v>
      </c>
      <c r="C3036" s="3" t="s">
        <v>641</v>
      </c>
      <c r="D3036" s="3" t="s">
        <v>642</v>
      </c>
      <c r="E3036" s="3" t="s">
        <v>35</v>
      </c>
      <c r="F3036" s="3" t="s">
        <v>643</v>
      </c>
      <c r="G3036" s="5">
        <v>141.36476469999999</v>
      </c>
      <c r="H3036" s="5">
        <v>73.473928819999998</v>
      </c>
      <c r="I3036" s="5">
        <v>212.3276386</v>
      </c>
      <c r="J3036" s="2" t="s">
        <v>644</v>
      </c>
    </row>
    <row r="3037" spans="1:10" ht="14.4">
      <c r="A3037" s="3" t="s">
        <v>347</v>
      </c>
      <c r="B3037" s="5">
        <v>2001</v>
      </c>
      <c r="C3037" s="3" t="s">
        <v>641</v>
      </c>
      <c r="D3037" s="3" t="s">
        <v>642</v>
      </c>
      <c r="E3037" s="3" t="s">
        <v>35</v>
      </c>
      <c r="F3037" s="3" t="s">
        <v>643</v>
      </c>
      <c r="G3037" s="5">
        <v>100.1742319</v>
      </c>
      <c r="H3037" s="5">
        <v>53.402159709999999</v>
      </c>
      <c r="I3037" s="5">
        <v>149.40849840000001</v>
      </c>
      <c r="J3037" s="2" t="s">
        <v>644</v>
      </c>
    </row>
    <row r="3038" spans="1:10" ht="14.4">
      <c r="A3038" s="3" t="s">
        <v>347</v>
      </c>
      <c r="B3038" s="5">
        <v>2002</v>
      </c>
      <c r="C3038" s="3" t="s">
        <v>641</v>
      </c>
      <c r="D3038" s="3" t="s">
        <v>642</v>
      </c>
      <c r="E3038" s="3" t="s">
        <v>35</v>
      </c>
      <c r="F3038" s="3" t="s">
        <v>643</v>
      </c>
      <c r="G3038" s="5">
        <v>93.961839019999999</v>
      </c>
      <c r="H3038" s="5">
        <v>53.210401760000003</v>
      </c>
      <c r="I3038" s="5">
        <v>136.83891019999999</v>
      </c>
      <c r="J3038" s="2" t="s">
        <v>644</v>
      </c>
    </row>
    <row r="3039" spans="1:10" ht="14.4">
      <c r="A3039" s="3" t="s">
        <v>347</v>
      </c>
      <c r="B3039" s="5">
        <v>2003</v>
      </c>
      <c r="C3039" s="3" t="s">
        <v>641</v>
      </c>
      <c r="D3039" s="3" t="s">
        <v>642</v>
      </c>
      <c r="E3039" s="3" t="s">
        <v>35</v>
      </c>
      <c r="F3039" s="3" t="s">
        <v>643</v>
      </c>
      <c r="G3039" s="5">
        <v>92.349362380000002</v>
      </c>
      <c r="H3039" s="5">
        <v>52.47483742</v>
      </c>
      <c r="I3039" s="5">
        <v>133.70974240000001</v>
      </c>
      <c r="J3039" s="2" t="s">
        <v>644</v>
      </c>
    </row>
    <row r="3040" spans="1:10" ht="14.4">
      <c r="A3040" s="3" t="s">
        <v>347</v>
      </c>
      <c r="B3040" s="5">
        <v>2004</v>
      </c>
      <c r="C3040" s="3" t="s">
        <v>641</v>
      </c>
      <c r="D3040" s="3" t="s">
        <v>642</v>
      </c>
      <c r="E3040" s="3" t="s">
        <v>35</v>
      </c>
      <c r="F3040" s="3" t="s">
        <v>643</v>
      </c>
      <c r="G3040" s="5">
        <v>97.619194649999997</v>
      </c>
      <c r="H3040" s="5">
        <v>54.961064890000003</v>
      </c>
      <c r="I3040" s="5">
        <v>140.5144488</v>
      </c>
      <c r="J3040" s="2" t="s">
        <v>644</v>
      </c>
    </row>
    <row r="3041" spans="1:10" ht="14.4">
      <c r="A3041" s="3" t="s">
        <v>347</v>
      </c>
      <c r="B3041" s="5">
        <v>2005</v>
      </c>
      <c r="C3041" s="3" t="s">
        <v>641</v>
      </c>
      <c r="D3041" s="3" t="s">
        <v>642</v>
      </c>
      <c r="E3041" s="3" t="s">
        <v>35</v>
      </c>
      <c r="F3041" s="3" t="s">
        <v>643</v>
      </c>
      <c r="G3041" s="5">
        <v>119.1886293</v>
      </c>
      <c r="H3041" s="5">
        <v>64.628370390000001</v>
      </c>
      <c r="I3041" s="5">
        <v>174.62069489999999</v>
      </c>
      <c r="J3041" s="2" t="s">
        <v>644</v>
      </c>
    </row>
    <row r="3042" spans="1:10" ht="14.4">
      <c r="A3042" s="3" t="s">
        <v>347</v>
      </c>
      <c r="B3042" s="5">
        <v>2006</v>
      </c>
      <c r="C3042" s="3" t="s">
        <v>641</v>
      </c>
      <c r="D3042" s="3" t="s">
        <v>642</v>
      </c>
      <c r="E3042" s="3" t="s">
        <v>35</v>
      </c>
      <c r="F3042" s="3" t="s">
        <v>643</v>
      </c>
      <c r="G3042" s="5">
        <v>136.60596150000001</v>
      </c>
      <c r="H3042" s="5">
        <v>76.142550889999995</v>
      </c>
      <c r="I3042" s="5">
        <v>197.65297319999999</v>
      </c>
      <c r="J3042" s="2" t="s">
        <v>644</v>
      </c>
    </row>
    <row r="3043" spans="1:10" ht="14.4">
      <c r="A3043" s="3" t="s">
        <v>347</v>
      </c>
      <c r="B3043" s="5">
        <v>2007</v>
      </c>
      <c r="C3043" s="3" t="s">
        <v>641</v>
      </c>
      <c r="D3043" s="3" t="s">
        <v>642</v>
      </c>
      <c r="E3043" s="3" t="s">
        <v>35</v>
      </c>
      <c r="F3043" s="3" t="s">
        <v>643</v>
      </c>
      <c r="G3043" s="5">
        <v>128.87224079999999</v>
      </c>
      <c r="H3043" s="5">
        <v>74.484124039999998</v>
      </c>
      <c r="I3043" s="5">
        <v>186.86147829999999</v>
      </c>
      <c r="J3043" s="2" t="s">
        <v>644</v>
      </c>
    </row>
    <row r="3044" spans="1:10" ht="14.4">
      <c r="A3044" s="3" t="s">
        <v>347</v>
      </c>
      <c r="B3044" s="5">
        <v>2008</v>
      </c>
      <c r="C3044" s="3" t="s">
        <v>641</v>
      </c>
      <c r="D3044" s="3" t="s">
        <v>642</v>
      </c>
      <c r="E3044" s="3" t="s">
        <v>35</v>
      </c>
      <c r="F3044" s="3" t="s">
        <v>643</v>
      </c>
      <c r="G3044" s="5">
        <v>121.9166366</v>
      </c>
      <c r="H3044" s="5">
        <v>70.585149340000001</v>
      </c>
      <c r="I3044" s="5">
        <v>177.5345098</v>
      </c>
      <c r="J3044" s="2" t="s">
        <v>644</v>
      </c>
    </row>
    <row r="3045" spans="1:10" ht="14.4">
      <c r="A3045" s="3" t="s">
        <v>347</v>
      </c>
      <c r="B3045" s="5">
        <v>2009</v>
      </c>
      <c r="C3045" s="3" t="s">
        <v>641</v>
      </c>
      <c r="D3045" s="3" t="s">
        <v>642</v>
      </c>
      <c r="E3045" s="3" t="s">
        <v>35</v>
      </c>
      <c r="F3045" s="3" t="s">
        <v>643</v>
      </c>
      <c r="G3045" s="5">
        <v>111.8998399</v>
      </c>
      <c r="H3045" s="5">
        <v>64.801582580000002</v>
      </c>
      <c r="I3045" s="5">
        <v>164.99514289999999</v>
      </c>
      <c r="J3045" s="2" t="s">
        <v>644</v>
      </c>
    </row>
    <row r="3046" spans="1:10" ht="14.4">
      <c r="A3046" s="3" t="s">
        <v>347</v>
      </c>
      <c r="B3046" s="5">
        <v>2010</v>
      </c>
      <c r="C3046" s="3" t="s">
        <v>641</v>
      </c>
      <c r="D3046" s="3" t="s">
        <v>642</v>
      </c>
      <c r="E3046" s="3" t="s">
        <v>35</v>
      </c>
      <c r="F3046" s="3" t="s">
        <v>643</v>
      </c>
      <c r="G3046" s="5">
        <v>102.18414799999999</v>
      </c>
      <c r="H3046" s="5">
        <v>58.564662249999998</v>
      </c>
      <c r="I3046" s="5">
        <v>152.8792761</v>
      </c>
      <c r="J3046" s="2" t="s">
        <v>644</v>
      </c>
    </row>
    <row r="3047" spans="1:10" ht="14.4">
      <c r="A3047" s="3" t="s">
        <v>347</v>
      </c>
      <c r="B3047" s="5">
        <v>2011</v>
      </c>
      <c r="C3047" s="3" t="s">
        <v>641</v>
      </c>
      <c r="D3047" s="3" t="s">
        <v>642</v>
      </c>
      <c r="E3047" s="3" t="s">
        <v>35</v>
      </c>
      <c r="F3047" s="3" t="s">
        <v>643</v>
      </c>
      <c r="G3047" s="5">
        <v>98.074643309999999</v>
      </c>
      <c r="H3047" s="5">
        <v>53.430301129999997</v>
      </c>
      <c r="I3047" s="5">
        <v>147.2799746</v>
      </c>
      <c r="J3047" s="2" t="s">
        <v>644</v>
      </c>
    </row>
    <row r="3048" spans="1:10" ht="14.4">
      <c r="A3048" s="3" t="s">
        <v>347</v>
      </c>
      <c r="B3048" s="5">
        <v>2012</v>
      </c>
      <c r="C3048" s="3" t="s">
        <v>641</v>
      </c>
      <c r="D3048" s="3" t="s">
        <v>642</v>
      </c>
      <c r="E3048" s="3" t="s">
        <v>35</v>
      </c>
      <c r="F3048" s="3" t="s">
        <v>643</v>
      </c>
      <c r="G3048" s="5">
        <v>101.4873736</v>
      </c>
      <c r="H3048" s="5">
        <v>54.525220359999999</v>
      </c>
      <c r="I3048" s="5">
        <v>148.4407602</v>
      </c>
      <c r="J3048" s="2" t="s">
        <v>644</v>
      </c>
    </row>
    <row r="3049" spans="1:10" ht="14.4">
      <c r="A3049" s="3" t="s">
        <v>347</v>
      </c>
      <c r="B3049" s="5">
        <v>2013</v>
      </c>
      <c r="C3049" s="3" t="s">
        <v>641</v>
      </c>
      <c r="D3049" s="3" t="s">
        <v>642</v>
      </c>
      <c r="E3049" s="3" t="s">
        <v>35</v>
      </c>
      <c r="F3049" s="3" t="s">
        <v>643</v>
      </c>
      <c r="G3049" s="5">
        <v>79.730883489999997</v>
      </c>
      <c r="H3049" s="5">
        <v>40.122484929999999</v>
      </c>
      <c r="I3049" s="5">
        <v>121.15580180000001</v>
      </c>
      <c r="J3049" s="2" t="s">
        <v>644</v>
      </c>
    </row>
    <row r="3050" spans="1:10" ht="14.4">
      <c r="A3050" s="3" t="s">
        <v>347</v>
      </c>
      <c r="B3050" s="5">
        <v>2014</v>
      </c>
      <c r="C3050" s="3" t="s">
        <v>641</v>
      </c>
      <c r="D3050" s="3" t="s">
        <v>642</v>
      </c>
      <c r="E3050" s="3" t="s">
        <v>35</v>
      </c>
      <c r="F3050" s="3" t="s">
        <v>643</v>
      </c>
      <c r="G3050" s="5">
        <v>61.667057970000002</v>
      </c>
      <c r="H3050" s="5">
        <v>31.258496879999999</v>
      </c>
      <c r="I3050" s="5">
        <v>94.748023459999999</v>
      </c>
      <c r="J3050" s="2" t="s">
        <v>644</v>
      </c>
    </row>
    <row r="3051" spans="1:10" ht="14.4">
      <c r="A3051" s="3" t="s">
        <v>347</v>
      </c>
      <c r="B3051" s="5">
        <v>2015</v>
      </c>
      <c r="C3051" s="3" t="s">
        <v>641</v>
      </c>
      <c r="D3051" s="3" t="s">
        <v>642</v>
      </c>
      <c r="E3051" s="3" t="s">
        <v>35</v>
      </c>
      <c r="F3051" s="3" t="s">
        <v>643</v>
      </c>
      <c r="G3051" s="5">
        <v>65.307841600000003</v>
      </c>
      <c r="H3051" s="5">
        <v>35.442165369999998</v>
      </c>
      <c r="I3051" s="5">
        <v>97.050919550000003</v>
      </c>
      <c r="J3051" s="2" t="s">
        <v>644</v>
      </c>
    </row>
    <row r="3052" spans="1:10" ht="14.4">
      <c r="A3052" s="3" t="s">
        <v>347</v>
      </c>
      <c r="B3052" s="5">
        <v>2016</v>
      </c>
      <c r="C3052" s="3" t="s">
        <v>641</v>
      </c>
      <c r="D3052" s="3" t="s">
        <v>642</v>
      </c>
      <c r="E3052" s="3" t="s">
        <v>35</v>
      </c>
      <c r="F3052" s="3" t="s">
        <v>643</v>
      </c>
      <c r="G3052" s="5">
        <v>59.360387969999998</v>
      </c>
      <c r="H3052" s="5">
        <v>29.62911738</v>
      </c>
      <c r="I3052" s="5">
        <v>90.034618879999996</v>
      </c>
      <c r="J3052" s="2" t="s">
        <v>644</v>
      </c>
    </row>
    <row r="3053" spans="1:10" ht="14.4">
      <c r="A3053" s="3" t="s">
        <v>347</v>
      </c>
      <c r="B3053" s="5">
        <v>2017</v>
      </c>
      <c r="C3053" s="3" t="s">
        <v>641</v>
      </c>
      <c r="D3053" s="3" t="s">
        <v>642</v>
      </c>
      <c r="E3053" s="3" t="s">
        <v>35</v>
      </c>
      <c r="F3053" s="3" t="s">
        <v>643</v>
      </c>
      <c r="G3053" s="5">
        <v>58.32456646</v>
      </c>
      <c r="H3053" s="5">
        <v>28.565238399999998</v>
      </c>
      <c r="I3053" s="5">
        <v>92.584862079999994</v>
      </c>
      <c r="J3053" s="2" t="s">
        <v>644</v>
      </c>
    </row>
    <row r="3054" spans="1:10" ht="14.4" hidden="1">
      <c r="A3054" s="3" t="s">
        <v>347</v>
      </c>
      <c r="B3054" s="5">
        <v>1990</v>
      </c>
      <c r="C3054" s="3" t="s">
        <v>641</v>
      </c>
      <c r="D3054" s="3" t="s">
        <v>642</v>
      </c>
      <c r="E3054" s="3" t="s">
        <v>35</v>
      </c>
      <c r="F3054" s="3" t="s">
        <v>646</v>
      </c>
      <c r="G3054" s="5">
        <v>2.787466888</v>
      </c>
      <c r="H3054" s="5">
        <v>1.4738578950000001</v>
      </c>
      <c r="I3054" s="5">
        <v>4.2215217650000003</v>
      </c>
      <c r="J3054" s="2" t="s">
        <v>644</v>
      </c>
    </row>
    <row r="3055" spans="1:10" ht="14.4" hidden="1">
      <c r="A3055" s="3" t="s">
        <v>347</v>
      </c>
      <c r="B3055" s="5">
        <v>1991</v>
      </c>
      <c r="C3055" s="3" t="s">
        <v>641</v>
      </c>
      <c r="D3055" s="3" t="s">
        <v>642</v>
      </c>
      <c r="E3055" s="3" t="s">
        <v>35</v>
      </c>
      <c r="F3055" s="3" t="s">
        <v>646</v>
      </c>
      <c r="G3055" s="5">
        <v>2.3344817899999999</v>
      </c>
      <c r="H3055" s="5">
        <v>1.2777158879999999</v>
      </c>
      <c r="I3055" s="5">
        <v>3.491705235</v>
      </c>
      <c r="J3055" s="2" t="s">
        <v>644</v>
      </c>
    </row>
    <row r="3056" spans="1:10" ht="14.4" hidden="1">
      <c r="A3056" s="3" t="s">
        <v>347</v>
      </c>
      <c r="B3056" s="5">
        <v>1992</v>
      </c>
      <c r="C3056" s="3" t="s">
        <v>641</v>
      </c>
      <c r="D3056" s="3" t="s">
        <v>642</v>
      </c>
      <c r="E3056" s="3" t="s">
        <v>35</v>
      </c>
      <c r="F3056" s="3" t="s">
        <v>646</v>
      </c>
      <c r="G3056" s="5">
        <v>2.1216471440000002</v>
      </c>
      <c r="H3056" s="5">
        <v>1.1798316630000001</v>
      </c>
      <c r="I3056" s="5">
        <v>3.1519763219999999</v>
      </c>
      <c r="J3056" s="2" t="s">
        <v>644</v>
      </c>
    </row>
    <row r="3057" spans="1:10" ht="14.4" hidden="1">
      <c r="A3057" s="3" t="s">
        <v>347</v>
      </c>
      <c r="B3057" s="5">
        <v>1993</v>
      </c>
      <c r="C3057" s="3" t="s">
        <v>641</v>
      </c>
      <c r="D3057" s="3" t="s">
        <v>642</v>
      </c>
      <c r="E3057" s="3" t="s">
        <v>35</v>
      </c>
      <c r="F3057" s="3" t="s">
        <v>646</v>
      </c>
      <c r="G3057" s="5">
        <v>2.0034306910000002</v>
      </c>
      <c r="H3057" s="5">
        <v>1.08040257</v>
      </c>
      <c r="I3057" s="5">
        <v>2.956356467</v>
      </c>
      <c r="J3057" s="2" t="s">
        <v>644</v>
      </c>
    </row>
    <row r="3058" spans="1:10" ht="14.4" hidden="1">
      <c r="A3058" s="3" t="s">
        <v>347</v>
      </c>
      <c r="B3058" s="5">
        <v>1994</v>
      </c>
      <c r="C3058" s="3" t="s">
        <v>641</v>
      </c>
      <c r="D3058" s="3" t="s">
        <v>642</v>
      </c>
      <c r="E3058" s="3" t="s">
        <v>35</v>
      </c>
      <c r="F3058" s="3" t="s">
        <v>646</v>
      </c>
      <c r="G3058" s="5">
        <v>1.908553556</v>
      </c>
      <c r="H3058" s="5">
        <v>1.0094550010000001</v>
      </c>
      <c r="I3058" s="5">
        <v>2.809208683</v>
      </c>
      <c r="J3058" s="2" t="s">
        <v>644</v>
      </c>
    </row>
    <row r="3059" spans="1:10" ht="14.4" hidden="1">
      <c r="A3059" s="3" t="s">
        <v>347</v>
      </c>
      <c r="B3059" s="5">
        <v>1995</v>
      </c>
      <c r="C3059" s="3" t="s">
        <v>641</v>
      </c>
      <c r="D3059" s="3" t="s">
        <v>642</v>
      </c>
      <c r="E3059" s="3" t="s">
        <v>35</v>
      </c>
      <c r="F3059" s="3" t="s">
        <v>646</v>
      </c>
      <c r="G3059" s="5">
        <v>1.804150022</v>
      </c>
      <c r="H3059" s="5">
        <v>0.92795340599999998</v>
      </c>
      <c r="I3059" s="5">
        <v>2.7313418729999999</v>
      </c>
      <c r="J3059" s="2" t="s">
        <v>644</v>
      </c>
    </row>
    <row r="3060" spans="1:10" ht="14.4" hidden="1">
      <c r="A3060" s="3" t="s">
        <v>347</v>
      </c>
      <c r="B3060" s="5">
        <v>1996</v>
      </c>
      <c r="C3060" s="3" t="s">
        <v>641</v>
      </c>
      <c r="D3060" s="3" t="s">
        <v>642</v>
      </c>
      <c r="E3060" s="3" t="s">
        <v>35</v>
      </c>
      <c r="F3060" s="3" t="s">
        <v>646</v>
      </c>
      <c r="G3060" s="5">
        <v>1.6849364630000001</v>
      </c>
      <c r="H3060" s="5">
        <v>0.96187287200000005</v>
      </c>
      <c r="I3060" s="5">
        <v>2.4658470559999999</v>
      </c>
      <c r="J3060" s="2" t="s">
        <v>644</v>
      </c>
    </row>
    <row r="3061" spans="1:10" ht="14.4" hidden="1">
      <c r="A3061" s="3" t="s">
        <v>347</v>
      </c>
      <c r="B3061" s="5">
        <v>1997</v>
      </c>
      <c r="C3061" s="3" t="s">
        <v>641</v>
      </c>
      <c r="D3061" s="3" t="s">
        <v>642</v>
      </c>
      <c r="E3061" s="3" t="s">
        <v>35</v>
      </c>
      <c r="F3061" s="3" t="s">
        <v>646</v>
      </c>
      <c r="G3061" s="5">
        <v>1.6342327029999999</v>
      </c>
      <c r="H3061" s="5">
        <v>0.97973419100000003</v>
      </c>
      <c r="I3061" s="5">
        <v>2.3615414939999999</v>
      </c>
      <c r="J3061" s="2" t="s">
        <v>644</v>
      </c>
    </row>
    <row r="3062" spans="1:10" ht="14.4" hidden="1">
      <c r="A3062" s="3" t="s">
        <v>347</v>
      </c>
      <c r="B3062" s="5">
        <v>1998</v>
      </c>
      <c r="C3062" s="3" t="s">
        <v>641</v>
      </c>
      <c r="D3062" s="3" t="s">
        <v>642</v>
      </c>
      <c r="E3062" s="3" t="s">
        <v>35</v>
      </c>
      <c r="F3062" s="3" t="s">
        <v>646</v>
      </c>
      <c r="G3062" s="5">
        <v>1.764253364</v>
      </c>
      <c r="H3062" s="5">
        <v>1.0148453989999999</v>
      </c>
      <c r="I3062" s="5">
        <v>2.5826428539999999</v>
      </c>
      <c r="J3062" s="2" t="s">
        <v>644</v>
      </c>
    </row>
    <row r="3063" spans="1:10" ht="14.4" hidden="1">
      <c r="A3063" s="3" t="s">
        <v>347</v>
      </c>
      <c r="B3063" s="5">
        <v>1999</v>
      </c>
      <c r="C3063" s="3" t="s">
        <v>641</v>
      </c>
      <c r="D3063" s="3" t="s">
        <v>642</v>
      </c>
      <c r="E3063" s="3" t="s">
        <v>35</v>
      </c>
      <c r="F3063" s="3" t="s">
        <v>646</v>
      </c>
      <c r="G3063" s="5">
        <v>1.885935991</v>
      </c>
      <c r="H3063" s="5">
        <v>1.039435675</v>
      </c>
      <c r="I3063" s="5">
        <v>2.8023438569999999</v>
      </c>
      <c r="J3063" s="2" t="s">
        <v>644</v>
      </c>
    </row>
    <row r="3064" spans="1:10" ht="14.4" hidden="1">
      <c r="A3064" s="3" t="s">
        <v>347</v>
      </c>
      <c r="B3064" s="5">
        <v>2000</v>
      </c>
      <c r="C3064" s="3" t="s">
        <v>641</v>
      </c>
      <c r="D3064" s="3" t="s">
        <v>642</v>
      </c>
      <c r="E3064" s="3" t="s">
        <v>35</v>
      </c>
      <c r="F3064" s="3" t="s">
        <v>646</v>
      </c>
      <c r="G3064" s="5">
        <v>1.5844075529999999</v>
      </c>
      <c r="H3064" s="5">
        <v>0.82317258100000001</v>
      </c>
      <c r="I3064" s="5">
        <v>2.3738292429999999</v>
      </c>
      <c r="J3064" s="2" t="s">
        <v>644</v>
      </c>
    </row>
    <row r="3065" spans="1:10" ht="14.4" hidden="1">
      <c r="A3065" s="3" t="s">
        <v>347</v>
      </c>
      <c r="B3065" s="5">
        <v>2001</v>
      </c>
      <c r="C3065" s="3" t="s">
        <v>641</v>
      </c>
      <c r="D3065" s="3" t="s">
        <v>642</v>
      </c>
      <c r="E3065" s="3" t="s">
        <v>35</v>
      </c>
      <c r="F3065" s="3" t="s">
        <v>646</v>
      </c>
      <c r="G3065" s="5">
        <v>1.1133509960000001</v>
      </c>
      <c r="H3065" s="5">
        <v>0.59487316800000001</v>
      </c>
      <c r="I3065" s="5">
        <v>1.6496215519999999</v>
      </c>
      <c r="J3065" s="2" t="s">
        <v>644</v>
      </c>
    </row>
    <row r="3066" spans="1:10" ht="14.4" hidden="1">
      <c r="A3066" s="3" t="s">
        <v>347</v>
      </c>
      <c r="B3066" s="5">
        <v>2002</v>
      </c>
      <c r="C3066" s="3" t="s">
        <v>641</v>
      </c>
      <c r="D3066" s="3" t="s">
        <v>642</v>
      </c>
      <c r="E3066" s="3" t="s">
        <v>35</v>
      </c>
      <c r="F3066" s="3" t="s">
        <v>646</v>
      </c>
      <c r="G3066" s="5">
        <v>1.0428131430000001</v>
      </c>
      <c r="H3066" s="5">
        <v>0.59366894299999995</v>
      </c>
      <c r="I3066" s="5">
        <v>1.51487127</v>
      </c>
      <c r="J3066" s="2" t="s">
        <v>644</v>
      </c>
    </row>
    <row r="3067" spans="1:10" ht="14.4" hidden="1">
      <c r="A3067" s="3" t="s">
        <v>347</v>
      </c>
      <c r="B3067" s="5">
        <v>2003</v>
      </c>
      <c r="C3067" s="3" t="s">
        <v>641</v>
      </c>
      <c r="D3067" s="3" t="s">
        <v>642</v>
      </c>
      <c r="E3067" s="3" t="s">
        <v>35</v>
      </c>
      <c r="F3067" s="3" t="s">
        <v>646</v>
      </c>
      <c r="G3067" s="5">
        <v>1.0240379070000001</v>
      </c>
      <c r="H3067" s="5">
        <v>0.58469728399999998</v>
      </c>
      <c r="I3067" s="5">
        <v>1.485628033</v>
      </c>
      <c r="J3067" s="2" t="s">
        <v>644</v>
      </c>
    </row>
    <row r="3068" spans="1:10" ht="14.4" hidden="1">
      <c r="A3068" s="3" t="s">
        <v>347</v>
      </c>
      <c r="B3068" s="5">
        <v>2004</v>
      </c>
      <c r="C3068" s="3" t="s">
        <v>641</v>
      </c>
      <c r="D3068" s="3" t="s">
        <v>642</v>
      </c>
      <c r="E3068" s="3" t="s">
        <v>35</v>
      </c>
      <c r="F3068" s="3" t="s">
        <v>646</v>
      </c>
      <c r="G3068" s="5">
        <v>1.083545261</v>
      </c>
      <c r="H3068" s="5">
        <v>0.60817096400000004</v>
      </c>
      <c r="I3068" s="5">
        <v>1.5673254640000001</v>
      </c>
      <c r="J3068" s="2" t="s">
        <v>644</v>
      </c>
    </row>
    <row r="3069" spans="1:10" ht="14.4" hidden="1">
      <c r="A3069" s="3" t="s">
        <v>347</v>
      </c>
      <c r="B3069" s="5">
        <v>2005</v>
      </c>
      <c r="C3069" s="3" t="s">
        <v>641</v>
      </c>
      <c r="D3069" s="3" t="s">
        <v>642</v>
      </c>
      <c r="E3069" s="3" t="s">
        <v>35</v>
      </c>
      <c r="F3069" s="3" t="s">
        <v>646</v>
      </c>
      <c r="G3069" s="5">
        <v>1.330158594</v>
      </c>
      <c r="H3069" s="5">
        <v>0.72049203699999997</v>
      </c>
      <c r="I3069" s="5">
        <v>1.9441312390000001</v>
      </c>
      <c r="J3069" s="2" t="s">
        <v>644</v>
      </c>
    </row>
    <row r="3070" spans="1:10" ht="14.4" hidden="1">
      <c r="A3070" s="3" t="s">
        <v>347</v>
      </c>
      <c r="B3070" s="5">
        <v>2006</v>
      </c>
      <c r="C3070" s="3" t="s">
        <v>641</v>
      </c>
      <c r="D3070" s="3" t="s">
        <v>642</v>
      </c>
      <c r="E3070" s="3" t="s">
        <v>35</v>
      </c>
      <c r="F3070" s="3" t="s">
        <v>646</v>
      </c>
      <c r="G3070" s="5">
        <v>1.529443061</v>
      </c>
      <c r="H3070" s="5">
        <v>0.84645161800000002</v>
      </c>
      <c r="I3070" s="5">
        <v>2.213071765</v>
      </c>
      <c r="J3070" s="2" t="s">
        <v>644</v>
      </c>
    </row>
    <row r="3071" spans="1:10" ht="14.4" hidden="1">
      <c r="A3071" s="3" t="s">
        <v>347</v>
      </c>
      <c r="B3071" s="5">
        <v>2007</v>
      </c>
      <c r="C3071" s="3" t="s">
        <v>641</v>
      </c>
      <c r="D3071" s="3" t="s">
        <v>642</v>
      </c>
      <c r="E3071" s="3" t="s">
        <v>35</v>
      </c>
      <c r="F3071" s="3" t="s">
        <v>646</v>
      </c>
      <c r="G3071" s="5">
        <v>1.4399045479999999</v>
      </c>
      <c r="H3071" s="5">
        <v>0.83072142299999996</v>
      </c>
      <c r="I3071" s="5">
        <v>2.0902815229999998</v>
      </c>
      <c r="J3071" s="2" t="s">
        <v>644</v>
      </c>
    </row>
    <row r="3072" spans="1:10" ht="14.4" hidden="1">
      <c r="A3072" s="3" t="s">
        <v>347</v>
      </c>
      <c r="B3072" s="5">
        <v>2008</v>
      </c>
      <c r="C3072" s="3" t="s">
        <v>641</v>
      </c>
      <c r="D3072" s="3" t="s">
        <v>642</v>
      </c>
      <c r="E3072" s="3" t="s">
        <v>35</v>
      </c>
      <c r="F3072" s="3" t="s">
        <v>646</v>
      </c>
      <c r="G3072" s="5">
        <v>1.3588205630000001</v>
      </c>
      <c r="H3072" s="5">
        <v>0.78510085200000002</v>
      </c>
      <c r="I3072" s="5">
        <v>1.982311245</v>
      </c>
      <c r="J3072" s="2" t="s">
        <v>644</v>
      </c>
    </row>
    <row r="3073" spans="1:10" ht="14.4" hidden="1">
      <c r="A3073" s="3" t="s">
        <v>347</v>
      </c>
      <c r="B3073" s="5">
        <v>2009</v>
      </c>
      <c r="C3073" s="3" t="s">
        <v>641</v>
      </c>
      <c r="D3073" s="3" t="s">
        <v>642</v>
      </c>
      <c r="E3073" s="3" t="s">
        <v>35</v>
      </c>
      <c r="F3073" s="3" t="s">
        <v>646</v>
      </c>
      <c r="G3073" s="5">
        <v>1.242810164</v>
      </c>
      <c r="H3073" s="5">
        <v>0.72265291499999995</v>
      </c>
      <c r="I3073" s="5">
        <v>1.826847731</v>
      </c>
      <c r="J3073" s="2" t="s">
        <v>644</v>
      </c>
    </row>
    <row r="3074" spans="1:10" ht="14.4" hidden="1">
      <c r="A3074" s="3" t="s">
        <v>347</v>
      </c>
      <c r="B3074" s="5">
        <v>2010</v>
      </c>
      <c r="C3074" s="3" t="s">
        <v>641</v>
      </c>
      <c r="D3074" s="3" t="s">
        <v>642</v>
      </c>
      <c r="E3074" s="3" t="s">
        <v>35</v>
      </c>
      <c r="F3074" s="3" t="s">
        <v>646</v>
      </c>
      <c r="G3074" s="5">
        <v>1.1305517359999999</v>
      </c>
      <c r="H3074" s="5">
        <v>0.64584805899999997</v>
      </c>
      <c r="I3074" s="5">
        <v>1.681646792</v>
      </c>
      <c r="J3074" s="2" t="s">
        <v>644</v>
      </c>
    </row>
    <row r="3075" spans="1:10" ht="14.4" hidden="1">
      <c r="A3075" s="3" t="s">
        <v>347</v>
      </c>
      <c r="B3075" s="5">
        <v>2011</v>
      </c>
      <c r="C3075" s="3" t="s">
        <v>641</v>
      </c>
      <c r="D3075" s="3" t="s">
        <v>642</v>
      </c>
      <c r="E3075" s="3" t="s">
        <v>35</v>
      </c>
      <c r="F3075" s="3" t="s">
        <v>646</v>
      </c>
      <c r="G3075" s="5">
        <v>1.0851579870000001</v>
      </c>
      <c r="H3075" s="5">
        <v>0.586587356</v>
      </c>
      <c r="I3075" s="5">
        <v>1.636592187</v>
      </c>
      <c r="J3075" s="2" t="s">
        <v>644</v>
      </c>
    </row>
    <row r="3076" spans="1:10" ht="14.4" hidden="1">
      <c r="A3076" s="3" t="s">
        <v>347</v>
      </c>
      <c r="B3076" s="5">
        <v>2012</v>
      </c>
      <c r="C3076" s="3" t="s">
        <v>641</v>
      </c>
      <c r="D3076" s="3" t="s">
        <v>642</v>
      </c>
      <c r="E3076" s="3" t="s">
        <v>35</v>
      </c>
      <c r="F3076" s="3" t="s">
        <v>646</v>
      </c>
      <c r="G3076" s="5">
        <v>1.1221915280000001</v>
      </c>
      <c r="H3076" s="5">
        <v>0.60109340200000005</v>
      </c>
      <c r="I3076" s="5">
        <v>1.6363267930000001</v>
      </c>
      <c r="J3076" s="2" t="s">
        <v>644</v>
      </c>
    </row>
    <row r="3077" spans="1:10" ht="14.4" hidden="1">
      <c r="A3077" s="3" t="s">
        <v>347</v>
      </c>
      <c r="B3077" s="5">
        <v>2013</v>
      </c>
      <c r="C3077" s="3" t="s">
        <v>641</v>
      </c>
      <c r="D3077" s="3" t="s">
        <v>642</v>
      </c>
      <c r="E3077" s="3" t="s">
        <v>35</v>
      </c>
      <c r="F3077" s="3" t="s">
        <v>646</v>
      </c>
      <c r="G3077" s="5">
        <v>0.87686823800000002</v>
      </c>
      <c r="H3077" s="5">
        <v>0.44235056699999997</v>
      </c>
      <c r="I3077" s="5">
        <v>1.327144264</v>
      </c>
      <c r="J3077" s="2" t="s">
        <v>644</v>
      </c>
    </row>
    <row r="3078" spans="1:10" ht="14.4" hidden="1">
      <c r="A3078" s="3" t="s">
        <v>347</v>
      </c>
      <c r="B3078" s="5">
        <v>2014</v>
      </c>
      <c r="C3078" s="3" t="s">
        <v>641</v>
      </c>
      <c r="D3078" s="3" t="s">
        <v>642</v>
      </c>
      <c r="E3078" s="3" t="s">
        <v>35</v>
      </c>
      <c r="F3078" s="3" t="s">
        <v>646</v>
      </c>
      <c r="G3078" s="5">
        <v>0.67224421199999995</v>
      </c>
      <c r="H3078" s="5">
        <v>0.344234649</v>
      </c>
      <c r="I3078" s="5">
        <v>1.036872002</v>
      </c>
      <c r="J3078" s="2" t="s">
        <v>644</v>
      </c>
    </row>
    <row r="3079" spans="1:10" ht="14.4" hidden="1">
      <c r="A3079" s="3" t="s">
        <v>347</v>
      </c>
      <c r="B3079" s="5">
        <v>2015</v>
      </c>
      <c r="C3079" s="3" t="s">
        <v>641</v>
      </c>
      <c r="D3079" s="3" t="s">
        <v>642</v>
      </c>
      <c r="E3079" s="3" t="s">
        <v>35</v>
      </c>
      <c r="F3079" s="3" t="s">
        <v>646</v>
      </c>
      <c r="G3079" s="5">
        <v>0.70965877200000005</v>
      </c>
      <c r="H3079" s="5">
        <v>0.38911966399999998</v>
      </c>
      <c r="I3079" s="5">
        <v>1.0498645120000001</v>
      </c>
      <c r="J3079" s="2" t="s">
        <v>644</v>
      </c>
    </row>
    <row r="3080" spans="1:10" ht="14.4" hidden="1">
      <c r="A3080" s="3" t="s">
        <v>347</v>
      </c>
      <c r="B3080" s="5">
        <v>2016</v>
      </c>
      <c r="C3080" s="3" t="s">
        <v>641</v>
      </c>
      <c r="D3080" s="3" t="s">
        <v>642</v>
      </c>
      <c r="E3080" s="3" t="s">
        <v>35</v>
      </c>
      <c r="F3080" s="3" t="s">
        <v>646</v>
      </c>
      <c r="G3080" s="5">
        <v>0.64515497499999996</v>
      </c>
      <c r="H3080" s="5">
        <v>0.31907511399999999</v>
      </c>
      <c r="I3080" s="5">
        <v>0.98442233599999995</v>
      </c>
      <c r="J3080" s="2" t="s">
        <v>644</v>
      </c>
    </row>
    <row r="3081" spans="1:10" ht="14.4" hidden="1">
      <c r="A3081" s="3" t="s">
        <v>347</v>
      </c>
      <c r="B3081" s="5">
        <v>2017</v>
      </c>
      <c r="C3081" s="3" t="s">
        <v>641</v>
      </c>
      <c r="D3081" s="3" t="s">
        <v>642</v>
      </c>
      <c r="E3081" s="3" t="s">
        <v>35</v>
      </c>
      <c r="F3081" s="3" t="s">
        <v>646</v>
      </c>
      <c r="G3081" s="5">
        <v>0.63402056100000004</v>
      </c>
      <c r="H3081" s="5">
        <v>0.31253224099999999</v>
      </c>
      <c r="I3081" s="5">
        <v>1.014889049</v>
      </c>
      <c r="J3081" s="2" t="s">
        <v>644</v>
      </c>
    </row>
    <row r="3082" spans="1:10" ht="14.4">
      <c r="A3082" s="3" t="s">
        <v>347</v>
      </c>
      <c r="B3082" s="5">
        <v>1990</v>
      </c>
      <c r="C3082" s="3" t="s">
        <v>647</v>
      </c>
      <c r="D3082" s="3" t="s">
        <v>648</v>
      </c>
      <c r="E3082" s="3" t="s">
        <v>35</v>
      </c>
      <c r="F3082" s="3" t="s">
        <v>643</v>
      </c>
      <c r="G3082" s="5">
        <v>103.4290878</v>
      </c>
      <c r="H3082" s="5">
        <v>52.209699999999998</v>
      </c>
      <c r="I3082" s="5">
        <v>152.90476670000001</v>
      </c>
      <c r="J3082" s="2" t="s">
        <v>644</v>
      </c>
    </row>
    <row r="3083" spans="1:10" ht="14.4">
      <c r="A3083" s="3" t="s">
        <v>347</v>
      </c>
      <c r="B3083" s="5">
        <v>1991</v>
      </c>
      <c r="C3083" s="3" t="s">
        <v>647</v>
      </c>
      <c r="D3083" s="3" t="s">
        <v>648</v>
      </c>
      <c r="E3083" s="3" t="s">
        <v>35</v>
      </c>
      <c r="F3083" s="3" t="s">
        <v>643</v>
      </c>
      <c r="G3083" s="5">
        <v>102.280956</v>
      </c>
      <c r="H3083" s="5">
        <v>51.480276910000001</v>
      </c>
      <c r="I3083" s="5">
        <v>150.19149859999999</v>
      </c>
      <c r="J3083" s="2" t="s">
        <v>644</v>
      </c>
    </row>
    <row r="3084" spans="1:10" ht="14.4">
      <c r="A3084" s="3" t="s">
        <v>347</v>
      </c>
      <c r="B3084" s="5">
        <v>1992</v>
      </c>
      <c r="C3084" s="3" t="s">
        <v>647</v>
      </c>
      <c r="D3084" s="3" t="s">
        <v>648</v>
      </c>
      <c r="E3084" s="3" t="s">
        <v>35</v>
      </c>
      <c r="F3084" s="3" t="s">
        <v>643</v>
      </c>
      <c r="G3084" s="5">
        <v>99.398984119999994</v>
      </c>
      <c r="H3084" s="5">
        <v>50.860024340000002</v>
      </c>
      <c r="I3084" s="5">
        <v>146.66811569999999</v>
      </c>
      <c r="J3084" s="2" t="s">
        <v>644</v>
      </c>
    </row>
    <row r="3085" spans="1:10" ht="14.4">
      <c r="A3085" s="3" t="s">
        <v>347</v>
      </c>
      <c r="B3085" s="5">
        <v>1993</v>
      </c>
      <c r="C3085" s="3" t="s">
        <v>647</v>
      </c>
      <c r="D3085" s="3" t="s">
        <v>648</v>
      </c>
      <c r="E3085" s="3" t="s">
        <v>35</v>
      </c>
      <c r="F3085" s="3" t="s">
        <v>643</v>
      </c>
      <c r="G3085" s="5">
        <v>95.130893130000004</v>
      </c>
      <c r="H3085" s="5">
        <v>48.644852960000001</v>
      </c>
      <c r="I3085" s="5">
        <v>139.88705100000001</v>
      </c>
      <c r="J3085" s="2" t="s">
        <v>644</v>
      </c>
    </row>
    <row r="3086" spans="1:10" ht="14.4">
      <c r="A3086" s="3" t="s">
        <v>347</v>
      </c>
      <c r="B3086" s="5">
        <v>1994</v>
      </c>
      <c r="C3086" s="3" t="s">
        <v>647</v>
      </c>
      <c r="D3086" s="3" t="s">
        <v>648</v>
      </c>
      <c r="E3086" s="3" t="s">
        <v>35</v>
      </c>
      <c r="F3086" s="3" t="s">
        <v>643</v>
      </c>
      <c r="G3086" s="5">
        <v>91.926901920000006</v>
      </c>
      <c r="H3086" s="5">
        <v>46.34538586</v>
      </c>
      <c r="I3086" s="5">
        <v>134.90311070000001</v>
      </c>
      <c r="J3086" s="2" t="s">
        <v>644</v>
      </c>
    </row>
    <row r="3087" spans="1:10" ht="14.4">
      <c r="A3087" s="3" t="s">
        <v>347</v>
      </c>
      <c r="B3087" s="5">
        <v>1995</v>
      </c>
      <c r="C3087" s="3" t="s">
        <v>647</v>
      </c>
      <c r="D3087" s="3" t="s">
        <v>648</v>
      </c>
      <c r="E3087" s="3" t="s">
        <v>35</v>
      </c>
      <c r="F3087" s="3" t="s">
        <v>643</v>
      </c>
      <c r="G3087" s="5">
        <v>88.606559079999997</v>
      </c>
      <c r="H3087" s="5">
        <v>44.061693349999999</v>
      </c>
      <c r="I3087" s="5">
        <v>129.83388780000001</v>
      </c>
      <c r="J3087" s="2" t="s">
        <v>644</v>
      </c>
    </row>
    <row r="3088" spans="1:10" ht="14.4">
      <c r="A3088" s="3" t="s">
        <v>347</v>
      </c>
      <c r="B3088" s="5">
        <v>1996</v>
      </c>
      <c r="C3088" s="3" t="s">
        <v>647</v>
      </c>
      <c r="D3088" s="3" t="s">
        <v>648</v>
      </c>
      <c r="E3088" s="3" t="s">
        <v>35</v>
      </c>
      <c r="F3088" s="3" t="s">
        <v>643</v>
      </c>
      <c r="G3088" s="5">
        <v>84.132415440000003</v>
      </c>
      <c r="H3088" s="5">
        <v>43.752167649999997</v>
      </c>
      <c r="I3088" s="5">
        <v>123.1059511</v>
      </c>
      <c r="J3088" s="2" t="s">
        <v>644</v>
      </c>
    </row>
    <row r="3089" spans="1:10" ht="14.4">
      <c r="A3089" s="3" t="s">
        <v>347</v>
      </c>
      <c r="B3089" s="5">
        <v>1997</v>
      </c>
      <c r="C3089" s="3" t="s">
        <v>647</v>
      </c>
      <c r="D3089" s="3" t="s">
        <v>648</v>
      </c>
      <c r="E3089" s="3" t="s">
        <v>35</v>
      </c>
      <c r="F3089" s="3" t="s">
        <v>643</v>
      </c>
      <c r="G3089" s="5">
        <v>78.305062430000007</v>
      </c>
      <c r="H3089" s="5">
        <v>40.695304630000003</v>
      </c>
      <c r="I3089" s="5">
        <v>114.54469229999999</v>
      </c>
      <c r="J3089" s="2" t="s">
        <v>644</v>
      </c>
    </row>
    <row r="3090" spans="1:10" ht="14.4">
      <c r="A3090" s="3" t="s">
        <v>347</v>
      </c>
      <c r="B3090" s="5">
        <v>1998</v>
      </c>
      <c r="C3090" s="3" t="s">
        <v>647</v>
      </c>
      <c r="D3090" s="3" t="s">
        <v>648</v>
      </c>
      <c r="E3090" s="3" t="s">
        <v>35</v>
      </c>
      <c r="F3090" s="3" t="s">
        <v>643</v>
      </c>
      <c r="G3090" s="5">
        <v>74.592118920000004</v>
      </c>
      <c r="H3090" s="5">
        <v>39.283353699999999</v>
      </c>
      <c r="I3090" s="5">
        <v>109.22211059999999</v>
      </c>
      <c r="J3090" s="2" t="s">
        <v>644</v>
      </c>
    </row>
    <row r="3091" spans="1:10" ht="14.4">
      <c r="A3091" s="3" t="s">
        <v>347</v>
      </c>
      <c r="B3091" s="5">
        <v>1999</v>
      </c>
      <c r="C3091" s="3" t="s">
        <v>647</v>
      </c>
      <c r="D3091" s="3" t="s">
        <v>648</v>
      </c>
      <c r="E3091" s="3" t="s">
        <v>35</v>
      </c>
      <c r="F3091" s="3" t="s">
        <v>643</v>
      </c>
      <c r="G3091" s="5">
        <v>70.595125569999993</v>
      </c>
      <c r="H3091" s="5">
        <v>37.154162739999997</v>
      </c>
      <c r="I3091" s="5">
        <v>104.06060359999999</v>
      </c>
      <c r="J3091" s="2" t="s">
        <v>644</v>
      </c>
    </row>
    <row r="3092" spans="1:10" ht="14.4">
      <c r="A3092" s="3" t="s">
        <v>347</v>
      </c>
      <c r="B3092" s="5">
        <v>2000</v>
      </c>
      <c r="C3092" s="3" t="s">
        <v>647</v>
      </c>
      <c r="D3092" s="3" t="s">
        <v>648</v>
      </c>
      <c r="E3092" s="3" t="s">
        <v>35</v>
      </c>
      <c r="F3092" s="3" t="s">
        <v>643</v>
      </c>
      <c r="G3092" s="5">
        <v>68.280398570000003</v>
      </c>
      <c r="H3092" s="5">
        <v>34.684576069999999</v>
      </c>
      <c r="I3092" s="5">
        <v>100.956772</v>
      </c>
      <c r="J3092" s="2" t="s">
        <v>644</v>
      </c>
    </row>
    <row r="3093" spans="1:10" ht="14.4">
      <c r="A3093" s="3" t="s">
        <v>347</v>
      </c>
      <c r="B3093" s="5">
        <v>2001</v>
      </c>
      <c r="C3093" s="3" t="s">
        <v>647</v>
      </c>
      <c r="D3093" s="3" t="s">
        <v>648</v>
      </c>
      <c r="E3093" s="3" t="s">
        <v>35</v>
      </c>
      <c r="F3093" s="3" t="s">
        <v>643</v>
      </c>
      <c r="G3093" s="5">
        <v>66.680180759999999</v>
      </c>
      <c r="H3093" s="5">
        <v>34.702286860000001</v>
      </c>
      <c r="I3093" s="5">
        <v>97.141605620000007</v>
      </c>
      <c r="J3093" s="2" t="s">
        <v>644</v>
      </c>
    </row>
    <row r="3094" spans="1:10" ht="14.4">
      <c r="A3094" s="3" t="s">
        <v>347</v>
      </c>
      <c r="B3094" s="5">
        <v>2002</v>
      </c>
      <c r="C3094" s="3" t="s">
        <v>647</v>
      </c>
      <c r="D3094" s="3" t="s">
        <v>648</v>
      </c>
      <c r="E3094" s="3" t="s">
        <v>35</v>
      </c>
      <c r="F3094" s="3" t="s">
        <v>643</v>
      </c>
      <c r="G3094" s="5">
        <v>65.273205390000001</v>
      </c>
      <c r="H3094" s="5">
        <v>33.926357369999998</v>
      </c>
      <c r="I3094" s="5">
        <v>94.988245590000005</v>
      </c>
      <c r="J3094" s="2" t="s">
        <v>644</v>
      </c>
    </row>
    <row r="3095" spans="1:10" ht="14.4">
      <c r="A3095" s="3" t="s">
        <v>347</v>
      </c>
      <c r="B3095" s="5">
        <v>2003</v>
      </c>
      <c r="C3095" s="3" t="s">
        <v>647</v>
      </c>
      <c r="D3095" s="3" t="s">
        <v>648</v>
      </c>
      <c r="E3095" s="3" t="s">
        <v>35</v>
      </c>
      <c r="F3095" s="3" t="s">
        <v>643</v>
      </c>
      <c r="G3095" s="5">
        <v>62.149115070000001</v>
      </c>
      <c r="H3095" s="5">
        <v>32.33232022</v>
      </c>
      <c r="I3095" s="5">
        <v>90.453129540000006</v>
      </c>
      <c r="J3095" s="2" t="s">
        <v>644</v>
      </c>
    </row>
    <row r="3096" spans="1:10" ht="14.4">
      <c r="A3096" s="3" t="s">
        <v>347</v>
      </c>
      <c r="B3096" s="5">
        <v>2004</v>
      </c>
      <c r="C3096" s="3" t="s">
        <v>647</v>
      </c>
      <c r="D3096" s="3" t="s">
        <v>648</v>
      </c>
      <c r="E3096" s="3" t="s">
        <v>35</v>
      </c>
      <c r="F3096" s="3" t="s">
        <v>643</v>
      </c>
      <c r="G3096" s="5">
        <v>61.656083629999998</v>
      </c>
      <c r="H3096" s="5">
        <v>32.077627339999999</v>
      </c>
      <c r="I3096" s="5">
        <v>89.824480660000006</v>
      </c>
      <c r="J3096" s="2" t="s">
        <v>644</v>
      </c>
    </row>
    <row r="3097" spans="1:10" ht="14.4">
      <c r="A3097" s="3" t="s">
        <v>347</v>
      </c>
      <c r="B3097" s="5">
        <v>2005</v>
      </c>
      <c r="C3097" s="3" t="s">
        <v>647</v>
      </c>
      <c r="D3097" s="3" t="s">
        <v>648</v>
      </c>
      <c r="E3097" s="3" t="s">
        <v>35</v>
      </c>
      <c r="F3097" s="3" t="s">
        <v>643</v>
      </c>
      <c r="G3097" s="5">
        <v>62.326964320000002</v>
      </c>
      <c r="H3097" s="5">
        <v>32.926109879999998</v>
      </c>
      <c r="I3097" s="5">
        <v>91.186190010000004</v>
      </c>
      <c r="J3097" s="2" t="s">
        <v>644</v>
      </c>
    </row>
    <row r="3098" spans="1:10" ht="14.4">
      <c r="A3098" s="3" t="s">
        <v>347</v>
      </c>
      <c r="B3098" s="5">
        <v>2006</v>
      </c>
      <c r="C3098" s="3" t="s">
        <v>647</v>
      </c>
      <c r="D3098" s="3" t="s">
        <v>648</v>
      </c>
      <c r="E3098" s="3" t="s">
        <v>35</v>
      </c>
      <c r="F3098" s="3" t="s">
        <v>643</v>
      </c>
      <c r="G3098" s="5">
        <v>60.258656739999999</v>
      </c>
      <c r="H3098" s="5">
        <v>32.462988009999997</v>
      </c>
      <c r="I3098" s="5">
        <v>88.00552759</v>
      </c>
      <c r="J3098" s="2" t="s">
        <v>644</v>
      </c>
    </row>
    <row r="3099" spans="1:10" ht="14.4">
      <c r="A3099" s="3" t="s">
        <v>347</v>
      </c>
      <c r="B3099" s="5">
        <v>2007</v>
      </c>
      <c r="C3099" s="3" t="s">
        <v>647</v>
      </c>
      <c r="D3099" s="3" t="s">
        <v>648</v>
      </c>
      <c r="E3099" s="3" t="s">
        <v>35</v>
      </c>
      <c r="F3099" s="3" t="s">
        <v>643</v>
      </c>
      <c r="G3099" s="5">
        <v>59.29630727</v>
      </c>
      <c r="H3099" s="5">
        <v>31.92181047</v>
      </c>
      <c r="I3099" s="5">
        <v>86.628890159999997</v>
      </c>
      <c r="J3099" s="2" t="s">
        <v>644</v>
      </c>
    </row>
    <row r="3100" spans="1:10" ht="14.4">
      <c r="A3100" s="3" t="s">
        <v>347</v>
      </c>
      <c r="B3100" s="5">
        <v>2008</v>
      </c>
      <c r="C3100" s="3" t="s">
        <v>647</v>
      </c>
      <c r="D3100" s="3" t="s">
        <v>648</v>
      </c>
      <c r="E3100" s="3" t="s">
        <v>35</v>
      </c>
      <c r="F3100" s="3" t="s">
        <v>643</v>
      </c>
      <c r="G3100" s="5">
        <v>58.871745490000002</v>
      </c>
      <c r="H3100" s="5">
        <v>31.412962140000001</v>
      </c>
      <c r="I3100" s="5">
        <v>86.285727910000006</v>
      </c>
      <c r="J3100" s="2" t="s">
        <v>644</v>
      </c>
    </row>
    <row r="3101" spans="1:10" ht="14.4">
      <c r="A3101" s="3" t="s">
        <v>347</v>
      </c>
      <c r="B3101" s="5">
        <v>2009</v>
      </c>
      <c r="C3101" s="3" t="s">
        <v>647</v>
      </c>
      <c r="D3101" s="3" t="s">
        <v>648</v>
      </c>
      <c r="E3101" s="3" t="s">
        <v>35</v>
      </c>
      <c r="F3101" s="3" t="s">
        <v>643</v>
      </c>
      <c r="G3101" s="5">
        <v>57.230059830000002</v>
      </c>
      <c r="H3101" s="5">
        <v>30.21933799</v>
      </c>
      <c r="I3101" s="5">
        <v>83.776906640000007</v>
      </c>
      <c r="J3101" s="2" t="s">
        <v>644</v>
      </c>
    </row>
    <row r="3102" spans="1:10" ht="14.4">
      <c r="A3102" s="3" t="s">
        <v>347</v>
      </c>
      <c r="B3102" s="5">
        <v>2010</v>
      </c>
      <c r="C3102" s="3" t="s">
        <v>647</v>
      </c>
      <c r="D3102" s="3" t="s">
        <v>648</v>
      </c>
      <c r="E3102" s="3" t="s">
        <v>35</v>
      </c>
      <c r="F3102" s="3" t="s">
        <v>643</v>
      </c>
      <c r="G3102" s="5">
        <v>56.791412770000001</v>
      </c>
      <c r="H3102" s="5">
        <v>30.124578119999999</v>
      </c>
      <c r="I3102" s="5">
        <v>83.762919690000004</v>
      </c>
      <c r="J3102" s="2" t="s">
        <v>644</v>
      </c>
    </row>
    <row r="3103" spans="1:10" ht="14.4">
      <c r="A3103" s="3" t="s">
        <v>347</v>
      </c>
      <c r="B3103" s="5">
        <v>2011</v>
      </c>
      <c r="C3103" s="3" t="s">
        <v>647</v>
      </c>
      <c r="D3103" s="3" t="s">
        <v>648</v>
      </c>
      <c r="E3103" s="3" t="s">
        <v>35</v>
      </c>
      <c r="F3103" s="3" t="s">
        <v>643</v>
      </c>
      <c r="G3103" s="5">
        <v>55.191933650000003</v>
      </c>
      <c r="H3103" s="5">
        <v>28.114286750000002</v>
      </c>
      <c r="I3103" s="5">
        <v>82.676532870000003</v>
      </c>
      <c r="J3103" s="2" t="s">
        <v>644</v>
      </c>
    </row>
    <row r="3104" spans="1:10" ht="14.4">
      <c r="A3104" s="3" t="s">
        <v>347</v>
      </c>
      <c r="B3104" s="5">
        <v>2012</v>
      </c>
      <c r="C3104" s="3" t="s">
        <v>647</v>
      </c>
      <c r="D3104" s="3" t="s">
        <v>648</v>
      </c>
      <c r="E3104" s="3" t="s">
        <v>35</v>
      </c>
      <c r="F3104" s="3" t="s">
        <v>643</v>
      </c>
      <c r="G3104" s="5">
        <v>57.04554005</v>
      </c>
      <c r="H3104" s="5">
        <v>30.94314743</v>
      </c>
      <c r="I3104" s="5">
        <v>83.994335930000005</v>
      </c>
      <c r="J3104" s="2" t="s">
        <v>644</v>
      </c>
    </row>
    <row r="3105" spans="1:10" ht="14.4">
      <c r="A3105" s="3" t="s">
        <v>347</v>
      </c>
      <c r="B3105" s="5">
        <v>2013</v>
      </c>
      <c r="C3105" s="3" t="s">
        <v>647</v>
      </c>
      <c r="D3105" s="3" t="s">
        <v>648</v>
      </c>
      <c r="E3105" s="3" t="s">
        <v>35</v>
      </c>
      <c r="F3105" s="3" t="s">
        <v>643</v>
      </c>
      <c r="G3105" s="5">
        <v>53.731203659999998</v>
      </c>
      <c r="H3105" s="5">
        <v>26.964860259999998</v>
      </c>
      <c r="I3105" s="5">
        <v>81.165264930000006</v>
      </c>
      <c r="J3105" s="2" t="s">
        <v>644</v>
      </c>
    </row>
    <row r="3106" spans="1:10" ht="14.4">
      <c r="A3106" s="3" t="s">
        <v>347</v>
      </c>
      <c r="B3106" s="5">
        <v>2014</v>
      </c>
      <c r="C3106" s="3" t="s">
        <v>647</v>
      </c>
      <c r="D3106" s="3" t="s">
        <v>648</v>
      </c>
      <c r="E3106" s="3" t="s">
        <v>35</v>
      </c>
      <c r="F3106" s="3" t="s">
        <v>643</v>
      </c>
      <c r="G3106" s="5">
        <v>51.704505330000003</v>
      </c>
      <c r="H3106" s="5">
        <v>25.74592578</v>
      </c>
      <c r="I3106" s="5">
        <v>78.44207188</v>
      </c>
      <c r="J3106" s="2" t="s">
        <v>644</v>
      </c>
    </row>
    <row r="3107" spans="1:10" ht="14.4">
      <c r="A3107" s="3" t="s">
        <v>347</v>
      </c>
      <c r="B3107" s="5">
        <v>2015</v>
      </c>
      <c r="C3107" s="3" t="s">
        <v>647</v>
      </c>
      <c r="D3107" s="3" t="s">
        <v>648</v>
      </c>
      <c r="E3107" s="3" t="s">
        <v>35</v>
      </c>
      <c r="F3107" s="3" t="s">
        <v>643</v>
      </c>
      <c r="G3107" s="5">
        <v>56.715789669999999</v>
      </c>
      <c r="H3107" s="5">
        <v>29.723935999999998</v>
      </c>
      <c r="I3107" s="5">
        <v>84.718080319999999</v>
      </c>
      <c r="J3107" s="2" t="s">
        <v>644</v>
      </c>
    </row>
    <row r="3108" spans="1:10" ht="14.4">
      <c r="A3108" s="3" t="s">
        <v>347</v>
      </c>
      <c r="B3108" s="5">
        <v>2016</v>
      </c>
      <c r="C3108" s="3" t="s">
        <v>647</v>
      </c>
      <c r="D3108" s="3" t="s">
        <v>648</v>
      </c>
      <c r="E3108" s="3" t="s">
        <v>35</v>
      </c>
      <c r="F3108" s="3" t="s">
        <v>643</v>
      </c>
      <c r="G3108" s="5">
        <v>54.383750509999999</v>
      </c>
      <c r="H3108" s="5">
        <v>26.882325940000001</v>
      </c>
      <c r="I3108" s="5">
        <v>82.343392280000003</v>
      </c>
      <c r="J3108" s="2" t="s">
        <v>644</v>
      </c>
    </row>
    <row r="3109" spans="1:10" ht="14.4">
      <c r="A3109" s="3" t="s">
        <v>347</v>
      </c>
      <c r="B3109" s="5">
        <v>2017</v>
      </c>
      <c r="C3109" s="3" t="s">
        <v>647</v>
      </c>
      <c r="D3109" s="3" t="s">
        <v>648</v>
      </c>
      <c r="E3109" s="3" t="s">
        <v>35</v>
      </c>
      <c r="F3109" s="3" t="s">
        <v>643</v>
      </c>
      <c r="G3109" s="5">
        <v>56.675252800000003</v>
      </c>
      <c r="H3109" s="5">
        <v>29.62455765</v>
      </c>
      <c r="I3109" s="5">
        <v>85.137263360000006</v>
      </c>
      <c r="J3109" s="2" t="s">
        <v>644</v>
      </c>
    </row>
    <row r="3110" spans="1:10" ht="14.4" hidden="1">
      <c r="A3110" s="3" t="s">
        <v>347</v>
      </c>
      <c r="B3110" s="5">
        <v>1990</v>
      </c>
      <c r="C3110" s="3" t="s">
        <v>647</v>
      </c>
      <c r="D3110" s="3" t="s">
        <v>648</v>
      </c>
      <c r="E3110" s="3" t="s">
        <v>35</v>
      </c>
      <c r="F3110" s="3" t="s">
        <v>646</v>
      </c>
      <c r="G3110" s="5">
        <v>4.6477080339999999</v>
      </c>
      <c r="H3110" s="5">
        <v>2.3306064879999999</v>
      </c>
      <c r="I3110" s="5">
        <v>6.8902385730000004</v>
      </c>
      <c r="J3110" s="2" t="s">
        <v>644</v>
      </c>
    </row>
    <row r="3111" spans="1:10" ht="14.4" hidden="1">
      <c r="A3111" s="3" t="s">
        <v>347</v>
      </c>
      <c r="B3111" s="5">
        <v>1991</v>
      </c>
      <c r="C3111" s="3" t="s">
        <v>647</v>
      </c>
      <c r="D3111" s="3" t="s">
        <v>648</v>
      </c>
      <c r="E3111" s="3" t="s">
        <v>35</v>
      </c>
      <c r="F3111" s="3" t="s">
        <v>646</v>
      </c>
      <c r="G3111" s="5">
        <v>4.6125699769999997</v>
      </c>
      <c r="H3111" s="5">
        <v>2.2988124139999999</v>
      </c>
      <c r="I3111" s="5">
        <v>6.7972293300000004</v>
      </c>
      <c r="J3111" s="2" t="s">
        <v>644</v>
      </c>
    </row>
    <row r="3112" spans="1:10" ht="14.4" hidden="1">
      <c r="A3112" s="3" t="s">
        <v>347</v>
      </c>
      <c r="B3112" s="5">
        <v>1992</v>
      </c>
      <c r="C3112" s="3" t="s">
        <v>647</v>
      </c>
      <c r="D3112" s="3" t="s">
        <v>648</v>
      </c>
      <c r="E3112" s="3" t="s">
        <v>35</v>
      </c>
      <c r="F3112" s="3" t="s">
        <v>646</v>
      </c>
      <c r="G3112" s="5">
        <v>4.4884923480000003</v>
      </c>
      <c r="H3112" s="5">
        <v>2.254048719</v>
      </c>
      <c r="I3112" s="5">
        <v>6.5549082099999998</v>
      </c>
      <c r="J3112" s="2" t="s">
        <v>644</v>
      </c>
    </row>
    <row r="3113" spans="1:10" ht="14.4" hidden="1">
      <c r="A3113" s="3" t="s">
        <v>347</v>
      </c>
      <c r="B3113" s="5">
        <v>1993</v>
      </c>
      <c r="C3113" s="3" t="s">
        <v>647</v>
      </c>
      <c r="D3113" s="3" t="s">
        <v>648</v>
      </c>
      <c r="E3113" s="3" t="s">
        <v>35</v>
      </c>
      <c r="F3113" s="3" t="s">
        <v>646</v>
      </c>
      <c r="G3113" s="5">
        <v>4.2813722590000003</v>
      </c>
      <c r="H3113" s="5">
        <v>2.1603090439999999</v>
      </c>
      <c r="I3113" s="5">
        <v>6.2258131949999997</v>
      </c>
      <c r="J3113" s="2" t="s">
        <v>644</v>
      </c>
    </row>
    <row r="3114" spans="1:10" ht="14.4" hidden="1">
      <c r="A3114" s="3" t="s">
        <v>347</v>
      </c>
      <c r="B3114" s="5">
        <v>1994</v>
      </c>
      <c r="C3114" s="3" t="s">
        <v>647</v>
      </c>
      <c r="D3114" s="3" t="s">
        <v>648</v>
      </c>
      <c r="E3114" s="3" t="s">
        <v>35</v>
      </c>
      <c r="F3114" s="3" t="s">
        <v>646</v>
      </c>
      <c r="G3114" s="5">
        <v>4.1110958399999999</v>
      </c>
      <c r="H3114" s="5">
        <v>2.0559295710000001</v>
      </c>
      <c r="I3114" s="5">
        <v>5.988044253</v>
      </c>
      <c r="J3114" s="2" t="s">
        <v>644</v>
      </c>
    </row>
    <row r="3115" spans="1:10" ht="14.4" hidden="1">
      <c r="A3115" s="3" t="s">
        <v>347</v>
      </c>
      <c r="B3115" s="5">
        <v>1995</v>
      </c>
      <c r="C3115" s="3" t="s">
        <v>647</v>
      </c>
      <c r="D3115" s="3" t="s">
        <v>648</v>
      </c>
      <c r="E3115" s="3" t="s">
        <v>35</v>
      </c>
      <c r="F3115" s="3" t="s">
        <v>646</v>
      </c>
      <c r="G3115" s="5">
        <v>3.9401347960000002</v>
      </c>
      <c r="H3115" s="5">
        <v>1.9908127849999999</v>
      </c>
      <c r="I3115" s="5">
        <v>5.7197166509999997</v>
      </c>
      <c r="J3115" s="2" t="s">
        <v>644</v>
      </c>
    </row>
    <row r="3116" spans="1:10" ht="14.4" hidden="1">
      <c r="A3116" s="3" t="s">
        <v>347</v>
      </c>
      <c r="B3116" s="5">
        <v>1996</v>
      </c>
      <c r="C3116" s="3" t="s">
        <v>647</v>
      </c>
      <c r="D3116" s="3" t="s">
        <v>648</v>
      </c>
      <c r="E3116" s="3" t="s">
        <v>35</v>
      </c>
      <c r="F3116" s="3" t="s">
        <v>646</v>
      </c>
      <c r="G3116" s="5">
        <v>3.669156724</v>
      </c>
      <c r="H3116" s="5">
        <v>1.890269789</v>
      </c>
      <c r="I3116" s="5">
        <v>5.3479596679999997</v>
      </c>
      <c r="J3116" s="2" t="s">
        <v>644</v>
      </c>
    </row>
    <row r="3117" spans="1:10" ht="14.4" hidden="1">
      <c r="A3117" s="3" t="s">
        <v>347</v>
      </c>
      <c r="B3117" s="5">
        <v>1997</v>
      </c>
      <c r="C3117" s="3" t="s">
        <v>647</v>
      </c>
      <c r="D3117" s="3" t="s">
        <v>648</v>
      </c>
      <c r="E3117" s="3" t="s">
        <v>35</v>
      </c>
      <c r="F3117" s="3" t="s">
        <v>646</v>
      </c>
      <c r="G3117" s="5">
        <v>3.3489797440000002</v>
      </c>
      <c r="H3117" s="5">
        <v>1.7148191420000001</v>
      </c>
      <c r="I3117" s="5">
        <v>4.8240079209999998</v>
      </c>
      <c r="J3117" s="2" t="s">
        <v>644</v>
      </c>
    </row>
    <row r="3118" spans="1:10" ht="14.4" hidden="1">
      <c r="A3118" s="3" t="s">
        <v>347</v>
      </c>
      <c r="B3118" s="5">
        <v>1998</v>
      </c>
      <c r="C3118" s="3" t="s">
        <v>647</v>
      </c>
      <c r="D3118" s="3" t="s">
        <v>648</v>
      </c>
      <c r="E3118" s="3" t="s">
        <v>35</v>
      </c>
      <c r="F3118" s="3" t="s">
        <v>646</v>
      </c>
      <c r="G3118" s="5">
        <v>3.159676106</v>
      </c>
      <c r="H3118" s="5">
        <v>1.663933605</v>
      </c>
      <c r="I3118" s="5">
        <v>4.598201306</v>
      </c>
      <c r="J3118" s="2" t="s">
        <v>644</v>
      </c>
    </row>
    <row r="3119" spans="1:10" ht="14.4" hidden="1">
      <c r="A3119" s="3" t="s">
        <v>347</v>
      </c>
      <c r="B3119" s="5">
        <v>1999</v>
      </c>
      <c r="C3119" s="3" t="s">
        <v>647</v>
      </c>
      <c r="D3119" s="3" t="s">
        <v>648</v>
      </c>
      <c r="E3119" s="3" t="s">
        <v>35</v>
      </c>
      <c r="F3119" s="3" t="s">
        <v>646</v>
      </c>
      <c r="G3119" s="5">
        <v>2.943572541</v>
      </c>
      <c r="H3119" s="5">
        <v>1.5249055650000001</v>
      </c>
      <c r="I3119" s="5">
        <v>4.3288235610000001</v>
      </c>
      <c r="J3119" s="2" t="s">
        <v>644</v>
      </c>
    </row>
    <row r="3120" spans="1:10" ht="14.4" hidden="1">
      <c r="A3120" s="3" t="s">
        <v>347</v>
      </c>
      <c r="B3120" s="5">
        <v>2000</v>
      </c>
      <c r="C3120" s="3" t="s">
        <v>647</v>
      </c>
      <c r="D3120" s="3" t="s">
        <v>648</v>
      </c>
      <c r="E3120" s="3" t="s">
        <v>35</v>
      </c>
      <c r="F3120" s="3" t="s">
        <v>646</v>
      </c>
      <c r="G3120" s="5">
        <v>2.8255863539999999</v>
      </c>
      <c r="H3120" s="5">
        <v>1.424661314</v>
      </c>
      <c r="I3120" s="5">
        <v>4.234853652</v>
      </c>
      <c r="J3120" s="2" t="s">
        <v>644</v>
      </c>
    </row>
    <row r="3121" spans="1:10" ht="14.4" hidden="1">
      <c r="A3121" s="3" t="s">
        <v>347</v>
      </c>
      <c r="B3121" s="5">
        <v>2001</v>
      </c>
      <c r="C3121" s="3" t="s">
        <v>647</v>
      </c>
      <c r="D3121" s="3" t="s">
        <v>648</v>
      </c>
      <c r="E3121" s="3" t="s">
        <v>35</v>
      </c>
      <c r="F3121" s="3" t="s">
        <v>646</v>
      </c>
      <c r="G3121" s="5">
        <v>2.7334340539999999</v>
      </c>
      <c r="H3121" s="5">
        <v>1.395861687</v>
      </c>
      <c r="I3121" s="5">
        <v>4.015464025</v>
      </c>
      <c r="J3121" s="2" t="s">
        <v>644</v>
      </c>
    </row>
    <row r="3122" spans="1:10" ht="14.4" hidden="1">
      <c r="A3122" s="3" t="s">
        <v>347</v>
      </c>
      <c r="B3122" s="5">
        <v>2002</v>
      </c>
      <c r="C3122" s="3" t="s">
        <v>647</v>
      </c>
      <c r="D3122" s="3" t="s">
        <v>648</v>
      </c>
      <c r="E3122" s="3" t="s">
        <v>35</v>
      </c>
      <c r="F3122" s="3" t="s">
        <v>646</v>
      </c>
      <c r="G3122" s="5">
        <v>2.6335413550000002</v>
      </c>
      <c r="H3122" s="5">
        <v>1.348892422</v>
      </c>
      <c r="I3122" s="5">
        <v>3.8847944179999998</v>
      </c>
      <c r="J3122" s="2" t="s">
        <v>644</v>
      </c>
    </row>
    <row r="3123" spans="1:10" ht="14.4" hidden="1">
      <c r="A3123" s="3" t="s">
        <v>347</v>
      </c>
      <c r="B3123" s="5">
        <v>2003</v>
      </c>
      <c r="C3123" s="3" t="s">
        <v>647</v>
      </c>
      <c r="D3123" s="3" t="s">
        <v>648</v>
      </c>
      <c r="E3123" s="3" t="s">
        <v>35</v>
      </c>
      <c r="F3123" s="3" t="s">
        <v>646</v>
      </c>
      <c r="G3123" s="5">
        <v>2.4370211099999999</v>
      </c>
      <c r="H3123" s="5">
        <v>1.2776225569999999</v>
      </c>
      <c r="I3123" s="5">
        <v>3.5737051499999999</v>
      </c>
      <c r="J3123" s="2" t="s">
        <v>644</v>
      </c>
    </row>
    <row r="3124" spans="1:10" ht="14.4" hidden="1">
      <c r="A3124" s="3" t="s">
        <v>347</v>
      </c>
      <c r="B3124" s="5">
        <v>2004</v>
      </c>
      <c r="C3124" s="3" t="s">
        <v>647</v>
      </c>
      <c r="D3124" s="3" t="s">
        <v>648</v>
      </c>
      <c r="E3124" s="3" t="s">
        <v>35</v>
      </c>
      <c r="F3124" s="3" t="s">
        <v>646</v>
      </c>
      <c r="G3124" s="5">
        <v>2.4002857689999999</v>
      </c>
      <c r="H3124" s="5">
        <v>1.2645472870000001</v>
      </c>
      <c r="I3124" s="5">
        <v>3.513286602</v>
      </c>
      <c r="J3124" s="2" t="s">
        <v>644</v>
      </c>
    </row>
    <row r="3125" spans="1:10" ht="14.4" hidden="1">
      <c r="A3125" s="3" t="s">
        <v>347</v>
      </c>
      <c r="B3125" s="5">
        <v>2005</v>
      </c>
      <c r="C3125" s="3" t="s">
        <v>647</v>
      </c>
      <c r="D3125" s="3" t="s">
        <v>648</v>
      </c>
      <c r="E3125" s="3" t="s">
        <v>35</v>
      </c>
      <c r="F3125" s="3" t="s">
        <v>646</v>
      </c>
      <c r="G3125" s="5">
        <v>2.419653287</v>
      </c>
      <c r="H3125" s="5">
        <v>1.2840238420000001</v>
      </c>
      <c r="I3125" s="5">
        <v>3.5825541049999998</v>
      </c>
      <c r="J3125" s="2" t="s">
        <v>644</v>
      </c>
    </row>
    <row r="3126" spans="1:10" ht="14.4" hidden="1">
      <c r="A3126" s="3" t="s">
        <v>347</v>
      </c>
      <c r="B3126" s="5">
        <v>2006</v>
      </c>
      <c r="C3126" s="3" t="s">
        <v>647</v>
      </c>
      <c r="D3126" s="3" t="s">
        <v>648</v>
      </c>
      <c r="E3126" s="3" t="s">
        <v>35</v>
      </c>
      <c r="F3126" s="3" t="s">
        <v>646</v>
      </c>
      <c r="G3126" s="5">
        <v>2.2759194800000002</v>
      </c>
      <c r="H3126" s="5">
        <v>1.237357547</v>
      </c>
      <c r="I3126" s="5">
        <v>3.3585296919999998</v>
      </c>
      <c r="J3126" s="2" t="s">
        <v>644</v>
      </c>
    </row>
    <row r="3127" spans="1:10" ht="14.4" hidden="1">
      <c r="A3127" s="3" t="s">
        <v>347</v>
      </c>
      <c r="B3127" s="5">
        <v>2007</v>
      </c>
      <c r="C3127" s="3" t="s">
        <v>647</v>
      </c>
      <c r="D3127" s="3" t="s">
        <v>648</v>
      </c>
      <c r="E3127" s="3" t="s">
        <v>35</v>
      </c>
      <c r="F3127" s="3" t="s">
        <v>646</v>
      </c>
      <c r="G3127" s="5">
        <v>2.1717506210000002</v>
      </c>
      <c r="H3127" s="5">
        <v>1.18711397</v>
      </c>
      <c r="I3127" s="5">
        <v>3.215778239</v>
      </c>
      <c r="J3127" s="2" t="s">
        <v>644</v>
      </c>
    </row>
    <row r="3128" spans="1:10" ht="14.4" hidden="1">
      <c r="A3128" s="3" t="s">
        <v>347</v>
      </c>
      <c r="B3128" s="5">
        <v>2008</v>
      </c>
      <c r="C3128" s="3" t="s">
        <v>647</v>
      </c>
      <c r="D3128" s="3" t="s">
        <v>648</v>
      </c>
      <c r="E3128" s="3" t="s">
        <v>35</v>
      </c>
      <c r="F3128" s="3" t="s">
        <v>646</v>
      </c>
      <c r="G3128" s="5">
        <v>2.1130361569999998</v>
      </c>
      <c r="H3128" s="5">
        <v>1.1534770519999999</v>
      </c>
      <c r="I3128" s="5">
        <v>3.1331777719999998</v>
      </c>
      <c r="J3128" s="2" t="s">
        <v>644</v>
      </c>
    </row>
    <row r="3129" spans="1:10" ht="14.4" hidden="1">
      <c r="A3129" s="3" t="s">
        <v>347</v>
      </c>
      <c r="B3129" s="5">
        <v>2009</v>
      </c>
      <c r="C3129" s="3" t="s">
        <v>647</v>
      </c>
      <c r="D3129" s="3" t="s">
        <v>648</v>
      </c>
      <c r="E3129" s="3" t="s">
        <v>35</v>
      </c>
      <c r="F3129" s="3" t="s">
        <v>646</v>
      </c>
      <c r="G3129" s="5">
        <v>1.9700081819999999</v>
      </c>
      <c r="H3129" s="5">
        <v>1.064564904</v>
      </c>
      <c r="I3129" s="5">
        <v>2.9151603650000002</v>
      </c>
      <c r="J3129" s="2" t="s">
        <v>644</v>
      </c>
    </row>
    <row r="3130" spans="1:10" ht="14.4" hidden="1">
      <c r="A3130" s="3" t="s">
        <v>347</v>
      </c>
      <c r="B3130" s="5">
        <v>2010</v>
      </c>
      <c r="C3130" s="3" t="s">
        <v>647</v>
      </c>
      <c r="D3130" s="3" t="s">
        <v>648</v>
      </c>
      <c r="E3130" s="3" t="s">
        <v>35</v>
      </c>
      <c r="F3130" s="3" t="s">
        <v>646</v>
      </c>
      <c r="G3130" s="5">
        <v>1.9173997110000001</v>
      </c>
      <c r="H3130" s="5">
        <v>1.022301269</v>
      </c>
      <c r="I3130" s="5">
        <v>2.8614609419999999</v>
      </c>
      <c r="J3130" s="2" t="s">
        <v>644</v>
      </c>
    </row>
    <row r="3131" spans="1:10" ht="14.4" hidden="1">
      <c r="A3131" s="3" t="s">
        <v>347</v>
      </c>
      <c r="B3131" s="5">
        <v>2011</v>
      </c>
      <c r="C3131" s="3" t="s">
        <v>647</v>
      </c>
      <c r="D3131" s="3" t="s">
        <v>648</v>
      </c>
      <c r="E3131" s="3" t="s">
        <v>35</v>
      </c>
      <c r="F3131" s="3" t="s">
        <v>646</v>
      </c>
      <c r="G3131" s="5">
        <v>1.8328716549999999</v>
      </c>
      <c r="H3131" s="5">
        <v>0.95048660500000004</v>
      </c>
      <c r="I3131" s="5">
        <v>2.7348429329999999</v>
      </c>
      <c r="J3131" s="2" t="s">
        <v>644</v>
      </c>
    </row>
    <row r="3132" spans="1:10" ht="14.4" hidden="1">
      <c r="A3132" s="3" t="s">
        <v>347</v>
      </c>
      <c r="B3132" s="5">
        <v>2012</v>
      </c>
      <c r="C3132" s="3" t="s">
        <v>647</v>
      </c>
      <c r="D3132" s="3" t="s">
        <v>648</v>
      </c>
      <c r="E3132" s="3" t="s">
        <v>35</v>
      </c>
      <c r="F3132" s="3" t="s">
        <v>646</v>
      </c>
      <c r="G3132" s="5">
        <v>1.8602442450000001</v>
      </c>
      <c r="H3132" s="5">
        <v>0.977569252</v>
      </c>
      <c r="I3132" s="5">
        <v>2.756516703</v>
      </c>
      <c r="J3132" s="2" t="s">
        <v>644</v>
      </c>
    </row>
    <row r="3133" spans="1:10" ht="14.4" hidden="1">
      <c r="A3133" s="3" t="s">
        <v>347</v>
      </c>
      <c r="B3133" s="5">
        <v>2013</v>
      </c>
      <c r="C3133" s="3" t="s">
        <v>647</v>
      </c>
      <c r="D3133" s="3" t="s">
        <v>648</v>
      </c>
      <c r="E3133" s="3" t="s">
        <v>35</v>
      </c>
      <c r="F3133" s="3" t="s">
        <v>646</v>
      </c>
      <c r="G3133" s="5">
        <v>1.7060587199999999</v>
      </c>
      <c r="H3133" s="5">
        <v>0.85213177799999995</v>
      </c>
      <c r="I3133" s="5">
        <v>2.558711701</v>
      </c>
      <c r="J3133" s="2" t="s">
        <v>644</v>
      </c>
    </row>
    <row r="3134" spans="1:10" ht="14.4" hidden="1">
      <c r="A3134" s="3" t="s">
        <v>347</v>
      </c>
      <c r="B3134" s="5">
        <v>2014</v>
      </c>
      <c r="C3134" s="3" t="s">
        <v>647</v>
      </c>
      <c r="D3134" s="3" t="s">
        <v>648</v>
      </c>
      <c r="E3134" s="3" t="s">
        <v>35</v>
      </c>
      <c r="F3134" s="3" t="s">
        <v>646</v>
      </c>
      <c r="G3134" s="5">
        <v>1.6082243890000001</v>
      </c>
      <c r="H3134" s="5">
        <v>0.82421644199999999</v>
      </c>
      <c r="I3134" s="5">
        <v>2.4388019660000002</v>
      </c>
      <c r="J3134" s="2" t="s">
        <v>644</v>
      </c>
    </row>
    <row r="3135" spans="1:10" ht="14.4" hidden="1">
      <c r="A3135" s="3" t="s">
        <v>347</v>
      </c>
      <c r="B3135" s="5">
        <v>2015</v>
      </c>
      <c r="C3135" s="3" t="s">
        <v>647</v>
      </c>
      <c r="D3135" s="3" t="s">
        <v>648</v>
      </c>
      <c r="E3135" s="3" t="s">
        <v>35</v>
      </c>
      <c r="F3135" s="3" t="s">
        <v>646</v>
      </c>
      <c r="G3135" s="5">
        <v>1.7613472809999999</v>
      </c>
      <c r="H3135" s="5">
        <v>0.94239769399999995</v>
      </c>
      <c r="I3135" s="5">
        <v>2.623830909</v>
      </c>
      <c r="J3135" s="2" t="s">
        <v>644</v>
      </c>
    </row>
    <row r="3136" spans="1:10" ht="14.4" hidden="1">
      <c r="A3136" s="3" t="s">
        <v>347</v>
      </c>
      <c r="B3136" s="5">
        <v>2016</v>
      </c>
      <c r="C3136" s="3" t="s">
        <v>647</v>
      </c>
      <c r="D3136" s="3" t="s">
        <v>648</v>
      </c>
      <c r="E3136" s="3" t="s">
        <v>35</v>
      </c>
      <c r="F3136" s="3" t="s">
        <v>646</v>
      </c>
      <c r="G3136" s="5">
        <v>1.6644622819999999</v>
      </c>
      <c r="H3136" s="5">
        <v>0.84988372300000004</v>
      </c>
      <c r="I3136" s="5">
        <v>2.4840478620000002</v>
      </c>
      <c r="J3136" s="2" t="s">
        <v>644</v>
      </c>
    </row>
    <row r="3137" spans="1:10" ht="14.4" hidden="1">
      <c r="A3137" s="3" t="s">
        <v>347</v>
      </c>
      <c r="B3137" s="5">
        <v>2017</v>
      </c>
      <c r="C3137" s="3" t="s">
        <v>647</v>
      </c>
      <c r="D3137" s="3" t="s">
        <v>648</v>
      </c>
      <c r="E3137" s="3" t="s">
        <v>35</v>
      </c>
      <c r="F3137" s="3" t="s">
        <v>646</v>
      </c>
      <c r="G3137" s="5">
        <v>1.7760161839999999</v>
      </c>
      <c r="H3137" s="5">
        <v>0.93551233600000006</v>
      </c>
      <c r="I3137" s="5">
        <v>2.6479245420000002</v>
      </c>
      <c r="J3137" s="2" t="s">
        <v>644</v>
      </c>
    </row>
    <row r="3138" spans="1:10" ht="14.4">
      <c r="A3138" s="3" t="s">
        <v>347</v>
      </c>
      <c r="B3138" s="5">
        <v>1990</v>
      </c>
      <c r="C3138" s="3" t="s">
        <v>647</v>
      </c>
      <c r="D3138" s="3" t="s">
        <v>649</v>
      </c>
      <c r="E3138" s="3" t="s">
        <v>35</v>
      </c>
      <c r="F3138" s="3" t="s">
        <v>643</v>
      </c>
      <c r="G3138" s="5">
        <v>276.76331779999998</v>
      </c>
      <c r="H3138" s="5">
        <v>214.3853982</v>
      </c>
      <c r="I3138" s="5">
        <v>339.23261580000002</v>
      </c>
      <c r="J3138" s="2" t="s">
        <v>644</v>
      </c>
    </row>
    <row r="3139" spans="1:10" ht="14.4">
      <c r="A3139" s="3" t="s">
        <v>347</v>
      </c>
      <c r="B3139" s="5">
        <v>1991</v>
      </c>
      <c r="C3139" s="3" t="s">
        <v>647</v>
      </c>
      <c r="D3139" s="3" t="s">
        <v>649</v>
      </c>
      <c r="E3139" s="3" t="s">
        <v>35</v>
      </c>
      <c r="F3139" s="3" t="s">
        <v>643</v>
      </c>
      <c r="G3139" s="5">
        <v>270.88445569999999</v>
      </c>
      <c r="H3139" s="5">
        <v>214.30172300000001</v>
      </c>
      <c r="I3139" s="5">
        <v>328.50883770000002</v>
      </c>
      <c r="J3139" s="2" t="s">
        <v>644</v>
      </c>
    </row>
    <row r="3140" spans="1:10" ht="14.4">
      <c r="A3140" s="3" t="s">
        <v>347</v>
      </c>
      <c r="B3140" s="5">
        <v>1992</v>
      </c>
      <c r="C3140" s="3" t="s">
        <v>647</v>
      </c>
      <c r="D3140" s="3" t="s">
        <v>649</v>
      </c>
      <c r="E3140" s="3" t="s">
        <v>35</v>
      </c>
      <c r="F3140" s="3" t="s">
        <v>643</v>
      </c>
      <c r="G3140" s="5">
        <v>264.28412279999998</v>
      </c>
      <c r="H3140" s="5">
        <v>211.82618210000001</v>
      </c>
      <c r="I3140" s="5">
        <v>319.35396120000001</v>
      </c>
      <c r="J3140" s="2" t="s">
        <v>644</v>
      </c>
    </row>
    <row r="3141" spans="1:10" ht="14.4">
      <c r="A3141" s="3" t="s">
        <v>347</v>
      </c>
      <c r="B3141" s="5">
        <v>1993</v>
      </c>
      <c r="C3141" s="3" t="s">
        <v>647</v>
      </c>
      <c r="D3141" s="3" t="s">
        <v>649</v>
      </c>
      <c r="E3141" s="3" t="s">
        <v>35</v>
      </c>
      <c r="F3141" s="3" t="s">
        <v>643</v>
      </c>
      <c r="G3141" s="5">
        <v>261.71591539999997</v>
      </c>
      <c r="H3141" s="5">
        <v>210.68827329999999</v>
      </c>
      <c r="I3141" s="5">
        <v>316.05810120000001</v>
      </c>
      <c r="J3141" s="2" t="s">
        <v>644</v>
      </c>
    </row>
    <row r="3142" spans="1:10" ht="14.4">
      <c r="A3142" s="3" t="s">
        <v>347</v>
      </c>
      <c r="B3142" s="5">
        <v>1994</v>
      </c>
      <c r="C3142" s="3" t="s">
        <v>647</v>
      </c>
      <c r="D3142" s="3" t="s">
        <v>649</v>
      </c>
      <c r="E3142" s="3" t="s">
        <v>35</v>
      </c>
      <c r="F3142" s="3" t="s">
        <v>643</v>
      </c>
      <c r="G3142" s="5">
        <v>263.86880189999999</v>
      </c>
      <c r="H3142" s="5">
        <v>213.13279270000001</v>
      </c>
      <c r="I3142" s="5">
        <v>319.69606349999998</v>
      </c>
      <c r="J3142" s="2" t="s">
        <v>644</v>
      </c>
    </row>
    <row r="3143" spans="1:10" ht="14.4">
      <c r="A3143" s="3" t="s">
        <v>347</v>
      </c>
      <c r="B3143" s="5">
        <v>1995</v>
      </c>
      <c r="C3143" s="3" t="s">
        <v>647</v>
      </c>
      <c r="D3143" s="3" t="s">
        <v>649</v>
      </c>
      <c r="E3143" s="3" t="s">
        <v>35</v>
      </c>
      <c r="F3143" s="3" t="s">
        <v>643</v>
      </c>
      <c r="G3143" s="5">
        <v>263.31907369999999</v>
      </c>
      <c r="H3143" s="5">
        <v>213.53392160000001</v>
      </c>
      <c r="I3143" s="5">
        <v>317.78270839999999</v>
      </c>
      <c r="J3143" s="2" t="s">
        <v>644</v>
      </c>
    </row>
    <row r="3144" spans="1:10" ht="14.4">
      <c r="A3144" s="3" t="s">
        <v>347</v>
      </c>
      <c r="B3144" s="5">
        <v>1996</v>
      </c>
      <c r="C3144" s="3" t="s">
        <v>647</v>
      </c>
      <c r="D3144" s="3" t="s">
        <v>649</v>
      </c>
      <c r="E3144" s="3" t="s">
        <v>35</v>
      </c>
      <c r="F3144" s="3" t="s">
        <v>643</v>
      </c>
      <c r="G3144" s="5">
        <v>259.56497860000002</v>
      </c>
      <c r="H3144" s="5">
        <v>214.55184840000001</v>
      </c>
      <c r="I3144" s="5">
        <v>310.27612290000002</v>
      </c>
      <c r="J3144" s="2" t="s">
        <v>644</v>
      </c>
    </row>
    <row r="3145" spans="1:10" ht="14.4">
      <c r="A3145" s="3" t="s">
        <v>347</v>
      </c>
      <c r="B3145" s="5">
        <v>1997</v>
      </c>
      <c r="C3145" s="3" t="s">
        <v>647</v>
      </c>
      <c r="D3145" s="3" t="s">
        <v>649</v>
      </c>
      <c r="E3145" s="3" t="s">
        <v>35</v>
      </c>
      <c r="F3145" s="3" t="s">
        <v>643</v>
      </c>
      <c r="G3145" s="5">
        <v>249.70459869999999</v>
      </c>
      <c r="H3145" s="5">
        <v>209.34150399999999</v>
      </c>
      <c r="I3145" s="5">
        <v>295.41665280000001</v>
      </c>
      <c r="J3145" s="2" t="s">
        <v>644</v>
      </c>
    </row>
    <row r="3146" spans="1:10" ht="14.4">
      <c r="A3146" s="3" t="s">
        <v>347</v>
      </c>
      <c r="B3146" s="5">
        <v>1998</v>
      </c>
      <c r="C3146" s="3" t="s">
        <v>647</v>
      </c>
      <c r="D3146" s="3" t="s">
        <v>649</v>
      </c>
      <c r="E3146" s="3" t="s">
        <v>35</v>
      </c>
      <c r="F3146" s="3" t="s">
        <v>643</v>
      </c>
      <c r="G3146" s="5">
        <v>245.34360789999999</v>
      </c>
      <c r="H3146" s="5">
        <v>203.88193240000001</v>
      </c>
      <c r="I3146" s="5">
        <v>288.6318996</v>
      </c>
      <c r="J3146" s="2" t="s">
        <v>644</v>
      </c>
    </row>
    <row r="3147" spans="1:10" ht="14.4">
      <c r="A3147" s="3" t="s">
        <v>347</v>
      </c>
      <c r="B3147" s="5">
        <v>1999</v>
      </c>
      <c r="C3147" s="3" t="s">
        <v>647</v>
      </c>
      <c r="D3147" s="3" t="s">
        <v>649</v>
      </c>
      <c r="E3147" s="3" t="s">
        <v>35</v>
      </c>
      <c r="F3147" s="3" t="s">
        <v>643</v>
      </c>
      <c r="G3147" s="5">
        <v>237.88625060000001</v>
      </c>
      <c r="H3147" s="5">
        <v>194.54237420000001</v>
      </c>
      <c r="I3147" s="5">
        <v>283.4364511</v>
      </c>
      <c r="J3147" s="2" t="s">
        <v>644</v>
      </c>
    </row>
    <row r="3148" spans="1:10" ht="14.4">
      <c r="A3148" s="3" t="s">
        <v>347</v>
      </c>
      <c r="B3148" s="5">
        <v>2000</v>
      </c>
      <c r="C3148" s="3" t="s">
        <v>647</v>
      </c>
      <c r="D3148" s="3" t="s">
        <v>649</v>
      </c>
      <c r="E3148" s="3" t="s">
        <v>35</v>
      </c>
      <c r="F3148" s="3" t="s">
        <v>643</v>
      </c>
      <c r="G3148" s="5">
        <v>231.97752109999999</v>
      </c>
      <c r="H3148" s="5">
        <v>187.6575015</v>
      </c>
      <c r="I3148" s="5">
        <v>282.60898980000002</v>
      </c>
      <c r="J3148" s="2" t="s">
        <v>644</v>
      </c>
    </row>
    <row r="3149" spans="1:10" ht="14.4">
      <c r="A3149" s="3" t="s">
        <v>347</v>
      </c>
      <c r="B3149" s="5">
        <v>2001</v>
      </c>
      <c r="C3149" s="3" t="s">
        <v>647</v>
      </c>
      <c r="D3149" s="3" t="s">
        <v>649</v>
      </c>
      <c r="E3149" s="3" t="s">
        <v>35</v>
      </c>
      <c r="F3149" s="3" t="s">
        <v>643</v>
      </c>
      <c r="G3149" s="5">
        <v>229.86171039999999</v>
      </c>
      <c r="H3149" s="5">
        <v>189.04590759999999</v>
      </c>
      <c r="I3149" s="5">
        <v>271.86979450000001</v>
      </c>
      <c r="J3149" s="2" t="s">
        <v>644</v>
      </c>
    </row>
    <row r="3150" spans="1:10" ht="14.4">
      <c r="A3150" s="3" t="s">
        <v>347</v>
      </c>
      <c r="B3150" s="5">
        <v>2002</v>
      </c>
      <c r="C3150" s="3" t="s">
        <v>647</v>
      </c>
      <c r="D3150" s="3" t="s">
        <v>649</v>
      </c>
      <c r="E3150" s="3" t="s">
        <v>35</v>
      </c>
      <c r="F3150" s="3" t="s">
        <v>643</v>
      </c>
      <c r="G3150" s="5">
        <v>224.35192230000001</v>
      </c>
      <c r="H3150" s="5">
        <v>187.39864549999999</v>
      </c>
      <c r="I3150" s="5">
        <v>265.43550859999999</v>
      </c>
      <c r="J3150" s="2" t="s">
        <v>644</v>
      </c>
    </row>
    <row r="3151" spans="1:10" ht="14.4">
      <c r="A3151" s="3" t="s">
        <v>347</v>
      </c>
      <c r="B3151" s="5">
        <v>2003</v>
      </c>
      <c r="C3151" s="3" t="s">
        <v>647</v>
      </c>
      <c r="D3151" s="3" t="s">
        <v>649</v>
      </c>
      <c r="E3151" s="3" t="s">
        <v>35</v>
      </c>
      <c r="F3151" s="3" t="s">
        <v>643</v>
      </c>
      <c r="G3151" s="5">
        <v>209.4780461</v>
      </c>
      <c r="H3151" s="5">
        <v>174.0515996</v>
      </c>
      <c r="I3151" s="5">
        <v>249.05450529999999</v>
      </c>
      <c r="J3151" s="2" t="s">
        <v>644</v>
      </c>
    </row>
    <row r="3152" spans="1:10" ht="14.4">
      <c r="A3152" s="3" t="s">
        <v>347</v>
      </c>
      <c r="B3152" s="5">
        <v>2004</v>
      </c>
      <c r="C3152" s="3" t="s">
        <v>647</v>
      </c>
      <c r="D3152" s="3" t="s">
        <v>649</v>
      </c>
      <c r="E3152" s="3" t="s">
        <v>35</v>
      </c>
      <c r="F3152" s="3" t="s">
        <v>643</v>
      </c>
      <c r="G3152" s="5">
        <v>211.1064355</v>
      </c>
      <c r="H3152" s="5">
        <v>175.22065449999999</v>
      </c>
      <c r="I3152" s="5">
        <v>251.54422529999999</v>
      </c>
      <c r="J3152" s="2" t="s">
        <v>644</v>
      </c>
    </row>
    <row r="3153" spans="1:10" ht="14.4">
      <c r="A3153" s="3" t="s">
        <v>347</v>
      </c>
      <c r="B3153" s="5">
        <v>2005</v>
      </c>
      <c r="C3153" s="3" t="s">
        <v>647</v>
      </c>
      <c r="D3153" s="3" t="s">
        <v>649</v>
      </c>
      <c r="E3153" s="3" t="s">
        <v>35</v>
      </c>
      <c r="F3153" s="3" t="s">
        <v>643</v>
      </c>
      <c r="G3153" s="5">
        <v>213.83995519999999</v>
      </c>
      <c r="H3153" s="5">
        <v>173.5760659</v>
      </c>
      <c r="I3153" s="5">
        <v>255.90720859999999</v>
      </c>
      <c r="J3153" s="2" t="s">
        <v>644</v>
      </c>
    </row>
    <row r="3154" spans="1:10" ht="14.4">
      <c r="A3154" s="3" t="s">
        <v>347</v>
      </c>
      <c r="B3154" s="5">
        <v>2006</v>
      </c>
      <c r="C3154" s="3" t="s">
        <v>647</v>
      </c>
      <c r="D3154" s="3" t="s">
        <v>649</v>
      </c>
      <c r="E3154" s="3" t="s">
        <v>35</v>
      </c>
      <c r="F3154" s="3" t="s">
        <v>643</v>
      </c>
      <c r="G3154" s="5">
        <v>207.9641915</v>
      </c>
      <c r="H3154" s="5">
        <v>171.79609479999999</v>
      </c>
      <c r="I3154" s="5">
        <v>247.00864079999999</v>
      </c>
      <c r="J3154" s="2" t="s">
        <v>644</v>
      </c>
    </row>
    <row r="3155" spans="1:10" ht="14.4">
      <c r="A3155" s="3" t="s">
        <v>347</v>
      </c>
      <c r="B3155" s="5">
        <v>2007</v>
      </c>
      <c r="C3155" s="3" t="s">
        <v>647</v>
      </c>
      <c r="D3155" s="3" t="s">
        <v>649</v>
      </c>
      <c r="E3155" s="3" t="s">
        <v>35</v>
      </c>
      <c r="F3155" s="3" t="s">
        <v>643</v>
      </c>
      <c r="G3155" s="5">
        <v>209.11377759999999</v>
      </c>
      <c r="H3155" s="5">
        <v>172.97011230000001</v>
      </c>
      <c r="I3155" s="5">
        <v>247.3293663</v>
      </c>
      <c r="J3155" s="2" t="s">
        <v>644</v>
      </c>
    </row>
    <row r="3156" spans="1:10" ht="14.4">
      <c r="A3156" s="3" t="s">
        <v>347</v>
      </c>
      <c r="B3156" s="5">
        <v>2008</v>
      </c>
      <c r="C3156" s="3" t="s">
        <v>647</v>
      </c>
      <c r="D3156" s="3" t="s">
        <v>649</v>
      </c>
      <c r="E3156" s="3" t="s">
        <v>35</v>
      </c>
      <c r="F3156" s="3" t="s">
        <v>643</v>
      </c>
      <c r="G3156" s="5">
        <v>210.01124469999999</v>
      </c>
      <c r="H3156" s="5">
        <v>173.55094879999999</v>
      </c>
      <c r="I3156" s="5">
        <v>248.48120470000001</v>
      </c>
      <c r="J3156" s="2" t="s">
        <v>644</v>
      </c>
    </row>
    <row r="3157" spans="1:10" ht="14.4">
      <c r="A3157" s="3" t="s">
        <v>347</v>
      </c>
      <c r="B3157" s="5">
        <v>2009</v>
      </c>
      <c r="C3157" s="3" t="s">
        <v>647</v>
      </c>
      <c r="D3157" s="3" t="s">
        <v>649</v>
      </c>
      <c r="E3157" s="3" t="s">
        <v>35</v>
      </c>
      <c r="F3157" s="3" t="s">
        <v>643</v>
      </c>
      <c r="G3157" s="5">
        <v>195.619077</v>
      </c>
      <c r="H3157" s="5">
        <v>160.74078940000001</v>
      </c>
      <c r="I3157" s="5">
        <v>232.38217800000001</v>
      </c>
      <c r="J3157" s="2" t="s">
        <v>644</v>
      </c>
    </row>
    <row r="3158" spans="1:10" ht="14.4">
      <c r="A3158" s="3" t="s">
        <v>347</v>
      </c>
      <c r="B3158" s="5">
        <v>2010</v>
      </c>
      <c r="C3158" s="3" t="s">
        <v>647</v>
      </c>
      <c r="D3158" s="3" t="s">
        <v>649</v>
      </c>
      <c r="E3158" s="3" t="s">
        <v>35</v>
      </c>
      <c r="F3158" s="3" t="s">
        <v>643</v>
      </c>
      <c r="G3158" s="5">
        <v>189.25816829999999</v>
      </c>
      <c r="H3158" s="5">
        <v>152.61765220000001</v>
      </c>
      <c r="I3158" s="5">
        <v>225.62757350000001</v>
      </c>
      <c r="J3158" s="2" t="s">
        <v>644</v>
      </c>
    </row>
    <row r="3159" spans="1:10" ht="14.4">
      <c r="A3159" s="3" t="s">
        <v>347</v>
      </c>
      <c r="B3159" s="5">
        <v>2011</v>
      </c>
      <c r="C3159" s="3" t="s">
        <v>647</v>
      </c>
      <c r="D3159" s="3" t="s">
        <v>649</v>
      </c>
      <c r="E3159" s="3" t="s">
        <v>35</v>
      </c>
      <c r="F3159" s="3" t="s">
        <v>643</v>
      </c>
      <c r="G3159" s="5">
        <v>181.39669749999999</v>
      </c>
      <c r="H3159" s="5">
        <v>146.10852850000001</v>
      </c>
      <c r="I3159" s="5">
        <v>216.2841052</v>
      </c>
      <c r="J3159" s="2" t="s">
        <v>644</v>
      </c>
    </row>
    <row r="3160" spans="1:10" ht="14.4">
      <c r="A3160" s="3" t="s">
        <v>347</v>
      </c>
      <c r="B3160" s="5">
        <v>2012</v>
      </c>
      <c r="C3160" s="3" t="s">
        <v>647</v>
      </c>
      <c r="D3160" s="3" t="s">
        <v>649</v>
      </c>
      <c r="E3160" s="3" t="s">
        <v>35</v>
      </c>
      <c r="F3160" s="3" t="s">
        <v>643</v>
      </c>
      <c r="G3160" s="5">
        <v>179.69758759999999</v>
      </c>
      <c r="H3160" s="5">
        <v>145.6041998</v>
      </c>
      <c r="I3160" s="5">
        <v>213.88491339999999</v>
      </c>
      <c r="J3160" s="2" t="s">
        <v>644</v>
      </c>
    </row>
    <row r="3161" spans="1:10" ht="14.4">
      <c r="A3161" s="3" t="s">
        <v>347</v>
      </c>
      <c r="B3161" s="5">
        <v>2013</v>
      </c>
      <c r="C3161" s="3" t="s">
        <v>647</v>
      </c>
      <c r="D3161" s="3" t="s">
        <v>649</v>
      </c>
      <c r="E3161" s="3" t="s">
        <v>35</v>
      </c>
      <c r="F3161" s="3" t="s">
        <v>643</v>
      </c>
      <c r="G3161" s="5">
        <v>168.66608289999999</v>
      </c>
      <c r="H3161" s="5">
        <v>132.79368149999999</v>
      </c>
      <c r="I3161" s="5">
        <v>203.13360069999999</v>
      </c>
      <c r="J3161" s="2" t="s">
        <v>644</v>
      </c>
    </row>
    <row r="3162" spans="1:10" ht="14.4">
      <c r="A3162" s="3" t="s">
        <v>347</v>
      </c>
      <c r="B3162" s="5">
        <v>2014</v>
      </c>
      <c r="C3162" s="3" t="s">
        <v>647</v>
      </c>
      <c r="D3162" s="3" t="s">
        <v>649</v>
      </c>
      <c r="E3162" s="3" t="s">
        <v>35</v>
      </c>
      <c r="F3162" s="3" t="s">
        <v>643</v>
      </c>
      <c r="G3162" s="5">
        <v>160.4838924</v>
      </c>
      <c r="H3162" s="5">
        <v>124.8350057</v>
      </c>
      <c r="I3162" s="5">
        <v>195.37882870000001</v>
      </c>
      <c r="J3162" s="2" t="s">
        <v>644</v>
      </c>
    </row>
    <row r="3163" spans="1:10" ht="14.4">
      <c r="A3163" s="3" t="s">
        <v>347</v>
      </c>
      <c r="B3163" s="5">
        <v>2015</v>
      </c>
      <c r="C3163" s="3" t="s">
        <v>647</v>
      </c>
      <c r="D3163" s="3" t="s">
        <v>649</v>
      </c>
      <c r="E3163" s="3" t="s">
        <v>35</v>
      </c>
      <c r="F3163" s="3" t="s">
        <v>643</v>
      </c>
      <c r="G3163" s="5">
        <v>167.88675470000001</v>
      </c>
      <c r="H3163" s="5">
        <v>133.01087269999999</v>
      </c>
      <c r="I3163" s="5">
        <v>203.32270299999999</v>
      </c>
      <c r="J3163" s="2" t="s">
        <v>644</v>
      </c>
    </row>
    <row r="3164" spans="1:10" ht="14.4">
      <c r="A3164" s="3" t="s">
        <v>347</v>
      </c>
      <c r="B3164" s="5">
        <v>2016</v>
      </c>
      <c r="C3164" s="3" t="s">
        <v>647</v>
      </c>
      <c r="D3164" s="3" t="s">
        <v>649</v>
      </c>
      <c r="E3164" s="3" t="s">
        <v>35</v>
      </c>
      <c r="F3164" s="3" t="s">
        <v>643</v>
      </c>
      <c r="G3164" s="5">
        <v>159.11551249999999</v>
      </c>
      <c r="H3164" s="5">
        <v>123.9573718</v>
      </c>
      <c r="I3164" s="5">
        <v>194.4717488</v>
      </c>
      <c r="J3164" s="2" t="s">
        <v>644</v>
      </c>
    </row>
    <row r="3165" spans="1:10" ht="14.4">
      <c r="A3165" s="3" t="s">
        <v>347</v>
      </c>
      <c r="B3165" s="5">
        <v>2017</v>
      </c>
      <c r="C3165" s="3" t="s">
        <v>647</v>
      </c>
      <c r="D3165" s="3" t="s">
        <v>649</v>
      </c>
      <c r="E3165" s="3" t="s">
        <v>35</v>
      </c>
      <c r="F3165" s="3" t="s">
        <v>643</v>
      </c>
      <c r="G3165" s="5">
        <v>161.01803179999999</v>
      </c>
      <c r="H3165" s="5">
        <v>126.75238950000001</v>
      </c>
      <c r="I3165" s="5">
        <v>197.2877416</v>
      </c>
      <c r="J3165" s="2" t="s">
        <v>644</v>
      </c>
    </row>
    <row r="3166" spans="1:10" ht="14.4" hidden="1">
      <c r="A3166" s="3" t="s">
        <v>347</v>
      </c>
      <c r="B3166" s="5">
        <v>1990</v>
      </c>
      <c r="C3166" s="3" t="s">
        <v>647</v>
      </c>
      <c r="D3166" s="3" t="s">
        <v>649</v>
      </c>
      <c r="E3166" s="3" t="s">
        <v>35</v>
      </c>
      <c r="F3166" s="3" t="s">
        <v>646</v>
      </c>
      <c r="G3166" s="5">
        <v>11.53361093</v>
      </c>
      <c r="H3166" s="5">
        <v>8.9334189760000005</v>
      </c>
      <c r="I3166" s="5">
        <v>14.013122109999999</v>
      </c>
      <c r="J3166" s="2" t="s">
        <v>644</v>
      </c>
    </row>
    <row r="3167" spans="1:10" ht="14.4" hidden="1">
      <c r="A3167" s="3" t="s">
        <v>347</v>
      </c>
      <c r="B3167" s="5">
        <v>1991</v>
      </c>
      <c r="C3167" s="3" t="s">
        <v>647</v>
      </c>
      <c r="D3167" s="3" t="s">
        <v>649</v>
      </c>
      <c r="E3167" s="3" t="s">
        <v>35</v>
      </c>
      <c r="F3167" s="3" t="s">
        <v>646</v>
      </c>
      <c r="G3167" s="5">
        <v>11.3273449</v>
      </c>
      <c r="H3167" s="5">
        <v>8.9908049299999995</v>
      </c>
      <c r="I3167" s="5">
        <v>13.71276838</v>
      </c>
      <c r="J3167" s="2" t="s">
        <v>644</v>
      </c>
    </row>
    <row r="3168" spans="1:10" ht="14.4" hidden="1">
      <c r="A3168" s="3" t="s">
        <v>347</v>
      </c>
      <c r="B3168" s="5">
        <v>1992</v>
      </c>
      <c r="C3168" s="3" t="s">
        <v>647</v>
      </c>
      <c r="D3168" s="3" t="s">
        <v>649</v>
      </c>
      <c r="E3168" s="3" t="s">
        <v>35</v>
      </c>
      <c r="F3168" s="3" t="s">
        <v>646</v>
      </c>
      <c r="G3168" s="5">
        <v>11.15830527</v>
      </c>
      <c r="H3168" s="5">
        <v>8.944641914</v>
      </c>
      <c r="I3168" s="5">
        <v>13.436244200000001</v>
      </c>
      <c r="J3168" s="2" t="s">
        <v>644</v>
      </c>
    </row>
    <row r="3169" spans="1:10" ht="14.4" hidden="1">
      <c r="A3169" s="3" t="s">
        <v>347</v>
      </c>
      <c r="B3169" s="5">
        <v>1993</v>
      </c>
      <c r="C3169" s="3" t="s">
        <v>647</v>
      </c>
      <c r="D3169" s="3" t="s">
        <v>649</v>
      </c>
      <c r="E3169" s="3" t="s">
        <v>35</v>
      </c>
      <c r="F3169" s="3" t="s">
        <v>646</v>
      </c>
      <c r="G3169" s="5">
        <v>11.11244117</v>
      </c>
      <c r="H3169" s="5">
        <v>8.9848011670000005</v>
      </c>
      <c r="I3169" s="5">
        <v>13.38126055</v>
      </c>
      <c r="J3169" s="2" t="s">
        <v>644</v>
      </c>
    </row>
    <row r="3170" spans="1:10" ht="14.4" hidden="1">
      <c r="A3170" s="3" t="s">
        <v>347</v>
      </c>
      <c r="B3170" s="5">
        <v>1994</v>
      </c>
      <c r="C3170" s="3" t="s">
        <v>647</v>
      </c>
      <c r="D3170" s="3" t="s">
        <v>649</v>
      </c>
      <c r="E3170" s="3" t="s">
        <v>35</v>
      </c>
      <c r="F3170" s="3" t="s">
        <v>646</v>
      </c>
      <c r="G3170" s="5">
        <v>11.21305828</v>
      </c>
      <c r="H3170" s="5">
        <v>9.0397504190000006</v>
      </c>
      <c r="I3170" s="5">
        <v>13.511629429999999</v>
      </c>
      <c r="J3170" s="2" t="s">
        <v>644</v>
      </c>
    </row>
    <row r="3171" spans="1:10" ht="14.4" hidden="1">
      <c r="A3171" s="3" t="s">
        <v>347</v>
      </c>
      <c r="B3171" s="5">
        <v>1995</v>
      </c>
      <c r="C3171" s="3" t="s">
        <v>647</v>
      </c>
      <c r="D3171" s="3" t="s">
        <v>649</v>
      </c>
      <c r="E3171" s="3" t="s">
        <v>35</v>
      </c>
      <c r="F3171" s="3" t="s">
        <v>646</v>
      </c>
      <c r="G3171" s="5">
        <v>11.23081846</v>
      </c>
      <c r="H3171" s="5">
        <v>9.0109545309999994</v>
      </c>
      <c r="I3171" s="5">
        <v>13.55985735</v>
      </c>
      <c r="J3171" s="2" t="s">
        <v>644</v>
      </c>
    </row>
    <row r="3172" spans="1:10" ht="14.4" hidden="1">
      <c r="A3172" s="3" t="s">
        <v>347</v>
      </c>
      <c r="B3172" s="5">
        <v>1996</v>
      </c>
      <c r="C3172" s="3" t="s">
        <v>647</v>
      </c>
      <c r="D3172" s="3" t="s">
        <v>649</v>
      </c>
      <c r="E3172" s="3" t="s">
        <v>35</v>
      </c>
      <c r="F3172" s="3" t="s">
        <v>646</v>
      </c>
      <c r="G3172" s="5">
        <v>11.078342599999999</v>
      </c>
      <c r="H3172" s="5">
        <v>9.0878846610000004</v>
      </c>
      <c r="I3172" s="5">
        <v>13.19407803</v>
      </c>
      <c r="J3172" s="2" t="s">
        <v>644</v>
      </c>
    </row>
    <row r="3173" spans="1:10" ht="14.4" hidden="1">
      <c r="A3173" s="3" t="s">
        <v>347</v>
      </c>
      <c r="B3173" s="5">
        <v>1997</v>
      </c>
      <c r="C3173" s="3" t="s">
        <v>647</v>
      </c>
      <c r="D3173" s="3" t="s">
        <v>649</v>
      </c>
      <c r="E3173" s="3" t="s">
        <v>35</v>
      </c>
      <c r="F3173" s="3" t="s">
        <v>646</v>
      </c>
      <c r="G3173" s="5">
        <v>10.751417229999999</v>
      </c>
      <c r="H3173" s="5">
        <v>8.9735973280000003</v>
      </c>
      <c r="I3173" s="5">
        <v>12.763430420000001</v>
      </c>
      <c r="J3173" s="2" t="s">
        <v>644</v>
      </c>
    </row>
    <row r="3174" spans="1:10" ht="14.4" hidden="1">
      <c r="A3174" s="3" t="s">
        <v>347</v>
      </c>
      <c r="B3174" s="5">
        <v>1998</v>
      </c>
      <c r="C3174" s="3" t="s">
        <v>647</v>
      </c>
      <c r="D3174" s="3" t="s">
        <v>649</v>
      </c>
      <c r="E3174" s="3" t="s">
        <v>35</v>
      </c>
      <c r="F3174" s="3" t="s">
        <v>646</v>
      </c>
      <c r="G3174" s="5">
        <v>10.65401552</v>
      </c>
      <c r="H3174" s="5">
        <v>8.7892581869999997</v>
      </c>
      <c r="I3174" s="5">
        <v>12.639912150000001</v>
      </c>
      <c r="J3174" s="2" t="s">
        <v>644</v>
      </c>
    </row>
    <row r="3175" spans="1:10" ht="14.4" hidden="1">
      <c r="A3175" s="3" t="s">
        <v>347</v>
      </c>
      <c r="B3175" s="5">
        <v>1999</v>
      </c>
      <c r="C3175" s="3" t="s">
        <v>647</v>
      </c>
      <c r="D3175" s="3" t="s">
        <v>649</v>
      </c>
      <c r="E3175" s="3" t="s">
        <v>35</v>
      </c>
      <c r="F3175" s="3" t="s">
        <v>646</v>
      </c>
      <c r="G3175" s="5">
        <v>10.430800169999999</v>
      </c>
      <c r="H3175" s="5">
        <v>8.5416362150000005</v>
      </c>
      <c r="I3175" s="5">
        <v>12.402373109999999</v>
      </c>
      <c r="J3175" s="2" t="s">
        <v>644</v>
      </c>
    </row>
    <row r="3176" spans="1:10" ht="14.4" hidden="1">
      <c r="A3176" s="3" t="s">
        <v>347</v>
      </c>
      <c r="B3176" s="5">
        <v>2000</v>
      </c>
      <c r="C3176" s="3" t="s">
        <v>647</v>
      </c>
      <c r="D3176" s="3" t="s">
        <v>649</v>
      </c>
      <c r="E3176" s="3" t="s">
        <v>35</v>
      </c>
      <c r="F3176" s="3" t="s">
        <v>646</v>
      </c>
      <c r="G3176" s="5">
        <v>10.16323309</v>
      </c>
      <c r="H3176" s="5">
        <v>8.2372246929999999</v>
      </c>
      <c r="I3176" s="5">
        <v>12.27116193</v>
      </c>
      <c r="J3176" s="2" t="s">
        <v>644</v>
      </c>
    </row>
    <row r="3177" spans="1:10" ht="14.4" hidden="1">
      <c r="A3177" s="3" t="s">
        <v>347</v>
      </c>
      <c r="B3177" s="5">
        <v>2001</v>
      </c>
      <c r="C3177" s="3" t="s">
        <v>647</v>
      </c>
      <c r="D3177" s="3" t="s">
        <v>649</v>
      </c>
      <c r="E3177" s="3" t="s">
        <v>35</v>
      </c>
      <c r="F3177" s="3" t="s">
        <v>646</v>
      </c>
      <c r="G3177" s="5">
        <v>10.07688914</v>
      </c>
      <c r="H3177" s="5">
        <v>8.3140307500000006</v>
      </c>
      <c r="I3177" s="5">
        <v>11.975761589999999</v>
      </c>
      <c r="J3177" s="2" t="s">
        <v>644</v>
      </c>
    </row>
    <row r="3178" spans="1:10" ht="14.4" hidden="1">
      <c r="A3178" s="3" t="s">
        <v>347</v>
      </c>
      <c r="B3178" s="5">
        <v>2002</v>
      </c>
      <c r="C3178" s="3" t="s">
        <v>647</v>
      </c>
      <c r="D3178" s="3" t="s">
        <v>649</v>
      </c>
      <c r="E3178" s="3" t="s">
        <v>35</v>
      </c>
      <c r="F3178" s="3" t="s">
        <v>646</v>
      </c>
      <c r="G3178" s="5">
        <v>9.8001873909999997</v>
      </c>
      <c r="H3178" s="5">
        <v>8.1827921220000004</v>
      </c>
      <c r="I3178" s="5">
        <v>11.52417221</v>
      </c>
      <c r="J3178" s="2" t="s">
        <v>644</v>
      </c>
    </row>
    <row r="3179" spans="1:10" ht="14.4" hidden="1">
      <c r="A3179" s="3" t="s">
        <v>347</v>
      </c>
      <c r="B3179" s="5">
        <v>2003</v>
      </c>
      <c r="C3179" s="3" t="s">
        <v>647</v>
      </c>
      <c r="D3179" s="3" t="s">
        <v>649</v>
      </c>
      <c r="E3179" s="3" t="s">
        <v>35</v>
      </c>
      <c r="F3179" s="3" t="s">
        <v>646</v>
      </c>
      <c r="G3179" s="5">
        <v>9.1929356329999994</v>
      </c>
      <c r="H3179" s="5">
        <v>7.6525967689999996</v>
      </c>
      <c r="I3179" s="5">
        <v>10.8649988</v>
      </c>
      <c r="J3179" s="2" t="s">
        <v>644</v>
      </c>
    </row>
    <row r="3180" spans="1:10" ht="14.4" hidden="1">
      <c r="A3180" s="3" t="s">
        <v>347</v>
      </c>
      <c r="B3180" s="5">
        <v>2004</v>
      </c>
      <c r="C3180" s="3" t="s">
        <v>647</v>
      </c>
      <c r="D3180" s="3" t="s">
        <v>649</v>
      </c>
      <c r="E3180" s="3" t="s">
        <v>35</v>
      </c>
      <c r="F3180" s="3" t="s">
        <v>646</v>
      </c>
      <c r="G3180" s="5">
        <v>9.2995772349999992</v>
      </c>
      <c r="H3180" s="5">
        <v>7.7193077609999996</v>
      </c>
      <c r="I3180" s="5">
        <v>10.991984090000001</v>
      </c>
      <c r="J3180" s="2" t="s">
        <v>644</v>
      </c>
    </row>
    <row r="3181" spans="1:10" ht="14.4" hidden="1">
      <c r="A3181" s="3" t="s">
        <v>347</v>
      </c>
      <c r="B3181" s="5">
        <v>2005</v>
      </c>
      <c r="C3181" s="3" t="s">
        <v>647</v>
      </c>
      <c r="D3181" s="3" t="s">
        <v>649</v>
      </c>
      <c r="E3181" s="3" t="s">
        <v>35</v>
      </c>
      <c r="F3181" s="3" t="s">
        <v>646</v>
      </c>
      <c r="G3181" s="5">
        <v>9.3237686820000008</v>
      </c>
      <c r="H3181" s="5">
        <v>7.5859923900000004</v>
      </c>
      <c r="I3181" s="5">
        <v>11.03042664</v>
      </c>
      <c r="J3181" s="2" t="s">
        <v>644</v>
      </c>
    </row>
    <row r="3182" spans="1:10" ht="14.4" hidden="1">
      <c r="A3182" s="3" t="s">
        <v>347</v>
      </c>
      <c r="B3182" s="5">
        <v>2006</v>
      </c>
      <c r="C3182" s="3" t="s">
        <v>647</v>
      </c>
      <c r="D3182" s="3" t="s">
        <v>649</v>
      </c>
      <c r="E3182" s="3" t="s">
        <v>35</v>
      </c>
      <c r="F3182" s="3" t="s">
        <v>646</v>
      </c>
      <c r="G3182" s="5">
        <v>9.110413479</v>
      </c>
      <c r="H3182" s="5">
        <v>7.492839086</v>
      </c>
      <c r="I3182" s="5">
        <v>10.75582522</v>
      </c>
      <c r="J3182" s="2" t="s">
        <v>644</v>
      </c>
    </row>
    <row r="3183" spans="1:10" ht="14.4" hidden="1">
      <c r="A3183" s="3" t="s">
        <v>347</v>
      </c>
      <c r="B3183" s="5">
        <v>2007</v>
      </c>
      <c r="C3183" s="3" t="s">
        <v>647</v>
      </c>
      <c r="D3183" s="3" t="s">
        <v>649</v>
      </c>
      <c r="E3183" s="3" t="s">
        <v>35</v>
      </c>
      <c r="F3183" s="3" t="s">
        <v>646</v>
      </c>
      <c r="G3183" s="5">
        <v>9.0540315210000006</v>
      </c>
      <c r="H3183" s="5">
        <v>7.4902666399999998</v>
      </c>
      <c r="I3183" s="5">
        <v>10.62271162</v>
      </c>
      <c r="J3183" s="2" t="s">
        <v>644</v>
      </c>
    </row>
    <row r="3184" spans="1:10" ht="14.4" hidden="1">
      <c r="A3184" s="3" t="s">
        <v>347</v>
      </c>
      <c r="B3184" s="5">
        <v>2008</v>
      </c>
      <c r="C3184" s="3" t="s">
        <v>647</v>
      </c>
      <c r="D3184" s="3" t="s">
        <v>649</v>
      </c>
      <c r="E3184" s="3" t="s">
        <v>35</v>
      </c>
      <c r="F3184" s="3" t="s">
        <v>646</v>
      </c>
      <c r="G3184" s="5">
        <v>9.0376360309999999</v>
      </c>
      <c r="H3184" s="5">
        <v>7.5022345799999997</v>
      </c>
      <c r="I3184" s="5">
        <v>10.573402160000001</v>
      </c>
      <c r="J3184" s="2" t="s">
        <v>644</v>
      </c>
    </row>
    <row r="3185" spans="1:10" ht="14.4" hidden="1">
      <c r="A3185" s="3" t="s">
        <v>347</v>
      </c>
      <c r="B3185" s="5">
        <v>2009</v>
      </c>
      <c r="C3185" s="3" t="s">
        <v>647</v>
      </c>
      <c r="D3185" s="3" t="s">
        <v>649</v>
      </c>
      <c r="E3185" s="3" t="s">
        <v>35</v>
      </c>
      <c r="F3185" s="3" t="s">
        <v>646</v>
      </c>
      <c r="G3185" s="5">
        <v>8.4347286110000006</v>
      </c>
      <c r="H3185" s="5">
        <v>7.0253507979999998</v>
      </c>
      <c r="I3185" s="5">
        <v>9.9164169520000005</v>
      </c>
      <c r="J3185" s="2" t="s">
        <v>644</v>
      </c>
    </row>
    <row r="3186" spans="1:10" ht="14.4" hidden="1">
      <c r="A3186" s="3" t="s">
        <v>347</v>
      </c>
      <c r="B3186" s="5">
        <v>2010</v>
      </c>
      <c r="C3186" s="3" t="s">
        <v>647</v>
      </c>
      <c r="D3186" s="3" t="s">
        <v>649</v>
      </c>
      <c r="E3186" s="3" t="s">
        <v>35</v>
      </c>
      <c r="F3186" s="3" t="s">
        <v>646</v>
      </c>
      <c r="G3186" s="5">
        <v>8.1846420739999992</v>
      </c>
      <c r="H3186" s="5">
        <v>6.6985176959999997</v>
      </c>
      <c r="I3186" s="5">
        <v>9.6819027769999995</v>
      </c>
      <c r="J3186" s="2" t="s">
        <v>644</v>
      </c>
    </row>
    <row r="3187" spans="1:10" ht="14.4" hidden="1">
      <c r="A3187" s="3" t="s">
        <v>347</v>
      </c>
      <c r="B3187" s="5">
        <v>2011</v>
      </c>
      <c r="C3187" s="3" t="s">
        <v>647</v>
      </c>
      <c r="D3187" s="3" t="s">
        <v>649</v>
      </c>
      <c r="E3187" s="3" t="s">
        <v>35</v>
      </c>
      <c r="F3187" s="3" t="s">
        <v>646</v>
      </c>
      <c r="G3187" s="5">
        <v>7.8975419330000003</v>
      </c>
      <c r="H3187" s="5">
        <v>6.453134457</v>
      </c>
      <c r="I3187" s="5">
        <v>9.3525139149999994</v>
      </c>
      <c r="J3187" s="2" t="s">
        <v>644</v>
      </c>
    </row>
    <row r="3188" spans="1:10" ht="14.4" hidden="1">
      <c r="A3188" s="3" t="s">
        <v>347</v>
      </c>
      <c r="B3188" s="5">
        <v>2012</v>
      </c>
      <c r="C3188" s="3" t="s">
        <v>647</v>
      </c>
      <c r="D3188" s="3" t="s">
        <v>649</v>
      </c>
      <c r="E3188" s="3" t="s">
        <v>35</v>
      </c>
      <c r="F3188" s="3" t="s">
        <v>646</v>
      </c>
      <c r="G3188" s="5">
        <v>7.916287992</v>
      </c>
      <c r="H3188" s="5">
        <v>6.5125404729999996</v>
      </c>
      <c r="I3188" s="5">
        <v>9.3823486230000004</v>
      </c>
      <c r="J3188" s="2" t="s">
        <v>644</v>
      </c>
    </row>
    <row r="3189" spans="1:10" ht="14.4" hidden="1">
      <c r="A3189" s="3" t="s">
        <v>347</v>
      </c>
      <c r="B3189" s="5">
        <v>2013</v>
      </c>
      <c r="C3189" s="3" t="s">
        <v>647</v>
      </c>
      <c r="D3189" s="3" t="s">
        <v>649</v>
      </c>
      <c r="E3189" s="3" t="s">
        <v>35</v>
      </c>
      <c r="F3189" s="3" t="s">
        <v>646</v>
      </c>
      <c r="G3189" s="5">
        <v>7.4502480960000002</v>
      </c>
      <c r="H3189" s="5">
        <v>5.9492093580000001</v>
      </c>
      <c r="I3189" s="5">
        <v>8.9251878120000008</v>
      </c>
      <c r="J3189" s="2" t="s">
        <v>644</v>
      </c>
    </row>
    <row r="3190" spans="1:10" ht="14.4" hidden="1">
      <c r="A3190" s="3" t="s">
        <v>347</v>
      </c>
      <c r="B3190" s="5">
        <v>2014</v>
      </c>
      <c r="C3190" s="3" t="s">
        <v>647</v>
      </c>
      <c r="D3190" s="3" t="s">
        <v>649</v>
      </c>
      <c r="E3190" s="3" t="s">
        <v>35</v>
      </c>
      <c r="F3190" s="3" t="s">
        <v>646</v>
      </c>
      <c r="G3190" s="5">
        <v>7.1640175289999997</v>
      </c>
      <c r="H3190" s="5">
        <v>5.6524680719999996</v>
      </c>
      <c r="I3190" s="5">
        <v>8.5846863780000007</v>
      </c>
      <c r="J3190" s="2" t="s">
        <v>644</v>
      </c>
    </row>
    <row r="3191" spans="1:10" ht="14.4" hidden="1">
      <c r="A3191" s="3" t="s">
        <v>347</v>
      </c>
      <c r="B3191" s="5">
        <v>2015</v>
      </c>
      <c r="C3191" s="3" t="s">
        <v>647</v>
      </c>
      <c r="D3191" s="3" t="s">
        <v>649</v>
      </c>
      <c r="E3191" s="3" t="s">
        <v>35</v>
      </c>
      <c r="F3191" s="3" t="s">
        <v>646</v>
      </c>
      <c r="G3191" s="5">
        <v>7.5682091720000004</v>
      </c>
      <c r="H3191" s="5">
        <v>6.0612658670000004</v>
      </c>
      <c r="I3191" s="5">
        <v>9.0770675460000003</v>
      </c>
      <c r="J3191" s="2" t="s">
        <v>644</v>
      </c>
    </row>
    <row r="3192" spans="1:10" ht="14.4" hidden="1">
      <c r="A3192" s="3" t="s">
        <v>347</v>
      </c>
      <c r="B3192" s="5">
        <v>2016</v>
      </c>
      <c r="C3192" s="3" t="s">
        <v>647</v>
      </c>
      <c r="D3192" s="3" t="s">
        <v>649</v>
      </c>
      <c r="E3192" s="3" t="s">
        <v>35</v>
      </c>
      <c r="F3192" s="3" t="s">
        <v>646</v>
      </c>
      <c r="G3192" s="5">
        <v>7.2407842479999998</v>
      </c>
      <c r="H3192" s="5">
        <v>5.6977570809999998</v>
      </c>
      <c r="I3192" s="5">
        <v>8.7022981010000002</v>
      </c>
      <c r="J3192" s="2" t="s">
        <v>644</v>
      </c>
    </row>
    <row r="3193" spans="1:10" ht="14.4" hidden="1">
      <c r="A3193" s="3" t="s">
        <v>347</v>
      </c>
      <c r="B3193" s="5">
        <v>2017</v>
      </c>
      <c r="C3193" s="3" t="s">
        <v>647</v>
      </c>
      <c r="D3193" s="3" t="s">
        <v>649</v>
      </c>
      <c r="E3193" s="3" t="s">
        <v>35</v>
      </c>
      <c r="F3193" s="3" t="s">
        <v>646</v>
      </c>
      <c r="G3193" s="5">
        <v>7.4262694610000004</v>
      </c>
      <c r="H3193" s="5">
        <v>5.9224514299999997</v>
      </c>
      <c r="I3193" s="5">
        <v>8.9882934680000002</v>
      </c>
      <c r="J3193" s="2" t="s">
        <v>644</v>
      </c>
    </row>
    <row r="3194" spans="1:10" ht="14.4">
      <c r="A3194" s="3" t="s">
        <v>347</v>
      </c>
      <c r="B3194" s="5">
        <v>1990</v>
      </c>
      <c r="C3194" s="3" t="s">
        <v>647</v>
      </c>
      <c r="D3194" s="3" t="s">
        <v>650</v>
      </c>
      <c r="E3194" s="3" t="s">
        <v>35</v>
      </c>
      <c r="F3194" s="3" t="s">
        <v>643</v>
      </c>
      <c r="G3194" s="5">
        <v>35.04963849</v>
      </c>
      <c r="H3194" s="5">
        <v>24.873003180000001</v>
      </c>
      <c r="I3194" s="5">
        <v>46.577135200000001</v>
      </c>
      <c r="J3194" s="2" t="s">
        <v>644</v>
      </c>
    </row>
    <row r="3195" spans="1:10" ht="14.4">
      <c r="A3195" s="3" t="s">
        <v>347</v>
      </c>
      <c r="B3195" s="5">
        <v>1991</v>
      </c>
      <c r="C3195" s="3" t="s">
        <v>647</v>
      </c>
      <c r="D3195" s="3" t="s">
        <v>650</v>
      </c>
      <c r="E3195" s="3" t="s">
        <v>35</v>
      </c>
      <c r="F3195" s="3" t="s">
        <v>643</v>
      </c>
      <c r="G3195" s="5">
        <v>34.576165699999997</v>
      </c>
      <c r="H3195" s="5">
        <v>24.57798807</v>
      </c>
      <c r="I3195" s="5">
        <v>45.375259460000002</v>
      </c>
      <c r="J3195" s="2" t="s">
        <v>644</v>
      </c>
    </row>
    <row r="3196" spans="1:10" ht="14.4">
      <c r="A3196" s="3" t="s">
        <v>347</v>
      </c>
      <c r="B3196" s="5">
        <v>1992</v>
      </c>
      <c r="C3196" s="3" t="s">
        <v>647</v>
      </c>
      <c r="D3196" s="3" t="s">
        <v>650</v>
      </c>
      <c r="E3196" s="3" t="s">
        <v>35</v>
      </c>
      <c r="F3196" s="3" t="s">
        <v>643</v>
      </c>
      <c r="G3196" s="5">
        <v>34.182579619999998</v>
      </c>
      <c r="H3196" s="5">
        <v>24.354287540000001</v>
      </c>
      <c r="I3196" s="5">
        <v>44.81136841</v>
      </c>
      <c r="J3196" s="2" t="s">
        <v>644</v>
      </c>
    </row>
    <row r="3197" spans="1:10" ht="14.4">
      <c r="A3197" s="3" t="s">
        <v>347</v>
      </c>
      <c r="B3197" s="5">
        <v>1993</v>
      </c>
      <c r="C3197" s="3" t="s">
        <v>647</v>
      </c>
      <c r="D3197" s="3" t="s">
        <v>650</v>
      </c>
      <c r="E3197" s="3" t="s">
        <v>35</v>
      </c>
      <c r="F3197" s="3" t="s">
        <v>643</v>
      </c>
      <c r="G3197" s="5">
        <v>33.709740279999998</v>
      </c>
      <c r="H3197" s="5">
        <v>23.95588103</v>
      </c>
      <c r="I3197" s="5">
        <v>43.760818899999997</v>
      </c>
      <c r="J3197" s="2" t="s">
        <v>644</v>
      </c>
    </row>
    <row r="3198" spans="1:10" ht="14.4">
      <c r="A3198" s="3" t="s">
        <v>347</v>
      </c>
      <c r="B3198" s="5">
        <v>1994</v>
      </c>
      <c r="C3198" s="3" t="s">
        <v>647</v>
      </c>
      <c r="D3198" s="3" t="s">
        <v>650</v>
      </c>
      <c r="E3198" s="3" t="s">
        <v>35</v>
      </c>
      <c r="F3198" s="3" t="s">
        <v>643</v>
      </c>
      <c r="G3198" s="5">
        <v>33.467728010000002</v>
      </c>
      <c r="H3198" s="5">
        <v>23.797658930000001</v>
      </c>
      <c r="I3198" s="5">
        <v>43.662582479999998</v>
      </c>
      <c r="J3198" s="2" t="s">
        <v>644</v>
      </c>
    </row>
    <row r="3199" spans="1:10" ht="14.4">
      <c r="A3199" s="3" t="s">
        <v>347</v>
      </c>
      <c r="B3199" s="5">
        <v>1995</v>
      </c>
      <c r="C3199" s="3" t="s">
        <v>647</v>
      </c>
      <c r="D3199" s="3" t="s">
        <v>650</v>
      </c>
      <c r="E3199" s="3" t="s">
        <v>35</v>
      </c>
      <c r="F3199" s="3" t="s">
        <v>643</v>
      </c>
      <c r="G3199" s="5">
        <v>32.848396579999999</v>
      </c>
      <c r="H3199" s="5">
        <v>23.403744069999998</v>
      </c>
      <c r="I3199" s="5">
        <v>43.481729960000003</v>
      </c>
      <c r="J3199" s="2" t="s">
        <v>644</v>
      </c>
    </row>
    <row r="3200" spans="1:10" ht="14.4">
      <c r="A3200" s="3" t="s">
        <v>347</v>
      </c>
      <c r="B3200" s="5">
        <v>1996</v>
      </c>
      <c r="C3200" s="3" t="s">
        <v>647</v>
      </c>
      <c r="D3200" s="3" t="s">
        <v>650</v>
      </c>
      <c r="E3200" s="3" t="s">
        <v>35</v>
      </c>
      <c r="F3200" s="3" t="s">
        <v>643</v>
      </c>
      <c r="G3200" s="5">
        <v>31.856373040000001</v>
      </c>
      <c r="H3200" s="5">
        <v>23.115840630000001</v>
      </c>
      <c r="I3200" s="5">
        <v>41.55866546</v>
      </c>
      <c r="J3200" s="2" t="s">
        <v>644</v>
      </c>
    </row>
    <row r="3201" spans="1:10" ht="14.4">
      <c r="A3201" s="3" t="s">
        <v>347</v>
      </c>
      <c r="B3201" s="5">
        <v>1997</v>
      </c>
      <c r="C3201" s="3" t="s">
        <v>647</v>
      </c>
      <c r="D3201" s="3" t="s">
        <v>650</v>
      </c>
      <c r="E3201" s="3" t="s">
        <v>35</v>
      </c>
      <c r="F3201" s="3" t="s">
        <v>643</v>
      </c>
      <c r="G3201" s="5">
        <v>30.383311500000001</v>
      </c>
      <c r="H3201" s="5">
        <v>22.483977729999999</v>
      </c>
      <c r="I3201" s="5">
        <v>39.5239531</v>
      </c>
      <c r="J3201" s="2" t="s">
        <v>644</v>
      </c>
    </row>
    <row r="3202" spans="1:10" ht="14.4">
      <c r="A3202" s="3" t="s">
        <v>347</v>
      </c>
      <c r="B3202" s="5">
        <v>1998</v>
      </c>
      <c r="C3202" s="3" t="s">
        <v>647</v>
      </c>
      <c r="D3202" s="3" t="s">
        <v>650</v>
      </c>
      <c r="E3202" s="3" t="s">
        <v>35</v>
      </c>
      <c r="F3202" s="3" t="s">
        <v>643</v>
      </c>
      <c r="G3202" s="5">
        <v>29.411184670000001</v>
      </c>
      <c r="H3202" s="5">
        <v>21.87368949</v>
      </c>
      <c r="I3202" s="5">
        <v>38.315639070000003</v>
      </c>
      <c r="J3202" s="2" t="s">
        <v>644</v>
      </c>
    </row>
    <row r="3203" spans="1:10" ht="14.4">
      <c r="A3203" s="3" t="s">
        <v>347</v>
      </c>
      <c r="B3203" s="5">
        <v>1999</v>
      </c>
      <c r="C3203" s="3" t="s">
        <v>647</v>
      </c>
      <c r="D3203" s="3" t="s">
        <v>650</v>
      </c>
      <c r="E3203" s="3" t="s">
        <v>35</v>
      </c>
      <c r="F3203" s="3" t="s">
        <v>643</v>
      </c>
      <c r="G3203" s="5">
        <v>28.244339249999999</v>
      </c>
      <c r="H3203" s="5">
        <v>20.65201501</v>
      </c>
      <c r="I3203" s="5">
        <v>36.624172510000001</v>
      </c>
      <c r="J3203" s="2" t="s">
        <v>644</v>
      </c>
    </row>
    <row r="3204" spans="1:10" ht="14.4">
      <c r="A3204" s="3" t="s">
        <v>347</v>
      </c>
      <c r="B3204" s="5">
        <v>2000</v>
      </c>
      <c r="C3204" s="3" t="s">
        <v>647</v>
      </c>
      <c r="D3204" s="3" t="s">
        <v>650</v>
      </c>
      <c r="E3204" s="3" t="s">
        <v>35</v>
      </c>
      <c r="F3204" s="3" t="s">
        <v>643</v>
      </c>
      <c r="G3204" s="5">
        <v>27.02979903</v>
      </c>
      <c r="H3204" s="5">
        <v>19.172862899999998</v>
      </c>
      <c r="I3204" s="5">
        <v>34.874187880000001</v>
      </c>
      <c r="J3204" s="2" t="s">
        <v>644</v>
      </c>
    </row>
    <row r="3205" spans="1:10" ht="14.4">
      <c r="A3205" s="3" t="s">
        <v>347</v>
      </c>
      <c r="B3205" s="5">
        <v>2001</v>
      </c>
      <c r="C3205" s="3" t="s">
        <v>647</v>
      </c>
      <c r="D3205" s="3" t="s">
        <v>650</v>
      </c>
      <c r="E3205" s="3" t="s">
        <v>35</v>
      </c>
      <c r="F3205" s="3" t="s">
        <v>643</v>
      </c>
      <c r="G3205" s="5">
        <v>26.138898130000001</v>
      </c>
      <c r="H3205" s="5">
        <v>18.833841939999999</v>
      </c>
      <c r="I3205" s="5">
        <v>33.376074490000001</v>
      </c>
      <c r="J3205" s="2" t="s">
        <v>644</v>
      </c>
    </row>
    <row r="3206" spans="1:10" ht="14.4">
      <c r="A3206" s="3" t="s">
        <v>347</v>
      </c>
      <c r="B3206" s="5">
        <v>2002</v>
      </c>
      <c r="C3206" s="3" t="s">
        <v>647</v>
      </c>
      <c r="D3206" s="3" t="s">
        <v>650</v>
      </c>
      <c r="E3206" s="3" t="s">
        <v>35</v>
      </c>
      <c r="F3206" s="3" t="s">
        <v>643</v>
      </c>
      <c r="G3206" s="5">
        <v>25.436378049999998</v>
      </c>
      <c r="H3206" s="5">
        <v>18.5916101</v>
      </c>
      <c r="I3206" s="5">
        <v>32.209062770000003</v>
      </c>
      <c r="J3206" s="2" t="s">
        <v>644</v>
      </c>
    </row>
    <row r="3207" spans="1:10" ht="14.4">
      <c r="A3207" s="3" t="s">
        <v>347</v>
      </c>
      <c r="B3207" s="5">
        <v>2003</v>
      </c>
      <c r="C3207" s="3" t="s">
        <v>647</v>
      </c>
      <c r="D3207" s="3" t="s">
        <v>650</v>
      </c>
      <c r="E3207" s="3" t="s">
        <v>35</v>
      </c>
      <c r="F3207" s="3" t="s">
        <v>643</v>
      </c>
      <c r="G3207" s="5">
        <v>24.21072088</v>
      </c>
      <c r="H3207" s="5">
        <v>17.602907999999999</v>
      </c>
      <c r="I3207" s="5">
        <v>30.523872189999999</v>
      </c>
      <c r="J3207" s="2" t="s">
        <v>644</v>
      </c>
    </row>
    <row r="3208" spans="1:10" ht="14.4">
      <c r="A3208" s="3" t="s">
        <v>347</v>
      </c>
      <c r="B3208" s="5">
        <v>2004</v>
      </c>
      <c r="C3208" s="3" t="s">
        <v>647</v>
      </c>
      <c r="D3208" s="3" t="s">
        <v>650</v>
      </c>
      <c r="E3208" s="3" t="s">
        <v>35</v>
      </c>
      <c r="F3208" s="3" t="s">
        <v>643</v>
      </c>
      <c r="G3208" s="5">
        <v>24.467959149999999</v>
      </c>
      <c r="H3208" s="5">
        <v>17.807705309999999</v>
      </c>
      <c r="I3208" s="5">
        <v>31.04827113</v>
      </c>
      <c r="J3208" s="2" t="s">
        <v>644</v>
      </c>
    </row>
    <row r="3209" spans="1:10" ht="14.4">
      <c r="A3209" s="3" t="s">
        <v>347</v>
      </c>
      <c r="B3209" s="5">
        <v>2005</v>
      </c>
      <c r="C3209" s="3" t="s">
        <v>647</v>
      </c>
      <c r="D3209" s="3" t="s">
        <v>650</v>
      </c>
      <c r="E3209" s="3" t="s">
        <v>35</v>
      </c>
      <c r="F3209" s="3" t="s">
        <v>643</v>
      </c>
      <c r="G3209" s="5">
        <v>24.083967449999999</v>
      </c>
      <c r="H3209" s="5">
        <v>17.363788799999998</v>
      </c>
      <c r="I3209" s="5">
        <v>30.860577920000001</v>
      </c>
      <c r="J3209" s="2" t="s">
        <v>644</v>
      </c>
    </row>
    <row r="3210" spans="1:10" ht="14.4">
      <c r="A3210" s="3" t="s">
        <v>347</v>
      </c>
      <c r="B3210" s="5">
        <v>2006</v>
      </c>
      <c r="C3210" s="3" t="s">
        <v>647</v>
      </c>
      <c r="D3210" s="3" t="s">
        <v>650</v>
      </c>
      <c r="E3210" s="3" t="s">
        <v>35</v>
      </c>
      <c r="F3210" s="3" t="s">
        <v>643</v>
      </c>
      <c r="G3210" s="5">
        <v>23.332490929999999</v>
      </c>
      <c r="H3210" s="5">
        <v>16.982599960000002</v>
      </c>
      <c r="I3210" s="5">
        <v>29.953337019999999</v>
      </c>
      <c r="J3210" s="2" t="s">
        <v>644</v>
      </c>
    </row>
    <row r="3211" spans="1:10" ht="14.4">
      <c r="A3211" s="3" t="s">
        <v>347</v>
      </c>
      <c r="B3211" s="5">
        <v>2007</v>
      </c>
      <c r="C3211" s="3" t="s">
        <v>647</v>
      </c>
      <c r="D3211" s="3" t="s">
        <v>650</v>
      </c>
      <c r="E3211" s="3" t="s">
        <v>35</v>
      </c>
      <c r="F3211" s="3" t="s">
        <v>643</v>
      </c>
      <c r="G3211" s="5">
        <v>22.65777164</v>
      </c>
      <c r="H3211" s="5">
        <v>16.649769920000001</v>
      </c>
      <c r="I3211" s="5">
        <v>29.3734982</v>
      </c>
      <c r="J3211" s="2" t="s">
        <v>644</v>
      </c>
    </row>
    <row r="3212" spans="1:10" ht="14.4">
      <c r="A3212" s="3" t="s">
        <v>347</v>
      </c>
      <c r="B3212" s="5">
        <v>2008</v>
      </c>
      <c r="C3212" s="3" t="s">
        <v>647</v>
      </c>
      <c r="D3212" s="3" t="s">
        <v>650</v>
      </c>
      <c r="E3212" s="3" t="s">
        <v>35</v>
      </c>
      <c r="F3212" s="3" t="s">
        <v>643</v>
      </c>
      <c r="G3212" s="5">
        <v>22.39181512</v>
      </c>
      <c r="H3212" s="5">
        <v>16.39582459</v>
      </c>
      <c r="I3212" s="5">
        <v>29.102949200000001</v>
      </c>
      <c r="J3212" s="2" t="s">
        <v>644</v>
      </c>
    </row>
    <row r="3213" spans="1:10" ht="14.4">
      <c r="A3213" s="3" t="s">
        <v>347</v>
      </c>
      <c r="B3213" s="5">
        <v>2009</v>
      </c>
      <c r="C3213" s="3" t="s">
        <v>647</v>
      </c>
      <c r="D3213" s="3" t="s">
        <v>650</v>
      </c>
      <c r="E3213" s="3" t="s">
        <v>35</v>
      </c>
      <c r="F3213" s="3" t="s">
        <v>643</v>
      </c>
      <c r="G3213" s="5">
        <v>21.465694249999999</v>
      </c>
      <c r="H3213" s="5">
        <v>15.535579719999999</v>
      </c>
      <c r="I3213" s="5">
        <v>28.248552060000002</v>
      </c>
      <c r="J3213" s="2" t="s">
        <v>644</v>
      </c>
    </row>
    <row r="3214" spans="1:10" ht="14.4">
      <c r="A3214" s="3" t="s">
        <v>347</v>
      </c>
      <c r="B3214" s="5">
        <v>2010</v>
      </c>
      <c r="C3214" s="3" t="s">
        <v>647</v>
      </c>
      <c r="D3214" s="3" t="s">
        <v>650</v>
      </c>
      <c r="E3214" s="3" t="s">
        <v>35</v>
      </c>
      <c r="F3214" s="3" t="s">
        <v>643</v>
      </c>
      <c r="G3214" s="5">
        <v>21.227798499999999</v>
      </c>
      <c r="H3214" s="5">
        <v>15.15753937</v>
      </c>
      <c r="I3214" s="5">
        <v>28.04444882</v>
      </c>
      <c r="J3214" s="2" t="s">
        <v>644</v>
      </c>
    </row>
    <row r="3215" spans="1:10" ht="14.4">
      <c r="A3215" s="3" t="s">
        <v>347</v>
      </c>
      <c r="B3215" s="5">
        <v>2011</v>
      </c>
      <c r="C3215" s="3" t="s">
        <v>647</v>
      </c>
      <c r="D3215" s="3" t="s">
        <v>650</v>
      </c>
      <c r="E3215" s="3" t="s">
        <v>35</v>
      </c>
      <c r="F3215" s="3" t="s">
        <v>643</v>
      </c>
      <c r="G3215" s="5">
        <v>20.988179840000001</v>
      </c>
      <c r="H3215" s="5">
        <v>14.90292496</v>
      </c>
      <c r="I3215" s="5">
        <v>27.888615340000001</v>
      </c>
      <c r="J3215" s="2" t="s">
        <v>644</v>
      </c>
    </row>
    <row r="3216" spans="1:10" ht="14.4">
      <c r="A3216" s="3" t="s">
        <v>347</v>
      </c>
      <c r="B3216" s="5">
        <v>2012</v>
      </c>
      <c r="C3216" s="3" t="s">
        <v>647</v>
      </c>
      <c r="D3216" s="3" t="s">
        <v>650</v>
      </c>
      <c r="E3216" s="3" t="s">
        <v>35</v>
      </c>
      <c r="F3216" s="3" t="s">
        <v>643</v>
      </c>
      <c r="G3216" s="5">
        <v>21.388009700000001</v>
      </c>
      <c r="H3216" s="5">
        <v>14.94317543</v>
      </c>
      <c r="I3216" s="5">
        <v>28.37737649</v>
      </c>
      <c r="J3216" s="2" t="s">
        <v>644</v>
      </c>
    </row>
    <row r="3217" spans="1:10" ht="14.4">
      <c r="A3217" s="3" t="s">
        <v>347</v>
      </c>
      <c r="B3217" s="5">
        <v>2013</v>
      </c>
      <c r="C3217" s="3" t="s">
        <v>647</v>
      </c>
      <c r="D3217" s="3" t="s">
        <v>650</v>
      </c>
      <c r="E3217" s="3" t="s">
        <v>35</v>
      </c>
      <c r="F3217" s="3" t="s">
        <v>643</v>
      </c>
      <c r="G3217" s="5">
        <v>20.215157319999999</v>
      </c>
      <c r="H3217" s="5">
        <v>14.196927649999999</v>
      </c>
      <c r="I3217" s="5">
        <v>26.50757097</v>
      </c>
      <c r="J3217" s="2" t="s">
        <v>644</v>
      </c>
    </row>
    <row r="3218" spans="1:10" ht="14.4">
      <c r="A3218" s="3" t="s">
        <v>347</v>
      </c>
      <c r="B3218" s="5">
        <v>2014</v>
      </c>
      <c r="C3218" s="3" t="s">
        <v>647</v>
      </c>
      <c r="D3218" s="3" t="s">
        <v>650</v>
      </c>
      <c r="E3218" s="3" t="s">
        <v>35</v>
      </c>
      <c r="F3218" s="3" t="s">
        <v>643</v>
      </c>
      <c r="G3218" s="5">
        <v>19.406986400000001</v>
      </c>
      <c r="H3218" s="5">
        <v>13.84671015</v>
      </c>
      <c r="I3218" s="5">
        <v>25.574843210000001</v>
      </c>
      <c r="J3218" s="2" t="s">
        <v>644</v>
      </c>
    </row>
    <row r="3219" spans="1:10" ht="14.4">
      <c r="A3219" s="3" t="s">
        <v>347</v>
      </c>
      <c r="B3219" s="5">
        <v>2015</v>
      </c>
      <c r="C3219" s="3" t="s">
        <v>647</v>
      </c>
      <c r="D3219" s="3" t="s">
        <v>650</v>
      </c>
      <c r="E3219" s="3" t="s">
        <v>35</v>
      </c>
      <c r="F3219" s="3" t="s">
        <v>643</v>
      </c>
      <c r="G3219" s="5">
        <v>19.90361098</v>
      </c>
      <c r="H3219" s="5">
        <v>14.2846028</v>
      </c>
      <c r="I3219" s="5">
        <v>26.301998999999999</v>
      </c>
      <c r="J3219" s="2" t="s">
        <v>644</v>
      </c>
    </row>
    <row r="3220" spans="1:10" ht="14.4">
      <c r="A3220" s="3" t="s">
        <v>347</v>
      </c>
      <c r="B3220" s="5">
        <v>2016</v>
      </c>
      <c r="C3220" s="3" t="s">
        <v>647</v>
      </c>
      <c r="D3220" s="3" t="s">
        <v>650</v>
      </c>
      <c r="E3220" s="3" t="s">
        <v>35</v>
      </c>
      <c r="F3220" s="3" t="s">
        <v>643</v>
      </c>
      <c r="G3220" s="5">
        <v>19.005994449999999</v>
      </c>
      <c r="H3220" s="5">
        <v>13.423153879999999</v>
      </c>
      <c r="I3220" s="5">
        <v>24.991564690000001</v>
      </c>
      <c r="J3220" s="2" t="s">
        <v>644</v>
      </c>
    </row>
    <row r="3221" spans="1:10" ht="14.4">
      <c r="A3221" s="3" t="s">
        <v>347</v>
      </c>
      <c r="B3221" s="5">
        <v>2017</v>
      </c>
      <c r="C3221" s="3" t="s">
        <v>647</v>
      </c>
      <c r="D3221" s="3" t="s">
        <v>650</v>
      </c>
      <c r="E3221" s="3" t="s">
        <v>35</v>
      </c>
      <c r="F3221" s="3" t="s">
        <v>643</v>
      </c>
      <c r="G3221" s="5">
        <v>19.546162450000001</v>
      </c>
      <c r="H3221" s="5">
        <v>13.770458</v>
      </c>
      <c r="I3221" s="5">
        <v>25.859936999999999</v>
      </c>
      <c r="J3221" s="2" t="s">
        <v>644</v>
      </c>
    </row>
    <row r="3222" spans="1:10" ht="14.4" hidden="1">
      <c r="A3222" s="3" t="s">
        <v>347</v>
      </c>
      <c r="B3222" s="5">
        <v>1990</v>
      </c>
      <c r="C3222" s="3" t="s">
        <v>647</v>
      </c>
      <c r="D3222" s="3" t="s">
        <v>650</v>
      </c>
      <c r="E3222" s="3" t="s">
        <v>35</v>
      </c>
      <c r="F3222" s="3" t="s">
        <v>646</v>
      </c>
      <c r="G3222" s="5">
        <v>1.483958613</v>
      </c>
      <c r="H3222" s="5">
        <v>1.0735071869999999</v>
      </c>
      <c r="I3222" s="5">
        <v>1.9486465239999999</v>
      </c>
      <c r="J3222" s="2" t="s">
        <v>644</v>
      </c>
    </row>
    <row r="3223" spans="1:10" ht="14.4" hidden="1">
      <c r="A3223" s="3" t="s">
        <v>347</v>
      </c>
      <c r="B3223" s="5">
        <v>1991</v>
      </c>
      <c r="C3223" s="3" t="s">
        <v>647</v>
      </c>
      <c r="D3223" s="3" t="s">
        <v>650</v>
      </c>
      <c r="E3223" s="3" t="s">
        <v>35</v>
      </c>
      <c r="F3223" s="3" t="s">
        <v>646</v>
      </c>
      <c r="G3223" s="5">
        <v>1.4561429379999999</v>
      </c>
      <c r="H3223" s="5">
        <v>1.0600305919999999</v>
      </c>
      <c r="I3223" s="5">
        <v>1.8984547469999999</v>
      </c>
      <c r="J3223" s="2" t="s">
        <v>644</v>
      </c>
    </row>
    <row r="3224" spans="1:10" ht="14.4" hidden="1">
      <c r="A3224" s="3" t="s">
        <v>347</v>
      </c>
      <c r="B3224" s="5">
        <v>1992</v>
      </c>
      <c r="C3224" s="3" t="s">
        <v>647</v>
      </c>
      <c r="D3224" s="3" t="s">
        <v>650</v>
      </c>
      <c r="E3224" s="3" t="s">
        <v>35</v>
      </c>
      <c r="F3224" s="3" t="s">
        <v>646</v>
      </c>
      <c r="G3224" s="5">
        <v>1.4379905580000001</v>
      </c>
      <c r="H3224" s="5">
        <v>1.0460820559999999</v>
      </c>
      <c r="I3224" s="5">
        <v>1.8758528640000001</v>
      </c>
      <c r="J3224" s="2" t="s">
        <v>644</v>
      </c>
    </row>
    <row r="3225" spans="1:10" ht="14.4" hidden="1">
      <c r="A3225" s="3" t="s">
        <v>347</v>
      </c>
      <c r="B3225" s="5">
        <v>1993</v>
      </c>
      <c r="C3225" s="3" t="s">
        <v>647</v>
      </c>
      <c r="D3225" s="3" t="s">
        <v>650</v>
      </c>
      <c r="E3225" s="3" t="s">
        <v>35</v>
      </c>
      <c r="F3225" s="3" t="s">
        <v>646</v>
      </c>
      <c r="G3225" s="5">
        <v>1.4180011539999999</v>
      </c>
      <c r="H3225" s="5">
        <v>1.0243637320000001</v>
      </c>
      <c r="I3225" s="5">
        <v>1.8389506099999999</v>
      </c>
      <c r="J3225" s="2" t="s">
        <v>644</v>
      </c>
    </row>
    <row r="3226" spans="1:10" ht="14.4" hidden="1">
      <c r="A3226" s="3" t="s">
        <v>347</v>
      </c>
      <c r="B3226" s="5">
        <v>1994</v>
      </c>
      <c r="C3226" s="3" t="s">
        <v>647</v>
      </c>
      <c r="D3226" s="3" t="s">
        <v>650</v>
      </c>
      <c r="E3226" s="3" t="s">
        <v>35</v>
      </c>
      <c r="F3226" s="3" t="s">
        <v>646</v>
      </c>
      <c r="G3226" s="5">
        <v>1.409480316</v>
      </c>
      <c r="H3226" s="5">
        <v>1.019954735</v>
      </c>
      <c r="I3226" s="5">
        <v>1.8323051669999999</v>
      </c>
      <c r="J3226" s="2" t="s">
        <v>644</v>
      </c>
    </row>
    <row r="3227" spans="1:10" ht="14.4" hidden="1">
      <c r="A3227" s="3" t="s">
        <v>347</v>
      </c>
      <c r="B3227" s="5">
        <v>1995</v>
      </c>
      <c r="C3227" s="3" t="s">
        <v>647</v>
      </c>
      <c r="D3227" s="3" t="s">
        <v>650</v>
      </c>
      <c r="E3227" s="3" t="s">
        <v>35</v>
      </c>
      <c r="F3227" s="3" t="s">
        <v>646</v>
      </c>
      <c r="G3227" s="5">
        <v>1.3819754989999999</v>
      </c>
      <c r="H3227" s="5">
        <v>0.998846389</v>
      </c>
      <c r="I3227" s="5">
        <v>1.7967901100000001</v>
      </c>
      <c r="J3227" s="2" t="s">
        <v>644</v>
      </c>
    </row>
    <row r="3228" spans="1:10" ht="14.4" hidden="1">
      <c r="A3228" s="3" t="s">
        <v>347</v>
      </c>
      <c r="B3228" s="5">
        <v>1996</v>
      </c>
      <c r="C3228" s="3" t="s">
        <v>647</v>
      </c>
      <c r="D3228" s="3" t="s">
        <v>650</v>
      </c>
      <c r="E3228" s="3" t="s">
        <v>35</v>
      </c>
      <c r="F3228" s="3" t="s">
        <v>646</v>
      </c>
      <c r="G3228" s="5">
        <v>1.3352445369999999</v>
      </c>
      <c r="H3228" s="5">
        <v>0.99142482499999995</v>
      </c>
      <c r="I3228" s="5">
        <v>1.7245812199999999</v>
      </c>
      <c r="J3228" s="2" t="s">
        <v>644</v>
      </c>
    </row>
    <row r="3229" spans="1:10" ht="14.4" hidden="1">
      <c r="A3229" s="3" t="s">
        <v>347</v>
      </c>
      <c r="B3229" s="5">
        <v>1997</v>
      </c>
      <c r="C3229" s="3" t="s">
        <v>647</v>
      </c>
      <c r="D3229" s="3" t="s">
        <v>650</v>
      </c>
      <c r="E3229" s="3" t="s">
        <v>35</v>
      </c>
      <c r="F3229" s="3" t="s">
        <v>646</v>
      </c>
      <c r="G3229" s="5">
        <v>1.267408936</v>
      </c>
      <c r="H3229" s="5">
        <v>0.94690201900000004</v>
      </c>
      <c r="I3229" s="5">
        <v>1.6294682739999999</v>
      </c>
      <c r="J3229" s="2" t="s">
        <v>644</v>
      </c>
    </row>
    <row r="3230" spans="1:10" ht="14.4" hidden="1">
      <c r="A3230" s="3" t="s">
        <v>347</v>
      </c>
      <c r="B3230" s="5">
        <v>1998</v>
      </c>
      <c r="C3230" s="3" t="s">
        <v>647</v>
      </c>
      <c r="D3230" s="3" t="s">
        <v>650</v>
      </c>
      <c r="E3230" s="3" t="s">
        <v>35</v>
      </c>
      <c r="F3230" s="3" t="s">
        <v>646</v>
      </c>
      <c r="G3230" s="5">
        <v>1.2310873149999999</v>
      </c>
      <c r="H3230" s="5">
        <v>0.91244546400000004</v>
      </c>
      <c r="I3230" s="5">
        <v>1.5835473950000001</v>
      </c>
      <c r="J3230" s="2" t="s">
        <v>644</v>
      </c>
    </row>
    <row r="3231" spans="1:10" ht="14.4" hidden="1">
      <c r="A3231" s="3" t="s">
        <v>347</v>
      </c>
      <c r="B3231" s="5">
        <v>1999</v>
      </c>
      <c r="C3231" s="3" t="s">
        <v>647</v>
      </c>
      <c r="D3231" s="3" t="s">
        <v>650</v>
      </c>
      <c r="E3231" s="3" t="s">
        <v>35</v>
      </c>
      <c r="F3231" s="3" t="s">
        <v>646</v>
      </c>
      <c r="G3231" s="5">
        <v>1.1852179220000001</v>
      </c>
      <c r="H3231" s="5">
        <v>0.88380347199999998</v>
      </c>
      <c r="I3231" s="5">
        <v>1.5427206090000001</v>
      </c>
      <c r="J3231" s="2" t="s">
        <v>644</v>
      </c>
    </row>
    <row r="3232" spans="1:10" ht="14.4" hidden="1">
      <c r="A3232" s="3" t="s">
        <v>347</v>
      </c>
      <c r="B3232" s="5">
        <v>2000</v>
      </c>
      <c r="C3232" s="3" t="s">
        <v>647</v>
      </c>
      <c r="D3232" s="3" t="s">
        <v>650</v>
      </c>
      <c r="E3232" s="3" t="s">
        <v>35</v>
      </c>
      <c r="F3232" s="3" t="s">
        <v>646</v>
      </c>
      <c r="G3232" s="5">
        <v>1.130572978</v>
      </c>
      <c r="H3232" s="5">
        <v>0.83174639699999997</v>
      </c>
      <c r="I3232" s="5">
        <v>1.460671354</v>
      </c>
      <c r="J3232" s="2" t="s">
        <v>644</v>
      </c>
    </row>
    <row r="3233" spans="1:10" ht="14.4" hidden="1">
      <c r="A3233" s="3" t="s">
        <v>347</v>
      </c>
      <c r="B3233" s="5">
        <v>2001</v>
      </c>
      <c r="C3233" s="3" t="s">
        <v>647</v>
      </c>
      <c r="D3233" s="3" t="s">
        <v>650</v>
      </c>
      <c r="E3233" s="3" t="s">
        <v>35</v>
      </c>
      <c r="F3233" s="3" t="s">
        <v>646</v>
      </c>
      <c r="G3233" s="5">
        <v>1.0896728449999999</v>
      </c>
      <c r="H3233" s="5">
        <v>0.80731520499999998</v>
      </c>
      <c r="I3233" s="5">
        <v>1.3822679330000001</v>
      </c>
      <c r="J3233" s="2" t="s">
        <v>644</v>
      </c>
    </row>
    <row r="3234" spans="1:10" ht="14.4" hidden="1">
      <c r="A3234" s="3" t="s">
        <v>347</v>
      </c>
      <c r="B3234" s="5">
        <v>2002</v>
      </c>
      <c r="C3234" s="3" t="s">
        <v>647</v>
      </c>
      <c r="D3234" s="3" t="s">
        <v>650</v>
      </c>
      <c r="E3234" s="3" t="s">
        <v>35</v>
      </c>
      <c r="F3234" s="3" t="s">
        <v>646</v>
      </c>
      <c r="G3234" s="5">
        <v>1.047278546</v>
      </c>
      <c r="H3234" s="5">
        <v>0.77522965700000002</v>
      </c>
      <c r="I3234" s="5">
        <v>1.336648431</v>
      </c>
      <c r="J3234" s="2" t="s">
        <v>644</v>
      </c>
    </row>
    <row r="3235" spans="1:10" ht="14.4" hidden="1">
      <c r="A3235" s="3" t="s">
        <v>347</v>
      </c>
      <c r="B3235" s="5">
        <v>2003</v>
      </c>
      <c r="C3235" s="3" t="s">
        <v>647</v>
      </c>
      <c r="D3235" s="3" t="s">
        <v>650</v>
      </c>
      <c r="E3235" s="3" t="s">
        <v>35</v>
      </c>
      <c r="F3235" s="3" t="s">
        <v>646</v>
      </c>
      <c r="G3235" s="5">
        <v>0.98139482700000003</v>
      </c>
      <c r="H3235" s="5">
        <v>0.72611062800000004</v>
      </c>
      <c r="I3235" s="5">
        <v>1.2561166260000001</v>
      </c>
      <c r="J3235" s="2" t="s">
        <v>644</v>
      </c>
    </row>
    <row r="3236" spans="1:10" ht="14.4" hidden="1">
      <c r="A3236" s="3" t="s">
        <v>347</v>
      </c>
      <c r="B3236" s="5">
        <v>2004</v>
      </c>
      <c r="C3236" s="3" t="s">
        <v>647</v>
      </c>
      <c r="D3236" s="3" t="s">
        <v>650</v>
      </c>
      <c r="E3236" s="3" t="s">
        <v>35</v>
      </c>
      <c r="F3236" s="3" t="s">
        <v>646</v>
      </c>
      <c r="G3236" s="5">
        <v>0.99757093900000005</v>
      </c>
      <c r="H3236" s="5">
        <v>0.74661326400000005</v>
      </c>
      <c r="I3236" s="5">
        <v>1.2796587159999999</v>
      </c>
      <c r="J3236" s="2" t="s">
        <v>644</v>
      </c>
    </row>
    <row r="3237" spans="1:10" ht="14.4" hidden="1">
      <c r="A3237" s="3" t="s">
        <v>347</v>
      </c>
      <c r="B3237" s="5">
        <v>2005</v>
      </c>
      <c r="C3237" s="3" t="s">
        <v>647</v>
      </c>
      <c r="D3237" s="3" t="s">
        <v>650</v>
      </c>
      <c r="E3237" s="3" t="s">
        <v>35</v>
      </c>
      <c r="F3237" s="3" t="s">
        <v>646</v>
      </c>
      <c r="G3237" s="5">
        <v>0.96623098900000004</v>
      </c>
      <c r="H3237" s="5">
        <v>0.714891681</v>
      </c>
      <c r="I3237" s="5">
        <v>1.2497281039999999</v>
      </c>
      <c r="J3237" s="2" t="s">
        <v>644</v>
      </c>
    </row>
    <row r="3238" spans="1:10" ht="14.4" hidden="1">
      <c r="A3238" s="3" t="s">
        <v>347</v>
      </c>
      <c r="B3238" s="5">
        <v>2006</v>
      </c>
      <c r="C3238" s="3" t="s">
        <v>647</v>
      </c>
      <c r="D3238" s="3" t="s">
        <v>650</v>
      </c>
      <c r="E3238" s="3" t="s">
        <v>35</v>
      </c>
      <c r="F3238" s="3" t="s">
        <v>646</v>
      </c>
      <c r="G3238" s="5">
        <v>0.91875057699999996</v>
      </c>
      <c r="H3238" s="5">
        <v>0.68372400200000005</v>
      </c>
      <c r="I3238" s="5">
        <v>1.177936959</v>
      </c>
      <c r="J3238" s="2" t="s">
        <v>644</v>
      </c>
    </row>
    <row r="3239" spans="1:10" ht="14.4" hidden="1">
      <c r="A3239" s="3" t="s">
        <v>347</v>
      </c>
      <c r="B3239" s="5">
        <v>2007</v>
      </c>
      <c r="C3239" s="3" t="s">
        <v>647</v>
      </c>
      <c r="D3239" s="3" t="s">
        <v>650</v>
      </c>
      <c r="E3239" s="3" t="s">
        <v>35</v>
      </c>
      <c r="F3239" s="3" t="s">
        <v>646</v>
      </c>
      <c r="G3239" s="5">
        <v>0.86449985299999998</v>
      </c>
      <c r="H3239" s="5">
        <v>0.65152321400000002</v>
      </c>
      <c r="I3239" s="5">
        <v>1.1118891049999999</v>
      </c>
      <c r="J3239" s="2" t="s">
        <v>644</v>
      </c>
    </row>
    <row r="3240" spans="1:10" ht="14.4" hidden="1">
      <c r="A3240" s="3" t="s">
        <v>347</v>
      </c>
      <c r="B3240" s="5">
        <v>2008</v>
      </c>
      <c r="C3240" s="3" t="s">
        <v>647</v>
      </c>
      <c r="D3240" s="3" t="s">
        <v>650</v>
      </c>
      <c r="E3240" s="3" t="s">
        <v>35</v>
      </c>
      <c r="F3240" s="3" t="s">
        <v>646</v>
      </c>
      <c r="G3240" s="5">
        <v>0.83628360000000002</v>
      </c>
      <c r="H3240" s="5">
        <v>0.62829294599999996</v>
      </c>
      <c r="I3240" s="5">
        <v>1.068764134</v>
      </c>
      <c r="J3240" s="2" t="s">
        <v>644</v>
      </c>
    </row>
    <row r="3241" spans="1:10" ht="14.4" hidden="1">
      <c r="A3241" s="3" t="s">
        <v>347</v>
      </c>
      <c r="B3241" s="5">
        <v>2009</v>
      </c>
      <c r="C3241" s="3" t="s">
        <v>647</v>
      </c>
      <c r="D3241" s="3" t="s">
        <v>650</v>
      </c>
      <c r="E3241" s="3" t="s">
        <v>35</v>
      </c>
      <c r="F3241" s="3" t="s">
        <v>646</v>
      </c>
      <c r="G3241" s="5">
        <v>0.77292055699999995</v>
      </c>
      <c r="H3241" s="5">
        <v>0.57594342700000001</v>
      </c>
      <c r="I3241" s="5">
        <v>0.990730742</v>
      </c>
      <c r="J3241" s="2" t="s">
        <v>644</v>
      </c>
    </row>
    <row r="3242" spans="1:10" ht="14.4" hidden="1">
      <c r="A3242" s="3" t="s">
        <v>347</v>
      </c>
      <c r="B3242" s="5">
        <v>2010</v>
      </c>
      <c r="C3242" s="3" t="s">
        <v>647</v>
      </c>
      <c r="D3242" s="3" t="s">
        <v>650</v>
      </c>
      <c r="E3242" s="3" t="s">
        <v>35</v>
      </c>
      <c r="F3242" s="3" t="s">
        <v>646</v>
      </c>
      <c r="G3242" s="5">
        <v>0.75200414599999998</v>
      </c>
      <c r="H3242" s="5">
        <v>0.55466298000000003</v>
      </c>
      <c r="I3242" s="5">
        <v>0.97175928899999997</v>
      </c>
      <c r="J3242" s="2" t="s">
        <v>644</v>
      </c>
    </row>
    <row r="3243" spans="1:10" ht="14.4" hidden="1">
      <c r="A3243" s="3" t="s">
        <v>347</v>
      </c>
      <c r="B3243" s="5">
        <v>2011</v>
      </c>
      <c r="C3243" s="3" t="s">
        <v>647</v>
      </c>
      <c r="D3243" s="3" t="s">
        <v>650</v>
      </c>
      <c r="E3243" s="3" t="s">
        <v>35</v>
      </c>
      <c r="F3243" s="3" t="s">
        <v>646</v>
      </c>
      <c r="G3243" s="5">
        <v>0.74620042499999995</v>
      </c>
      <c r="H3243" s="5">
        <v>0.55050266299999995</v>
      </c>
      <c r="I3243" s="5">
        <v>0.96718311599999995</v>
      </c>
      <c r="J3243" s="2" t="s">
        <v>644</v>
      </c>
    </row>
    <row r="3244" spans="1:10" ht="14.4" hidden="1">
      <c r="A3244" s="3" t="s">
        <v>347</v>
      </c>
      <c r="B3244" s="5">
        <v>2012</v>
      </c>
      <c r="C3244" s="3" t="s">
        <v>647</v>
      </c>
      <c r="D3244" s="3" t="s">
        <v>650</v>
      </c>
      <c r="E3244" s="3" t="s">
        <v>35</v>
      </c>
      <c r="F3244" s="3" t="s">
        <v>646</v>
      </c>
      <c r="G3244" s="5">
        <v>0.76093059399999996</v>
      </c>
      <c r="H3244" s="5">
        <v>0.566139485</v>
      </c>
      <c r="I3244" s="5">
        <v>0.992761911</v>
      </c>
      <c r="J3244" s="2" t="s">
        <v>644</v>
      </c>
    </row>
    <row r="3245" spans="1:10" ht="14.4" hidden="1">
      <c r="A3245" s="3" t="s">
        <v>347</v>
      </c>
      <c r="B3245" s="5">
        <v>2013</v>
      </c>
      <c r="C3245" s="3" t="s">
        <v>647</v>
      </c>
      <c r="D3245" s="3" t="s">
        <v>650</v>
      </c>
      <c r="E3245" s="3" t="s">
        <v>35</v>
      </c>
      <c r="F3245" s="3" t="s">
        <v>646</v>
      </c>
      <c r="G3245" s="5">
        <v>0.70737588500000004</v>
      </c>
      <c r="H3245" s="5">
        <v>0.52628125299999995</v>
      </c>
      <c r="I3245" s="5">
        <v>0.916858493</v>
      </c>
      <c r="J3245" s="2" t="s">
        <v>644</v>
      </c>
    </row>
    <row r="3246" spans="1:10" ht="14.4" hidden="1">
      <c r="A3246" s="3" t="s">
        <v>347</v>
      </c>
      <c r="B3246" s="5">
        <v>2014</v>
      </c>
      <c r="C3246" s="3" t="s">
        <v>647</v>
      </c>
      <c r="D3246" s="3" t="s">
        <v>650</v>
      </c>
      <c r="E3246" s="3" t="s">
        <v>35</v>
      </c>
      <c r="F3246" s="3" t="s">
        <v>646</v>
      </c>
      <c r="G3246" s="5">
        <v>0.67691166899999999</v>
      </c>
      <c r="H3246" s="5">
        <v>0.49973245599999999</v>
      </c>
      <c r="I3246" s="5">
        <v>0.88037046399999996</v>
      </c>
      <c r="J3246" s="2" t="s">
        <v>644</v>
      </c>
    </row>
    <row r="3247" spans="1:10" ht="14.4" hidden="1">
      <c r="A3247" s="3" t="s">
        <v>347</v>
      </c>
      <c r="B3247" s="5">
        <v>2015</v>
      </c>
      <c r="C3247" s="3" t="s">
        <v>647</v>
      </c>
      <c r="D3247" s="3" t="s">
        <v>650</v>
      </c>
      <c r="E3247" s="3" t="s">
        <v>35</v>
      </c>
      <c r="F3247" s="3" t="s">
        <v>646</v>
      </c>
      <c r="G3247" s="5">
        <v>0.68292046200000001</v>
      </c>
      <c r="H3247" s="5">
        <v>0.50804456899999995</v>
      </c>
      <c r="I3247" s="5">
        <v>0.87935203500000003</v>
      </c>
      <c r="J3247" s="2" t="s">
        <v>644</v>
      </c>
    </row>
    <row r="3248" spans="1:10" ht="14.4" hidden="1">
      <c r="A3248" s="3" t="s">
        <v>347</v>
      </c>
      <c r="B3248" s="5">
        <v>2016</v>
      </c>
      <c r="C3248" s="3" t="s">
        <v>647</v>
      </c>
      <c r="D3248" s="3" t="s">
        <v>650</v>
      </c>
      <c r="E3248" s="3" t="s">
        <v>35</v>
      </c>
      <c r="F3248" s="3" t="s">
        <v>646</v>
      </c>
      <c r="G3248" s="5">
        <v>0.65068681500000003</v>
      </c>
      <c r="H3248" s="5">
        <v>0.47242055199999999</v>
      </c>
      <c r="I3248" s="5">
        <v>0.84555061099999995</v>
      </c>
      <c r="J3248" s="2" t="s">
        <v>644</v>
      </c>
    </row>
    <row r="3249" spans="1:10" ht="14.4" hidden="1">
      <c r="A3249" s="3" t="s">
        <v>347</v>
      </c>
      <c r="B3249" s="5">
        <v>2017</v>
      </c>
      <c r="C3249" s="3" t="s">
        <v>647</v>
      </c>
      <c r="D3249" s="3" t="s">
        <v>650</v>
      </c>
      <c r="E3249" s="3" t="s">
        <v>35</v>
      </c>
      <c r="F3249" s="3" t="s">
        <v>646</v>
      </c>
      <c r="G3249" s="5">
        <v>0.69429413500000003</v>
      </c>
      <c r="H3249" s="5">
        <v>0.49954910499999999</v>
      </c>
      <c r="I3249" s="5">
        <v>0.91419942300000001</v>
      </c>
      <c r="J3249" s="2" t="s">
        <v>644</v>
      </c>
    </row>
    <row r="3250" spans="1:10" ht="14.4">
      <c r="A3250" s="3" t="s">
        <v>347</v>
      </c>
      <c r="B3250" s="5">
        <v>1990</v>
      </c>
      <c r="C3250" s="3" t="s">
        <v>647</v>
      </c>
      <c r="D3250" s="3" t="s">
        <v>651</v>
      </c>
      <c r="E3250" s="3" t="s">
        <v>35</v>
      </c>
      <c r="F3250" s="3" t="s">
        <v>643</v>
      </c>
      <c r="G3250" s="5">
        <v>69.418794419999998</v>
      </c>
      <c r="H3250" s="5">
        <v>37.874945769999997</v>
      </c>
      <c r="I3250" s="5">
        <v>107.64638119999999</v>
      </c>
      <c r="J3250" s="2" t="s">
        <v>644</v>
      </c>
    </row>
    <row r="3251" spans="1:10" ht="14.4">
      <c r="A3251" s="3" t="s">
        <v>347</v>
      </c>
      <c r="B3251" s="5">
        <v>1991</v>
      </c>
      <c r="C3251" s="3" t="s">
        <v>647</v>
      </c>
      <c r="D3251" s="3" t="s">
        <v>651</v>
      </c>
      <c r="E3251" s="3" t="s">
        <v>35</v>
      </c>
      <c r="F3251" s="3" t="s">
        <v>643</v>
      </c>
      <c r="G3251" s="5">
        <v>69.497634919999996</v>
      </c>
      <c r="H3251" s="5">
        <v>38.64596178</v>
      </c>
      <c r="I3251" s="5">
        <v>105.8889886</v>
      </c>
      <c r="J3251" s="2" t="s">
        <v>644</v>
      </c>
    </row>
    <row r="3252" spans="1:10" ht="14.4">
      <c r="A3252" s="3" t="s">
        <v>347</v>
      </c>
      <c r="B3252" s="5">
        <v>1992</v>
      </c>
      <c r="C3252" s="3" t="s">
        <v>647</v>
      </c>
      <c r="D3252" s="3" t="s">
        <v>651</v>
      </c>
      <c r="E3252" s="3" t="s">
        <v>35</v>
      </c>
      <c r="F3252" s="3" t="s">
        <v>643</v>
      </c>
      <c r="G3252" s="5">
        <v>68.020070239999995</v>
      </c>
      <c r="H3252" s="5">
        <v>38.519330539999999</v>
      </c>
      <c r="I3252" s="5">
        <v>102.59218129999999</v>
      </c>
      <c r="J3252" s="2" t="s">
        <v>644</v>
      </c>
    </row>
    <row r="3253" spans="1:10" ht="14.4">
      <c r="A3253" s="3" t="s">
        <v>347</v>
      </c>
      <c r="B3253" s="5">
        <v>1993</v>
      </c>
      <c r="C3253" s="3" t="s">
        <v>647</v>
      </c>
      <c r="D3253" s="3" t="s">
        <v>651</v>
      </c>
      <c r="E3253" s="3" t="s">
        <v>35</v>
      </c>
      <c r="F3253" s="3" t="s">
        <v>643</v>
      </c>
      <c r="G3253" s="5">
        <v>66.86333037</v>
      </c>
      <c r="H3253" s="5">
        <v>37.926493569999998</v>
      </c>
      <c r="I3253" s="5">
        <v>100.11860230000001</v>
      </c>
      <c r="J3253" s="2" t="s">
        <v>644</v>
      </c>
    </row>
    <row r="3254" spans="1:10" ht="14.4">
      <c r="A3254" s="3" t="s">
        <v>347</v>
      </c>
      <c r="B3254" s="5">
        <v>1994</v>
      </c>
      <c r="C3254" s="3" t="s">
        <v>647</v>
      </c>
      <c r="D3254" s="3" t="s">
        <v>651</v>
      </c>
      <c r="E3254" s="3" t="s">
        <v>35</v>
      </c>
      <c r="F3254" s="3" t="s">
        <v>643</v>
      </c>
      <c r="G3254" s="5">
        <v>67.748185149999998</v>
      </c>
      <c r="H3254" s="5">
        <v>37.890195140000003</v>
      </c>
      <c r="I3254" s="5">
        <v>101.27859290000001</v>
      </c>
      <c r="J3254" s="2" t="s">
        <v>644</v>
      </c>
    </row>
    <row r="3255" spans="1:10" ht="14.4">
      <c r="A3255" s="3" t="s">
        <v>347</v>
      </c>
      <c r="B3255" s="5">
        <v>1995</v>
      </c>
      <c r="C3255" s="3" t="s">
        <v>647</v>
      </c>
      <c r="D3255" s="3" t="s">
        <v>651</v>
      </c>
      <c r="E3255" s="3" t="s">
        <v>35</v>
      </c>
      <c r="F3255" s="3" t="s">
        <v>643</v>
      </c>
      <c r="G3255" s="5">
        <v>68.593987209999995</v>
      </c>
      <c r="H3255" s="5">
        <v>37.973903100000001</v>
      </c>
      <c r="I3255" s="5">
        <v>102.5367985</v>
      </c>
      <c r="J3255" s="2" t="s">
        <v>644</v>
      </c>
    </row>
    <row r="3256" spans="1:10" ht="14.4">
      <c r="A3256" s="3" t="s">
        <v>347</v>
      </c>
      <c r="B3256" s="5">
        <v>1996</v>
      </c>
      <c r="C3256" s="3" t="s">
        <v>647</v>
      </c>
      <c r="D3256" s="3" t="s">
        <v>651</v>
      </c>
      <c r="E3256" s="3" t="s">
        <v>35</v>
      </c>
      <c r="F3256" s="3" t="s">
        <v>643</v>
      </c>
      <c r="G3256" s="5">
        <v>68.136147170000001</v>
      </c>
      <c r="H3256" s="5">
        <v>40.06190866</v>
      </c>
      <c r="I3256" s="5">
        <v>99.853111240000004</v>
      </c>
      <c r="J3256" s="2" t="s">
        <v>644</v>
      </c>
    </row>
    <row r="3257" spans="1:10" ht="14.4">
      <c r="A3257" s="3" t="s">
        <v>347</v>
      </c>
      <c r="B3257" s="5">
        <v>1997</v>
      </c>
      <c r="C3257" s="3" t="s">
        <v>647</v>
      </c>
      <c r="D3257" s="3" t="s">
        <v>651</v>
      </c>
      <c r="E3257" s="3" t="s">
        <v>35</v>
      </c>
      <c r="F3257" s="3" t="s">
        <v>643</v>
      </c>
      <c r="G3257" s="5">
        <v>66.137797109999994</v>
      </c>
      <c r="H3257" s="5">
        <v>39.530609460000001</v>
      </c>
      <c r="I3257" s="5">
        <v>96.487282210000004</v>
      </c>
      <c r="J3257" s="2" t="s">
        <v>644</v>
      </c>
    </row>
    <row r="3258" spans="1:10" ht="14.4">
      <c r="A3258" s="3" t="s">
        <v>347</v>
      </c>
      <c r="B3258" s="5">
        <v>1998</v>
      </c>
      <c r="C3258" s="3" t="s">
        <v>647</v>
      </c>
      <c r="D3258" s="3" t="s">
        <v>651</v>
      </c>
      <c r="E3258" s="3" t="s">
        <v>35</v>
      </c>
      <c r="F3258" s="3" t="s">
        <v>643</v>
      </c>
      <c r="G3258" s="5">
        <v>66.00328442</v>
      </c>
      <c r="H3258" s="5">
        <v>39.546577569999997</v>
      </c>
      <c r="I3258" s="5">
        <v>95.640962669999993</v>
      </c>
      <c r="J3258" s="2" t="s">
        <v>644</v>
      </c>
    </row>
    <row r="3259" spans="1:10" ht="14.4">
      <c r="A3259" s="3" t="s">
        <v>347</v>
      </c>
      <c r="B3259" s="5">
        <v>1999</v>
      </c>
      <c r="C3259" s="3" t="s">
        <v>647</v>
      </c>
      <c r="D3259" s="3" t="s">
        <v>651</v>
      </c>
      <c r="E3259" s="3" t="s">
        <v>35</v>
      </c>
      <c r="F3259" s="3" t="s">
        <v>643</v>
      </c>
      <c r="G3259" s="5">
        <v>64.50508121</v>
      </c>
      <c r="H3259" s="5">
        <v>37.380734650000001</v>
      </c>
      <c r="I3259" s="5">
        <v>95.360901560000002</v>
      </c>
      <c r="J3259" s="2" t="s">
        <v>644</v>
      </c>
    </row>
    <row r="3260" spans="1:10" ht="14.4">
      <c r="A3260" s="3" t="s">
        <v>347</v>
      </c>
      <c r="B3260" s="5">
        <v>2000</v>
      </c>
      <c r="C3260" s="3" t="s">
        <v>647</v>
      </c>
      <c r="D3260" s="3" t="s">
        <v>651</v>
      </c>
      <c r="E3260" s="3" t="s">
        <v>35</v>
      </c>
      <c r="F3260" s="3" t="s">
        <v>643</v>
      </c>
      <c r="G3260" s="5">
        <v>63.505381049999997</v>
      </c>
      <c r="H3260" s="5">
        <v>35.48915246</v>
      </c>
      <c r="I3260" s="5">
        <v>96.289699119999995</v>
      </c>
      <c r="J3260" s="2" t="s">
        <v>644</v>
      </c>
    </row>
    <row r="3261" spans="1:10" ht="14.4">
      <c r="A3261" s="3" t="s">
        <v>347</v>
      </c>
      <c r="B3261" s="5">
        <v>2001</v>
      </c>
      <c r="C3261" s="3" t="s">
        <v>647</v>
      </c>
      <c r="D3261" s="3" t="s">
        <v>651</v>
      </c>
      <c r="E3261" s="3" t="s">
        <v>35</v>
      </c>
      <c r="F3261" s="3" t="s">
        <v>643</v>
      </c>
      <c r="G3261" s="5">
        <v>63.076013379999999</v>
      </c>
      <c r="H3261" s="5">
        <v>36.763608490000003</v>
      </c>
      <c r="I3261" s="5">
        <v>92.654106569999996</v>
      </c>
      <c r="J3261" s="2" t="s">
        <v>644</v>
      </c>
    </row>
    <row r="3262" spans="1:10" ht="14.4">
      <c r="A3262" s="3" t="s">
        <v>347</v>
      </c>
      <c r="B3262" s="5">
        <v>2002</v>
      </c>
      <c r="C3262" s="3" t="s">
        <v>647</v>
      </c>
      <c r="D3262" s="3" t="s">
        <v>651</v>
      </c>
      <c r="E3262" s="3" t="s">
        <v>35</v>
      </c>
      <c r="F3262" s="3" t="s">
        <v>643</v>
      </c>
      <c r="G3262" s="5">
        <v>62.555654310000001</v>
      </c>
      <c r="H3262" s="5">
        <v>37.329887630000002</v>
      </c>
      <c r="I3262" s="5">
        <v>91.483194409999996</v>
      </c>
      <c r="J3262" s="2" t="s">
        <v>644</v>
      </c>
    </row>
    <row r="3263" spans="1:10" ht="14.4">
      <c r="A3263" s="3" t="s">
        <v>347</v>
      </c>
      <c r="B3263" s="5">
        <v>2003</v>
      </c>
      <c r="C3263" s="3" t="s">
        <v>647</v>
      </c>
      <c r="D3263" s="3" t="s">
        <v>651</v>
      </c>
      <c r="E3263" s="3" t="s">
        <v>35</v>
      </c>
      <c r="F3263" s="3" t="s">
        <v>643</v>
      </c>
      <c r="G3263" s="5">
        <v>60.112002769999997</v>
      </c>
      <c r="H3263" s="5">
        <v>35.269072659999999</v>
      </c>
      <c r="I3263" s="5">
        <v>87.995081679999998</v>
      </c>
      <c r="J3263" s="2" t="s">
        <v>644</v>
      </c>
    </row>
    <row r="3264" spans="1:10" ht="14.4">
      <c r="A3264" s="3" t="s">
        <v>347</v>
      </c>
      <c r="B3264" s="5">
        <v>2004</v>
      </c>
      <c r="C3264" s="3" t="s">
        <v>647</v>
      </c>
      <c r="D3264" s="3" t="s">
        <v>651</v>
      </c>
      <c r="E3264" s="3" t="s">
        <v>35</v>
      </c>
      <c r="F3264" s="3" t="s">
        <v>643</v>
      </c>
      <c r="G3264" s="5">
        <v>59.604617070000003</v>
      </c>
      <c r="H3264" s="5">
        <v>34.329382860000003</v>
      </c>
      <c r="I3264" s="5">
        <v>87.212483610000007</v>
      </c>
      <c r="J3264" s="2" t="s">
        <v>644</v>
      </c>
    </row>
    <row r="3265" spans="1:10" ht="14.4">
      <c r="A3265" s="3" t="s">
        <v>347</v>
      </c>
      <c r="B3265" s="5">
        <v>2005</v>
      </c>
      <c r="C3265" s="3" t="s">
        <v>647</v>
      </c>
      <c r="D3265" s="3" t="s">
        <v>651</v>
      </c>
      <c r="E3265" s="3" t="s">
        <v>35</v>
      </c>
      <c r="F3265" s="3" t="s">
        <v>643</v>
      </c>
      <c r="G3265" s="5">
        <v>60.344600669999998</v>
      </c>
      <c r="H3265" s="5">
        <v>33.391682150000001</v>
      </c>
      <c r="I3265" s="5">
        <v>89.03182554</v>
      </c>
      <c r="J3265" s="2" t="s">
        <v>644</v>
      </c>
    </row>
    <row r="3266" spans="1:10" ht="14.4">
      <c r="A3266" s="3" t="s">
        <v>347</v>
      </c>
      <c r="B3266" s="5">
        <v>2006</v>
      </c>
      <c r="C3266" s="3" t="s">
        <v>647</v>
      </c>
      <c r="D3266" s="3" t="s">
        <v>651</v>
      </c>
      <c r="E3266" s="3" t="s">
        <v>35</v>
      </c>
      <c r="F3266" s="3" t="s">
        <v>643</v>
      </c>
      <c r="G3266" s="5">
        <v>58.138956110000002</v>
      </c>
      <c r="H3266" s="5">
        <v>33.125875829999998</v>
      </c>
      <c r="I3266" s="5">
        <v>85.363680329999994</v>
      </c>
      <c r="J3266" s="2" t="s">
        <v>644</v>
      </c>
    </row>
    <row r="3267" spans="1:10" ht="14.4">
      <c r="A3267" s="3" t="s">
        <v>347</v>
      </c>
      <c r="B3267" s="5">
        <v>2007</v>
      </c>
      <c r="C3267" s="3" t="s">
        <v>647</v>
      </c>
      <c r="D3267" s="3" t="s">
        <v>651</v>
      </c>
      <c r="E3267" s="3" t="s">
        <v>35</v>
      </c>
      <c r="F3267" s="3" t="s">
        <v>643</v>
      </c>
      <c r="G3267" s="5">
        <v>58.205203140000002</v>
      </c>
      <c r="H3267" s="5">
        <v>33.861789700000003</v>
      </c>
      <c r="I3267" s="5">
        <v>84.628995450000005</v>
      </c>
      <c r="J3267" s="2" t="s">
        <v>644</v>
      </c>
    </row>
    <row r="3268" spans="1:10" ht="14.4">
      <c r="A3268" s="3" t="s">
        <v>347</v>
      </c>
      <c r="B3268" s="5">
        <v>2008</v>
      </c>
      <c r="C3268" s="3" t="s">
        <v>647</v>
      </c>
      <c r="D3268" s="3" t="s">
        <v>651</v>
      </c>
      <c r="E3268" s="3" t="s">
        <v>35</v>
      </c>
      <c r="F3268" s="3" t="s">
        <v>643</v>
      </c>
      <c r="G3268" s="5">
        <v>58.812213100000001</v>
      </c>
      <c r="H3268" s="5">
        <v>34.140887130000003</v>
      </c>
      <c r="I3268" s="5">
        <v>84.673235259999998</v>
      </c>
      <c r="J3268" s="2" t="s">
        <v>644</v>
      </c>
    </row>
    <row r="3269" spans="1:10" ht="14.4">
      <c r="A3269" s="3" t="s">
        <v>347</v>
      </c>
      <c r="B3269" s="5">
        <v>2009</v>
      </c>
      <c r="C3269" s="3" t="s">
        <v>647</v>
      </c>
      <c r="D3269" s="3" t="s">
        <v>651</v>
      </c>
      <c r="E3269" s="3" t="s">
        <v>35</v>
      </c>
      <c r="F3269" s="3" t="s">
        <v>643</v>
      </c>
      <c r="G3269" s="5">
        <v>57.206213140000003</v>
      </c>
      <c r="H3269" s="5">
        <v>33.013920689999999</v>
      </c>
      <c r="I3269" s="5">
        <v>84.012832029999998</v>
      </c>
      <c r="J3269" s="2" t="s">
        <v>644</v>
      </c>
    </row>
    <row r="3270" spans="1:10" ht="14.4">
      <c r="A3270" s="3" t="s">
        <v>347</v>
      </c>
      <c r="B3270" s="5">
        <v>2010</v>
      </c>
      <c r="C3270" s="3" t="s">
        <v>647</v>
      </c>
      <c r="D3270" s="3" t="s">
        <v>651</v>
      </c>
      <c r="E3270" s="3" t="s">
        <v>35</v>
      </c>
      <c r="F3270" s="3" t="s">
        <v>643</v>
      </c>
      <c r="G3270" s="5">
        <v>56.63389188</v>
      </c>
      <c r="H3270" s="5">
        <v>32.751835880000002</v>
      </c>
      <c r="I3270" s="5">
        <v>84.186952509999998</v>
      </c>
      <c r="J3270" s="2" t="s">
        <v>644</v>
      </c>
    </row>
    <row r="3271" spans="1:10" ht="14.4">
      <c r="A3271" s="3" t="s">
        <v>347</v>
      </c>
      <c r="B3271" s="5">
        <v>2011</v>
      </c>
      <c r="C3271" s="3" t="s">
        <v>647</v>
      </c>
      <c r="D3271" s="3" t="s">
        <v>651</v>
      </c>
      <c r="E3271" s="3" t="s">
        <v>35</v>
      </c>
      <c r="F3271" s="3" t="s">
        <v>643</v>
      </c>
      <c r="G3271" s="5">
        <v>55.315761510000002</v>
      </c>
      <c r="H3271" s="5">
        <v>30.667672960000001</v>
      </c>
      <c r="I3271" s="5">
        <v>82.384339969999999</v>
      </c>
      <c r="J3271" s="2" t="s">
        <v>644</v>
      </c>
    </row>
    <row r="3272" spans="1:10" ht="14.4">
      <c r="A3272" s="3" t="s">
        <v>347</v>
      </c>
      <c r="B3272" s="5">
        <v>2012</v>
      </c>
      <c r="C3272" s="3" t="s">
        <v>647</v>
      </c>
      <c r="D3272" s="3" t="s">
        <v>651</v>
      </c>
      <c r="E3272" s="3" t="s">
        <v>35</v>
      </c>
      <c r="F3272" s="3" t="s">
        <v>643</v>
      </c>
      <c r="G3272" s="5">
        <v>58.554535289999997</v>
      </c>
      <c r="H3272" s="5">
        <v>34.061249269999998</v>
      </c>
      <c r="I3272" s="5">
        <v>86.986994480000007</v>
      </c>
      <c r="J3272" s="2" t="s">
        <v>644</v>
      </c>
    </row>
    <row r="3273" spans="1:10" ht="14.4">
      <c r="A3273" s="3" t="s">
        <v>347</v>
      </c>
      <c r="B3273" s="5">
        <v>2013</v>
      </c>
      <c r="C3273" s="3" t="s">
        <v>647</v>
      </c>
      <c r="D3273" s="3" t="s">
        <v>651</v>
      </c>
      <c r="E3273" s="3" t="s">
        <v>35</v>
      </c>
      <c r="F3273" s="3" t="s">
        <v>643</v>
      </c>
      <c r="G3273" s="5">
        <v>54.467771259999999</v>
      </c>
      <c r="H3273" s="5">
        <v>30.922260829999999</v>
      </c>
      <c r="I3273" s="5">
        <v>81.036994770000007</v>
      </c>
      <c r="J3273" s="2" t="s">
        <v>644</v>
      </c>
    </row>
    <row r="3274" spans="1:10" ht="14.4">
      <c r="A3274" s="3" t="s">
        <v>347</v>
      </c>
      <c r="B3274" s="5">
        <v>2014</v>
      </c>
      <c r="C3274" s="3" t="s">
        <v>647</v>
      </c>
      <c r="D3274" s="3" t="s">
        <v>651</v>
      </c>
      <c r="E3274" s="3" t="s">
        <v>35</v>
      </c>
      <c r="F3274" s="3" t="s">
        <v>643</v>
      </c>
      <c r="G3274" s="5">
        <v>51.174543960000001</v>
      </c>
      <c r="H3274" s="5">
        <v>28.418007070000002</v>
      </c>
      <c r="I3274" s="5">
        <v>75.744043300000001</v>
      </c>
      <c r="J3274" s="2" t="s">
        <v>644</v>
      </c>
    </row>
    <row r="3275" spans="1:10" ht="14.4">
      <c r="A3275" s="3" t="s">
        <v>347</v>
      </c>
      <c r="B3275" s="5">
        <v>2015</v>
      </c>
      <c r="C3275" s="3" t="s">
        <v>647</v>
      </c>
      <c r="D3275" s="3" t="s">
        <v>651</v>
      </c>
      <c r="E3275" s="3" t="s">
        <v>35</v>
      </c>
      <c r="F3275" s="3" t="s">
        <v>643</v>
      </c>
      <c r="G3275" s="5">
        <v>57.327456859999998</v>
      </c>
      <c r="H3275" s="5">
        <v>32.834275980000001</v>
      </c>
      <c r="I3275" s="5">
        <v>83.006854720000007</v>
      </c>
      <c r="J3275" s="2" t="s">
        <v>644</v>
      </c>
    </row>
    <row r="3276" spans="1:10" ht="14.4">
      <c r="A3276" s="3" t="s">
        <v>347</v>
      </c>
      <c r="B3276" s="5">
        <v>2016</v>
      </c>
      <c r="C3276" s="3" t="s">
        <v>647</v>
      </c>
      <c r="D3276" s="3" t="s">
        <v>651</v>
      </c>
      <c r="E3276" s="3" t="s">
        <v>35</v>
      </c>
      <c r="F3276" s="3" t="s">
        <v>643</v>
      </c>
      <c r="G3276" s="5">
        <v>53.550981309999997</v>
      </c>
      <c r="H3276" s="5">
        <v>30.215078370000001</v>
      </c>
      <c r="I3276" s="5">
        <v>80.245931959999993</v>
      </c>
      <c r="J3276" s="2" t="s">
        <v>644</v>
      </c>
    </row>
    <row r="3277" spans="1:10" ht="14.4">
      <c r="A3277" s="3" t="s">
        <v>347</v>
      </c>
      <c r="B3277" s="5">
        <v>2017</v>
      </c>
      <c r="C3277" s="3" t="s">
        <v>647</v>
      </c>
      <c r="D3277" s="3" t="s">
        <v>651</v>
      </c>
      <c r="E3277" s="3" t="s">
        <v>35</v>
      </c>
      <c r="F3277" s="3" t="s">
        <v>643</v>
      </c>
      <c r="G3277" s="5">
        <v>55.133357539999999</v>
      </c>
      <c r="H3277" s="5">
        <v>31.515803689999998</v>
      </c>
      <c r="I3277" s="5">
        <v>82.82188945</v>
      </c>
      <c r="J3277" s="2" t="s">
        <v>644</v>
      </c>
    </row>
    <row r="3278" spans="1:10" ht="14.4" hidden="1">
      <c r="A3278" s="3" t="s">
        <v>347</v>
      </c>
      <c r="B3278" s="5">
        <v>1990</v>
      </c>
      <c r="C3278" s="3" t="s">
        <v>647</v>
      </c>
      <c r="D3278" s="3" t="s">
        <v>651</v>
      </c>
      <c r="E3278" s="3" t="s">
        <v>35</v>
      </c>
      <c r="F3278" s="3" t="s">
        <v>646</v>
      </c>
      <c r="G3278" s="5">
        <v>2.9917591520000002</v>
      </c>
      <c r="H3278" s="5">
        <v>1.6332959789999999</v>
      </c>
      <c r="I3278" s="5">
        <v>4.6471915880000001</v>
      </c>
      <c r="J3278" s="2" t="s">
        <v>644</v>
      </c>
    </row>
    <row r="3279" spans="1:10" ht="14.4" hidden="1">
      <c r="A3279" s="3" t="s">
        <v>347</v>
      </c>
      <c r="B3279" s="5">
        <v>1991</v>
      </c>
      <c r="C3279" s="3" t="s">
        <v>647</v>
      </c>
      <c r="D3279" s="3" t="s">
        <v>651</v>
      </c>
      <c r="E3279" s="3" t="s">
        <v>35</v>
      </c>
      <c r="F3279" s="3" t="s">
        <v>646</v>
      </c>
      <c r="G3279" s="5">
        <v>3.011056591</v>
      </c>
      <c r="H3279" s="5">
        <v>1.683639197</v>
      </c>
      <c r="I3279" s="5">
        <v>4.5949746180000002</v>
      </c>
      <c r="J3279" s="2" t="s">
        <v>644</v>
      </c>
    </row>
    <row r="3280" spans="1:10" ht="14.4" hidden="1">
      <c r="A3280" s="3" t="s">
        <v>347</v>
      </c>
      <c r="B3280" s="5">
        <v>1992</v>
      </c>
      <c r="C3280" s="3" t="s">
        <v>647</v>
      </c>
      <c r="D3280" s="3" t="s">
        <v>651</v>
      </c>
      <c r="E3280" s="3" t="s">
        <v>35</v>
      </c>
      <c r="F3280" s="3" t="s">
        <v>646</v>
      </c>
      <c r="G3280" s="5">
        <v>2.967428017</v>
      </c>
      <c r="H3280" s="5">
        <v>1.677900073</v>
      </c>
      <c r="I3280" s="5">
        <v>4.5013323779999999</v>
      </c>
      <c r="J3280" s="2" t="s">
        <v>644</v>
      </c>
    </row>
    <row r="3281" spans="1:10" ht="14.4" hidden="1">
      <c r="A3281" s="3" t="s">
        <v>347</v>
      </c>
      <c r="B3281" s="5">
        <v>1993</v>
      </c>
      <c r="C3281" s="3" t="s">
        <v>647</v>
      </c>
      <c r="D3281" s="3" t="s">
        <v>651</v>
      </c>
      <c r="E3281" s="3" t="s">
        <v>35</v>
      </c>
      <c r="F3281" s="3" t="s">
        <v>646</v>
      </c>
      <c r="G3281" s="5">
        <v>2.9365975959999999</v>
      </c>
      <c r="H3281" s="5">
        <v>1.663750847</v>
      </c>
      <c r="I3281" s="5">
        <v>4.3807878540000003</v>
      </c>
      <c r="J3281" s="2" t="s">
        <v>644</v>
      </c>
    </row>
    <row r="3282" spans="1:10" ht="14.4" hidden="1">
      <c r="A3282" s="3" t="s">
        <v>347</v>
      </c>
      <c r="B3282" s="5">
        <v>1994</v>
      </c>
      <c r="C3282" s="3" t="s">
        <v>647</v>
      </c>
      <c r="D3282" s="3" t="s">
        <v>651</v>
      </c>
      <c r="E3282" s="3" t="s">
        <v>35</v>
      </c>
      <c r="F3282" s="3" t="s">
        <v>646</v>
      </c>
      <c r="G3282" s="5">
        <v>2.9976769380000001</v>
      </c>
      <c r="H3282" s="5">
        <v>1.6681756210000001</v>
      </c>
      <c r="I3282" s="5">
        <v>4.4904933900000001</v>
      </c>
      <c r="J3282" s="2" t="s">
        <v>644</v>
      </c>
    </row>
    <row r="3283" spans="1:10" ht="14.4" hidden="1">
      <c r="A3283" s="3" t="s">
        <v>347</v>
      </c>
      <c r="B3283" s="5">
        <v>1995</v>
      </c>
      <c r="C3283" s="3" t="s">
        <v>647</v>
      </c>
      <c r="D3283" s="3" t="s">
        <v>651</v>
      </c>
      <c r="E3283" s="3" t="s">
        <v>35</v>
      </c>
      <c r="F3283" s="3" t="s">
        <v>646</v>
      </c>
      <c r="G3283" s="5">
        <v>3.052757868</v>
      </c>
      <c r="H3283" s="5">
        <v>1.6803152189999999</v>
      </c>
      <c r="I3283" s="5">
        <v>4.558903645</v>
      </c>
      <c r="J3283" s="2" t="s">
        <v>644</v>
      </c>
    </row>
    <row r="3284" spans="1:10" ht="14.4" hidden="1">
      <c r="A3284" s="3" t="s">
        <v>347</v>
      </c>
      <c r="B3284" s="5">
        <v>1996</v>
      </c>
      <c r="C3284" s="3" t="s">
        <v>647</v>
      </c>
      <c r="D3284" s="3" t="s">
        <v>651</v>
      </c>
      <c r="E3284" s="3" t="s">
        <v>35</v>
      </c>
      <c r="F3284" s="3" t="s">
        <v>646</v>
      </c>
      <c r="G3284" s="5">
        <v>3.0373178840000001</v>
      </c>
      <c r="H3284" s="5">
        <v>1.7760385030000001</v>
      </c>
      <c r="I3284" s="5">
        <v>4.462970865</v>
      </c>
      <c r="J3284" s="2" t="s">
        <v>644</v>
      </c>
    </row>
    <row r="3285" spans="1:10" ht="14.4" hidden="1">
      <c r="A3285" s="3" t="s">
        <v>347</v>
      </c>
      <c r="B3285" s="5">
        <v>1997</v>
      </c>
      <c r="C3285" s="3" t="s">
        <v>647</v>
      </c>
      <c r="D3285" s="3" t="s">
        <v>651</v>
      </c>
      <c r="E3285" s="3" t="s">
        <v>35</v>
      </c>
      <c r="F3285" s="3" t="s">
        <v>646</v>
      </c>
      <c r="G3285" s="5">
        <v>2.9626236110000002</v>
      </c>
      <c r="H3285" s="5">
        <v>1.769212072</v>
      </c>
      <c r="I3285" s="5">
        <v>4.3273483549999998</v>
      </c>
      <c r="J3285" s="2" t="s">
        <v>644</v>
      </c>
    </row>
    <row r="3286" spans="1:10" ht="14.4" hidden="1">
      <c r="A3286" s="3" t="s">
        <v>347</v>
      </c>
      <c r="B3286" s="5">
        <v>1998</v>
      </c>
      <c r="C3286" s="3" t="s">
        <v>647</v>
      </c>
      <c r="D3286" s="3" t="s">
        <v>651</v>
      </c>
      <c r="E3286" s="3" t="s">
        <v>35</v>
      </c>
      <c r="F3286" s="3" t="s">
        <v>646</v>
      </c>
      <c r="G3286" s="5">
        <v>2.9767129649999999</v>
      </c>
      <c r="H3286" s="5">
        <v>1.7800289520000001</v>
      </c>
      <c r="I3286" s="5">
        <v>4.3074458900000003</v>
      </c>
      <c r="J3286" s="2" t="s">
        <v>644</v>
      </c>
    </row>
    <row r="3287" spans="1:10" ht="14.4" hidden="1">
      <c r="A3287" s="3" t="s">
        <v>347</v>
      </c>
      <c r="B3287" s="5">
        <v>1999</v>
      </c>
      <c r="C3287" s="3" t="s">
        <v>647</v>
      </c>
      <c r="D3287" s="3" t="s">
        <v>651</v>
      </c>
      <c r="E3287" s="3" t="s">
        <v>35</v>
      </c>
      <c r="F3287" s="3" t="s">
        <v>646</v>
      </c>
      <c r="G3287" s="5">
        <v>2.9322072989999999</v>
      </c>
      <c r="H3287" s="5">
        <v>1.703362563</v>
      </c>
      <c r="I3287" s="5">
        <v>4.3196365559999998</v>
      </c>
      <c r="J3287" s="2" t="s">
        <v>644</v>
      </c>
    </row>
    <row r="3288" spans="1:10" ht="14.4" hidden="1">
      <c r="A3288" s="3" t="s">
        <v>347</v>
      </c>
      <c r="B3288" s="5">
        <v>2000</v>
      </c>
      <c r="C3288" s="3" t="s">
        <v>647</v>
      </c>
      <c r="D3288" s="3" t="s">
        <v>651</v>
      </c>
      <c r="E3288" s="3" t="s">
        <v>35</v>
      </c>
      <c r="F3288" s="3" t="s">
        <v>646</v>
      </c>
      <c r="G3288" s="5">
        <v>2.9055285959999999</v>
      </c>
      <c r="H3288" s="5">
        <v>1.6374225229999999</v>
      </c>
      <c r="I3288" s="5">
        <v>4.3885407079999998</v>
      </c>
      <c r="J3288" s="2" t="s">
        <v>644</v>
      </c>
    </row>
    <row r="3289" spans="1:10" ht="14.4" hidden="1">
      <c r="A3289" s="3" t="s">
        <v>347</v>
      </c>
      <c r="B3289" s="5">
        <v>2001</v>
      </c>
      <c r="C3289" s="3" t="s">
        <v>647</v>
      </c>
      <c r="D3289" s="3" t="s">
        <v>651</v>
      </c>
      <c r="E3289" s="3" t="s">
        <v>35</v>
      </c>
      <c r="F3289" s="3" t="s">
        <v>646</v>
      </c>
      <c r="G3289" s="5">
        <v>2.8863315570000001</v>
      </c>
      <c r="H3289" s="5">
        <v>1.6808957879999999</v>
      </c>
      <c r="I3289" s="5">
        <v>4.2542165369999996</v>
      </c>
      <c r="J3289" s="2" t="s">
        <v>644</v>
      </c>
    </row>
    <row r="3290" spans="1:10" ht="14.4" hidden="1">
      <c r="A3290" s="3" t="s">
        <v>347</v>
      </c>
      <c r="B3290" s="5">
        <v>2002</v>
      </c>
      <c r="C3290" s="3" t="s">
        <v>647</v>
      </c>
      <c r="D3290" s="3" t="s">
        <v>651</v>
      </c>
      <c r="E3290" s="3" t="s">
        <v>35</v>
      </c>
      <c r="F3290" s="3" t="s">
        <v>646</v>
      </c>
      <c r="G3290" s="5">
        <v>2.8678564190000002</v>
      </c>
      <c r="H3290" s="5">
        <v>1.706486486</v>
      </c>
      <c r="I3290" s="5">
        <v>4.2071103619999999</v>
      </c>
      <c r="J3290" s="2" t="s">
        <v>644</v>
      </c>
    </row>
    <row r="3291" spans="1:10" ht="14.4" hidden="1">
      <c r="A3291" s="3" t="s">
        <v>347</v>
      </c>
      <c r="B3291" s="5">
        <v>2003</v>
      </c>
      <c r="C3291" s="3" t="s">
        <v>647</v>
      </c>
      <c r="D3291" s="3" t="s">
        <v>651</v>
      </c>
      <c r="E3291" s="3" t="s">
        <v>35</v>
      </c>
      <c r="F3291" s="3" t="s">
        <v>646</v>
      </c>
      <c r="G3291" s="5">
        <v>2.7589553649999998</v>
      </c>
      <c r="H3291" s="5">
        <v>1.616023126</v>
      </c>
      <c r="I3291" s="5">
        <v>4.0423429430000004</v>
      </c>
      <c r="J3291" s="2" t="s">
        <v>644</v>
      </c>
    </row>
    <row r="3292" spans="1:10" ht="14.4" hidden="1">
      <c r="A3292" s="3" t="s">
        <v>347</v>
      </c>
      <c r="B3292" s="5">
        <v>2004</v>
      </c>
      <c r="C3292" s="3" t="s">
        <v>647</v>
      </c>
      <c r="D3292" s="3" t="s">
        <v>651</v>
      </c>
      <c r="E3292" s="3" t="s">
        <v>35</v>
      </c>
      <c r="F3292" s="3" t="s">
        <v>646</v>
      </c>
      <c r="G3292" s="5">
        <v>2.7484857470000001</v>
      </c>
      <c r="H3292" s="5">
        <v>1.582233614</v>
      </c>
      <c r="I3292" s="5">
        <v>4.0462988370000001</v>
      </c>
      <c r="J3292" s="2" t="s">
        <v>644</v>
      </c>
    </row>
    <row r="3293" spans="1:10" ht="14.4" hidden="1">
      <c r="A3293" s="3" t="s">
        <v>347</v>
      </c>
      <c r="B3293" s="5">
        <v>2005</v>
      </c>
      <c r="C3293" s="3" t="s">
        <v>647</v>
      </c>
      <c r="D3293" s="3" t="s">
        <v>651</v>
      </c>
      <c r="E3293" s="3" t="s">
        <v>35</v>
      </c>
      <c r="F3293" s="3" t="s">
        <v>646</v>
      </c>
      <c r="G3293" s="5">
        <v>2.792948698</v>
      </c>
      <c r="H3293" s="5">
        <v>1.5431433029999999</v>
      </c>
      <c r="I3293" s="5">
        <v>4.1210992009999998</v>
      </c>
      <c r="J3293" s="2" t="s">
        <v>644</v>
      </c>
    </row>
    <row r="3294" spans="1:10" ht="14.4" hidden="1">
      <c r="A3294" s="3" t="s">
        <v>347</v>
      </c>
      <c r="B3294" s="5">
        <v>2006</v>
      </c>
      <c r="C3294" s="3" t="s">
        <v>647</v>
      </c>
      <c r="D3294" s="3" t="s">
        <v>651</v>
      </c>
      <c r="E3294" s="3" t="s">
        <v>35</v>
      </c>
      <c r="F3294" s="3" t="s">
        <v>646</v>
      </c>
      <c r="G3294" s="5">
        <v>2.7146945499999999</v>
      </c>
      <c r="H3294" s="5">
        <v>1.545009037</v>
      </c>
      <c r="I3294" s="5">
        <v>3.9884051280000001</v>
      </c>
      <c r="J3294" s="2" t="s">
        <v>644</v>
      </c>
    </row>
    <row r="3295" spans="1:10" ht="14.4" hidden="1">
      <c r="A3295" s="3" t="s">
        <v>347</v>
      </c>
      <c r="B3295" s="5">
        <v>2007</v>
      </c>
      <c r="C3295" s="3" t="s">
        <v>647</v>
      </c>
      <c r="D3295" s="3" t="s">
        <v>651</v>
      </c>
      <c r="E3295" s="3" t="s">
        <v>35</v>
      </c>
      <c r="F3295" s="3" t="s">
        <v>646</v>
      </c>
      <c r="G3295" s="5">
        <v>2.7266212950000002</v>
      </c>
      <c r="H3295" s="5">
        <v>1.587702164</v>
      </c>
      <c r="I3295" s="5">
        <v>3.9414288970000002</v>
      </c>
      <c r="J3295" s="2" t="s">
        <v>644</v>
      </c>
    </row>
    <row r="3296" spans="1:10" ht="14.4" hidden="1">
      <c r="A3296" s="3" t="s">
        <v>347</v>
      </c>
      <c r="B3296" s="5">
        <v>2008</v>
      </c>
      <c r="C3296" s="3" t="s">
        <v>647</v>
      </c>
      <c r="D3296" s="3" t="s">
        <v>651</v>
      </c>
      <c r="E3296" s="3" t="s">
        <v>35</v>
      </c>
      <c r="F3296" s="3" t="s">
        <v>646</v>
      </c>
      <c r="G3296" s="5">
        <v>2.7608447119999999</v>
      </c>
      <c r="H3296" s="5">
        <v>1.611859216</v>
      </c>
      <c r="I3296" s="5">
        <v>3.977032597</v>
      </c>
      <c r="J3296" s="2" t="s">
        <v>644</v>
      </c>
    </row>
    <row r="3297" spans="1:10" ht="14.4" hidden="1">
      <c r="A3297" s="3" t="s">
        <v>347</v>
      </c>
      <c r="B3297" s="5">
        <v>2009</v>
      </c>
      <c r="C3297" s="3" t="s">
        <v>647</v>
      </c>
      <c r="D3297" s="3" t="s">
        <v>651</v>
      </c>
      <c r="E3297" s="3" t="s">
        <v>35</v>
      </c>
      <c r="F3297" s="3" t="s">
        <v>646</v>
      </c>
      <c r="G3297" s="5">
        <v>2.6968208580000002</v>
      </c>
      <c r="H3297" s="5">
        <v>1.5602314180000001</v>
      </c>
      <c r="I3297" s="5">
        <v>3.9373511219999999</v>
      </c>
      <c r="J3297" s="2" t="s">
        <v>644</v>
      </c>
    </row>
    <row r="3298" spans="1:10" ht="14.4" hidden="1">
      <c r="A3298" s="3" t="s">
        <v>347</v>
      </c>
      <c r="B3298" s="5">
        <v>2010</v>
      </c>
      <c r="C3298" s="3" t="s">
        <v>647</v>
      </c>
      <c r="D3298" s="3" t="s">
        <v>651</v>
      </c>
      <c r="E3298" s="3" t="s">
        <v>35</v>
      </c>
      <c r="F3298" s="3" t="s">
        <v>646</v>
      </c>
      <c r="G3298" s="5">
        <v>2.6799438900000001</v>
      </c>
      <c r="H3298" s="5">
        <v>1.539972672</v>
      </c>
      <c r="I3298" s="5">
        <v>3.9753192839999998</v>
      </c>
      <c r="J3298" s="2" t="s">
        <v>644</v>
      </c>
    </row>
    <row r="3299" spans="1:10" ht="14.4" hidden="1">
      <c r="A3299" s="3" t="s">
        <v>347</v>
      </c>
      <c r="B3299" s="5">
        <v>2011</v>
      </c>
      <c r="C3299" s="3" t="s">
        <v>647</v>
      </c>
      <c r="D3299" s="3" t="s">
        <v>651</v>
      </c>
      <c r="E3299" s="3" t="s">
        <v>35</v>
      </c>
      <c r="F3299" s="3" t="s">
        <v>646</v>
      </c>
      <c r="G3299" s="5">
        <v>2.6240245870000001</v>
      </c>
      <c r="H3299" s="5">
        <v>1.459468598</v>
      </c>
      <c r="I3299" s="5">
        <v>3.9053368310000001</v>
      </c>
      <c r="J3299" s="2" t="s">
        <v>644</v>
      </c>
    </row>
    <row r="3300" spans="1:10" ht="14.4" hidden="1">
      <c r="A3300" s="3" t="s">
        <v>347</v>
      </c>
      <c r="B3300" s="5">
        <v>2012</v>
      </c>
      <c r="C3300" s="3" t="s">
        <v>647</v>
      </c>
      <c r="D3300" s="3" t="s">
        <v>651</v>
      </c>
      <c r="E3300" s="3" t="s">
        <v>35</v>
      </c>
      <c r="F3300" s="3" t="s">
        <v>646</v>
      </c>
      <c r="G3300" s="5">
        <v>2.7926871590000002</v>
      </c>
      <c r="H3300" s="5">
        <v>1.624969098</v>
      </c>
      <c r="I3300" s="5">
        <v>4.1346204279999998</v>
      </c>
      <c r="J3300" s="2" t="s">
        <v>644</v>
      </c>
    </row>
    <row r="3301" spans="1:10" ht="14.4" hidden="1">
      <c r="A3301" s="3" t="s">
        <v>347</v>
      </c>
      <c r="B3301" s="5">
        <v>2013</v>
      </c>
      <c r="C3301" s="3" t="s">
        <v>647</v>
      </c>
      <c r="D3301" s="3" t="s">
        <v>651</v>
      </c>
      <c r="E3301" s="3" t="s">
        <v>35</v>
      </c>
      <c r="F3301" s="3" t="s">
        <v>646</v>
      </c>
      <c r="G3301" s="5">
        <v>2.610638926</v>
      </c>
      <c r="H3301" s="5">
        <v>1.4898777700000001</v>
      </c>
      <c r="I3301" s="5">
        <v>3.8932564790000002</v>
      </c>
      <c r="J3301" s="2" t="s">
        <v>644</v>
      </c>
    </row>
    <row r="3302" spans="1:10" ht="14.4" hidden="1">
      <c r="A3302" s="3" t="s">
        <v>347</v>
      </c>
      <c r="B3302" s="5">
        <v>2014</v>
      </c>
      <c r="C3302" s="3" t="s">
        <v>647</v>
      </c>
      <c r="D3302" s="3" t="s">
        <v>651</v>
      </c>
      <c r="E3302" s="3" t="s">
        <v>35</v>
      </c>
      <c r="F3302" s="3" t="s">
        <v>646</v>
      </c>
      <c r="G3302" s="5">
        <v>2.4714163149999999</v>
      </c>
      <c r="H3302" s="5">
        <v>1.371727613</v>
      </c>
      <c r="I3302" s="5">
        <v>3.6583853629999998</v>
      </c>
      <c r="J3302" s="2" t="s">
        <v>644</v>
      </c>
    </row>
    <row r="3303" spans="1:10" ht="14.4" hidden="1">
      <c r="A3303" s="3" t="s">
        <v>347</v>
      </c>
      <c r="B3303" s="5">
        <v>2015</v>
      </c>
      <c r="C3303" s="3" t="s">
        <v>647</v>
      </c>
      <c r="D3303" s="3" t="s">
        <v>651</v>
      </c>
      <c r="E3303" s="3" t="s">
        <v>35</v>
      </c>
      <c r="F3303" s="3" t="s">
        <v>646</v>
      </c>
      <c r="G3303" s="5">
        <v>2.7845624</v>
      </c>
      <c r="H3303" s="5">
        <v>1.6027119839999999</v>
      </c>
      <c r="I3303" s="5">
        <v>4.0490858799999998</v>
      </c>
      <c r="J3303" s="2" t="s">
        <v>644</v>
      </c>
    </row>
    <row r="3304" spans="1:10" ht="14.4" hidden="1">
      <c r="A3304" s="3" t="s">
        <v>347</v>
      </c>
      <c r="B3304" s="5">
        <v>2016</v>
      </c>
      <c r="C3304" s="3" t="s">
        <v>647</v>
      </c>
      <c r="D3304" s="3" t="s">
        <v>651</v>
      </c>
      <c r="E3304" s="3" t="s">
        <v>35</v>
      </c>
      <c r="F3304" s="3" t="s">
        <v>646</v>
      </c>
      <c r="G3304" s="5">
        <v>2.6238224209999998</v>
      </c>
      <c r="H3304" s="5">
        <v>1.4862836660000001</v>
      </c>
      <c r="I3304" s="5">
        <v>3.932273328</v>
      </c>
      <c r="J3304" s="2" t="s">
        <v>644</v>
      </c>
    </row>
    <row r="3305" spans="1:10" ht="14.4" hidden="1">
      <c r="A3305" s="3" t="s">
        <v>347</v>
      </c>
      <c r="B3305" s="5">
        <v>2017</v>
      </c>
      <c r="C3305" s="3" t="s">
        <v>647</v>
      </c>
      <c r="D3305" s="3" t="s">
        <v>651</v>
      </c>
      <c r="E3305" s="3" t="s">
        <v>35</v>
      </c>
      <c r="F3305" s="3" t="s">
        <v>646</v>
      </c>
      <c r="G3305" s="5">
        <v>2.714550692</v>
      </c>
      <c r="H3305" s="5">
        <v>1.5494016020000001</v>
      </c>
      <c r="I3305" s="5">
        <v>4.08961226</v>
      </c>
      <c r="J3305" s="2" t="s">
        <v>644</v>
      </c>
    </row>
    <row r="3306" spans="1:10" ht="14.4">
      <c r="A3306" s="3" t="s">
        <v>347</v>
      </c>
      <c r="B3306" s="5">
        <v>1990</v>
      </c>
      <c r="C3306" s="3" t="s">
        <v>647</v>
      </c>
      <c r="D3306" s="3" t="s">
        <v>642</v>
      </c>
      <c r="E3306" s="3" t="s">
        <v>35</v>
      </c>
      <c r="F3306" s="3" t="s">
        <v>643</v>
      </c>
      <c r="G3306" s="5">
        <v>125.3546352</v>
      </c>
      <c r="H3306" s="5">
        <v>66.293376989999999</v>
      </c>
      <c r="I3306" s="5">
        <v>186.83601200000001</v>
      </c>
      <c r="J3306" s="2" t="s">
        <v>644</v>
      </c>
    </row>
    <row r="3307" spans="1:10" ht="14.4">
      <c r="A3307" s="3" t="s">
        <v>347</v>
      </c>
      <c r="B3307" s="5">
        <v>1991</v>
      </c>
      <c r="C3307" s="3" t="s">
        <v>647</v>
      </c>
      <c r="D3307" s="3" t="s">
        <v>642</v>
      </c>
      <c r="E3307" s="3" t="s">
        <v>35</v>
      </c>
      <c r="F3307" s="3" t="s">
        <v>643</v>
      </c>
      <c r="G3307" s="5">
        <v>122.5771939</v>
      </c>
      <c r="H3307" s="5">
        <v>67.070985910000005</v>
      </c>
      <c r="I3307" s="5">
        <v>180.47105920000001</v>
      </c>
      <c r="J3307" s="2" t="s">
        <v>644</v>
      </c>
    </row>
    <row r="3308" spans="1:10" ht="14.4">
      <c r="A3308" s="3" t="s">
        <v>347</v>
      </c>
      <c r="B3308" s="5">
        <v>1992</v>
      </c>
      <c r="C3308" s="3" t="s">
        <v>647</v>
      </c>
      <c r="D3308" s="3" t="s">
        <v>642</v>
      </c>
      <c r="E3308" s="3" t="s">
        <v>35</v>
      </c>
      <c r="F3308" s="3" t="s">
        <v>643</v>
      </c>
      <c r="G3308" s="5">
        <v>123.0200935</v>
      </c>
      <c r="H3308" s="5">
        <v>66.496415060000004</v>
      </c>
      <c r="I3308" s="5">
        <v>181.2672657</v>
      </c>
      <c r="J3308" s="2" t="s">
        <v>644</v>
      </c>
    </row>
    <row r="3309" spans="1:10" ht="14.4">
      <c r="A3309" s="3" t="s">
        <v>347</v>
      </c>
      <c r="B3309" s="5">
        <v>1993</v>
      </c>
      <c r="C3309" s="3" t="s">
        <v>647</v>
      </c>
      <c r="D3309" s="3" t="s">
        <v>642</v>
      </c>
      <c r="E3309" s="3" t="s">
        <v>35</v>
      </c>
      <c r="F3309" s="3" t="s">
        <v>643</v>
      </c>
      <c r="G3309" s="5">
        <v>124.301788</v>
      </c>
      <c r="H3309" s="5">
        <v>67.790731739999998</v>
      </c>
      <c r="I3309" s="5">
        <v>182.054889</v>
      </c>
      <c r="J3309" s="2" t="s">
        <v>644</v>
      </c>
    </row>
    <row r="3310" spans="1:10" ht="14.4">
      <c r="A3310" s="3" t="s">
        <v>347</v>
      </c>
      <c r="B3310" s="5">
        <v>1994</v>
      </c>
      <c r="C3310" s="3" t="s">
        <v>647</v>
      </c>
      <c r="D3310" s="3" t="s">
        <v>642</v>
      </c>
      <c r="E3310" s="3" t="s">
        <v>35</v>
      </c>
      <c r="F3310" s="3" t="s">
        <v>643</v>
      </c>
      <c r="G3310" s="5">
        <v>124.65997299999999</v>
      </c>
      <c r="H3310" s="5">
        <v>66.925002739999996</v>
      </c>
      <c r="I3310" s="5">
        <v>184.7258716</v>
      </c>
      <c r="J3310" s="2" t="s">
        <v>644</v>
      </c>
    </row>
    <row r="3311" spans="1:10" ht="14.4">
      <c r="A3311" s="3" t="s">
        <v>347</v>
      </c>
      <c r="B3311" s="5">
        <v>1995</v>
      </c>
      <c r="C3311" s="3" t="s">
        <v>647</v>
      </c>
      <c r="D3311" s="3" t="s">
        <v>642</v>
      </c>
      <c r="E3311" s="3" t="s">
        <v>35</v>
      </c>
      <c r="F3311" s="3" t="s">
        <v>643</v>
      </c>
      <c r="G3311" s="5">
        <v>125.0929433</v>
      </c>
      <c r="H3311" s="5">
        <v>63.064786079999998</v>
      </c>
      <c r="I3311" s="5">
        <v>186.17596750000001</v>
      </c>
      <c r="J3311" s="2" t="s">
        <v>644</v>
      </c>
    </row>
    <row r="3312" spans="1:10" ht="14.4">
      <c r="A3312" s="3" t="s">
        <v>347</v>
      </c>
      <c r="B3312" s="5">
        <v>1996</v>
      </c>
      <c r="C3312" s="3" t="s">
        <v>647</v>
      </c>
      <c r="D3312" s="3" t="s">
        <v>642</v>
      </c>
      <c r="E3312" s="3" t="s">
        <v>35</v>
      </c>
      <c r="F3312" s="3" t="s">
        <v>643</v>
      </c>
      <c r="G3312" s="5">
        <v>119.03471500000001</v>
      </c>
      <c r="H3312" s="5">
        <v>67.044664260000005</v>
      </c>
      <c r="I3312" s="5">
        <v>172.9443066</v>
      </c>
      <c r="J3312" s="2" t="s">
        <v>644</v>
      </c>
    </row>
    <row r="3313" spans="1:10" ht="14.4">
      <c r="A3313" s="3" t="s">
        <v>347</v>
      </c>
      <c r="B3313" s="5">
        <v>1997</v>
      </c>
      <c r="C3313" s="3" t="s">
        <v>647</v>
      </c>
      <c r="D3313" s="3" t="s">
        <v>642</v>
      </c>
      <c r="E3313" s="3" t="s">
        <v>35</v>
      </c>
      <c r="F3313" s="3" t="s">
        <v>643</v>
      </c>
      <c r="G3313" s="5">
        <v>112.85715690000001</v>
      </c>
      <c r="H3313" s="5">
        <v>67.196170690000002</v>
      </c>
      <c r="I3313" s="5">
        <v>162.05178470000001</v>
      </c>
      <c r="J3313" s="2" t="s">
        <v>644</v>
      </c>
    </row>
    <row r="3314" spans="1:10" ht="14.4">
      <c r="A3314" s="3" t="s">
        <v>347</v>
      </c>
      <c r="B3314" s="5">
        <v>1998</v>
      </c>
      <c r="C3314" s="3" t="s">
        <v>647</v>
      </c>
      <c r="D3314" s="3" t="s">
        <v>642</v>
      </c>
      <c r="E3314" s="3" t="s">
        <v>35</v>
      </c>
      <c r="F3314" s="3" t="s">
        <v>643</v>
      </c>
      <c r="G3314" s="5">
        <v>111.76937220000001</v>
      </c>
      <c r="H3314" s="5">
        <v>66.261250540000006</v>
      </c>
      <c r="I3314" s="5">
        <v>159.01453100000001</v>
      </c>
      <c r="J3314" s="2" t="s">
        <v>644</v>
      </c>
    </row>
    <row r="3315" spans="1:10" ht="14.4">
      <c r="A3315" s="3" t="s">
        <v>347</v>
      </c>
      <c r="B3315" s="5">
        <v>1999</v>
      </c>
      <c r="C3315" s="3" t="s">
        <v>647</v>
      </c>
      <c r="D3315" s="3" t="s">
        <v>642</v>
      </c>
      <c r="E3315" s="3" t="s">
        <v>35</v>
      </c>
      <c r="F3315" s="3" t="s">
        <v>643</v>
      </c>
      <c r="G3315" s="5">
        <v>110.488671</v>
      </c>
      <c r="H3315" s="5">
        <v>63.132486409999999</v>
      </c>
      <c r="I3315" s="5">
        <v>159.9517367</v>
      </c>
      <c r="J3315" s="2" t="s">
        <v>644</v>
      </c>
    </row>
    <row r="3316" spans="1:10" ht="14.4">
      <c r="A3316" s="3" t="s">
        <v>347</v>
      </c>
      <c r="B3316" s="5">
        <v>2000</v>
      </c>
      <c r="C3316" s="3" t="s">
        <v>647</v>
      </c>
      <c r="D3316" s="3" t="s">
        <v>642</v>
      </c>
      <c r="E3316" s="3" t="s">
        <v>35</v>
      </c>
      <c r="F3316" s="3" t="s">
        <v>643</v>
      </c>
      <c r="G3316" s="5">
        <v>109.70928499999999</v>
      </c>
      <c r="H3316" s="5">
        <v>57.81665624</v>
      </c>
      <c r="I3316" s="5">
        <v>160.0270744</v>
      </c>
      <c r="J3316" s="2" t="s">
        <v>644</v>
      </c>
    </row>
    <row r="3317" spans="1:10" ht="14.4">
      <c r="A3317" s="3" t="s">
        <v>347</v>
      </c>
      <c r="B3317" s="5">
        <v>2001</v>
      </c>
      <c r="C3317" s="3" t="s">
        <v>647</v>
      </c>
      <c r="D3317" s="3" t="s">
        <v>642</v>
      </c>
      <c r="E3317" s="3" t="s">
        <v>35</v>
      </c>
      <c r="F3317" s="3" t="s">
        <v>643</v>
      </c>
      <c r="G3317" s="5">
        <v>107.5426654</v>
      </c>
      <c r="H3317" s="5">
        <v>60.455909550000001</v>
      </c>
      <c r="I3317" s="5">
        <v>153.32287299999999</v>
      </c>
      <c r="J3317" s="2" t="s">
        <v>644</v>
      </c>
    </row>
    <row r="3318" spans="1:10" ht="14.4">
      <c r="A3318" s="3" t="s">
        <v>347</v>
      </c>
      <c r="B3318" s="5">
        <v>2002</v>
      </c>
      <c r="C3318" s="3" t="s">
        <v>647</v>
      </c>
      <c r="D3318" s="3" t="s">
        <v>642</v>
      </c>
      <c r="E3318" s="3" t="s">
        <v>35</v>
      </c>
      <c r="F3318" s="3" t="s">
        <v>643</v>
      </c>
      <c r="G3318" s="5">
        <v>113.0249173</v>
      </c>
      <c r="H3318" s="5">
        <v>65.192235749999995</v>
      </c>
      <c r="I3318" s="5">
        <v>160.47092409999999</v>
      </c>
      <c r="J3318" s="2" t="s">
        <v>644</v>
      </c>
    </row>
    <row r="3319" spans="1:10" ht="14.4">
      <c r="A3319" s="3" t="s">
        <v>347</v>
      </c>
      <c r="B3319" s="5">
        <v>2003</v>
      </c>
      <c r="C3319" s="3" t="s">
        <v>647</v>
      </c>
      <c r="D3319" s="3" t="s">
        <v>642</v>
      </c>
      <c r="E3319" s="3" t="s">
        <v>35</v>
      </c>
      <c r="F3319" s="3" t="s">
        <v>643</v>
      </c>
      <c r="G3319" s="5">
        <v>117.1922331</v>
      </c>
      <c r="H3319" s="5">
        <v>68.24176052</v>
      </c>
      <c r="I3319" s="5">
        <v>165.66216539999999</v>
      </c>
      <c r="J3319" s="2" t="s">
        <v>644</v>
      </c>
    </row>
    <row r="3320" spans="1:10" ht="14.4">
      <c r="A3320" s="3" t="s">
        <v>347</v>
      </c>
      <c r="B3320" s="5">
        <v>2004</v>
      </c>
      <c r="C3320" s="3" t="s">
        <v>647</v>
      </c>
      <c r="D3320" s="3" t="s">
        <v>642</v>
      </c>
      <c r="E3320" s="3" t="s">
        <v>35</v>
      </c>
      <c r="F3320" s="3" t="s">
        <v>643</v>
      </c>
      <c r="G3320" s="5">
        <v>119.8282806</v>
      </c>
      <c r="H3320" s="5">
        <v>67.924440950000005</v>
      </c>
      <c r="I3320" s="5">
        <v>170.18499220000001</v>
      </c>
      <c r="J3320" s="2" t="s">
        <v>644</v>
      </c>
    </row>
    <row r="3321" spans="1:10" ht="14.4">
      <c r="A3321" s="3" t="s">
        <v>347</v>
      </c>
      <c r="B3321" s="5">
        <v>2005</v>
      </c>
      <c r="C3321" s="3" t="s">
        <v>647</v>
      </c>
      <c r="D3321" s="3" t="s">
        <v>642</v>
      </c>
      <c r="E3321" s="3" t="s">
        <v>35</v>
      </c>
      <c r="F3321" s="3" t="s">
        <v>643</v>
      </c>
      <c r="G3321" s="5">
        <v>122.3323347</v>
      </c>
      <c r="H3321" s="5">
        <v>67.116296829999996</v>
      </c>
      <c r="I3321" s="5">
        <v>175.83208730000001</v>
      </c>
      <c r="J3321" s="2" t="s">
        <v>644</v>
      </c>
    </row>
    <row r="3322" spans="1:10" ht="14.4">
      <c r="A3322" s="3" t="s">
        <v>347</v>
      </c>
      <c r="B3322" s="5">
        <v>2006</v>
      </c>
      <c r="C3322" s="3" t="s">
        <v>647</v>
      </c>
      <c r="D3322" s="3" t="s">
        <v>642</v>
      </c>
      <c r="E3322" s="3" t="s">
        <v>35</v>
      </c>
      <c r="F3322" s="3" t="s">
        <v>643</v>
      </c>
      <c r="G3322" s="5">
        <v>120.49367530000001</v>
      </c>
      <c r="H3322" s="5">
        <v>70.390397960000001</v>
      </c>
      <c r="I3322" s="5">
        <v>170.26327760000001</v>
      </c>
      <c r="J3322" s="2" t="s">
        <v>644</v>
      </c>
    </row>
    <row r="3323" spans="1:10" ht="14.4">
      <c r="A3323" s="3" t="s">
        <v>347</v>
      </c>
      <c r="B3323" s="5">
        <v>2007</v>
      </c>
      <c r="C3323" s="3" t="s">
        <v>647</v>
      </c>
      <c r="D3323" s="3" t="s">
        <v>642</v>
      </c>
      <c r="E3323" s="3" t="s">
        <v>35</v>
      </c>
      <c r="F3323" s="3" t="s">
        <v>643</v>
      </c>
      <c r="G3323" s="5">
        <v>119.1360531</v>
      </c>
      <c r="H3323" s="5">
        <v>72.167844869999996</v>
      </c>
      <c r="I3323" s="5">
        <v>168.88258920000001</v>
      </c>
      <c r="J3323" s="2" t="s">
        <v>644</v>
      </c>
    </row>
    <row r="3324" spans="1:10" ht="14.4">
      <c r="A3324" s="3" t="s">
        <v>347</v>
      </c>
      <c r="B3324" s="5">
        <v>2008</v>
      </c>
      <c r="C3324" s="3" t="s">
        <v>647</v>
      </c>
      <c r="D3324" s="3" t="s">
        <v>642</v>
      </c>
      <c r="E3324" s="3" t="s">
        <v>35</v>
      </c>
      <c r="F3324" s="3" t="s">
        <v>643</v>
      </c>
      <c r="G3324" s="5">
        <v>120.08271139999999</v>
      </c>
      <c r="H3324" s="5">
        <v>71.320407770000003</v>
      </c>
      <c r="I3324" s="5">
        <v>170.57203229999999</v>
      </c>
      <c r="J3324" s="2" t="s">
        <v>644</v>
      </c>
    </row>
    <row r="3325" spans="1:10" ht="14.4">
      <c r="A3325" s="3" t="s">
        <v>347</v>
      </c>
      <c r="B3325" s="5">
        <v>2009</v>
      </c>
      <c r="C3325" s="3" t="s">
        <v>647</v>
      </c>
      <c r="D3325" s="3" t="s">
        <v>642</v>
      </c>
      <c r="E3325" s="3" t="s">
        <v>35</v>
      </c>
      <c r="F3325" s="3" t="s">
        <v>643</v>
      </c>
      <c r="G3325" s="5">
        <v>117.621809</v>
      </c>
      <c r="H3325" s="5">
        <v>71.066218419999998</v>
      </c>
      <c r="I3325" s="5">
        <v>170.42074199999999</v>
      </c>
      <c r="J3325" s="2" t="s">
        <v>644</v>
      </c>
    </row>
    <row r="3326" spans="1:10" ht="14.4">
      <c r="A3326" s="3" t="s">
        <v>347</v>
      </c>
      <c r="B3326" s="5">
        <v>2010</v>
      </c>
      <c r="C3326" s="3" t="s">
        <v>647</v>
      </c>
      <c r="D3326" s="3" t="s">
        <v>642</v>
      </c>
      <c r="E3326" s="3" t="s">
        <v>35</v>
      </c>
      <c r="F3326" s="3" t="s">
        <v>643</v>
      </c>
      <c r="G3326" s="5">
        <v>117.41117269999999</v>
      </c>
      <c r="H3326" s="5">
        <v>68.979744859999997</v>
      </c>
      <c r="I3326" s="5">
        <v>171.5119091</v>
      </c>
      <c r="J3326" s="2" t="s">
        <v>644</v>
      </c>
    </row>
    <row r="3327" spans="1:10" ht="14.4">
      <c r="A3327" s="3" t="s">
        <v>347</v>
      </c>
      <c r="B3327" s="5">
        <v>2011</v>
      </c>
      <c r="C3327" s="3" t="s">
        <v>647</v>
      </c>
      <c r="D3327" s="3" t="s">
        <v>642</v>
      </c>
      <c r="E3327" s="3" t="s">
        <v>35</v>
      </c>
      <c r="F3327" s="3" t="s">
        <v>643</v>
      </c>
      <c r="G3327" s="5">
        <v>113.99283130000001</v>
      </c>
      <c r="H3327" s="5">
        <v>63.249386659999999</v>
      </c>
      <c r="I3327" s="5">
        <v>169.8040307</v>
      </c>
      <c r="J3327" s="2" t="s">
        <v>644</v>
      </c>
    </row>
    <row r="3328" spans="1:10" ht="14.4">
      <c r="A3328" s="3" t="s">
        <v>347</v>
      </c>
      <c r="B3328" s="5">
        <v>2012</v>
      </c>
      <c r="C3328" s="3" t="s">
        <v>647</v>
      </c>
      <c r="D3328" s="3" t="s">
        <v>642</v>
      </c>
      <c r="E3328" s="3" t="s">
        <v>35</v>
      </c>
      <c r="F3328" s="3" t="s">
        <v>643</v>
      </c>
      <c r="G3328" s="5">
        <v>123.5745653</v>
      </c>
      <c r="H3328" s="5">
        <v>69.553229720000004</v>
      </c>
      <c r="I3328" s="5">
        <v>174.10845850000001</v>
      </c>
      <c r="J3328" s="2" t="s">
        <v>644</v>
      </c>
    </row>
    <row r="3329" spans="1:10" ht="14.4">
      <c r="A3329" s="3" t="s">
        <v>347</v>
      </c>
      <c r="B3329" s="5">
        <v>2013</v>
      </c>
      <c r="C3329" s="3" t="s">
        <v>647</v>
      </c>
      <c r="D3329" s="3" t="s">
        <v>642</v>
      </c>
      <c r="E3329" s="3" t="s">
        <v>35</v>
      </c>
      <c r="F3329" s="3" t="s">
        <v>643</v>
      </c>
      <c r="G3329" s="5">
        <v>113.8819553</v>
      </c>
      <c r="H3329" s="5">
        <v>60.87824354</v>
      </c>
      <c r="I3329" s="5">
        <v>169.06118960000001</v>
      </c>
      <c r="J3329" s="2" t="s">
        <v>644</v>
      </c>
    </row>
    <row r="3330" spans="1:10" ht="14.4">
      <c r="A3330" s="3" t="s">
        <v>347</v>
      </c>
      <c r="B3330" s="5">
        <v>2014</v>
      </c>
      <c r="C3330" s="3" t="s">
        <v>647</v>
      </c>
      <c r="D3330" s="3" t="s">
        <v>642</v>
      </c>
      <c r="E3330" s="3" t="s">
        <v>35</v>
      </c>
      <c r="F3330" s="3" t="s">
        <v>643</v>
      </c>
      <c r="G3330" s="5">
        <v>108.18690770000001</v>
      </c>
      <c r="H3330" s="5">
        <v>55.942610639999998</v>
      </c>
      <c r="I3330" s="5">
        <v>166.87147569999999</v>
      </c>
      <c r="J3330" s="2" t="s">
        <v>644</v>
      </c>
    </row>
    <row r="3331" spans="1:10" ht="14.4">
      <c r="A3331" s="3" t="s">
        <v>347</v>
      </c>
      <c r="B3331" s="5">
        <v>2015</v>
      </c>
      <c r="C3331" s="3" t="s">
        <v>647</v>
      </c>
      <c r="D3331" s="3" t="s">
        <v>642</v>
      </c>
      <c r="E3331" s="3" t="s">
        <v>35</v>
      </c>
      <c r="F3331" s="3" t="s">
        <v>643</v>
      </c>
      <c r="G3331" s="5">
        <v>124.2263492</v>
      </c>
      <c r="H3331" s="5">
        <v>70.329195339999998</v>
      </c>
      <c r="I3331" s="5">
        <v>179.95490280000001</v>
      </c>
      <c r="J3331" s="2" t="s">
        <v>644</v>
      </c>
    </row>
    <row r="3332" spans="1:10" ht="14.4">
      <c r="A3332" s="3" t="s">
        <v>347</v>
      </c>
      <c r="B3332" s="5">
        <v>2016</v>
      </c>
      <c r="C3332" s="3" t="s">
        <v>647</v>
      </c>
      <c r="D3332" s="3" t="s">
        <v>642</v>
      </c>
      <c r="E3332" s="3" t="s">
        <v>35</v>
      </c>
      <c r="F3332" s="3" t="s">
        <v>643</v>
      </c>
      <c r="G3332" s="5">
        <v>115.4958151</v>
      </c>
      <c r="H3332" s="5">
        <v>61.195397739999997</v>
      </c>
      <c r="I3332" s="5">
        <v>171.75474120000001</v>
      </c>
      <c r="J3332" s="2" t="s">
        <v>644</v>
      </c>
    </row>
    <row r="3333" spans="1:10" ht="14.4">
      <c r="A3333" s="3" t="s">
        <v>347</v>
      </c>
      <c r="B3333" s="5">
        <v>2017</v>
      </c>
      <c r="C3333" s="3" t="s">
        <v>647</v>
      </c>
      <c r="D3333" s="3" t="s">
        <v>642</v>
      </c>
      <c r="E3333" s="3" t="s">
        <v>35</v>
      </c>
      <c r="F3333" s="3" t="s">
        <v>643</v>
      </c>
      <c r="G3333" s="5">
        <v>119.1871611</v>
      </c>
      <c r="H3333" s="5">
        <v>63.273313479999999</v>
      </c>
      <c r="I3333" s="5">
        <v>175.10788740000001</v>
      </c>
      <c r="J3333" s="2" t="s">
        <v>644</v>
      </c>
    </row>
    <row r="3334" spans="1:10" ht="14.4" hidden="1">
      <c r="A3334" s="3" t="s">
        <v>347</v>
      </c>
      <c r="B3334" s="5">
        <v>1990</v>
      </c>
      <c r="C3334" s="3" t="s">
        <v>647</v>
      </c>
      <c r="D3334" s="3" t="s">
        <v>642</v>
      </c>
      <c r="E3334" s="3" t="s">
        <v>35</v>
      </c>
      <c r="F3334" s="3" t="s">
        <v>646</v>
      </c>
      <c r="G3334" s="5">
        <v>5.7346942969999999</v>
      </c>
      <c r="H3334" s="5">
        <v>3.0572596750000001</v>
      </c>
      <c r="I3334" s="5">
        <v>8.5654714510000005</v>
      </c>
      <c r="J3334" s="2" t="s">
        <v>644</v>
      </c>
    </row>
    <row r="3335" spans="1:10" ht="14.4" hidden="1">
      <c r="A3335" s="3" t="s">
        <v>347</v>
      </c>
      <c r="B3335" s="5">
        <v>1991</v>
      </c>
      <c r="C3335" s="3" t="s">
        <v>647</v>
      </c>
      <c r="D3335" s="3" t="s">
        <v>642</v>
      </c>
      <c r="E3335" s="3" t="s">
        <v>35</v>
      </c>
      <c r="F3335" s="3" t="s">
        <v>646</v>
      </c>
      <c r="G3335" s="5">
        <v>5.7649256949999996</v>
      </c>
      <c r="H3335" s="5">
        <v>3.1249388370000002</v>
      </c>
      <c r="I3335" s="5">
        <v>8.4513304659999999</v>
      </c>
      <c r="J3335" s="2" t="s">
        <v>644</v>
      </c>
    </row>
    <row r="3336" spans="1:10" ht="14.4" hidden="1">
      <c r="A3336" s="3" t="s">
        <v>347</v>
      </c>
      <c r="B3336" s="5">
        <v>1992</v>
      </c>
      <c r="C3336" s="3" t="s">
        <v>647</v>
      </c>
      <c r="D3336" s="3" t="s">
        <v>642</v>
      </c>
      <c r="E3336" s="3" t="s">
        <v>35</v>
      </c>
      <c r="F3336" s="3" t="s">
        <v>646</v>
      </c>
      <c r="G3336" s="5">
        <v>5.8958146410000003</v>
      </c>
      <c r="H3336" s="5">
        <v>3.2539279219999999</v>
      </c>
      <c r="I3336" s="5">
        <v>8.6101362350000006</v>
      </c>
      <c r="J3336" s="2" t="s">
        <v>644</v>
      </c>
    </row>
    <row r="3337" spans="1:10" ht="14.4" hidden="1">
      <c r="A3337" s="3" t="s">
        <v>347</v>
      </c>
      <c r="B3337" s="5">
        <v>1993</v>
      </c>
      <c r="C3337" s="3" t="s">
        <v>647</v>
      </c>
      <c r="D3337" s="3" t="s">
        <v>642</v>
      </c>
      <c r="E3337" s="3" t="s">
        <v>35</v>
      </c>
      <c r="F3337" s="3" t="s">
        <v>646</v>
      </c>
      <c r="G3337" s="5">
        <v>6.1075601730000004</v>
      </c>
      <c r="H3337" s="5">
        <v>3.3654330059999999</v>
      </c>
      <c r="I3337" s="5">
        <v>8.9241962580000003</v>
      </c>
      <c r="J3337" s="2" t="s">
        <v>644</v>
      </c>
    </row>
    <row r="3338" spans="1:10" ht="14.4" hidden="1">
      <c r="A3338" s="3" t="s">
        <v>347</v>
      </c>
      <c r="B3338" s="5">
        <v>1994</v>
      </c>
      <c r="C3338" s="3" t="s">
        <v>647</v>
      </c>
      <c r="D3338" s="3" t="s">
        <v>642</v>
      </c>
      <c r="E3338" s="3" t="s">
        <v>35</v>
      </c>
      <c r="F3338" s="3" t="s">
        <v>646</v>
      </c>
      <c r="G3338" s="5">
        <v>6.2631233340000003</v>
      </c>
      <c r="H3338" s="5">
        <v>3.3694428859999999</v>
      </c>
      <c r="I3338" s="5">
        <v>9.2314691050000004</v>
      </c>
      <c r="J3338" s="2" t="s">
        <v>644</v>
      </c>
    </row>
    <row r="3339" spans="1:10" ht="14.4" hidden="1">
      <c r="A3339" s="3" t="s">
        <v>347</v>
      </c>
      <c r="B3339" s="5">
        <v>1995</v>
      </c>
      <c r="C3339" s="3" t="s">
        <v>647</v>
      </c>
      <c r="D3339" s="3" t="s">
        <v>642</v>
      </c>
      <c r="E3339" s="3" t="s">
        <v>35</v>
      </c>
      <c r="F3339" s="3" t="s">
        <v>646</v>
      </c>
      <c r="G3339" s="5">
        <v>6.4053676409999998</v>
      </c>
      <c r="H3339" s="5">
        <v>3.2039024719999998</v>
      </c>
      <c r="I3339" s="5">
        <v>9.5031015859999997</v>
      </c>
      <c r="J3339" s="2" t="s">
        <v>644</v>
      </c>
    </row>
    <row r="3340" spans="1:10" ht="14.4" hidden="1">
      <c r="A3340" s="3" t="s">
        <v>347</v>
      </c>
      <c r="B3340" s="5">
        <v>1996</v>
      </c>
      <c r="C3340" s="3" t="s">
        <v>647</v>
      </c>
      <c r="D3340" s="3" t="s">
        <v>642</v>
      </c>
      <c r="E3340" s="3" t="s">
        <v>35</v>
      </c>
      <c r="F3340" s="3" t="s">
        <v>646</v>
      </c>
      <c r="G3340" s="5">
        <v>6.1659914689999997</v>
      </c>
      <c r="H3340" s="5">
        <v>3.4689831710000001</v>
      </c>
      <c r="I3340" s="5">
        <v>9.0160403230000004</v>
      </c>
      <c r="J3340" s="2" t="s">
        <v>644</v>
      </c>
    </row>
    <row r="3341" spans="1:10" ht="14.4" hidden="1">
      <c r="A3341" s="3" t="s">
        <v>347</v>
      </c>
      <c r="B3341" s="5">
        <v>1997</v>
      </c>
      <c r="C3341" s="3" t="s">
        <v>647</v>
      </c>
      <c r="D3341" s="3" t="s">
        <v>642</v>
      </c>
      <c r="E3341" s="3" t="s">
        <v>35</v>
      </c>
      <c r="F3341" s="3" t="s">
        <v>646</v>
      </c>
      <c r="G3341" s="5">
        <v>5.9401557760000001</v>
      </c>
      <c r="H3341" s="5">
        <v>3.5120696200000001</v>
      </c>
      <c r="I3341" s="5">
        <v>8.5197155939999991</v>
      </c>
      <c r="J3341" s="2" t="s">
        <v>644</v>
      </c>
    </row>
    <row r="3342" spans="1:10" ht="14.4" hidden="1">
      <c r="A3342" s="3" t="s">
        <v>347</v>
      </c>
      <c r="B3342" s="5">
        <v>1998</v>
      </c>
      <c r="C3342" s="3" t="s">
        <v>647</v>
      </c>
      <c r="D3342" s="3" t="s">
        <v>642</v>
      </c>
      <c r="E3342" s="3" t="s">
        <v>35</v>
      </c>
      <c r="F3342" s="3" t="s">
        <v>646</v>
      </c>
      <c r="G3342" s="5">
        <v>5.9576684819999999</v>
      </c>
      <c r="H3342" s="5">
        <v>3.5417043659999998</v>
      </c>
      <c r="I3342" s="5">
        <v>8.4416276129999996</v>
      </c>
      <c r="J3342" s="2" t="s">
        <v>644</v>
      </c>
    </row>
    <row r="3343" spans="1:10" ht="14.4" hidden="1">
      <c r="A3343" s="3" t="s">
        <v>347</v>
      </c>
      <c r="B3343" s="5">
        <v>1999</v>
      </c>
      <c r="C3343" s="3" t="s">
        <v>647</v>
      </c>
      <c r="D3343" s="3" t="s">
        <v>642</v>
      </c>
      <c r="E3343" s="3" t="s">
        <v>35</v>
      </c>
      <c r="F3343" s="3" t="s">
        <v>646</v>
      </c>
      <c r="G3343" s="5">
        <v>5.9099234139999997</v>
      </c>
      <c r="H3343" s="5">
        <v>3.3566436409999998</v>
      </c>
      <c r="I3343" s="5">
        <v>8.513114625</v>
      </c>
      <c r="J3343" s="2" t="s">
        <v>644</v>
      </c>
    </row>
    <row r="3344" spans="1:10" ht="14.4" hidden="1">
      <c r="A3344" s="3" t="s">
        <v>347</v>
      </c>
      <c r="B3344" s="5">
        <v>2000</v>
      </c>
      <c r="C3344" s="3" t="s">
        <v>647</v>
      </c>
      <c r="D3344" s="3" t="s">
        <v>642</v>
      </c>
      <c r="E3344" s="3" t="s">
        <v>35</v>
      </c>
      <c r="F3344" s="3" t="s">
        <v>646</v>
      </c>
      <c r="G3344" s="5">
        <v>5.953749695</v>
      </c>
      <c r="H3344" s="5">
        <v>3.1347488989999999</v>
      </c>
      <c r="I3344" s="5">
        <v>8.6398912729999999</v>
      </c>
      <c r="J3344" s="2" t="s">
        <v>644</v>
      </c>
    </row>
    <row r="3345" spans="1:10" ht="14.4" hidden="1">
      <c r="A3345" s="3" t="s">
        <v>347</v>
      </c>
      <c r="B3345" s="5">
        <v>2001</v>
      </c>
      <c r="C3345" s="3" t="s">
        <v>647</v>
      </c>
      <c r="D3345" s="3" t="s">
        <v>642</v>
      </c>
      <c r="E3345" s="3" t="s">
        <v>35</v>
      </c>
      <c r="F3345" s="3" t="s">
        <v>646</v>
      </c>
      <c r="G3345" s="5">
        <v>5.9971478889999998</v>
      </c>
      <c r="H3345" s="5">
        <v>3.3729913969999998</v>
      </c>
      <c r="I3345" s="5">
        <v>8.5071887709999992</v>
      </c>
      <c r="J3345" s="2" t="s">
        <v>644</v>
      </c>
    </row>
    <row r="3346" spans="1:10" ht="14.4" hidden="1">
      <c r="A3346" s="3" t="s">
        <v>347</v>
      </c>
      <c r="B3346" s="5">
        <v>2002</v>
      </c>
      <c r="C3346" s="3" t="s">
        <v>647</v>
      </c>
      <c r="D3346" s="3" t="s">
        <v>642</v>
      </c>
      <c r="E3346" s="3" t="s">
        <v>35</v>
      </c>
      <c r="F3346" s="3" t="s">
        <v>646</v>
      </c>
      <c r="G3346" s="5">
        <v>6.3462158989999997</v>
      </c>
      <c r="H3346" s="5">
        <v>3.6614363640000001</v>
      </c>
      <c r="I3346" s="5">
        <v>8.9997598360000008</v>
      </c>
      <c r="J3346" s="2" t="s">
        <v>644</v>
      </c>
    </row>
    <row r="3347" spans="1:10" ht="14.4" hidden="1">
      <c r="A3347" s="3" t="s">
        <v>347</v>
      </c>
      <c r="B3347" s="5">
        <v>2003</v>
      </c>
      <c r="C3347" s="3" t="s">
        <v>647</v>
      </c>
      <c r="D3347" s="3" t="s">
        <v>642</v>
      </c>
      <c r="E3347" s="3" t="s">
        <v>35</v>
      </c>
      <c r="F3347" s="3" t="s">
        <v>646</v>
      </c>
      <c r="G3347" s="5">
        <v>6.5723009450000003</v>
      </c>
      <c r="H3347" s="5">
        <v>3.8404061390000002</v>
      </c>
      <c r="I3347" s="5">
        <v>9.3127033089999998</v>
      </c>
      <c r="J3347" s="2" t="s">
        <v>644</v>
      </c>
    </row>
    <row r="3348" spans="1:10" ht="14.4" hidden="1">
      <c r="A3348" s="3" t="s">
        <v>347</v>
      </c>
      <c r="B3348" s="5">
        <v>2004</v>
      </c>
      <c r="C3348" s="3" t="s">
        <v>647</v>
      </c>
      <c r="D3348" s="3" t="s">
        <v>642</v>
      </c>
      <c r="E3348" s="3" t="s">
        <v>35</v>
      </c>
      <c r="F3348" s="3" t="s">
        <v>646</v>
      </c>
      <c r="G3348" s="5">
        <v>6.8219490409999999</v>
      </c>
      <c r="H3348" s="5">
        <v>3.8897844899999998</v>
      </c>
      <c r="I3348" s="5">
        <v>9.6993379139999991</v>
      </c>
      <c r="J3348" s="2" t="s">
        <v>644</v>
      </c>
    </row>
    <row r="3349" spans="1:10" ht="14.4" hidden="1">
      <c r="A3349" s="3" t="s">
        <v>347</v>
      </c>
      <c r="B3349" s="5">
        <v>2005</v>
      </c>
      <c r="C3349" s="3" t="s">
        <v>647</v>
      </c>
      <c r="D3349" s="3" t="s">
        <v>642</v>
      </c>
      <c r="E3349" s="3" t="s">
        <v>35</v>
      </c>
      <c r="F3349" s="3" t="s">
        <v>646</v>
      </c>
      <c r="G3349" s="5">
        <v>6.9586983890000003</v>
      </c>
      <c r="H3349" s="5">
        <v>3.8138162929999999</v>
      </c>
      <c r="I3349" s="5">
        <v>10.00663267</v>
      </c>
      <c r="J3349" s="2" t="s">
        <v>644</v>
      </c>
    </row>
    <row r="3350" spans="1:10" ht="14.4" hidden="1">
      <c r="A3350" s="3" t="s">
        <v>347</v>
      </c>
      <c r="B3350" s="5">
        <v>2006</v>
      </c>
      <c r="C3350" s="3" t="s">
        <v>647</v>
      </c>
      <c r="D3350" s="3" t="s">
        <v>642</v>
      </c>
      <c r="E3350" s="3" t="s">
        <v>35</v>
      </c>
      <c r="F3350" s="3" t="s">
        <v>646</v>
      </c>
      <c r="G3350" s="5">
        <v>6.95804635</v>
      </c>
      <c r="H3350" s="5">
        <v>4.0600770160000001</v>
      </c>
      <c r="I3350" s="5">
        <v>9.8840475429999994</v>
      </c>
      <c r="J3350" s="2" t="s">
        <v>644</v>
      </c>
    </row>
    <row r="3351" spans="1:10" ht="14.4" hidden="1">
      <c r="A3351" s="3" t="s">
        <v>347</v>
      </c>
      <c r="B3351" s="5">
        <v>2007</v>
      </c>
      <c r="C3351" s="3" t="s">
        <v>647</v>
      </c>
      <c r="D3351" s="3" t="s">
        <v>642</v>
      </c>
      <c r="E3351" s="3" t="s">
        <v>35</v>
      </c>
      <c r="F3351" s="3" t="s">
        <v>646</v>
      </c>
      <c r="G3351" s="5">
        <v>6.9393266459999996</v>
      </c>
      <c r="H3351" s="5">
        <v>4.2007973420000004</v>
      </c>
      <c r="I3351" s="5">
        <v>9.8813739599999995</v>
      </c>
      <c r="J3351" s="2" t="s">
        <v>644</v>
      </c>
    </row>
    <row r="3352" spans="1:10" ht="14.4" hidden="1">
      <c r="A3352" s="3" t="s">
        <v>347</v>
      </c>
      <c r="B3352" s="5">
        <v>2008</v>
      </c>
      <c r="C3352" s="3" t="s">
        <v>647</v>
      </c>
      <c r="D3352" s="3" t="s">
        <v>642</v>
      </c>
      <c r="E3352" s="3" t="s">
        <v>35</v>
      </c>
      <c r="F3352" s="3" t="s">
        <v>646</v>
      </c>
      <c r="G3352" s="5">
        <v>7.0585291669999997</v>
      </c>
      <c r="H3352" s="5">
        <v>4.1794660050000001</v>
      </c>
      <c r="I3352" s="5">
        <v>10.065446469999999</v>
      </c>
      <c r="J3352" s="2" t="s">
        <v>644</v>
      </c>
    </row>
    <row r="3353" spans="1:10" ht="14.4" hidden="1">
      <c r="A3353" s="3" t="s">
        <v>347</v>
      </c>
      <c r="B3353" s="5">
        <v>2009</v>
      </c>
      <c r="C3353" s="3" t="s">
        <v>647</v>
      </c>
      <c r="D3353" s="3" t="s">
        <v>642</v>
      </c>
      <c r="E3353" s="3" t="s">
        <v>35</v>
      </c>
      <c r="F3353" s="3" t="s">
        <v>646</v>
      </c>
      <c r="G3353" s="5">
        <v>7.018112178</v>
      </c>
      <c r="H3353" s="5">
        <v>4.2411570860000003</v>
      </c>
      <c r="I3353" s="5">
        <v>10.168502159999999</v>
      </c>
      <c r="J3353" s="2" t="s">
        <v>644</v>
      </c>
    </row>
    <row r="3354" spans="1:10" ht="14.4" hidden="1">
      <c r="A3354" s="3" t="s">
        <v>347</v>
      </c>
      <c r="B3354" s="5">
        <v>2010</v>
      </c>
      <c r="C3354" s="3" t="s">
        <v>647</v>
      </c>
      <c r="D3354" s="3" t="s">
        <v>642</v>
      </c>
      <c r="E3354" s="3" t="s">
        <v>35</v>
      </c>
      <c r="F3354" s="3" t="s">
        <v>646</v>
      </c>
      <c r="G3354" s="5">
        <v>7.1642781189999996</v>
      </c>
      <c r="H3354" s="5">
        <v>4.1935269799999997</v>
      </c>
      <c r="I3354" s="5">
        <v>10.482159210000001</v>
      </c>
      <c r="J3354" s="2" t="s">
        <v>644</v>
      </c>
    </row>
    <row r="3355" spans="1:10" ht="14.4" hidden="1">
      <c r="A3355" s="3" t="s">
        <v>347</v>
      </c>
      <c r="B3355" s="5">
        <v>2011</v>
      </c>
      <c r="C3355" s="3" t="s">
        <v>647</v>
      </c>
      <c r="D3355" s="3" t="s">
        <v>642</v>
      </c>
      <c r="E3355" s="3" t="s">
        <v>35</v>
      </c>
      <c r="F3355" s="3" t="s">
        <v>646</v>
      </c>
      <c r="G3355" s="5">
        <v>7.0854948960000002</v>
      </c>
      <c r="H3355" s="5">
        <v>3.9216949579999998</v>
      </c>
      <c r="I3355" s="5">
        <v>10.44555038</v>
      </c>
      <c r="J3355" s="2" t="s">
        <v>644</v>
      </c>
    </row>
    <row r="3356" spans="1:10" ht="14.4" hidden="1">
      <c r="A3356" s="3" t="s">
        <v>347</v>
      </c>
      <c r="B3356" s="5">
        <v>2012</v>
      </c>
      <c r="C3356" s="3" t="s">
        <v>647</v>
      </c>
      <c r="D3356" s="3" t="s">
        <v>642</v>
      </c>
      <c r="E3356" s="3" t="s">
        <v>35</v>
      </c>
      <c r="F3356" s="3" t="s">
        <v>646</v>
      </c>
      <c r="G3356" s="5">
        <v>7.8582874780000003</v>
      </c>
      <c r="H3356" s="5">
        <v>4.4276693199999997</v>
      </c>
      <c r="I3356" s="5">
        <v>11.145708490000001</v>
      </c>
      <c r="J3356" s="2" t="s">
        <v>644</v>
      </c>
    </row>
    <row r="3357" spans="1:10" ht="14.4" hidden="1">
      <c r="A3357" s="3" t="s">
        <v>347</v>
      </c>
      <c r="B3357" s="5">
        <v>2013</v>
      </c>
      <c r="C3357" s="3" t="s">
        <v>647</v>
      </c>
      <c r="D3357" s="3" t="s">
        <v>642</v>
      </c>
      <c r="E3357" s="3" t="s">
        <v>35</v>
      </c>
      <c r="F3357" s="3" t="s">
        <v>646</v>
      </c>
      <c r="G3357" s="5">
        <v>7.4374135199999998</v>
      </c>
      <c r="H3357" s="5">
        <v>3.9802476960000002</v>
      </c>
      <c r="I3357" s="5">
        <v>10.99418107</v>
      </c>
      <c r="J3357" s="2" t="s">
        <v>644</v>
      </c>
    </row>
    <row r="3358" spans="1:10" ht="14.4" hidden="1">
      <c r="A3358" s="3" t="s">
        <v>347</v>
      </c>
      <c r="B3358" s="5">
        <v>2014</v>
      </c>
      <c r="C3358" s="3" t="s">
        <v>647</v>
      </c>
      <c r="D3358" s="3" t="s">
        <v>642</v>
      </c>
      <c r="E3358" s="3" t="s">
        <v>35</v>
      </c>
      <c r="F3358" s="3" t="s">
        <v>646</v>
      </c>
      <c r="G3358" s="5">
        <v>7.2974438800000003</v>
      </c>
      <c r="H3358" s="5">
        <v>3.7620552470000002</v>
      </c>
      <c r="I3358" s="5">
        <v>11.23838407</v>
      </c>
      <c r="J3358" s="2" t="s">
        <v>644</v>
      </c>
    </row>
    <row r="3359" spans="1:10" ht="14.4" hidden="1">
      <c r="A3359" s="3" t="s">
        <v>347</v>
      </c>
      <c r="B3359" s="5">
        <v>2015</v>
      </c>
      <c r="C3359" s="3" t="s">
        <v>647</v>
      </c>
      <c r="D3359" s="3" t="s">
        <v>642</v>
      </c>
      <c r="E3359" s="3" t="s">
        <v>35</v>
      </c>
      <c r="F3359" s="3" t="s">
        <v>646</v>
      </c>
      <c r="G3359" s="5">
        <v>8.6065878589999993</v>
      </c>
      <c r="H3359" s="5">
        <v>4.8789040950000002</v>
      </c>
      <c r="I3359" s="5">
        <v>12.51661638</v>
      </c>
      <c r="J3359" s="2" t="s">
        <v>644</v>
      </c>
    </row>
    <row r="3360" spans="1:10" ht="14.4" hidden="1">
      <c r="A3360" s="3" t="s">
        <v>347</v>
      </c>
      <c r="B3360" s="5">
        <v>2016</v>
      </c>
      <c r="C3360" s="3" t="s">
        <v>647</v>
      </c>
      <c r="D3360" s="3" t="s">
        <v>642</v>
      </c>
      <c r="E3360" s="3" t="s">
        <v>35</v>
      </c>
      <c r="F3360" s="3" t="s">
        <v>646</v>
      </c>
      <c r="G3360" s="5">
        <v>8.1319079120000008</v>
      </c>
      <c r="H3360" s="5">
        <v>4.3072287569999999</v>
      </c>
      <c r="I3360" s="5">
        <v>12.034602720000001</v>
      </c>
      <c r="J3360" s="2" t="s">
        <v>644</v>
      </c>
    </row>
    <row r="3361" spans="1:10" ht="14.4" hidden="1">
      <c r="A3361" s="3" t="s">
        <v>347</v>
      </c>
      <c r="B3361" s="5">
        <v>2017</v>
      </c>
      <c r="C3361" s="3" t="s">
        <v>647</v>
      </c>
      <c r="D3361" s="3" t="s">
        <v>642</v>
      </c>
      <c r="E3361" s="3" t="s">
        <v>35</v>
      </c>
      <c r="F3361" s="3" t="s">
        <v>646</v>
      </c>
      <c r="G3361" s="5">
        <v>8.4410815770000003</v>
      </c>
      <c r="H3361" s="5">
        <v>4.4682657920000004</v>
      </c>
      <c r="I3361" s="5">
        <v>12.345832270000001</v>
      </c>
      <c r="J3361" s="2" t="s">
        <v>644</v>
      </c>
    </row>
    <row r="3362" spans="1:10" ht="14.4">
      <c r="A3362" s="3" t="s">
        <v>350</v>
      </c>
      <c r="B3362" s="5">
        <v>1990</v>
      </c>
      <c r="C3362" s="3" t="s">
        <v>641</v>
      </c>
      <c r="D3362" s="3" t="s">
        <v>642</v>
      </c>
      <c r="E3362" s="3" t="s">
        <v>35</v>
      </c>
      <c r="F3362" s="3" t="s">
        <v>643</v>
      </c>
      <c r="G3362" s="5">
        <v>384.60719999999998</v>
      </c>
      <c r="H3362" s="5">
        <v>202.59289999999999</v>
      </c>
      <c r="I3362" s="5">
        <v>637.31259999999997</v>
      </c>
      <c r="J3362" s="2" t="s">
        <v>644</v>
      </c>
    </row>
    <row r="3363" spans="1:10" ht="14.4">
      <c r="A3363" s="3" t="s">
        <v>350</v>
      </c>
      <c r="B3363" s="5">
        <v>1991</v>
      </c>
      <c r="C3363" s="3" t="s">
        <v>641</v>
      </c>
      <c r="D3363" s="3" t="s">
        <v>642</v>
      </c>
      <c r="E3363" s="3" t="s">
        <v>35</v>
      </c>
      <c r="F3363" s="3" t="s">
        <v>643</v>
      </c>
      <c r="G3363" s="5">
        <v>303.32</v>
      </c>
      <c r="H3363" s="5">
        <v>171.24680000000001</v>
      </c>
      <c r="I3363" s="5">
        <v>484.3603</v>
      </c>
      <c r="J3363" s="2" t="s">
        <v>644</v>
      </c>
    </row>
    <row r="3364" spans="1:10" ht="14.4">
      <c r="A3364" s="3" t="s">
        <v>350</v>
      </c>
      <c r="B3364" s="5">
        <v>1992</v>
      </c>
      <c r="C3364" s="3" t="s">
        <v>641</v>
      </c>
      <c r="D3364" s="3" t="s">
        <v>642</v>
      </c>
      <c r="E3364" s="3" t="s">
        <v>35</v>
      </c>
      <c r="F3364" s="3" t="s">
        <v>643</v>
      </c>
      <c r="G3364" s="5">
        <v>294.20089999999999</v>
      </c>
      <c r="H3364" s="5">
        <v>172.54920000000001</v>
      </c>
      <c r="I3364" s="5">
        <v>457.38260000000002</v>
      </c>
      <c r="J3364" s="2" t="s">
        <v>644</v>
      </c>
    </row>
    <row r="3365" spans="1:10" ht="14.4">
      <c r="A3365" s="3" t="s">
        <v>350</v>
      </c>
      <c r="B3365" s="5">
        <v>1993</v>
      </c>
      <c r="C3365" s="3" t="s">
        <v>641</v>
      </c>
      <c r="D3365" s="3" t="s">
        <v>642</v>
      </c>
      <c r="E3365" s="3" t="s">
        <v>35</v>
      </c>
      <c r="F3365" s="3" t="s">
        <v>643</v>
      </c>
      <c r="G3365" s="5">
        <v>218.0558</v>
      </c>
      <c r="H3365" s="5">
        <v>132.81370000000001</v>
      </c>
      <c r="I3365" s="5">
        <v>343.995</v>
      </c>
      <c r="J3365" s="2" t="s">
        <v>644</v>
      </c>
    </row>
    <row r="3366" spans="1:10" ht="14.4">
      <c r="A3366" s="3" t="s">
        <v>350</v>
      </c>
      <c r="B3366" s="5">
        <v>1994</v>
      </c>
      <c r="C3366" s="3" t="s">
        <v>641</v>
      </c>
      <c r="D3366" s="3" t="s">
        <v>642</v>
      </c>
      <c r="E3366" s="3" t="s">
        <v>35</v>
      </c>
      <c r="F3366" s="3" t="s">
        <v>643</v>
      </c>
      <c r="G3366" s="5">
        <v>223.92179999999999</v>
      </c>
      <c r="H3366" s="5">
        <v>131.86850000000001</v>
      </c>
      <c r="I3366" s="5">
        <v>347.06909999999999</v>
      </c>
      <c r="J3366" s="2" t="s">
        <v>644</v>
      </c>
    </row>
    <row r="3367" spans="1:10" ht="14.4">
      <c r="A3367" s="3" t="s">
        <v>350</v>
      </c>
      <c r="B3367" s="5">
        <v>1995</v>
      </c>
      <c r="C3367" s="3" t="s">
        <v>641</v>
      </c>
      <c r="D3367" s="3" t="s">
        <v>642</v>
      </c>
      <c r="E3367" s="3" t="s">
        <v>35</v>
      </c>
      <c r="F3367" s="3" t="s">
        <v>643</v>
      </c>
      <c r="G3367" s="5">
        <v>214.5384</v>
      </c>
      <c r="H3367" s="5">
        <v>119.2663</v>
      </c>
      <c r="I3367" s="5">
        <v>349.99930000000001</v>
      </c>
      <c r="J3367" s="2" t="s">
        <v>644</v>
      </c>
    </row>
    <row r="3368" spans="1:10" ht="14.4">
      <c r="A3368" s="3" t="s">
        <v>350</v>
      </c>
      <c r="B3368" s="5">
        <v>1996</v>
      </c>
      <c r="C3368" s="3" t="s">
        <v>641</v>
      </c>
      <c r="D3368" s="3" t="s">
        <v>642</v>
      </c>
      <c r="E3368" s="3" t="s">
        <v>35</v>
      </c>
      <c r="F3368" s="3" t="s">
        <v>643</v>
      </c>
      <c r="G3368" s="5">
        <v>233.8263</v>
      </c>
      <c r="H3368" s="5">
        <v>134.0829</v>
      </c>
      <c r="I3368" s="5">
        <v>361.16399999999999</v>
      </c>
      <c r="J3368" s="2" t="s">
        <v>644</v>
      </c>
    </row>
    <row r="3369" spans="1:10" ht="14.4">
      <c r="A3369" s="3" t="s">
        <v>350</v>
      </c>
      <c r="B3369" s="5">
        <v>1997</v>
      </c>
      <c r="C3369" s="3" t="s">
        <v>641</v>
      </c>
      <c r="D3369" s="3" t="s">
        <v>642</v>
      </c>
      <c r="E3369" s="3" t="s">
        <v>35</v>
      </c>
      <c r="F3369" s="3" t="s">
        <v>643</v>
      </c>
      <c r="G3369" s="5">
        <v>263.32940000000002</v>
      </c>
      <c r="H3369" s="5">
        <v>159.9358</v>
      </c>
      <c r="I3369" s="5">
        <v>394.48419999999999</v>
      </c>
      <c r="J3369" s="2" t="s">
        <v>644</v>
      </c>
    </row>
    <row r="3370" spans="1:10" ht="14.4">
      <c r="A3370" s="3" t="s">
        <v>350</v>
      </c>
      <c r="B3370" s="5">
        <v>1998</v>
      </c>
      <c r="C3370" s="3" t="s">
        <v>641</v>
      </c>
      <c r="D3370" s="3" t="s">
        <v>642</v>
      </c>
      <c r="E3370" s="3" t="s">
        <v>35</v>
      </c>
      <c r="F3370" s="3" t="s">
        <v>643</v>
      </c>
      <c r="G3370" s="5">
        <v>221.52709999999999</v>
      </c>
      <c r="H3370" s="5">
        <v>133.1276</v>
      </c>
      <c r="I3370" s="5">
        <v>336.18020000000001</v>
      </c>
      <c r="J3370" s="2" t="s">
        <v>644</v>
      </c>
    </row>
    <row r="3371" spans="1:10" ht="14.4">
      <c r="A3371" s="3" t="s">
        <v>350</v>
      </c>
      <c r="B3371" s="5">
        <v>1999</v>
      </c>
      <c r="C3371" s="3" t="s">
        <v>641</v>
      </c>
      <c r="D3371" s="3" t="s">
        <v>642</v>
      </c>
      <c r="E3371" s="3" t="s">
        <v>35</v>
      </c>
      <c r="F3371" s="3" t="s">
        <v>643</v>
      </c>
      <c r="G3371" s="5">
        <v>222.69319999999999</v>
      </c>
      <c r="H3371" s="5">
        <v>132.56</v>
      </c>
      <c r="I3371" s="5">
        <v>349.48520000000002</v>
      </c>
      <c r="J3371" s="2" t="s">
        <v>644</v>
      </c>
    </row>
    <row r="3372" spans="1:10" ht="14.4">
      <c r="A3372" s="3" t="s">
        <v>350</v>
      </c>
      <c r="B3372" s="5">
        <v>2000</v>
      </c>
      <c r="C3372" s="3" t="s">
        <v>641</v>
      </c>
      <c r="D3372" s="3" t="s">
        <v>642</v>
      </c>
      <c r="E3372" s="3" t="s">
        <v>35</v>
      </c>
      <c r="F3372" s="3" t="s">
        <v>643</v>
      </c>
      <c r="G3372" s="5">
        <v>232.0582</v>
      </c>
      <c r="H3372" s="5">
        <v>129.44479999999999</v>
      </c>
      <c r="I3372" s="5">
        <v>367.6336</v>
      </c>
      <c r="J3372" s="2" t="s">
        <v>644</v>
      </c>
    </row>
    <row r="3373" spans="1:10" ht="14.4">
      <c r="A3373" s="3" t="s">
        <v>350</v>
      </c>
      <c r="B3373" s="5">
        <v>2001</v>
      </c>
      <c r="C3373" s="3" t="s">
        <v>641</v>
      </c>
      <c r="D3373" s="3" t="s">
        <v>642</v>
      </c>
      <c r="E3373" s="3" t="s">
        <v>35</v>
      </c>
      <c r="F3373" s="3" t="s">
        <v>643</v>
      </c>
      <c r="G3373" s="5">
        <v>239.542</v>
      </c>
      <c r="H3373" s="5">
        <v>142.54230000000001</v>
      </c>
      <c r="I3373" s="5">
        <v>364.8236</v>
      </c>
      <c r="J3373" s="2" t="s">
        <v>644</v>
      </c>
    </row>
    <row r="3374" spans="1:10" ht="14.4">
      <c r="A3374" s="3" t="s">
        <v>350</v>
      </c>
      <c r="B3374" s="5">
        <v>2002</v>
      </c>
      <c r="C3374" s="3" t="s">
        <v>641</v>
      </c>
      <c r="D3374" s="3" t="s">
        <v>642</v>
      </c>
      <c r="E3374" s="3" t="s">
        <v>35</v>
      </c>
      <c r="F3374" s="3" t="s">
        <v>643</v>
      </c>
      <c r="G3374" s="5">
        <v>222.49870000000001</v>
      </c>
      <c r="H3374" s="5">
        <v>139.84819999999999</v>
      </c>
      <c r="I3374" s="5">
        <v>323.87060000000002</v>
      </c>
      <c r="J3374" s="2" t="s">
        <v>644</v>
      </c>
    </row>
    <row r="3375" spans="1:10" ht="14.4">
      <c r="A3375" s="3" t="s">
        <v>350</v>
      </c>
      <c r="B3375" s="5">
        <v>2003</v>
      </c>
      <c r="C3375" s="3" t="s">
        <v>641</v>
      </c>
      <c r="D3375" s="3" t="s">
        <v>642</v>
      </c>
      <c r="E3375" s="3" t="s">
        <v>35</v>
      </c>
      <c r="F3375" s="3" t="s">
        <v>643</v>
      </c>
      <c r="G3375" s="5">
        <v>223.39279999999999</v>
      </c>
      <c r="H3375" s="5">
        <v>140.98500000000001</v>
      </c>
      <c r="I3375" s="5">
        <v>325.1386</v>
      </c>
      <c r="J3375" s="2" t="s">
        <v>644</v>
      </c>
    </row>
    <row r="3376" spans="1:10" ht="14.4">
      <c r="A3376" s="3" t="s">
        <v>350</v>
      </c>
      <c r="B3376" s="5">
        <v>2004</v>
      </c>
      <c r="C3376" s="3" t="s">
        <v>641</v>
      </c>
      <c r="D3376" s="3" t="s">
        <v>642</v>
      </c>
      <c r="E3376" s="3" t="s">
        <v>35</v>
      </c>
      <c r="F3376" s="3" t="s">
        <v>643</v>
      </c>
      <c r="G3376" s="5">
        <v>210.95699999999999</v>
      </c>
      <c r="H3376" s="5">
        <v>131.07769999999999</v>
      </c>
      <c r="I3376" s="5">
        <v>309.67669999999998</v>
      </c>
      <c r="J3376" s="2" t="s">
        <v>644</v>
      </c>
    </row>
    <row r="3377" spans="1:10" ht="14.4">
      <c r="A3377" s="3" t="s">
        <v>350</v>
      </c>
      <c r="B3377" s="5">
        <v>2005</v>
      </c>
      <c r="C3377" s="3" t="s">
        <v>641</v>
      </c>
      <c r="D3377" s="3" t="s">
        <v>642</v>
      </c>
      <c r="E3377" s="3" t="s">
        <v>35</v>
      </c>
      <c r="F3377" s="3" t="s">
        <v>643</v>
      </c>
      <c r="G3377" s="5">
        <v>337.18200000000002</v>
      </c>
      <c r="H3377" s="5">
        <v>193.53389999999999</v>
      </c>
      <c r="I3377" s="5">
        <v>521.91520000000003</v>
      </c>
      <c r="J3377" s="2" t="s">
        <v>644</v>
      </c>
    </row>
    <row r="3378" spans="1:10" ht="14.4">
      <c r="A3378" s="3" t="s">
        <v>350</v>
      </c>
      <c r="B3378" s="5">
        <v>2006</v>
      </c>
      <c r="C3378" s="3" t="s">
        <v>641</v>
      </c>
      <c r="D3378" s="3" t="s">
        <v>642</v>
      </c>
      <c r="E3378" s="3" t="s">
        <v>35</v>
      </c>
      <c r="F3378" s="3" t="s">
        <v>643</v>
      </c>
      <c r="G3378" s="5">
        <v>220.5737</v>
      </c>
      <c r="H3378" s="5">
        <v>138.2604</v>
      </c>
      <c r="I3378" s="5">
        <v>332.81299999999999</v>
      </c>
      <c r="J3378" s="2" t="s">
        <v>644</v>
      </c>
    </row>
    <row r="3379" spans="1:10" ht="14.4">
      <c r="A3379" s="3" t="s">
        <v>350</v>
      </c>
      <c r="B3379" s="5">
        <v>2007</v>
      </c>
      <c r="C3379" s="3" t="s">
        <v>641</v>
      </c>
      <c r="D3379" s="3" t="s">
        <v>642</v>
      </c>
      <c r="E3379" s="3" t="s">
        <v>35</v>
      </c>
      <c r="F3379" s="3" t="s">
        <v>643</v>
      </c>
      <c r="G3379" s="5">
        <v>182.58799999999999</v>
      </c>
      <c r="H3379" s="5">
        <v>116.76300000000001</v>
      </c>
      <c r="I3379" s="5">
        <v>267.62509999999997</v>
      </c>
      <c r="J3379" s="2" t="s">
        <v>644</v>
      </c>
    </row>
    <row r="3380" spans="1:10" ht="14.4">
      <c r="A3380" s="3" t="s">
        <v>350</v>
      </c>
      <c r="B3380" s="5">
        <v>2008</v>
      </c>
      <c r="C3380" s="3" t="s">
        <v>641</v>
      </c>
      <c r="D3380" s="3" t="s">
        <v>642</v>
      </c>
      <c r="E3380" s="3" t="s">
        <v>35</v>
      </c>
      <c r="F3380" s="3" t="s">
        <v>643</v>
      </c>
      <c r="G3380" s="5">
        <v>187.46889999999999</v>
      </c>
      <c r="H3380" s="5">
        <v>119.41370000000001</v>
      </c>
      <c r="I3380" s="5">
        <v>271.03809999999999</v>
      </c>
      <c r="J3380" s="2" t="s">
        <v>644</v>
      </c>
    </row>
    <row r="3381" spans="1:10" ht="14.4">
      <c r="A3381" s="3" t="s">
        <v>350</v>
      </c>
      <c r="B3381" s="5">
        <v>2009</v>
      </c>
      <c r="C3381" s="3" t="s">
        <v>641</v>
      </c>
      <c r="D3381" s="3" t="s">
        <v>642</v>
      </c>
      <c r="E3381" s="3" t="s">
        <v>35</v>
      </c>
      <c r="F3381" s="3" t="s">
        <v>643</v>
      </c>
      <c r="G3381" s="5">
        <v>221.9366</v>
      </c>
      <c r="H3381" s="5">
        <v>135.08860000000001</v>
      </c>
      <c r="I3381" s="5">
        <v>336.49869999999999</v>
      </c>
      <c r="J3381" s="2" t="s">
        <v>644</v>
      </c>
    </row>
    <row r="3382" spans="1:10" ht="14.4">
      <c r="A3382" s="3" t="s">
        <v>350</v>
      </c>
      <c r="B3382" s="5">
        <v>2010</v>
      </c>
      <c r="C3382" s="3" t="s">
        <v>641</v>
      </c>
      <c r="D3382" s="3" t="s">
        <v>642</v>
      </c>
      <c r="E3382" s="3" t="s">
        <v>35</v>
      </c>
      <c r="F3382" s="3" t="s">
        <v>643</v>
      </c>
      <c r="G3382" s="5">
        <v>194.95359999999999</v>
      </c>
      <c r="H3382" s="5">
        <v>107.959</v>
      </c>
      <c r="I3382" s="5">
        <v>305.58440000000002</v>
      </c>
      <c r="J3382" s="2" t="s">
        <v>644</v>
      </c>
    </row>
    <row r="3383" spans="1:10" ht="14.4">
      <c r="A3383" s="3" t="s">
        <v>350</v>
      </c>
      <c r="B3383" s="5">
        <v>2011</v>
      </c>
      <c r="C3383" s="3" t="s">
        <v>641</v>
      </c>
      <c r="D3383" s="3" t="s">
        <v>642</v>
      </c>
      <c r="E3383" s="3" t="s">
        <v>35</v>
      </c>
      <c r="F3383" s="3" t="s">
        <v>643</v>
      </c>
      <c r="G3383" s="5">
        <v>189.48570000000001</v>
      </c>
      <c r="H3383" s="5">
        <v>111.04730000000001</v>
      </c>
      <c r="I3383" s="5">
        <v>293.8381</v>
      </c>
      <c r="J3383" s="2" t="s">
        <v>644</v>
      </c>
    </row>
    <row r="3384" spans="1:10" ht="14.4">
      <c r="A3384" s="3" t="s">
        <v>350</v>
      </c>
      <c r="B3384" s="5">
        <v>2012</v>
      </c>
      <c r="C3384" s="3" t="s">
        <v>641</v>
      </c>
      <c r="D3384" s="3" t="s">
        <v>642</v>
      </c>
      <c r="E3384" s="3" t="s">
        <v>35</v>
      </c>
      <c r="F3384" s="3" t="s">
        <v>643</v>
      </c>
      <c r="G3384" s="5">
        <v>171.44200000000001</v>
      </c>
      <c r="H3384" s="5">
        <v>101.09829999999999</v>
      </c>
      <c r="I3384" s="5">
        <v>263.61669999999998</v>
      </c>
      <c r="J3384" s="2" t="s">
        <v>644</v>
      </c>
    </row>
    <row r="3385" spans="1:10" ht="14.4">
      <c r="A3385" s="3" t="s">
        <v>350</v>
      </c>
      <c r="B3385" s="5">
        <v>2013</v>
      </c>
      <c r="C3385" s="3" t="s">
        <v>641</v>
      </c>
      <c r="D3385" s="3" t="s">
        <v>642</v>
      </c>
      <c r="E3385" s="3" t="s">
        <v>35</v>
      </c>
      <c r="F3385" s="3" t="s">
        <v>643</v>
      </c>
      <c r="G3385" s="5">
        <v>153.3809</v>
      </c>
      <c r="H3385" s="5">
        <v>90.777119999999996</v>
      </c>
      <c r="I3385" s="5">
        <v>232.1814</v>
      </c>
      <c r="J3385" s="2" t="s">
        <v>644</v>
      </c>
    </row>
    <row r="3386" spans="1:10" ht="14.4">
      <c r="A3386" s="3" t="s">
        <v>350</v>
      </c>
      <c r="B3386" s="5">
        <v>2014</v>
      </c>
      <c r="C3386" s="3" t="s">
        <v>641</v>
      </c>
      <c r="D3386" s="3" t="s">
        <v>642</v>
      </c>
      <c r="E3386" s="3" t="s">
        <v>35</v>
      </c>
      <c r="F3386" s="3" t="s">
        <v>643</v>
      </c>
      <c r="G3386" s="5">
        <v>164.4768</v>
      </c>
      <c r="H3386" s="5">
        <v>91.378590000000003</v>
      </c>
      <c r="I3386" s="5">
        <v>264.90010000000001</v>
      </c>
      <c r="J3386" s="2" t="s">
        <v>644</v>
      </c>
    </row>
    <row r="3387" spans="1:10" ht="14.4">
      <c r="A3387" s="3" t="s">
        <v>350</v>
      </c>
      <c r="B3387" s="5">
        <v>2015</v>
      </c>
      <c r="C3387" s="3" t="s">
        <v>641</v>
      </c>
      <c r="D3387" s="3" t="s">
        <v>642</v>
      </c>
      <c r="E3387" s="3" t="s">
        <v>35</v>
      </c>
      <c r="F3387" s="3" t="s">
        <v>643</v>
      </c>
      <c r="G3387" s="5">
        <v>122.04219999999999</v>
      </c>
      <c r="H3387" s="5">
        <v>66.29513</v>
      </c>
      <c r="I3387" s="5">
        <v>202.71879999999999</v>
      </c>
      <c r="J3387" s="2" t="s">
        <v>644</v>
      </c>
    </row>
    <row r="3388" spans="1:10" ht="14.4">
      <c r="A3388" s="3" t="s">
        <v>350</v>
      </c>
      <c r="B3388" s="5">
        <v>2016</v>
      </c>
      <c r="C3388" s="3" t="s">
        <v>641</v>
      </c>
      <c r="D3388" s="3" t="s">
        <v>642</v>
      </c>
      <c r="E3388" s="3" t="s">
        <v>35</v>
      </c>
      <c r="F3388" s="3" t="s">
        <v>643</v>
      </c>
      <c r="G3388" s="5">
        <v>64.668570000000003</v>
      </c>
      <c r="H3388" s="5">
        <v>12.275880000000001</v>
      </c>
      <c r="I3388" s="5">
        <v>144.00890000000001</v>
      </c>
      <c r="J3388" s="2" t="s">
        <v>644</v>
      </c>
    </row>
    <row r="3389" spans="1:10" ht="14.4">
      <c r="A3389" s="3" t="s">
        <v>350</v>
      </c>
      <c r="B3389" s="5">
        <v>2017</v>
      </c>
      <c r="C3389" s="3" t="s">
        <v>641</v>
      </c>
      <c r="D3389" s="3" t="s">
        <v>642</v>
      </c>
      <c r="E3389" s="3" t="s">
        <v>35</v>
      </c>
      <c r="F3389" s="3" t="s">
        <v>643</v>
      </c>
      <c r="G3389" s="5">
        <v>47.861820000000002</v>
      </c>
      <c r="H3389" s="5">
        <v>9.1682050000000004</v>
      </c>
      <c r="I3389" s="5">
        <v>122.9301</v>
      </c>
      <c r="J3389" s="2" t="s">
        <v>644</v>
      </c>
    </row>
    <row r="3390" spans="1:10" ht="14.4" hidden="1">
      <c r="A3390" s="3" t="s">
        <v>350</v>
      </c>
      <c r="B3390" s="5">
        <v>1990</v>
      </c>
      <c r="C3390" s="3" t="s">
        <v>641</v>
      </c>
      <c r="D3390" s="3" t="s">
        <v>642</v>
      </c>
      <c r="E3390" s="3" t="s">
        <v>35</v>
      </c>
      <c r="F3390" s="3" t="s">
        <v>646</v>
      </c>
      <c r="G3390" s="5">
        <v>4.4033615199999998</v>
      </c>
      <c r="H3390" s="5">
        <v>2.3114428469999999</v>
      </c>
      <c r="I3390" s="5">
        <v>7.2976162369999997</v>
      </c>
      <c r="J3390" s="2" t="s">
        <v>644</v>
      </c>
    </row>
    <row r="3391" spans="1:10" ht="14.4" hidden="1">
      <c r="A3391" s="3" t="s">
        <v>350</v>
      </c>
      <c r="B3391" s="5">
        <v>1991</v>
      </c>
      <c r="C3391" s="3" t="s">
        <v>641</v>
      </c>
      <c r="D3391" s="3" t="s">
        <v>642</v>
      </c>
      <c r="E3391" s="3" t="s">
        <v>35</v>
      </c>
      <c r="F3391" s="3" t="s">
        <v>646</v>
      </c>
      <c r="G3391" s="5">
        <v>3.4678411379999998</v>
      </c>
      <c r="H3391" s="5">
        <v>1.958596263</v>
      </c>
      <c r="I3391" s="5">
        <v>5.5469399309999998</v>
      </c>
      <c r="J3391" s="2" t="s">
        <v>644</v>
      </c>
    </row>
    <row r="3392" spans="1:10" ht="14.4" hidden="1">
      <c r="A3392" s="3" t="s">
        <v>350</v>
      </c>
      <c r="B3392" s="5">
        <v>1992</v>
      </c>
      <c r="C3392" s="3" t="s">
        <v>641</v>
      </c>
      <c r="D3392" s="3" t="s">
        <v>642</v>
      </c>
      <c r="E3392" s="3" t="s">
        <v>35</v>
      </c>
      <c r="F3392" s="3" t="s">
        <v>646</v>
      </c>
      <c r="G3392" s="5">
        <v>3.3628924229999999</v>
      </c>
      <c r="H3392" s="5">
        <v>1.9623128059999999</v>
      </c>
      <c r="I3392" s="5">
        <v>5.236879396</v>
      </c>
      <c r="J3392" s="2" t="s">
        <v>644</v>
      </c>
    </row>
    <row r="3393" spans="1:10" ht="14.4" hidden="1">
      <c r="A3393" s="3" t="s">
        <v>350</v>
      </c>
      <c r="B3393" s="5">
        <v>1993</v>
      </c>
      <c r="C3393" s="3" t="s">
        <v>641</v>
      </c>
      <c r="D3393" s="3" t="s">
        <v>642</v>
      </c>
      <c r="E3393" s="3" t="s">
        <v>35</v>
      </c>
      <c r="F3393" s="3" t="s">
        <v>646</v>
      </c>
      <c r="G3393" s="5">
        <v>2.4852674100000001</v>
      </c>
      <c r="H3393" s="5">
        <v>1.507880348</v>
      </c>
      <c r="I3393" s="5">
        <v>3.927032482</v>
      </c>
      <c r="J3393" s="2" t="s">
        <v>644</v>
      </c>
    </row>
    <row r="3394" spans="1:10" ht="14.4" hidden="1">
      <c r="A3394" s="3" t="s">
        <v>350</v>
      </c>
      <c r="B3394" s="5">
        <v>1994</v>
      </c>
      <c r="C3394" s="3" t="s">
        <v>641</v>
      </c>
      <c r="D3394" s="3" t="s">
        <v>642</v>
      </c>
      <c r="E3394" s="3" t="s">
        <v>35</v>
      </c>
      <c r="F3394" s="3" t="s">
        <v>646</v>
      </c>
      <c r="G3394" s="5">
        <v>2.5523325099999998</v>
      </c>
      <c r="H3394" s="5">
        <v>1.495927529</v>
      </c>
      <c r="I3394" s="5">
        <v>3.9602641410000001</v>
      </c>
      <c r="J3394" s="2" t="s">
        <v>644</v>
      </c>
    </row>
    <row r="3395" spans="1:10" ht="14.4" hidden="1">
      <c r="A3395" s="3" t="s">
        <v>350</v>
      </c>
      <c r="B3395" s="5">
        <v>1995</v>
      </c>
      <c r="C3395" s="3" t="s">
        <v>641</v>
      </c>
      <c r="D3395" s="3" t="s">
        <v>642</v>
      </c>
      <c r="E3395" s="3" t="s">
        <v>35</v>
      </c>
      <c r="F3395" s="3" t="s">
        <v>646</v>
      </c>
      <c r="G3395" s="5">
        <v>2.4444248690000001</v>
      </c>
      <c r="H3395" s="5">
        <v>1.345966131</v>
      </c>
      <c r="I3395" s="5">
        <v>3.9924592140000001</v>
      </c>
      <c r="J3395" s="2" t="s">
        <v>644</v>
      </c>
    </row>
    <row r="3396" spans="1:10" ht="14.4" hidden="1">
      <c r="A3396" s="3" t="s">
        <v>350</v>
      </c>
      <c r="B3396" s="5">
        <v>1996</v>
      </c>
      <c r="C3396" s="3" t="s">
        <v>641</v>
      </c>
      <c r="D3396" s="3" t="s">
        <v>642</v>
      </c>
      <c r="E3396" s="3" t="s">
        <v>35</v>
      </c>
      <c r="F3396" s="3" t="s">
        <v>646</v>
      </c>
      <c r="G3396" s="5">
        <v>2.665404949</v>
      </c>
      <c r="H3396" s="5">
        <v>1.5278958090000001</v>
      </c>
      <c r="I3396" s="5">
        <v>4.1291943279999996</v>
      </c>
      <c r="J3396" s="2" t="s">
        <v>644</v>
      </c>
    </row>
    <row r="3397" spans="1:10" ht="14.4" hidden="1">
      <c r="A3397" s="3" t="s">
        <v>350</v>
      </c>
      <c r="B3397" s="5">
        <v>1997</v>
      </c>
      <c r="C3397" s="3" t="s">
        <v>641</v>
      </c>
      <c r="D3397" s="3" t="s">
        <v>642</v>
      </c>
      <c r="E3397" s="3" t="s">
        <v>35</v>
      </c>
      <c r="F3397" s="3" t="s">
        <v>646</v>
      </c>
      <c r="G3397" s="5">
        <v>3.0038417719999999</v>
      </c>
      <c r="H3397" s="5">
        <v>1.8239239220000001</v>
      </c>
      <c r="I3397" s="5">
        <v>4.5075665870000003</v>
      </c>
      <c r="J3397" s="2" t="s">
        <v>644</v>
      </c>
    </row>
    <row r="3398" spans="1:10" ht="14.4" hidden="1">
      <c r="A3398" s="3" t="s">
        <v>350</v>
      </c>
      <c r="B3398" s="5">
        <v>1998</v>
      </c>
      <c r="C3398" s="3" t="s">
        <v>641</v>
      </c>
      <c r="D3398" s="3" t="s">
        <v>642</v>
      </c>
      <c r="E3398" s="3" t="s">
        <v>35</v>
      </c>
      <c r="F3398" s="3" t="s">
        <v>646</v>
      </c>
      <c r="G3398" s="5">
        <v>2.5221216709999998</v>
      </c>
      <c r="H3398" s="5">
        <v>1.5074203610000001</v>
      </c>
      <c r="I3398" s="5">
        <v>3.8250716730000001</v>
      </c>
      <c r="J3398" s="2" t="s">
        <v>644</v>
      </c>
    </row>
    <row r="3399" spans="1:10" ht="14.4" hidden="1">
      <c r="A3399" s="3" t="s">
        <v>350</v>
      </c>
      <c r="B3399" s="5">
        <v>1999</v>
      </c>
      <c r="C3399" s="3" t="s">
        <v>641</v>
      </c>
      <c r="D3399" s="3" t="s">
        <v>642</v>
      </c>
      <c r="E3399" s="3" t="s">
        <v>35</v>
      </c>
      <c r="F3399" s="3" t="s">
        <v>646</v>
      </c>
      <c r="G3399" s="5">
        <v>2.5343576149999998</v>
      </c>
      <c r="H3399" s="5">
        <v>1.5055238950000001</v>
      </c>
      <c r="I3399" s="5">
        <v>3.9848735749999999</v>
      </c>
      <c r="J3399" s="2" t="s">
        <v>644</v>
      </c>
    </row>
    <row r="3400" spans="1:10" ht="14.4" hidden="1">
      <c r="A3400" s="3" t="s">
        <v>350</v>
      </c>
      <c r="B3400" s="5">
        <v>2000</v>
      </c>
      <c r="C3400" s="3" t="s">
        <v>641</v>
      </c>
      <c r="D3400" s="3" t="s">
        <v>642</v>
      </c>
      <c r="E3400" s="3" t="s">
        <v>35</v>
      </c>
      <c r="F3400" s="3" t="s">
        <v>646</v>
      </c>
      <c r="G3400" s="5">
        <v>2.6418934100000002</v>
      </c>
      <c r="H3400" s="5">
        <v>1.470952826</v>
      </c>
      <c r="I3400" s="5">
        <v>4.1839177220000003</v>
      </c>
      <c r="J3400" s="2" t="s">
        <v>644</v>
      </c>
    </row>
    <row r="3401" spans="1:10" ht="14.4" hidden="1">
      <c r="A3401" s="3" t="s">
        <v>350</v>
      </c>
      <c r="B3401" s="5">
        <v>2001</v>
      </c>
      <c r="C3401" s="3" t="s">
        <v>641</v>
      </c>
      <c r="D3401" s="3" t="s">
        <v>642</v>
      </c>
      <c r="E3401" s="3" t="s">
        <v>35</v>
      </c>
      <c r="F3401" s="3" t="s">
        <v>646</v>
      </c>
      <c r="G3401" s="5">
        <v>2.7283195990000002</v>
      </c>
      <c r="H3401" s="5">
        <v>1.6207120820000001</v>
      </c>
      <c r="I3401" s="5">
        <v>4.1471354409999996</v>
      </c>
      <c r="J3401" s="2" t="s">
        <v>644</v>
      </c>
    </row>
    <row r="3402" spans="1:10" ht="14.4" hidden="1">
      <c r="A3402" s="3" t="s">
        <v>350</v>
      </c>
      <c r="B3402" s="5">
        <v>2002</v>
      </c>
      <c r="C3402" s="3" t="s">
        <v>641</v>
      </c>
      <c r="D3402" s="3" t="s">
        <v>642</v>
      </c>
      <c r="E3402" s="3" t="s">
        <v>35</v>
      </c>
      <c r="F3402" s="3" t="s">
        <v>646</v>
      </c>
      <c r="G3402" s="5">
        <v>2.5324492620000001</v>
      </c>
      <c r="H3402" s="5">
        <v>1.591762304</v>
      </c>
      <c r="I3402" s="5">
        <v>3.6797804190000001</v>
      </c>
      <c r="J3402" s="2" t="s">
        <v>644</v>
      </c>
    </row>
    <row r="3403" spans="1:10" ht="14.4" hidden="1">
      <c r="A3403" s="3" t="s">
        <v>350</v>
      </c>
      <c r="B3403" s="5">
        <v>2003</v>
      </c>
      <c r="C3403" s="3" t="s">
        <v>641</v>
      </c>
      <c r="D3403" s="3" t="s">
        <v>642</v>
      </c>
      <c r="E3403" s="3" t="s">
        <v>35</v>
      </c>
      <c r="F3403" s="3" t="s">
        <v>646</v>
      </c>
      <c r="G3403" s="5">
        <v>2.5435252909999999</v>
      </c>
      <c r="H3403" s="5">
        <v>1.6034460230000001</v>
      </c>
      <c r="I3403" s="5">
        <v>3.7162236289999999</v>
      </c>
      <c r="J3403" s="2" t="s">
        <v>644</v>
      </c>
    </row>
    <row r="3404" spans="1:10" ht="14.4" hidden="1">
      <c r="A3404" s="3" t="s">
        <v>350</v>
      </c>
      <c r="B3404" s="5">
        <v>2004</v>
      </c>
      <c r="C3404" s="3" t="s">
        <v>641</v>
      </c>
      <c r="D3404" s="3" t="s">
        <v>642</v>
      </c>
      <c r="E3404" s="3" t="s">
        <v>35</v>
      </c>
      <c r="F3404" s="3" t="s">
        <v>646</v>
      </c>
      <c r="G3404" s="5">
        <v>2.4043148479999998</v>
      </c>
      <c r="H3404" s="5">
        <v>1.495534811</v>
      </c>
      <c r="I3404" s="5">
        <v>3.5359660129999999</v>
      </c>
      <c r="J3404" s="2" t="s">
        <v>644</v>
      </c>
    </row>
    <row r="3405" spans="1:10" ht="14.4" hidden="1">
      <c r="A3405" s="3" t="s">
        <v>350</v>
      </c>
      <c r="B3405" s="5">
        <v>2005</v>
      </c>
      <c r="C3405" s="3" t="s">
        <v>641</v>
      </c>
      <c r="D3405" s="3" t="s">
        <v>642</v>
      </c>
      <c r="E3405" s="3" t="s">
        <v>35</v>
      </c>
      <c r="F3405" s="3" t="s">
        <v>646</v>
      </c>
      <c r="G3405" s="5">
        <v>3.8562368299999998</v>
      </c>
      <c r="H3405" s="5">
        <v>2.2093374059999999</v>
      </c>
      <c r="I3405" s="5">
        <v>5.9588313819999996</v>
      </c>
      <c r="J3405" s="2" t="s">
        <v>644</v>
      </c>
    </row>
    <row r="3406" spans="1:10" ht="14.4" hidden="1">
      <c r="A3406" s="3" t="s">
        <v>350</v>
      </c>
      <c r="B3406" s="5">
        <v>2006</v>
      </c>
      <c r="C3406" s="3" t="s">
        <v>641</v>
      </c>
      <c r="D3406" s="3" t="s">
        <v>642</v>
      </c>
      <c r="E3406" s="3" t="s">
        <v>35</v>
      </c>
      <c r="F3406" s="3" t="s">
        <v>646</v>
      </c>
      <c r="G3406" s="5">
        <v>2.5125192489999999</v>
      </c>
      <c r="H3406" s="5">
        <v>1.569966239</v>
      </c>
      <c r="I3406" s="5">
        <v>3.790357099</v>
      </c>
      <c r="J3406" s="2" t="s">
        <v>644</v>
      </c>
    </row>
    <row r="3407" spans="1:10" ht="14.4" hidden="1">
      <c r="A3407" s="3" t="s">
        <v>350</v>
      </c>
      <c r="B3407" s="5">
        <v>2007</v>
      </c>
      <c r="C3407" s="3" t="s">
        <v>641</v>
      </c>
      <c r="D3407" s="3" t="s">
        <v>642</v>
      </c>
      <c r="E3407" s="3" t="s">
        <v>35</v>
      </c>
      <c r="F3407" s="3" t="s">
        <v>646</v>
      </c>
      <c r="G3407" s="5">
        <v>2.0727904509999999</v>
      </c>
      <c r="H3407" s="5">
        <v>1.3241872189999999</v>
      </c>
      <c r="I3407" s="5">
        <v>3.0330910819999999</v>
      </c>
      <c r="J3407" s="2" t="s">
        <v>644</v>
      </c>
    </row>
    <row r="3408" spans="1:10" ht="14.4" hidden="1">
      <c r="A3408" s="3" t="s">
        <v>350</v>
      </c>
      <c r="B3408" s="5">
        <v>2008</v>
      </c>
      <c r="C3408" s="3" t="s">
        <v>641</v>
      </c>
      <c r="D3408" s="3" t="s">
        <v>642</v>
      </c>
      <c r="E3408" s="3" t="s">
        <v>35</v>
      </c>
      <c r="F3408" s="3" t="s">
        <v>646</v>
      </c>
      <c r="G3408" s="5">
        <v>2.1270569159999999</v>
      </c>
      <c r="H3408" s="5">
        <v>1.3530748589999999</v>
      </c>
      <c r="I3408" s="5">
        <v>3.077623977</v>
      </c>
      <c r="J3408" s="2" t="s">
        <v>644</v>
      </c>
    </row>
    <row r="3409" spans="1:10" ht="14.4" hidden="1">
      <c r="A3409" s="3" t="s">
        <v>350</v>
      </c>
      <c r="B3409" s="5">
        <v>2009</v>
      </c>
      <c r="C3409" s="3" t="s">
        <v>641</v>
      </c>
      <c r="D3409" s="3" t="s">
        <v>642</v>
      </c>
      <c r="E3409" s="3" t="s">
        <v>35</v>
      </c>
      <c r="F3409" s="3" t="s">
        <v>646</v>
      </c>
      <c r="G3409" s="5">
        <v>2.5213510220000002</v>
      </c>
      <c r="H3409" s="5">
        <v>1.5361021509999999</v>
      </c>
      <c r="I3409" s="5">
        <v>3.831857007</v>
      </c>
      <c r="J3409" s="2" t="s">
        <v>644</v>
      </c>
    </row>
    <row r="3410" spans="1:10" ht="14.4" hidden="1">
      <c r="A3410" s="3" t="s">
        <v>350</v>
      </c>
      <c r="B3410" s="5">
        <v>2010</v>
      </c>
      <c r="C3410" s="3" t="s">
        <v>641</v>
      </c>
      <c r="D3410" s="3" t="s">
        <v>642</v>
      </c>
      <c r="E3410" s="3" t="s">
        <v>35</v>
      </c>
      <c r="F3410" s="3" t="s">
        <v>646</v>
      </c>
      <c r="G3410" s="5">
        <v>2.2082540210000001</v>
      </c>
      <c r="H3410" s="5">
        <v>1.221524517</v>
      </c>
      <c r="I3410" s="5">
        <v>3.474130154</v>
      </c>
      <c r="J3410" s="2" t="s">
        <v>644</v>
      </c>
    </row>
    <row r="3411" spans="1:10" ht="14.4" hidden="1">
      <c r="A3411" s="3" t="s">
        <v>350</v>
      </c>
      <c r="B3411" s="5">
        <v>2011</v>
      </c>
      <c r="C3411" s="3" t="s">
        <v>641</v>
      </c>
      <c r="D3411" s="3" t="s">
        <v>642</v>
      </c>
      <c r="E3411" s="3" t="s">
        <v>35</v>
      </c>
      <c r="F3411" s="3" t="s">
        <v>646</v>
      </c>
      <c r="G3411" s="5">
        <v>2.142907465</v>
      </c>
      <c r="H3411" s="5">
        <v>1.25407304</v>
      </c>
      <c r="I3411" s="5">
        <v>3.3276867710000002</v>
      </c>
      <c r="J3411" s="2" t="s">
        <v>644</v>
      </c>
    </row>
    <row r="3412" spans="1:10" ht="14.4" hidden="1">
      <c r="A3412" s="3" t="s">
        <v>350</v>
      </c>
      <c r="B3412" s="5">
        <v>2012</v>
      </c>
      <c r="C3412" s="3" t="s">
        <v>641</v>
      </c>
      <c r="D3412" s="3" t="s">
        <v>642</v>
      </c>
      <c r="E3412" s="3" t="s">
        <v>35</v>
      </c>
      <c r="F3412" s="3" t="s">
        <v>646</v>
      </c>
      <c r="G3412" s="5">
        <v>1.934959324</v>
      </c>
      <c r="H3412" s="5">
        <v>1.1342104669999999</v>
      </c>
      <c r="I3412" s="5">
        <v>2.9882514339999999</v>
      </c>
      <c r="J3412" s="2" t="s">
        <v>644</v>
      </c>
    </row>
    <row r="3413" spans="1:10" ht="14.4" hidden="1">
      <c r="A3413" s="3" t="s">
        <v>350</v>
      </c>
      <c r="B3413" s="5">
        <v>2013</v>
      </c>
      <c r="C3413" s="3" t="s">
        <v>641</v>
      </c>
      <c r="D3413" s="3" t="s">
        <v>642</v>
      </c>
      <c r="E3413" s="3" t="s">
        <v>35</v>
      </c>
      <c r="F3413" s="3" t="s">
        <v>646</v>
      </c>
      <c r="G3413" s="5">
        <v>1.727153291</v>
      </c>
      <c r="H3413" s="5">
        <v>1.0218652100000001</v>
      </c>
      <c r="I3413" s="5">
        <v>2.6311300449999999</v>
      </c>
      <c r="J3413" s="2" t="s">
        <v>644</v>
      </c>
    </row>
    <row r="3414" spans="1:10" ht="14.4" hidden="1">
      <c r="A3414" s="3" t="s">
        <v>350</v>
      </c>
      <c r="B3414" s="5">
        <v>2014</v>
      </c>
      <c r="C3414" s="3" t="s">
        <v>641</v>
      </c>
      <c r="D3414" s="3" t="s">
        <v>642</v>
      </c>
      <c r="E3414" s="3" t="s">
        <v>35</v>
      </c>
      <c r="F3414" s="3" t="s">
        <v>646</v>
      </c>
      <c r="G3414" s="5">
        <v>1.8553807090000001</v>
      </c>
      <c r="H3414" s="5">
        <v>1.029622136</v>
      </c>
      <c r="I3414" s="5">
        <v>2.9985895010000001</v>
      </c>
      <c r="J3414" s="2" t="s">
        <v>644</v>
      </c>
    </row>
    <row r="3415" spans="1:10" ht="14.4" hidden="1">
      <c r="A3415" s="3" t="s">
        <v>350</v>
      </c>
      <c r="B3415" s="5">
        <v>2015</v>
      </c>
      <c r="C3415" s="3" t="s">
        <v>641</v>
      </c>
      <c r="D3415" s="3" t="s">
        <v>642</v>
      </c>
      <c r="E3415" s="3" t="s">
        <v>35</v>
      </c>
      <c r="F3415" s="3" t="s">
        <v>646</v>
      </c>
      <c r="G3415" s="5">
        <v>1.3679842980000001</v>
      </c>
      <c r="H3415" s="5">
        <v>0.73598575300000002</v>
      </c>
      <c r="I3415" s="5">
        <v>2.3037129890000001</v>
      </c>
      <c r="J3415" s="2" t="s">
        <v>644</v>
      </c>
    </row>
    <row r="3416" spans="1:10" ht="14.4" hidden="1">
      <c r="A3416" s="3" t="s">
        <v>350</v>
      </c>
      <c r="B3416" s="5">
        <v>2016</v>
      </c>
      <c r="C3416" s="3" t="s">
        <v>641</v>
      </c>
      <c r="D3416" s="3" t="s">
        <v>642</v>
      </c>
      <c r="E3416" s="3" t="s">
        <v>35</v>
      </c>
      <c r="F3416" s="3" t="s">
        <v>646</v>
      </c>
      <c r="G3416" s="5">
        <v>0.72201491399999995</v>
      </c>
      <c r="H3416" s="5">
        <v>0.137526385</v>
      </c>
      <c r="I3416" s="5">
        <v>1.602909218</v>
      </c>
      <c r="J3416" s="2" t="s">
        <v>644</v>
      </c>
    </row>
    <row r="3417" spans="1:10" ht="14.4" hidden="1">
      <c r="A3417" s="3" t="s">
        <v>350</v>
      </c>
      <c r="B3417" s="5">
        <v>2017</v>
      </c>
      <c r="C3417" s="3" t="s">
        <v>641</v>
      </c>
      <c r="D3417" s="3" t="s">
        <v>642</v>
      </c>
      <c r="E3417" s="3" t="s">
        <v>35</v>
      </c>
      <c r="F3417" s="3" t="s">
        <v>646</v>
      </c>
      <c r="G3417" s="5">
        <v>0.53239805799999995</v>
      </c>
      <c r="H3417" s="5">
        <v>0.101872912</v>
      </c>
      <c r="I3417" s="5">
        <v>1.3682206649999999</v>
      </c>
      <c r="J3417" s="2" t="s">
        <v>644</v>
      </c>
    </row>
    <row r="3418" spans="1:10" ht="14.4">
      <c r="A3418" s="3" t="s">
        <v>350</v>
      </c>
      <c r="B3418" s="5">
        <v>1990</v>
      </c>
      <c r="C3418" s="3" t="s">
        <v>647</v>
      </c>
      <c r="D3418" s="3" t="s">
        <v>648</v>
      </c>
      <c r="E3418" s="3" t="s">
        <v>35</v>
      </c>
      <c r="F3418" s="3" t="s">
        <v>643</v>
      </c>
      <c r="G3418" s="5">
        <v>46.560185820000001</v>
      </c>
      <c r="H3418" s="5">
        <v>24.901263230000001</v>
      </c>
      <c r="I3418" s="5">
        <v>73.527479110000002</v>
      </c>
      <c r="J3418" s="2" t="s">
        <v>644</v>
      </c>
    </row>
    <row r="3419" spans="1:10" ht="14.4">
      <c r="A3419" s="3" t="s">
        <v>350</v>
      </c>
      <c r="B3419" s="5">
        <v>1991</v>
      </c>
      <c r="C3419" s="3" t="s">
        <v>647</v>
      </c>
      <c r="D3419" s="3" t="s">
        <v>648</v>
      </c>
      <c r="E3419" s="3" t="s">
        <v>35</v>
      </c>
      <c r="F3419" s="3" t="s">
        <v>643</v>
      </c>
      <c r="G3419" s="5">
        <v>46.954413580000001</v>
      </c>
      <c r="H3419" s="5">
        <v>27.336299879999999</v>
      </c>
      <c r="I3419" s="5">
        <v>71.566185039999993</v>
      </c>
      <c r="J3419" s="2" t="s">
        <v>644</v>
      </c>
    </row>
    <row r="3420" spans="1:10" ht="14.4">
      <c r="A3420" s="3" t="s">
        <v>350</v>
      </c>
      <c r="B3420" s="5">
        <v>1992</v>
      </c>
      <c r="C3420" s="3" t="s">
        <v>647</v>
      </c>
      <c r="D3420" s="3" t="s">
        <v>648</v>
      </c>
      <c r="E3420" s="3" t="s">
        <v>35</v>
      </c>
      <c r="F3420" s="3" t="s">
        <v>643</v>
      </c>
      <c r="G3420" s="5">
        <v>48.842298120000002</v>
      </c>
      <c r="H3420" s="5">
        <v>28.687557420000001</v>
      </c>
      <c r="I3420" s="5">
        <v>72.541396430000006</v>
      </c>
      <c r="J3420" s="2" t="s">
        <v>644</v>
      </c>
    </row>
    <row r="3421" spans="1:10" ht="14.4">
      <c r="A3421" s="3" t="s">
        <v>350</v>
      </c>
      <c r="B3421" s="5">
        <v>1993</v>
      </c>
      <c r="C3421" s="3" t="s">
        <v>647</v>
      </c>
      <c r="D3421" s="3" t="s">
        <v>648</v>
      </c>
      <c r="E3421" s="3" t="s">
        <v>35</v>
      </c>
      <c r="F3421" s="3" t="s">
        <v>643</v>
      </c>
      <c r="G3421" s="5">
        <v>50.306172570000001</v>
      </c>
      <c r="H3421" s="5">
        <v>29.753863469999999</v>
      </c>
      <c r="I3421" s="5">
        <v>74.675097280000003</v>
      </c>
      <c r="J3421" s="2" t="s">
        <v>644</v>
      </c>
    </row>
    <row r="3422" spans="1:10" ht="14.4">
      <c r="A3422" s="3" t="s">
        <v>350</v>
      </c>
      <c r="B3422" s="5">
        <v>1994</v>
      </c>
      <c r="C3422" s="3" t="s">
        <v>647</v>
      </c>
      <c r="D3422" s="3" t="s">
        <v>648</v>
      </c>
      <c r="E3422" s="3" t="s">
        <v>35</v>
      </c>
      <c r="F3422" s="3" t="s">
        <v>643</v>
      </c>
      <c r="G3422" s="5">
        <v>53.973001400000001</v>
      </c>
      <c r="H3422" s="5">
        <v>31.698269239999998</v>
      </c>
      <c r="I3422" s="5">
        <v>82.598100529999996</v>
      </c>
      <c r="J3422" s="2" t="s">
        <v>644</v>
      </c>
    </row>
    <row r="3423" spans="1:10" ht="14.4">
      <c r="A3423" s="3" t="s">
        <v>350</v>
      </c>
      <c r="B3423" s="5">
        <v>1995</v>
      </c>
      <c r="C3423" s="3" t="s">
        <v>647</v>
      </c>
      <c r="D3423" s="3" t="s">
        <v>648</v>
      </c>
      <c r="E3423" s="3" t="s">
        <v>35</v>
      </c>
      <c r="F3423" s="3" t="s">
        <v>643</v>
      </c>
      <c r="G3423" s="5">
        <v>58.962767739999997</v>
      </c>
      <c r="H3423" s="5">
        <v>31.994037250000002</v>
      </c>
      <c r="I3423" s="5">
        <v>91.566062329999994</v>
      </c>
      <c r="J3423" s="2" t="s">
        <v>644</v>
      </c>
    </row>
    <row r="3424" spans="1:10" ht="14.4">
      <c r="A3424" s="3" t="s">
        <v>350</v>
      </c>
      <c r="B3424" s="5">
        <v>1996</v>
      </c>
      <c r="C3424" s="3" t="s">
        <v>647</v>
      </c>
      <c r="D3424" s="3" t="s">
        <v>648</v>
      </c>
      <c r="E3424" s="3" t="s">
        <v>35</v>
      </c>
      <c r="F3424" s="3" t="s">
        <v>643</v>
      </c>
      <c r="G3424" s="5">
        <v>61.905103240000003</v>
      </c>
      <c r="H3424" s="5">
        <v>35.407439420000003</v>
      </c>
      <c r="I3424" s="5">
        <v>94.765281979999997</v>
      </c>
      <c r="J3424" s="2" t="s">
        <v>644</v>
      </c>
    </row>
    <row r="3425" spans="1:10" ht="14.4">
      <c r="A3425" s="3" t="s">
        <v>350</v>
      </c>
      <c r="B3425" s="5">
        <v>1997</v>
      </c>
      <c r="C3425" s="3" t="s">
        <v>647</v>
      </c>
      <c r="D3425" s="3" t="s">
        <v>648</v>
      </c>
      <c r="E3425" s="3" t="s">
        <v>35</v>
      </c>
      <c r="F3425" s="3" t="s">
        <v>643</v>
      </c>
      <c r="G3425" s="5">
        <v>64.492490520000004</v>
      </c>
      <c r="H3425" s="5">
        <v>38.720946249999997</v>
      </c>
      <c r="I3425" s="5">
        <v>93.623271549999998</v>
      </c>
      <c r="J3425" s="2" t="s">
        <v>644</v>
      </c>
    </row>
    <row r="3426" spans="1:10" ht="14.4">
      <c r="A3426" s="3" t="s">
        <v>350</v>
      </c>
      <c r="B3426" s="5">
        <v>1998</v>
      </c>
      <c r="C3426" s="3" t="s">
        <v>647</v>
      </c>
      <c r="D3426" s="3" t="s">
        <v>648</v>
      </c>
      <c r="E3426" s="3" t="s">
        <v>35</v>
      </c>
      <c r="F3426" s="3" t="s">
        <v>643</v>
      </c>
      <c r="G3426" s="5">
        <v>63.844452279999999</v>
      </c>
      <c r="H3426" s="5">
        <v>37.737857310000003</v>
      </c>
      <c r="I3426" s="5">
        <v>93.304018150000005</v>
      </c>
      <c r="J3426" s="2" t="s">
        <v>644</v>
      </c>
    </row>
    <row r="3427" spans="1:10" ht="14.4">
      <c r="A3427" s="3" t="s">
        <v>350</v>
      </c>
      <c r="B3427" s="5">
        <v>1999</v>
      </c>
      <c r="C3427" s="3" t="s">
        <v>647</v>
      </c>
      <c r="D3427" s="3" t="s">
        <v>648</v>
      </c>
      <c r="E3427" s="3" t="s">
        <v>35</v>
      </c>
      <c r="F3427" s="3" t="s">
        <v>643</v>
      </c>
      <c r="G3427" s="5">
        <v>65.87651237</v>
      </c>
      <c r="H3427" s="5">
        <v>36.612433019999997</v>
      </c>
      <c r="I3427" s="5">
        <v>99.082655130000006</v>
      </c>
      <c r="J3427" s="2" t="s">
        <v>644</v>
      </c>
    </row>
    <row r="3428" spans="1:10" ht="14.4">
      <c r="A3428" s="3" t="s">
        <v>350</v>
      </c>
      <c r="B3428" s="5">
        <v>2000</v>
      </c>
      <c r="C3428" s="3" t="s">
        <v>647</v>
      </c>
      <c r="D3428" s="3" t="s">
        <v>648</v>
      </c>
      <c r="E3428" s="3" t="s">
        <v>35</v>
      </c>
      <c r="F3428" s="3" t="s">
        <v>643</v>
      </c>
      <c r="G3428" s="5">
        <v>68.452575039999999</v>
      </c>
      <c r="H3428" s="5">
        <v>35.747881409999998</v>
      </c>
      <c r="I3428" s="5">
        <v>103.99769209999999</v>
      </c>
      <c r="J3428" s="2" t="s">
        <v>644</v>
      </c>
    </row>
    <row r="3429" spans="1:10" ht="14.4">
      <c r="A3429" s="3" t="s">
        <v>350</v>
      </c>
      <c r="B3429" s="5">
        <v>2001</v>
      </c>
      <c r="C3429" s="3" t="s">
        <v>647</v>
      </c>
      <c r="D3429" s="3" t="s">
        <v>648</v>
      </c>
      <c r="E3429" s="3" t="s">
        <v>35</v>
      </c>
      <c r="F3429" s="3" t="s">
        <v>643</v>
      </c>
      <c r="G3429" s="5">
        <v>68.095428319999996</v>
      </c>
      <c r="H3429" s="5">
        <v>38.057163359999997</v>
      </c>
      <c r="I3429" s="5">
        <v>102.23626729999999</v>
      </c>
      <c r="J3429" s="2" t="s">
        <v>644</v>
      </c>
    </row>
    <row r="3430" spans="1:10" ht="14.4">
      <c r="A3430" s="3" t="s">
        <v>350</v>
      </c>
      <c r="B3430" s="5">
        <v>2002</v>
      </c>
      <c r="C3430" s="3" t="s">
        <v>647</v>
      </c>
      <c r="D3430" s="3" t="s">
        <v>648</v>
      </c>
      <c r="E3430" s="3" t="s">
        <v>35</v>
      </c>
      <c r="F3430" s="3" t="s">
        <v>643</v>
      </c>
      <c r="G3430" s="5">
        <v>69.420344700000001</v>
      </c>
      <c r="H3430" s="5">
        <v>40.687893240000001</v>
      </c>
      <c r="I3430" s="5">
        <v>103.7920805</v>
      </c>
      <c r="J3430" s="2" t="s">
        <v>644</v>
      </c>
    </row>
    <row r="3431" spans="1:10" ht="14.4">
      <c r="A3431" s="3" t="s">
        <v>350</v>
      </c>
      <c r="B3431" s="5">
        <v>2003</v>
      </c>
      <c r="C3431" s="3" t="s">
        <v>647</v>
      </c>
      <c r="D3431" s="3" t="s">
        <v>648</v>
      </c>
      <c r="E3431" s="3" t="s">
        <v>35</v>
      </c>
      <c r="F3431" s="3" t="s">
        <v>643</v>
      </c>
      <c r="G3431" s="5">
        <v>72.681280999999998</v>
      </c>
      <c r="H3431" s="5">
        <v>44.42833555</v>
      </c>
      <c r="I3431" s="5">
        <v>104.9107119</v>
      </c>
      <c r="J3431" s="2" t="s">
        <v>644</v>
      </c>
    </row>
    <row r="3432" spans="1:10" ht="14.4">
      <c r="A3432" s="3" t="s">
        <v>350</v>
      </c>
      <c r="B3432" s="5">
        <v>2004</v>
      </c>
      <c r="C3432" s="3" t="s">
        <v>647</v>
      </c>
      <c r="D3432" s="3" t="s">
        <v>648</v>
      </c>
      <c r="E3432" s="3" t="s">
        <v>35</v>
      </c>
      <c r="F3432" s="3" t="s">
        <v>643</v>
      </c>
      <c r="G3432" s="5">
        <v>74.443363129999994</v>
      </c>
      <c r="H3432" s="5">
        <v>45.050307930000002</v>
      </c>
      <c r="I3432" s="5">
        <v>110.82170859999999</v>
      </c>
      <c r="J3432" s="2" t="s">
        <v>644</v>
      </c>
    </row>
    <row r="3433" spans="1:10" ht="14.4">
      <c r="A3433" s="3" t="s">
        <v>350</v>
      </c>
      <c r="B3433" s="5">
        <v>2005</v>
      </c>
      <c r="C3433" s="3" t="s">
        <v>647</v>
      </c>
      <c r="D3433" s="3" t="s">
        <v>648</v>
      </c>
      <c r="E3433" s="3" t="s">
        <v>35</v>
      </c>
      <c r="F3433" s="3" t="s">
        <v>643</v>
      </c>
      <c r="G3433" s="5">
        <v>76.191232679999999</v>
      </c>
      <c r="H3433" s="5">
        <v>42.938632390000002</v>
      </c>
      <c r="I3433" s="5">
        <v>116.61274450000001</v>
      </c>
      <c r="J3433" s="2" t="s">
        <v>644</v>
      </c>
    </row>
    <row r="3434" spans="1:10" ht="14.4">
      <c r="A3434" s="3" t="s">
        <v>350</v>
      </c>
      <c r="B3434" s="5">
        <v>2006</v>
      </c>
      <c r="C3434" s="3" t="s">
        <v>647</v>
      </c>
      <c r="D3434" s="3" t="s">
        <v>648</v>
      </c>
      <c r="E3434" s="3" t="s">
        <v>35</v>
      </c>
      <c r="F3434" s="3" t="s">
        <v>643</v>
      </c>
      <c r="G3434" s="5">
        <v>78.497954590000006</v>
      </c>
      <c r="H3434" s="5">
        <v>46.910367809999997</v>
      </c>
      <c r="I3434" s="5">
        <v>116.91342969999999</v>
      </c>
      <c r="J3434" s="2" t="s">
        <v>644</v>
      </c>
    </row>
    <row r="3435" spans="1:10" ht="14.4">
      <c r="A3435" s="3" t="s">
        <v>350</v>
      </c>
      <c r="B3435" s="5">
        <v>2007</v>
      </c>
      <c r="C3435" s="3" t="s">
        <v>647</v>
      </c>
      <c r="D3435" s="3" t="s">
        <v>648</v>
      </c>
      <c r="E3435" s="3" t="s">
        <v>35</v>
      </c>
      <c r="F3435" s="3" t="s">
        <v>643</v>
      </c>
      <c r="G3435" s="5">
        <v>81.90068823</v>
      </c>
      <c r="H3435" s="5">
        <v>48.784163560000003</v>
      </c>
      <c r="I3435" s="5">
        <v>119.5397873</v>
      </c>
      <c r="J3435" s="2" t="s">
        <v>644</v>
      </c>
    </row>
    <row r="3436" spans="1:10" ht="14.4">
      <c r="A3436" s="3" t="s">
        <v>350</v>
      </c>
      <c r="B3436" s="5">
        <v>2008</v>
      </c>
      <c r="C3436" s="3" t="s">
        <v>647</v>
      </c>
      <c r="D3436" s="3" t="s">
        <v>648</v>
      </c>
      <c r="E3436" s="3" t="s">
        <v>35</v>
      </c>
      <c r="F3436" s="3" t="s">
        <v>643</v>
      </c>
      <c r="G3436" s="5">
        <v>85.16904873</v>
      </c>
      <c r="H3436" s="5">
        <v>49.739486900000003</v>
      </c>
      <c r="I3436" s="5">
        <v>123.9466381</v>
      </c>
      <c r="J3436" s="2" t="s">
        <v>644</v>
      </c>
    </row>
    <row r="3437" spans="1:10" ht="14.4">
      <c r="A3437" s="3" t="s">
        <v>350</v>
      </c>
      <c r="B3437" s="5">
        <v>2009</v>
      </c>
      <c r="C3437" s="3" t="s">
        <v>647</v>
      </c>
      <c r="D3437" s="3" t="s">
        <v>648</v>
      </c>
      <c r="E3437" s="3" t="s">
        <v>35</v>
      </c>
      <c r="F3437" s="3" t="s">
        <v>643</v>
      </c>
      <c r="G3437" s="5">
        <v>85.069134000000005</v>
      </c>
      <c r="H3437" s="5">
        <v>47.89520942</v>
      </c>
      <c r="I3437" s="5">
        <v>126.14732600000001</v>
      </c>
      <c r="J3437" s="2" t="s">
        <v>644</v>
      </c>
    </row>
    <row r="3438" spans="1:10" ht="14.4">
      <c r="A3438" s="3" t="s">
        <v>350</v>
      </c>
      <c r="B3438" s="5">
        <v>2010</v>
      </c>
      <c r="C3438" s="3" t="s">
        <v>647</v>
      </c>
      <c r="D3438" s="3" t="s">
        <v>648</v>
      </c>
      <c r="E3438" s="3" t="s">
        <v>35</v>
      </c>
      <c r="F3438" s="3" t="s">
        <v>643</v>
      </c>
      <c r="G3438" s="5">
        <v>87.682984250000004</v>
      </c>
      <c r="H3438" s="5">
        <v>46.27457485</v>
      </c>
      <c r="I3438" s="5">
        <v>133.16869980000001</v>
      </c>
      <c r="J3438" s="2" t="s">
        <v>644</v>
      </c>
    </row>
    <row r="3439" spans="1:10" ht="14.4">
      <c r="A3439" s="3" t="s">
        <v>350</v>
      </c>
      <c r="B3439" s="5">
        <v>2011</v>
      </c>
      <c r="C3439" s="3" t="s">
        <v>647</v>
      </c>
      <c r="D3439" s="3" t="s">
        <v>648</v>
      </c>
      <c r="E3439" s="3" t="s">
        <v>35</v>
      </c>
      <c r="F3439" s="3" t="s">
        <v>643</v>
      </c>
      <c r="G3439" s="5">
        <v>93.269376050000005</v>
      </c>
      <c r="H3439" s="5">
        <v>49.768327900000003</v>
      </c>
      <c r="I3439" s="5">
        <v>143.2554284</v>
      </c>
      <c r="J3439" s="2" t="s">
        <v>644</v>
      </c>
    </row>
    <row r="3440" spans="1:10" ht="14.4">
      <c r="A3440" s="3" t="s">
        <v>350</v>
      </c>
      <c r="B3440" s="5">
        <v>2012</v>
      </c>
      <c r="C3440" s="3" t="s">
        <v>647</v>
      </c>
      <c r="D3440" s="3" t="s">
        <v>648</v>
      </c>
      <c r="E3440" s="3" t="s">
        <v>35</v>
      </c>
      <c r="F3440" s="3" t="s">
        <v>643</v>
      </c>
      <c r="G3440" s="5">
        <v>94.477842050000007</v>
      </c>
      <c r="H3440" s="5">
        <v>51.473266760000001</v>
      </c>
      <c r="I3440" s="5">
        <v>144.84479830000001</v>
      </c>
      <c r="J3440" s="2" t="s">
        <v>644</v>
      </c>
    </row>
    <row r="3441" spans="1:10" ht="14.4">
      <c r="A3441" s="3" t="s">
        <v>350</v>
      </c>
      <c r="B3441" s="5">
        <v>2013</v>
      </c>
      <c r="C3441" s="3" t="s">
        <v>647</v>
      </c>
      <c r="D3441" s="3" t="s">
        <v>648</v>
      </c>
      <c r="E3441" s="3" t="s">
        <v>35</v>
      </c>
      <c r="F3441" s="3" t="s">
        <v>643</v>
      </c>
      <c r="G3441" s="5">
        <v>94.809029789999997</v>
      </c>
      <c r="H3441" s="5">
        <v>50.073330210000002</v>
      </c>
      <c r="I3441" s="5">
        <v>140.45415170000001</v>
      </c>
      <c r="J3441" s="2" t="s">
        <v>644</v>
      </c>
    </row>
    <row r="3442" spans="1:10" ht="14.4">
      <c r="A3442" s="3" t="s">
        <v>350</v>
      </c>
      <c r="B3442" s="5">
        <v>2014</v>
      </c>
      <c r="C3442" s="3" t="s">
        <v>647</v>
      </c>
      <c r="D3442" s="3" t="s">
        <v>648</v>
      </c>
      <c r="E3442" s="3" t="s">
        <v>35</v>
      </c>
      <c r="F3442" s="3" t="s">
        <v>643</v>
      </c>
      <c r="G3442" s="5">
        <v>94.588551749999993</v>
      </c>
      <c r="H3442" s="5">
        <v>50.936939719999998</v>
      </c>
      <c r="I3442" s="5">
        <v>145.9900902</v>
      </c>
      <c r="J3442" s="2" t="s">
        <v>644</v>
      </c>
    </row>
    <row r="3443" spans="1:10" ht="14.4">
      <c r="A3443" s="3" t="s">
        <v>350</v>
      </c>
      <c r="B3443" s="5">
        <v>2015</v>
      </c>
      <c r="C3443" s="3" t="s">
        <v>647</v>
      </c>
      <c r="D3443" s="3" t="s">
        <v>648</v>
      </c>
      <c r="E3443" s="3" t="s">
        <v>35</v>
      </c>
      <c r="F3443" s="3" t="s">
        <v>643</v>
      </c>
      <c r="G3443" s="5">
        <v>94.004360000000005</v>
      </c>
      <c r="H3443" s="5">
        <v>50.847391180000002</v>
      </c>
      <c r="I3443" s="5">
        <v>146.3106267</v>
      </c>
      <c r="J3443" s="2" t="s">
        <v>644</v>
      </c>
    </row>
    <row r="3444" spans="1:10" ht="14.4">
      <c r="A3444" s="3" t="s">
        <v>350</v>
      </c>
      <c r="B3444" s="5">
        <v>2016</v>
      </c>
      <c r="C3444" s="3" t="s">
        <v>647</v>
      </c>
      <c r="D3444" s="3" t="s">
        <v>648</v>
      </c>
      <c r="E3444" s="3" t="s">
        <v>35</v>
      </c>
      <c r="F3444" s="3" t="s">
        <v>643</v>
      </c>
      <c r="G3444" s="5">
        <v>59.620647609999999</v>
      </c>
      <c r="H3444" s="5">
        <v>12.09732445</v>
      </c>
      <c r="I3444" s="5">
        <v>121.0954979</v>
      </c>
      <c r="J3444" s="2" t="s">
        <v>644</v>
      </c>
    </row>
    <row r="3445" spans="1:10" ht="14.4">
      <c r="A3445" s="3" t="s">
        <v>350</v>
      </c>
      <c r="B3445" s="5">
        <v>2017</v>
      </c>
      <c r="C3445" s="3" t="s">
        <v>647</v>
      </c>
      <c r="D3445" s="3" t="s">
        <v>648</v>
      </c>
      <c r="E3445" s="3" t="s">
        <v>35</v>
      </c>
      <c r="F3445" s="3" t="s">
        <v>643</v>
      </c>
      <c r="G3445" s="5">
        <v>49.938273549999998</v>
      </c>
      <c r="H3445" s="5">
        <v>9.7201177469999998</v>
      </c>
      <c r="I3445" s="5">
        <v>120.6000464</v>
      </c>
      <c r="J3445" s="2" t="s">
        <v>644</v>
      </c>
    </row>
    <row r="3446" spans="1:10" ht="14.4" hidden="1">
      <c r="A3446" s="3" t="s">
        <v>350</v>
      </c>
      <c r="B3446" s="5">
        <v>1990</v>
      </c>
      <c r="C3446" s="3" t="s">
        <v>647</v>
      </c>
      <c r="D3446" s="3" t="s">
        <v>648</v>
      </c>
      <c r="E3446" s="3" t="s">
        <v>35</v>
      </c>
      <c r="F3446" s="3" t="s">
        <v>646</v>
      </c>
      <c r="G3446" s="5">
        <v>1.2630930810000001</v>
      </c>
      <c r="H3446" s="5">
        <v>0.68595609499999999</v>
      </c>
      <c r="I3446" s="5">
        <v>2.1116389039999999</v>
      </c>
      <c r="J3446" s="2" t="s">
        <v>644</v>
      </c>
    </row>
    <row r="3447" spans="1:10" ht="14.4" hidden="1">
      <c r="A3447" s="3" t="s">
        <v>350</v>
      </c>
      <c r="B3447" s="5">
        <v>1991</v>
      </c>
      <c r="C3447" s="3" t="s">
        <v>647</v>
      </c>
      <c r="D3447" s="3" t="s">
        <v>648</v>
      </c>
      <c r="E3447" s="3" t="s">
        <v>35</v>
      </c>
      <c r="F3447" s="3" t="s">
        <v>646</v>
      </c>
      <c r="G3447" s="5">
        <v>1.2422497770000001</v>
      </c>
      <c r="H3447" s="5">
        <v>0.70087860099999999</v>
      </c>
      <c r="I3447" s="5">
        <v>1.956752289</v>
      </c>
      <c r="J3447" s="2" t="s">
        <v>644</v>
      </c>
    </row>
    <row r="3448" spans="1:10" ht="14.4" hidden="1">
      <c r="A3448" s="3" t="s">
        <v>350</v>
      </c>
      <c r="B3448" s="5">
        <v>1992</v>
      </c>
      <c r="C3448" s="3" t="s">
        <v>647</v>
      </c>
      <c r="D3448" s="3" t="s">
        <v>648</v>
      </c>
      <c r="E3448" s="3" t="s">
        <v>35</v>
      </c>
      <c r="F3448" s="3" t="s">
        <v>646</v>
      </c>
      <c r="G3448" s="5">
        <v>1.2982008739999999</v>
      </c>
      <c r="H3448" s="5">
        <v>0.75437662900000002</v>
      </c>
      <c r="I3448" s="5">
        <v>2.0025753769999999</v>
      </c>
      <c r="J3448" s="2" t="s">
        <v>644</v>
      </c>
    </row>
    <row r="3449" spans="1:10" ht="14.4" hidden="1">
      <c r="A3449" s="3" t="s">
        <v>350</v>
      </c>
      <c r="B3449" s="5">
        <v>1993</v>
      </c>
      <c r="C3449" s="3" t="s">
        <v>647</v>
      </c>
      <c r="D3449" s="3" t="s">
        <v>648</v>
      </c>
      <c r="E3449" s="3" t="s">
        <v>35</v>
      </c>
      <c r="F3449" s="3" t="s">
        <v>646</v>
      </c>
      <c r="G3449" s="5">
        <v>1.3352015699999999</v>
      </c>
      <c r="H3449" s="5">
        <v>0.77406863999999997</v>
      </c>
      <c r="I3449" s="5">
        <v>2.081728193</v>
      </c>
      <c r="J3449" s="2" t="s">
        <v>644</v>
      </c>
    </row>
    <row r="3450" spans="1:10" ht="14.4" hidden="1">
      <c r="A3450" s="3" t="s">
        <v>350</v>
      </c>
      <c r="B3450" s="5">
        <v>1994</v>
      </c>
      <c r="C3450" s="3" t="s">
        <v>647</v>
      </c>
      <c r="D3450" s="3" t="s">
        <v>648</v>
      </c>
      <c r="E3450" s="3" t="s">
        <v>35</v>
      </c>
      <c r="F3450" s="3" t="s">
        <v>646</v>
      </c>
      <c r="G3450" s="5">
        <v>1.4647279769999999</v>
      </c>
      <c r="H3450" s="5">
        <v>0.83685701000000001</v>
      </c>
      <c r="I3450" s="5">
        <v>2.2791832670000001</v>
      </c>
      <c r="J3450" s="2" t="s">
        <v>644</v>
      </c>
    </row>
    <row r="3451" spans="1:10" ht="14.4" hidden="1">
      <c r="A3451" s="3" t="s">
        <v>350</v>
      </c>
      <c r="B3451" s="5">
        <v>1995</v>
      </c>
      <c r="C3451" s="3" t="s">
        <v>647</v>
      </c>
      <c r="D3451" s="3" t="s">
        <v>648</v>
      </c>
      <c r="E3451" s="3" t="s">
        <v>35</v>
      </c>
      <c r="F3451" s="3" t="s">
        <v>646</v>
      </c>
      <c r="G3451" s="5">
        <v>1.648195512</v>
      </c>
      <c r="H3451" s="5">
        <v>0.88990520100000003</v>
      </c>
      <c r="I3451" s="5">
        <v>2.6706819749999999</v>
      </c>
      <c r="J3451" s="2" t="s">
        <v>644</v>
      </c>
    </row>
    <row r="3452" spans="1:10" ht="14.4" hidden="1">
      <c r="A3452" s="3" t="s">
        <v>350</v>
      </c>
      <c r="B3452" s="5">
        <v>1996</v>
      </c>
      <c r="C3452" s="3" t="s">
        <v>647</v>
      </c>
      <c r="D3452" s="3" t="s">
        <v>648</v>
      </c>
      <c r="E3452" s="3" t="s">
        <v>35</v>
      </c>
      <c r="F3452" s="3" t="s">
        <v>646</v>
      </c>
      <c r="G3452" s="5">
        <v>1.7413974619999999</v>
      </c>
      <c r="H3452" s="5">
        <v>0.99056534799999996</v>
      </c>
      <c r="I3452" s="5">
        <v>2.7007587879999999</v>
      </c>
      <c r="J3452" s="2" t="s">
        <v>644</v>
      </c>
    </row>
    <row r="3453" spans="1:10" ht="14.4" hidden="1">
      <c r="A3453" s="3" t="s">
        <v>350</v>
      </c>
      <c r="B3453" s="5">
        <v>1997</v>
      </c>
      <c r="C3453" s="3" t="s">
        <v>647</v>
      </c>
      <c r="D3453" s="3" t="s">
        <v>648</v>
      </c>
      <c r="E3453" s="3" t="s">
        <v>35</v>
      </c>
      <c r="F3453" s="3" t="s">
        <v>646</v>
      </c>
      <c r="G3453" s="5">
        <v>1.8198426759999999</v>
      </c>
      <c r="H3453" s="5">
        <v>1.05689433</v>
      </c>
      <c r="I3453" s="5">
        <v>2.7278885669999999</v>
      </c>
      <c r="J3453" s="2" t="s">
        <v>644</v>
      </c>
    </row>
    <row r="3454" spans="1:10" ht="14.4" hidden="1">
      <c r="A3454" s="3" t="s">
        <v>350</v>
      </c>
      <c r="B3454" s="5">
        <v>1998</v>
      </c>
      <c r="C3454" s="3" t="s">
        <v>647</v>
      </c>
      <c r="D3454" s="3" t="s">
        <v>648</v>
      </c>
      <c r="E3454" s="3" t="s">
        <v>35</v>
      </c>
      <c r="F3454" s="3" t="s">
        <v>646</v>
      </c>
      <c r="G3454" s="5">
        <v>1.759790199</v>
      </c>
      <c r="H3454" s="5">
        <v>1.027122954</v>
      </c>
      <c r="I3454" s="5">
        <v>2.6153292380000002</v>
      </c>
      <c r="J3454" s="2" t="s">
        <v>644</v>
      </c>
    </row>
    <row r="3455" spans="1:10" ht="14.4" hidden="1">
      <c r="A3455" s="3" t="s">
        <v>350</v>
      </c>
      <c r="B3455" s="5">
        <v>1999</v>
      </c>
      <c r="C3455" s="3" t="s">
        <v>647</v>
      </c>
      <c r="D3455" s="3" t="s">
        <v>648</v>
      </c>
      <c r="E3455" s="3" t="s">
        <v>35</v>
      </c>
      <c r="F3455" s="3" t="s">
        <v>646</v>
      </c>
      <c r="G3455" s="5">
        <v>1.8238830530000001</v>
      </c>
      <c r="H3455" s="5">
        <v>1.009400962</v>
      </c>
      <c r="I3455" s="5">
        <v>2.7753132360000001</v>
      </c>
      <c r="J3455" s="2" t="s">
        <v>644</v>
      </c>
    </row>
    <row r="3456" spans="1:10" ht="14.4" hidden="1">
      <c r="A3456" s="3" t="s">
        <v>350</v>
      </c>
      <c r="B3456" s="5">
        <v>2000</v>
      </c>
      <c r="C3456" s="3" t="s">
        <v>647</v>
      </c>
      <c r="D3456" s="3" t="s">
        <v>648</v>
      </c>
      <c r="E3456" s="3" t="s">
        <v>35</v>
      </c>
      <c r="F3456" s="3" t="s">
        <v>646</v>
      </c>
      <c r="G3456" s="5">
        <v>1.9196690009999999</v>
      </c>
      <c r="H3456" s="5">
        <v>0.99352732700000002</v>
      </c>
      <c r="I3456" s="5">
        <v>3.0512970099999999</v>
      </c>
      <c r="J3456" s="2" t="s">
        <v>644</v>
      </c>
    </row>
    <row r="3457" spans="1:10" ht="14.4" hidden="1">
      <c r="A3457" s="3" t="s">
        <v>350</v>
      </c>
      <c r="B3457" s="5">
        <v>2001</v>
      </c>
      <c r="C3457" s="3" t="s">
        <v>647</v>
      </c>
      <c r="D3457" s="3" t="s">
        <v>648</v>
      </c>
      <c r="E3457" s="3" t="s">
        <v>35</v>
      </c>
      <c r="F3457" s="3" t="s">
        <v>646</v>
      </c>
      <c r="G3457" s="5">
        <v>1.8900224919999999</v>
      </c>
      <c r="H3457" s="5">
        <v>1.04515238</v>
      </c>
      <c r="I3457" s="5">
        <v>2.8464879359999999</v>
      </c>
      <c r="J3457" s="2" t="s">
        <v>644</v>
      </c>
    </row>
    <row r="3458" spans="1:10" ht="14.4" hidden="1">
      <c r="A3458" s="3" t="s">
        <v>350</v>
      </c>
      <c r="B3458" s="5">
        <v>2002</v>
      </c>
      <c r="C3458" s="3" t="s">
        <v>647</v>
      </c>
      <c r="D3458" s="3" t="s">
        <v>648</v>
      </c>
      <c r="E3458" s="3" t="s">
        <v>35</v>
      </c>
      <c r="F3458" s="3" t="s">
        <v>646</v>
      </c>
      <c r="G3458" s="5">
        <v>1.934178365</v>
      </c>
      <c r="H3458" s="5">
        <v>1.1376439810000001</v>
      </c>
      <c r="I3458" s="5">
        <v>2.8945478279999999</v>
      </c>
      <c r="J3458" s="2" t="s">
        <v>644</v>
      </c>
    </row>
    <row r="3459" spans="1:10" ht="14.4" hidden="1">
      <c r="A3459" s="3" t="s">
        <v>350</v>
      </c>
      <c r="B3459" s="5">
        <v>2003</v>
      </c>
      <c r="C3459" s="3" t="s">
        <v>647</v>
      </c>
      <c r="D3459" s="3" t="s">
        <v>648</v>
      </c>
      <c r="E3459" s="3" t="s">
        <v>35</v>
      </c>
      <c r="F3459" s="3" t="s">
        <v>646</v>
      </c>
      <c r="G3459" s="5">
        <v>2.0774668100000002</v>
      </c>
      <c r="H3459" s="5">
        <v>1.264867459</v>
      </c>
      <c r="I3459" s="5">
        <v>3.0723584060000002</v>
      </c>
      <c r="J3459" s="2" t="s">
        <v>644</v>
      </c>
    </row>
    <row r="3460" spans="1:10" ht="14.4" hidden="1">
      <c r="A3460" s="3" t="s">
        <v>350</v>
      </c>
      <c r="B3460" s="5">
        <v>2004</v>
      </c>
      <c r="C3460" s="3" t="s">
        <v>647</v>
      </c>
      <c r="D3460" s="3" t="s">
        <v>648</v>
      </c>
      <c r="E3460" s="3" t="s">
        <v>35</v>
      </c>
      <c r="F3460" s="3" t="s">
        <v>646</v>
      </c>
      <c r="G3460" s="5">
        <v>2.1668886770000002</v>
      </c>
      <c r="H3460" s="5">
        <v>1.30078878</v>
      </c>
      <c r="I3460" s="5">
        <v>3.2240534260000002</v>
      </c>
      <c r="J3460" s="2" t="s">
        <v>644</v>
      </c>
    </row>
    <row r="3461" spans="1:10" ht="14.4" hidden="1">
      <c r="A3461" s="3" t="s">
        <v>350</v>
      </c>
      <c r="B3461" s="5">
        <v>2005</v>
      </c>
      <c r="C3461" s="3" t="s">
        <v>647</v>
      </c>
      <c r="D3461" s="3" t="s">
        <v>648</v>
      </c>
      <c r="E3461" s="3" t="s">
        <v>35</v>
      </c>
      <c r="F3461" s="3" t="s">
        <v>646</v>
      </c>
      <c r="G3461" s="5">
        <v>2.2468507309999999</v>
      </c>
      <c r="H3461" s="5">
        <v>1.267407256</v>
      </c>
      <c r="I3461" s="5">
        <v>3.4845841339999999</v>
      </c>
      <c r="J3461" s="2" t="s">
        <v>644</v>
      </c>
    </row>
    <row r="3462" spans="1:10" ht="14.4" hidden="1">
      <c r="A3462" s="3" t="s">
        <v>350</v>
      </c>
      <c r="B3462" s="5">
        <v>2006</v>
      </c>
      <c r="C3462" s="3" t="s">
        <v>647</v>
      </c>
      <c r="D3462" s="3" t="s">
        <v>648</v>
      </c>
      <c r="E3462" s="3" t="s">
        <v>35</v>
      </c>
      <c r="F3462" s="3" t="s">
        <v>646</v>
      </c>
      <c r="G3462" s="5">
        <v>2.3424271590000001</v>
      </c>
      <c r="H3462" s="5">
        <v>1.4017420359999999</v>
      </c>
      <c r="I3462" s="5">
        <v>3.5072749700000001</v>
      </c>
      <c r="J3462" s="2" t="s">
        <v>644</v>
      </c>
    </row>
    <row r="3463" spans="1:10" ht="14.4" hidden="1">
      <c r="A3463" s="3" t="s">
        <v>350</v>
      </c>
      <c r="B3463" s="5">
        <v>2007</v>
      </c>
      <c r="C3463" s="3" t="s">
        <v>647</v>
      </c>
      <c r="D3463" s="3" t="s">
        <v>648</v>
      </c>
      <c r="E3463" s="3" t="s">
        <v>35</v>
      </c>
      <c r="F3463" s="3" t="s">
        <v>646</v>
      </c>
      <c r="G3463" s="5">
        <v>2.501624461</v>
      </c>
      <c r="H3463" s="5">
        <v>1.502620063</v>
      </c>
      <c r="I3463" s="5">
        <v>3.6554003310000001</v>
      </c>
      <c r="J3463" s="2" t="s">
        <v>644</v>
      </c>
    </row>
    <row r="3464" spans="1:10" ht="14.4" hidden="1">
      <c r="A3464" s="3" t="s">
        <v>350</v>
      </c>
      <c r="B3464" s="5">
        <v>2008</v>
      </c>
      <c r="C3464" s="3" t="s">
        <v>647</v>
      </c>
      <c r="D3464" s="3" t="s">
        <v>648</v>
      </c>
      <c r="E3464" s="3" t="s">
        <v>35</v>
      </c>
      <c r="F3464" s="3" t="s">
        <v>646</v>
      </c>
      <c r="G3464" s="5">
        <v>2.6409388360000001</v>
      </c>
      <c r="H3464" s="5">
        <v>1.533263689</v>
      </c>
      <c r="I3464" s="5">
        <v>3.9435499510000001</v>
      </c>
      <c r="J3464" s="2" t="s">
        <v>644</v>
      </c>
    </row>
    <row r="3465" spans="1:10" ht="14.4" hidden="1">
      <c r="A3465" s="3" t="s">
        <v>350</v>
      </c>
      <c r="B3465" s="5">
        <v>2009</v>
      </c>
      <c r="C3465" s="3" t="s">
        <v>647</v>
      </c>
      <c r="D3465" s="3" t="s">
        <v>648</v>
      </c>
      <c r="E3465" s="3" t="s">
        <v>35</v>
      </c>
      <c r="F3465" s="3" t="s">
        <v>646</v>
      </c>
      <c r="G3465" s="5">
        <v>2.6012368289999999</v>
      </c>
      <c r="H3465" s="5">
        <v>1.487809564</v>
      </c>
      <c r="I3465" s="5">
        <v>3.8597215330000001</v>
      </c>
      <c r="J3465" s="2" t="s">
        <v>644</v>
      </c>
    </row>
    <row r="3466" spans="1:10" ht="14.4" hidden="1">
      <c r="A3466" s="3" t="s">
        <v>350</v>
      </c>
      <c r="B3466" s="5">
        <v>2010</v>
      </c>
      <c r="C3466" s="3" t="s">
        <v>647</v>
      </c>
      <c r="D3466" s="3" t="s">
        <v>648</v>
      </c>
      <c r="E3466" s="3" t="s">
        <v>35</v>
      </c>
      <c r="F3466" s="3" t="s">
        <v>646</v>
      </c>
      <c r="G3466" s="5">
        <v>2.725200472</v>
      </c>
      <c r="H3466" s="5">
        <v>1.450897211</v>
      </c>
      <c r="I3466" s="5">
        <v>4.1747350350000003</v>
      </c>
      <c r="J3466" s="2" t="s">
        <v>644</v>
      </c>
    </row>
    <row r="3467" spans="1:10" ht="14.4" hidden="1">
      <c r="A3467" s="3" t="s">
        <v>350</v>
      </c>
      <c r="B3467" s="5">
        <v>2011</v>
      </c>
      <c r="C3467" s="3" t="s">
        <v>647</v>
      </c>
      <c r="D3467" s="3" t="s">
        <v>648</v>
      </c>
      <c r="E3467" s="3" t="s">
        <v>35</v>
      </c>
      <c r="F3467" s="3" t="s">
        <v>646</v>
      </c>
      <c r="G3467" s="5">
        <v>2.9527296870000002</v>
      </c>
      <c r="H3467" s="5">
        <v>1.5454588460000001</v>
      </c>
      <c r="I3467" s="5">
        <v>4.4773347660000002</v>
      </c>
      <c r="J3467" s="2" t="s">
        <v>644</v>
      </c>
    </row>
    <row r="3468" spans="1:10" ht="14.4" hidden="1">
      <c r="A3468" s="3" t="s">
        <v>350</v>
      </c>
      <c r="B3468" s="5">
        <v>2012</v>
      </c>
      <c r="C3468" s="3" t="s">
        <v>647</v>
      </c>
      <c r="D3468" s="3" t="s">
        <v>648</v>
      </c>
      <c r="E3468" s="3" t="s">
        <v>35</v>
      </c>
      <c r="F3468" s="3" t="s">
        <v>646</v>
      </c>
      <c r="G3468" s="5">
        <v>3.0244754559999998</v>
      </c>
      <c r="H3468" s="5">
        <v>1.641073888</v>
      </c>
      <c r="I3468" s="5">
        <v>4.6521363759999996</v>
      </c>
      <c r="J3468" s="2" t="s">
        <v>644</v>
      </c>
    </row>
    <row r="3469" spans="1:10" ht="14.4" hidden="1">
      <c r="A3469" s="3" t="s">
        <v>350</v>
      </c>
      <c r="B3469" s="5">
        <v>2013</v>
      </c>
      <c r="C3469" s="3" t="s">
        <v>647</v>
      </c>
      <c r="D3469" s="3" t="s">
        <v>648</v>
      </c>
      <c r="E3469" s="3" t="s">
        <v>35</v>
      </c>
      <c r="F3469" s="3" t="s">
        <v>646</v>
      </c>
      <c r="G3469" s="5">
        <v>3.0726274569999998</v>
      </c>
      <c r="H3469" s="5">
        <v>1.654934135</v>
      </c>
      <c r="I3469" s="5">
        <v>4.6333632290000004</v>
      </c>
      <c r="J3469" s="2" t="s">
        <v>644</v>
      </c>
    </row>
    <row r="3470" spans="1:10" ht="14.4" hidden="1">
      <c r="A3470" s="3" t="s">
        <v>350</v>
      </c>
      <c r="B3470" s="5">
        <v>2014</v>
      </c>
      <c r="C3470" s="3" t="s">
        <v>647</v>
      </c>
      <c r="D3470" s="3" t="s">
        <v>648</v>
      </c>
      <c r="E3470" s="3" t="s">
        <v>35</v>
      </c>
      <c r="F3470" s="3" t="s">
        <v>646</v>
      </c>
      <c r="G3470" s="5">
        <v>3.0738438960000001</v>
      </c>
      <c r="H3470" s="5">
        <v>1.648006772</v>
      </c>
      <c r="I3470" s="5">
        <v>4.6783276819999999</v>
      </c>
      <c r="J3470" s="2" t="s">
        <v>644</v>
      </c>
    </row>
    <row r="3471" spans="1:10" ht="14.4" hidden="1">
      <c r="A3471" s="3" t="s">
        <v>350</v>
      </c>
      <c r="B3471" s="5">
        <v>2015</v>
      </c>
      <c r="C3471" s="3" t="s">
        <v>647</v>
      </c>
      <c r="D3471" s="3" t="s">
        <v>648</v>
      </c>
      <c r="E3471" s="3" t="s">
        <v>35</v>
      </c>
      <c r="F3471" s="3" t="s">
        <v>646</v>
      </c>
      <c r="G3471" s="5">
        <v>3.0588899079999998</v>
      </c>
      <c r="H3471" s="5">
        <v>1.6677872629999999</v>
      </c>
      <c r="I3471" s="5">
        <v>4.82260943</v>
      </c>
      <c r="J3471" s="2" t="s">
        <v>644</v>
      </c>
    </row>
    <row r="3472" spans="1:10" ht="14.4" hidden="1">
      <c r="A3472" s="3" t="s">
        <v>350</v>
      </c>
      <c r="B3472" s="5">
        <v>2016</v>
      </c>
      <c r="C3472" s="3" t="s">
        <v>647</v>
      </c>
      <c r="D3472" s="3" t="s">
        <v>648</v>
      </c>
      <c r="E3472" s="3" t="s">
        <v>35</v>
      </c>
      <c r="F3472" s="3" t="s">
        <v>646</v>
      </c>
      <c r="G3472" s="5">
        <v>1.957398199</v>
      </c>
      <c r="H3472" s="5">
        <v>0.39052574499999998</v>
      </c>
      <c r="I3472" s="5">
        <v>4.0217834610000001</v>
      </c>
      <c r="J3472" s="2" t="s">
        <v>644</v>
      </c>
    </row>
    <row r="3473" spans="1:10" ht="14.4" hidden="1">
      <c r="A3473" s="3" t="s">
        <v>350</v>
      </c>
      <c r="B3473" s="5">
        <v>2017</v>
      </c>
      <c r="C3473" s="3" t="s">
        <v>647</v>
      </c>
      <c r="D3473" s="3" t="s">
        <v>648</v>
      </c>
      <c r="E3473" s="3" t="s">
        <v>35</v>
      </c>
      <c r="F3473" s="3" t="s">
        <v>646</v>
      </c>
      <c r="G3473" s="5">
        <v>1.6450479739999999</v>
      </c>
      <c r="H3473" s="5">
        <v>0.32127582199999999</v>
      </c>
      <c r="I3473" s="5">
        <v>3.9904927469999998</v>
      </c>
      <c r="J3473" s="2" t="s">
        <v>644</v>
      </c>
    </row>
    <row r="3474" spans="1:10" ht="14.4">
      <c r="A3474" s="3" t="s">
        <v>350</v>
      </c>
      <c r="B3474" s="5">
        <v>1990</v>
      </c>
      <c r="C3474" s="3" t="s">
        <v>647</v>
      </c>
      <c r="D3474" s="3" t="s">
        <v>649</v>
      </c>
      <c r="E3474" s="3" t="s">
        <v>35</v>
      </c>
      <c r="F3474" s="3" t="s">
        <v>643</v>
      </c>
      <c r="G3474" s="5">
        <v>151.3847968</v>
      </c>
      <c r="H3474" s="5">
        <v>91.029179959999993</v>
      </c>
      <c r="I3474" s="5">
        <v>227.9538264</v>
      </c>
      <c r="J3474" s="2" t="s">
        <v>644</v>
      </c>
    </row>
    <row r="3475" spans="1:10" ht="14.4">
      <c r="A3475" s="3" t="s">
        <v>350</v>
      </c>
      <c r="B3475" s="5">
        <v>1991</v>
      </c>
      <c r="C3475" s="3" t="s">
        <v>647</v>
      </c>
      <c r="D3475" s="3" t="s">
        <v>649</v>
      </c>
      <c r="E3475" s="3" t="s">
        <v>35</v>
      </c>
      <c r="F3475" s="3" t="s">
        <v>643</v>
      </c>
      <c r="G3475" s="5">
        <v>140.85316</v>
      </c>
      <c r="H3475" s="5">
        <v>92.889625879999997</v>
      </c>
      <c r="I3475" s="5">
        <v>198.87527969999999</v>
      </c>
      <c r="J3475" s="2" t="s">
        <v>644</v>
      </c>
    </row>
    <row r="3476" spans="1:10" ht="14.4">
      <c r="A3476" s="3" t="s">
        <v>350</v>
      </c>
      <c r="B3476" s="5">
        <v>1992</v>
      </c>
      <c r="C3476" s="3" t="s">
        <v>647</v>
      </c>
      <c r="D3476" s="3" t="s">
        <v>649</v>
      </c>
      <c r="E3476" s="3" t="s">
        <v>35</v>
      </c>
      <c r="F3476" s="3" t="s">
        <v>643</v>
      </c>
      <c r="G3476" s="5">
        <v>141.3956996</v>
      </c>
      <c r="H3476" s="5">
        <v>97.867320680000006</v>
      </c>
      <c r="I3476" s="5">
        <v>197.40809630000001</v>
      </c>
      <c r="J3476" s="2" t="s">
        <v>644</v>
      </c>
    </row>
    <row r="3477" spans="1:10" ht="14.4">
      <c r="A3477" s="3" t="s">
        <v>350</v>
      </c>
      <c r="B3477" s="5">
        <v>1993</v>
      </c>
      <c r="C3477" s="3" t="s">
        <v>647</v>
      </c>
      <c r="D3477" s="3" t="s">
        <v>649</v>
      </c>
      <c r="E3477" s="3" t="s">
        <v>35</v>
      </c>
      <c r="F3477" s="3" t="s">
        <v>643</v>
      </c>
      <c r="G3477" s="5">
        <v>139.18443189999999</v>
      </c>
      <c r="H3477" s="5">
        <v>93.075845360000002</v>
      </c>
      <c r="I3477" s="5">
        <v>192.8660849</v>
      </c>
      <c r="J3477" s="2" t="s">
        <v>644</v>
      </c>
    </row>
    <row r="3478" spans="1:10" ht="14.4">
      <c r="A3478" s="3" t="s">
        <v>350</v>
      </c>
      <c r="B3478" s="5">
        <v>1994</v>
      </c>
      <c r="C3478" s="3" t="s">
        <v>647</v>
      </c>
      <c r="D3478" s="3" t="s">
        <v>649</v>
      </c>
      <c r="E3478" s="3" t="s">
        <v>35</v>
      </c>
      <c r="F3478" s="3" t="s">
        <v>643</v>
      </c>
      <c r="G3478" s="5">
        <v>150.3597451</v>
      </c>
      <c r="H3478" s="5">
        <v>98.741065160000005</v>
      </c>
      <c r="I3478" s="5">
        <v>213.41914</v>
      </c>
      <c r="J3478" s="2" t="s">
        <v>644</v>
      </c>
    </row>
    <row r="3479" spans="1:10" ht="14.4">
      <c r="A3479" s="3" t="s">
        <v>350</v>
      </c>
      <c r="B3479" s="5">
        <v>1995</v>
      </c>
      <c r="C3479" s="3" t="s">
        <v>647</v>
      </c>
      <c r="D3479" s="3" t="s">
        <v>649</v>
      </c>
      <c r="E3479" s="3" t="s">
        <v>35</v>
      </c>
      <c r="F3479" s="3" t="s">
        <v>643</v>
      </c>
      <c r="G3479" s="5">
        <v>168.61448139999999</v>
      </c>
      <c r="H3479" s="5">
        <v>102.21367859999999</v>
      </c>
      <c r="I3479" s="5">
        <v>247.8441612</v>
      </c>
      <c r="J3479" s="2" t="s">
        <v>644</v>
      </c>
    </row>
    <row r="3480" spans="1:10" ht="14.4">
      <c r="A3480" s="3" t="s">
        <v>350</v>
      </c>
      <c r="B3480" s="5">
        <v>1996</v>
      </c>
      <c r="C3480" s="3" t="s">
        <v>647</v>
      </c>
      <c r="D3480" s="3" t="s">
        <v>649</v>
      </c>
      <c r="E3480" s="3" t="s">
        <v>35</v>
      </c>
      <c r="F3480" s="3" t="s">
        <v>643</v>
      </c>
      <c r="G3480" s="5">
        <v>181.98035870000001</v>
      </c>
      <c r="H3480" s="5">
        <v>118.9029335</v>
      </c>
      <c r="I3480" s="5">
        <v>254.95706809999999</v>
      </c>
      <c r="J3480" s="2" t="s">
        <v>644</v>
      </c>
    </row>
    <row r="3481" spans="1:10" ht="14.4">
      <c r="A3481" s="3" t="s">
        <v>350</v>
      </c>
      <c r="B3481" s="5">
        <v>1997</v>
      </c>
      <c r="C3481" s="3" t="s">
        <v>647</v>
      </c>
      <c r="D3481" s="3" t="s">
        <v>649</v>
      </c>
      <c r="E3481" s="3" t="s">
        <v>35</v>
      </c>
      <c r="F3481" s="3" t="s">
        <v>643</v>
      </c>
      <c r="G3481" s="5">
        <v>200.4660604</v>
      </c>
      <c r="H3481" s="5">
        <v>135.46634539999999</v>
      </c>
      <c r="I3481" s="5">
        <v>272.51740590000003</v>
      </c>
      <c r="J3481" s="2" t="s">
        <v>644</v>
      </c>
    </row>
    <row r="3482" spans="1:10" ht="14.4">
      <c r="A3482" s="3" t="s">
        <v>350</v>
      </c>
      <c r="B3482" s="5">
        <v>1998</v>
      </c>
      <c r="C3482" s="3" t="s">
        <v>647</v>
      </c>
      <c r="D3482" s="3" t="s">
        <v>649</v>
      </c>
      <c r="E3482" s="3" t="s">
        <v>35</v>
      </c>
      <c r="F3482" s="3" t="s">
        <v>643</v>
      </c>
      <c r="G3482" s="5">
        <v>193.96497199999999</v>
      </c>
      <c r="H3482" s="5">
        <v>130.33799329999999</v>
      </c>
      <c r="I3482" s="5">
        <v>268.6761257</v>
      </c>
      <c r="J3482" s="2" t="s">
        <v>644</v>
      </c>
    </row>
    <row r="3483" spans="1:10" ht="14.4">
      <c r="A3483" s="3" t="s">
        <v>350</v>
      </c>
      <c r="B3483" s="5">
        <v>1999</v>
      </c>
      <c r="C3483" s="3" t="s">
        <v>647</v>
      </c>
      <c r="D3483" s="3" t="s">
        <v>649</v>
      </c>
      <c r="E3483" s="3" t="s">
        <v>35</v>
      </c>
      <c r="F3483" s="3" t="s">
        <v>643</v>
      </c>
      <c r="G3483" s="5">
        <v>200.1692755</v>
      </c>
      <c r="H3483" s="5">
        <v>132.18463130000001</v>
      </c>
      <c r="I3483" s="5">
        <v>281.79449460000001</v>
      </c>
      <c r="J3483" s="2" t="s">
        <v>644</v>
      </c>
    </row>
    <row r="3484" spans="1:10" ht="14.4">
      <c r="A3484" s="3" t="s">
        <v>350</v>
      </c>
      <c r="B3484" s="5">
        <v>2000</v>
      </c>
      <c r="C3484" s="3" t="s">
        <v>647</v>
      </c>
      <c r="D3484" s="3" t="s">
        <v>649</v>
      </c>
      <c r="E3484" s="3" t="s">
        <v>35</v>
      </c>
      <c r="F3484" s="3" t="s">
        <v>643</v>
      </c>
      <c r="G3484" s="5">
        <v>206.1720703</v>
      </c>
      <c r="H3484" s="5">
        <v>126.77888280000001</v>
      </c>
      <c r="I3484" s="5">
        <v>298.1348486</v>
      </c>
      <c r="J3484" s="2" t="s">
        <v>644</v>
      </c>
    </row>
    <row r="3485" spans="1:10" ht="14.4">
      <c r="A3485" s="3" t="s">
        <v>350</v>
      </c>
      <c r="B3485" s="5">
        <v>2001</v>
      </c>
      <c r="C3485" s="3" t="s">
        <v>647</v>
      </c>
      <c r="D3485" s="3" t="s">
        <v>649</v>
      </c>
      <c r="E3485" s="3" t="s">
        <v>35</v>
      </c>
      <c r="F3485" s="3" t="s">
        <v>643</v>
      </c>
      <c r="G3485" s="5">
        <v>192.52799920000001</v>
      </c>
      <c r="H3485" s="5">
        <v>125.3602389</v>
      </c>
      <c r="I3485" s="5">
        <v>263.3035367</v>
      </c>
      <c r="J3485" s="2" t="s">
        <v>644</v>
      </c>
    </row>
    <row r="3486" spans="1:10" ht="14.4">
      <c r="A3486" s="3" t="s">
        <v>350</v>
      </c>
      <c r="B3486" s="5">
        <v>2002</v>
      </c>
      <c r="C3486" s="3" t="s">
        <v>647</v>
      </c>
      <c r="D3486" s="3" t="s">
        <v>649</v>
      </c>
      <c r="E3486" s="3" t="s">
        <v>35</v>
      </c>
      <c r="F3486" s="3" t="s">
        <v>643</v>
      </c>
      <c r="G3486" s="5">
        <v>185.9885487</v>
      </c>
      <c r="H3486" s="5">
        <v>129.57438139999999</v>
      </c>
      <c r="I3486" s="5">
        <v>251.97357980000001</v>
      </c>
      <c r="J3486" s="2" t="s">
        <v>644</v>
      </c>
    </row>
    <row r="3487" spans="1:10" ht="14.4">
      <c r="A3487" s="3" t="s">
        <v>350</v>
      </c>
      <c r="B3487" s="5">
        <v>2003</v>
      </c>
      <c r="C3487" s="3" t="s">
        <v>647</v>
      </c>
      <c r="D3487" s="3" t="s">
        <v>649</v>
      </c>
      <c r="E3487" s="3" t="s">
        <v>35</v>
      </c>
      <c r="F3487" s="3" t="s">
        <v>643</v>
      </c>
      <c r="G3487" s="5">
        <v>189.34141109999999</v>
      </c>
      <c r="H3487" s="5">
        <v>135.16394</v>
      </c>
      <c r="I3487" s="5">
        <v>252.36828199999999</v>
      </c>
      <c r="J3487" s="2" t="s">
        <v>644</v>
      </c>
    </row>
    <row r="3488" spans="1:10" ht="14.4">
      <c r="A3488" s="3" t="s">
        <v>350</v>
      </c>
      <c r="B3488" s="5">
        <v>2004</v>
      </c>
      <c r="C3488" s="3" t="s">
        <v>647</v>
      </c>
      <c r="D3488" s="3" t="s">
        <v>649</v>
      </c>
      <c r="E3488" s="3" t="s">
        <v>35</v>
      </c>
      <c r="F3488" s="3" t="s">
        <v>643</v>
      </c>
      <c r="G3488" s="5">
        <v>185.953136</v>
      </c>
      <c r="H3488" s="5">
        <v>126.84884409999999</v>
      </c>
      <c r="I3488" s="5">
        <v>253.52979099999999</v>
      </c>
      <c r="J3488" s="2" t="s">
        <v>644</v>
      </c>
    </row>
    <row r="3489" spans="1:10" ht="14.4">
      <c r="A3489" s="3" t="s">
        <v>350</v>
      </c>
      <c r="B3489" s="5">
        <v>2005</v>
      </c>
      <c r="C3489" s="3" t="s">
        <v>647</v>
      </c>
      <c r="D3489" s="3" t="s">
        <v>649</v>
      </c>
      <c r="E3489" s="3" t="s">
        <v>35</v>
      </c>
      <c r="F3489" s="3" t="s">
        <v>643</v>
      </c>
      <c r="G3489" s="5">
        <v>186.8891045</v>
      </c>
      <c r="H3489" s="5">
        <v>118.1900653</v>
      </c>
      <c r="I3489" s="5">
        <v>263.27129869999999</v>
      </c>
      <c r="J3489" s="2" t="s">
        <v>644</v>
      </c>
    </row>
    <row r="3490" spans="1:10" ht="14.4">
      <c r="A3490" s="3" t="s">
        <v>350</v>
      </c>
      <c r="B3490" s="5">
        <v>2006</v>
      </c>
      <c r="C3490" s="3" t="s">
        <v>647</v>
      </c>
      <c r="D3490" s="3" t="s">
        <v>649</v>
      </c>
      <c r="E3490" s="3" t="s">
        <v>35</v>
      </c>
      <c r="F3490" s="3" t="s">
        <v>643</v>
      </c>
      <c r="G3490" s="5">
        <v>196.53327189999999</v>
      </c>
      <c r="H3490" s="5">
        <v>132.69825760000001</v>
      </c>
      <c r="I3490" s="5">
        <v>269.15705930000001</v>
      </c>
      <c r="J3490" s="2" t="s">
        <v>644</v>
      </c>
    </row>
    <row r="3491" spans="1:10" ht="14.4">
      <c r="A3491" s="3" t="s">
        <v>350</v>
      </c>
      <c r="B3491" s="5">
        <v>2007</v>
      </c>
      <c r="C3491" s="3" t="s">
        <v>647</v>
      </c>
      <c r="D3491" s="3" t="s">
        <v>649</v>
      </c>
      <c r="E3491" s="3" t="s">
        <v>35</v>
      </c>
      <c r="F3491" s="3" t="s">
        <v>643</v>
      </c>
      <c r="G3491" s="5">
        <v>201.1813507</v>
      </c>
      <c r="H3491" s="5">
        <v>140.97562350000001</v>
      </c>
      <c r="I3491" s="5">
        <v>270.1917047</v>
      </c>
      <c r="J3491" s="2" t="s">
        <v>644</v>
      </c>
    </row>
    <row r="3492" spans="1:10" ht="14.4">
      <c r="A3492" s="3" t="s">
        <v>350</v>
      </c>
      <c r="B3492" s="5">
        <v>2008</v>
      </c>
      <c r="C3492" s="3" t="s">
        <v>647</v>
      </c>
      <c r="D3492" s="3" t="s">
        <v>649</v>
      </c>
      <c r="E3492" s="3" t="s">
        <v>35</v>
      </c>
      <c r="F3492" s="3" t="s">
        <v>643</v>
      </c>
      <c r="G3492" s="5">
        <v>211.3388185</v>
      </c>
      <c r="H3492" s="5">
        <v>148.95712069999999</v>
      </c>
      <c r="I3492" s="5">
        <v>282.21087549999999</v>
      </c>
      <c r="J3492" s="2" t="s">
        <v>644</v>
      </c>
    </row>
    <row r="3493" spans="1:10" ht="14.4">
      <c r="A3493" s="3" t="s">
        <v>350</v>
      </c>
      <c r="B3493" s="5">
        <v>2009</v>
      </c>
      <c r="C3493" s="3" t="s">
        <v>647</v>
      </c>
      <c r="D3493" s="3" t="s">
        <v>649</v>
      </c>
      <c r="E3493" s="3" t="s">
        <v>35</v>
      </c>
      <c r="F3493" s="3" t="s">
        <v>643</v>
      </c>
      <c r="G3493" s="5">
        <v>205.9310231</v>
      </c>
      <c r="H3493" s="5">
        <v>139.95531980000001</v>
      </c>
      <c r="I3493" s="5">
        <v>278.57918660000001</v>
      </c>
      <c r="J3493" s="2" t="s">
        <v>644</v>
      </c>
    </row>
    <row r="3494" spans="1:10" ht="14.4">
      <c r="A3494" s="3" t="s">
        <v>350</v>
      </c>
      <c r="B3494" s="5">
        <v>2010</v>
      </c>
      <c r="C3494" s="3" t="s">
        <v>647</v>
      </c>
      <c r="D3494" s="3" t="s">
        <v>649</v>
      </c>
      <c r="E3494" s="3" t="s">
        <v>35</v>
      </c>
      <c r="F3494" s="3" t="s">
        <v>643</v>
      </c>
      <c r="G3494" s="5">
        <v>209.23537769999999</v>
      </c>
      <c r="H3494" s="5">
        <v>129.38633400000001</v>
      </c>
      <c r="I3494" s="5">
        <v>292.21713349999999</v>
      </c>
      <c r="J3494" s="2" t="s">
        <v>644</v>
      </c>
    </row>
    <row r="3495" spans="1:10" ht="14.4">
      <c r="A3495" s="3" t="s">
        <v>350</v>
      </c>
      <c r="B3495" s="5">
        <v>2011</v>
      </c>
      <c r="C3495" s="3" t="s">
        <v>647</v>
      </c>
      <c r="D3495" s="3" t="s">
        <v>649</v>
      </c>
      <c r="E3495" s="3" t="s">
        <v>35</v>
      </c>
      <c r="F3495" s="3" t="s">
        <v>643</v>
      </c>
      <c r="G3495" s="5">
        <v>221.1533331</v>
      </c>
      <c r="H3495" s="5">
        <v>141.6166657</v>
      </c>
      <c r="I3495" s="5">
        <v>309.68510409999999</v>
      </c>
      <c r="J3495" s="2" t="s">
        <v>644</v>
      </c>
    </row>
    <row r="3496" spans="1:10" ht="14.4">
      <c r="A3496" s="3" t="s">
        <v>350</v>
      </c>
      <c r="B3496" s="5">
        <v>2012</v>
      </c>
      <c r="C3496" s="3" t="s">
        <v>647</v>
      </c>
      <c r="D3496" s="3" t="s">
        <v>649</v>
      </c>
      <c r="E3496" s="3" t="s">
        <v>35</v>
      </c>
      <c r="F3496" s="3" t="s">
        <v>643</v>
      </c>
      <c r="G3496" s="5">
        <v>219.72570709999999</v>
      </c>
      <c r="H3496" s="5">
        <v>143.8918515</v>
      </c>
      <c r="I3496" s="5">
        <v>313.31233500000002</v>
      </c>
      <c r="J3496" s="2" t="s">
        <v>644</v>
      </c>
    </row>
    <row r="3497" spans="1:10" ht="14.4">
      <c r="A3497" s="3" t="s">
        <v>350</v>
      </c>
      <c r="B3497" s="5">
        <v>2013</v>
      </c>
      <c r="C3497" s="3" t="s">
        <v>647</v>
      </c>
      <c r="D3497" s="3" t="s">
        <v>649</v>
      </c>
      <c r="E3497" s="3" t="s">
        <v>35</v>
      </c>
      <c r="F3497" s="3" t="s">
        <v>643</v>
      </c>
      <c r="G3497" s="5">
        <v>212.6301081</v>
      </c>
      <c r="H3497" s="5">
        <v>138.73185580000001</v>
      </c>
      <c r="I3497" s="5">
        <v>291.62832709999998</v>
      </c>
      <c r="J3497" s="2" t="s">
        <v>644</v>
      </c>
    </row>
    <row r="3498" spans="1:10" ht="14.4">
      <c r="A3498" s="3" t="s">
        <v>350</v>
      </c>
      <c r="B3498" s="5">
        <v>2014</v>
      </c>
      <c r="C3498" s="3" t="s">
        <v>647</v>
      </c>
      <c r="D3498" s="3" t="s">
        <v>649</v>
      </c>
      <c r="E3498" s="3" t="s">
        <v>35</v>
      </c>
      <c r="F3498" s="3" t="s">
        <v>643</v>
      </c>
      <c r="G3498" s="5">
        <v>208.75827659999999</v>
      </c>
      <c r="H3498" s="5">
        <v>135.64408520000001</v>
      </c>
      <c r="I3498" s="5">
        <v>293.36253269999997</v>
      </c>
      <c r="J3498" s="2" t="s">
        <v>644</v>
      </c>
    </row>
    <row r="3499" spans="1:10" ht="14.4">
      <c r="A3499" s="3" t="s">
        <v>350</v>
      </c>
      <c r="B3499" s="5">
        <v>2015</v>
      </c>
      <c r="C3499" s="3" t="s">
        <v>647</v>
      </c>
      <c r="D3499" s="3" t="s">
        <v>649</v>
      </c>
      <c r="E3499" s="3" t="s">
        <v>35</v>
      </c>
      <c r="F3499" s="3" t="s">
        <v>643</v>
      </c>
      <c r="G3499" s="5">
        <v>204.1462468</v>
      </c>
      <c r="H3499" s="5">
        <v>128.89322139999999</v>
      </c>
      <c r="I3499" s="5">
        <v>283.54496089999998</v>
      </c>
      <c r="J3499" s="2" t="s">
        <v>644</v>
      </c>
    </row>
    <row r="3500" spans="1:10" ht="14.4">
      <c r="A3500" s="3" t="s">
        <v>350</v>
      </c>
      <c r="B3500" s="5">
        <v>2016</v>
      </c>
      <c r="C3500" s="3" t="s">
        <v>647</v>
      </c>
      <c r="D3500" s="3" t="s">
        <v>649</v>
      </c>
      <c r="E3500" s="3" t="s">
        <v>35</v>
      </c>
      <c r="F3500" s="3" t="s">
        <v>643</v>
      </c>
      <c r="G3500" s="5">
        <v>128.23988919999999</v>
      </c>
      <c r="H3500" s="5">
        <v>25.781332819999999</v>
      </c>
      <c r="I3500" s="5">
        <v>240.16006139999999</v>
      </c>
      <c r="J3500" s="2" t="s">
        <v>644</v>
      </c>
    </row>
    <row r="3501" spans="1:10" ht="14.4">
      <c r="A3501" s="3" t="s">
        <v>350</v>
      </c>
      <c r="B3501" s="5">
        <v>2017</v>
      </c>
      <c r="C3501" s="3" t="s">
        <v>647</v>
      </c>
      <c r="D3501" s="3" t="s">
        <v>649</v>
      </c>
      <c r="E3501" s="3" t="s">
        <v>35</v>
      </c>
      <c r="F3501" s="3" t="s">
        <v>643</v>
      </c>
      <c r="G3501" s="5">
        <v>105.8962125</v>
      </c>
      <c r="H3501" s="5">
        <v>20.79141928</v>
      </c>
      <c r="I3501" s="5">
        <v>243.15250689999999</v>
      </c>
      <c r="J3501" s="2" t="s">
        <v>644</v>
      </c>
    </row>
    <row r="3502" spans="1:10" ht="14.4" hidden="1">
      <c r="A3502" s="3" t="s">
        <v>350</v>
      </c>
      <c r="B3502" s="5">
        <v>1990</v>
      </c>
      <c r="C3502" s="3" t="s">
        <v>647</v>
      </c>
      <c r="D3502" s="3" t="s">
        <v>649</v>
      </c>
      <c r="E3502" s="3" t="s">
        <v>35</v>
      </c>
      <c r="F3502" s="3" t="s">
        <v>646</v>
      </c>
      <c r="G3502" s="5">
        <v>5.7392282310000002</v>
      </c>
      <c r="H3502" s="5">
        <v>3.4396503250000001</v>
      </c>
      <c r="I3502" s="5">
        <v>8.6206379430000002</v>
      </c>
      <c r="J3502" s="2" t="s">
        <v>644</v>
      </c>
    </row>
    <row r="3503" spans="1:10" ht="14.4" hidden="1">
      <c r="A3503" s="3" t="s">
        <v>350</v>
      </c>
      <c r="B3503" s="5">
        <v>1991</v>
      </c>
      <c r="C3503" s="3" t="s">
        <v>647</v>
      </c>
      <c r="D3503" s="3" t="s">
        <v>649</v>
      </c>
      <c r="E3503" s="3" t="s">
        <v>35</v>
      </c>
      <c r="F3503" s="3" t="s">
        <v>646</v>
      </c>
      <c r="G3503" s="5">
        <v>5.4140599260000002</v>
      </c>
      <c r="H3503" s="5">
        <v>3.5303783640000002</v>
      </c>
      <c r="I3503" s="5">
        <v>7.6972597839999999</v>
      </c>
      <c r="J3503" s="2" t="s">
        <v>644</v>
      </c>
    </row>
    <row r="3504" spans="1:10" ht="14.4" hidden="1">
      <c r="A3504" s="3" t="s">
        <v>350</v>
      </c>
      <c r="B3504" s="5">
        <v>1992</v>
      </c>
      <c r="C3504" s="3" t="s">
        <v>647</v>
      </c>
      <c r="D3504" s="3" t="s">
        <v>649</v>
      </c>
      <c r="E3504" s="3" t="s">
        <v>35</v>
      </c>
      <c r="F3504" s="3" t="s">
        <v>646</v>
      </c>
      <c r="G3504" s="5">
        <v>5.4829156130000003</v>
      </c>
      <c r="H3504" s="5">
        <v>3.7415830630000002</v>
      </c>
      <c r="I3504" s="5">
        <v>7.6328585789999996</v>
      </c>
      <c r="J3504" s="2" t="s">
        <v>644</v>
      </c>
    </row>
    <row r="3505" spans="1:10" ht="14.4" hidden="1">
      <c r="A3505" s="3" t="s">
        <v>350</v>
      </c>
      <c r="B3505" s="5">
        <v>1993</v>
      </c>
      <c r="C3505" s="3" t="s">
        <v>647</v>
      </c>
      <c r="D3505" s="3" t="s">
        <v>649</v>
      </c>
      <c r="E3505" s="3" t="s">
        <v>35</v>
      </c>
      <c r="F3505" s="3" t="s">
        <v>646</v>
      </c>
      <c r="G3505" s="5">
        <v>5.4592288069999997</v>
      </c>
      <c r="H3505" s="5">
        <v>3.6697694049999998</v>
      </c>
      <c r="I3505" s="5">
        <v>7.555298681</v>
      </c>
      <c r="J3505" s="2" t="s">
        <v>644</v>
      </c>
    </row>
    <row r="3506" spans="1:10" ht="14.4" hidden="1">
      <c r="A3506" s="3" t="s">
        <v>350</v>
      </c>
      <c r="B3506" s="5">
        <v>1994</v>
      </c>
      <c r="C3506" s="3" t="s">
        <v>647</v>
      </c>
      <c r="D3506" s="3" t="s">
        <v>649</v>
      </c>
      <c r="E3506" s="3" t="s">
        <v>35</v>
      </c>
      <c r="F3506" s="3" t="s">
        <v>646</v>
      </c>
      <c r="G3506" s="5">
        <v>5.8914907960000003</v>
      </c>
      <c r="H3506" s="5">
        <v>3.9036089359999999</v>
      </c>
      <c r="I3506" s="5">
        <v>8.3523530019999992</v>
      </c>
      <c r="J3506" s="2" t="s">
        <v>644</v>
      </c>
    </row>
    <row r="3507" spans="1:10" ht="14.4" hidden="1">
      <c r="A3507" s="3" t="s">
        <v>350</v>
      </c>
      <c r="B3507" s="5">
        <v>1995</v>
      </c>
      <c r="C3507" s="3" t="s">
        <v>647</v>
      </c>
      <c r="D3507" s="3" t="s">
        <v>649</v>
      </c>
      <c r="E3507" s="3" t="s">
        <v>35</v>
      </c>
      <c r="F3507" s="3" t="s">
        <v>646</v>
      </c>
      <c r="G3507" s="5">
        <v>6.5551044850000002</v>
      </c>
      <c r="H3507" s="5">
        <v>4.0100354339999997</v>
      </c>
      <c r="I3507" s="5">
        <v>9.6385771279999997</v>
      </c>
      <c r="J3507" s="2" t="s">
        <v>644</v>
      </c>
    </row>
    <row r="3508" spans="1:10" ht="14.4" hidden="1">
      <c r="A3508" s="3" t="s">
        <v>350</v>
      </c>
      <c r="B3508" s="5">
        <v>1996</v>
      </c>
      <c r="C3508" s="3" t="s">
        <v>647</v>
      </c>
      <c r="D3508" s="3" t="s">
        <v>649</v>
      </c>
      <c r="E3508" s="3" t="s">
        <v>35</v>
      </c>
      <c r="F3508" s="3" t="s">
        <v>646</v>
      </c>
      <c r="G3508" s="5">
        <v>7.0801187209999998</v>
      </c>
      <c r="H3508" s="5">
        <v>4.6292435019999996</v>
      </c>
      <c r="I3508" s="5">
        <v>9.9631021020000006</v>
      </c>
      <c r="J3508" s="2" t="s">
        <v>644</v>
      </c>
    </row>
    <row r="3509" spans="1:10" ht="14.4" hidden="1">
      <c r="A3509" s="3" t="s">
        <v>350</v>
      </c>
      <c r="B3509" s="5">
        <v>1997</v>
      </c>
      <c r="C3509" s="3" t="s">
        <v>647</v>
      </c>
      <c r="D3509" s="3" t="s">
        <v>649</v>
      </c>
      <c r="E3509" s="3" t="s">
        <v>35</v>
      </c>
      <c r="F3509" s="3" t="s">
        <v>646</v>
      </c>
      <c r="G3509" s="5">
        <v>7.772739176</v>
      </c>
      <c r="H3509" s="5">
        <v>5.2933865100000004</v>
      </c>
      <c r="I3509" s="5">
        <v>10.538132510000001</v>
      </c>
      <c r="J3509" s="2" t="s">
        <v>644</v>
      </c>
    </row>
    <row r="3510" spans="1:10" ht="14.4" hidden="1">
      <c r="A3510" s="3" t="s">
        <v>350</v>
      </c>
      <c r="B3510" s="5">
        <v>1998</v>
      </c>
      <c r="C3510" s="3" t="s">
        <v>647</v>
      </c>
      <c r="D3510" s="3" t="s">
        <v>649</v>
      </c>
      <c r="E3510" s="3" t="s">
        <v>35</v>
      </c>
      <c r="F3510" s="3" t="s">
        <v>646</v>
      </c>
      <c r="G3510" s="5">
        <v>7.5615832000000003</v>
      </c>
      <c r="H3510" s="5">
        <v>5.0603447160000004</v>
      </c>
      <c r="I3510" s="5">
        <v>10.43712103</v>
      </c>
      <c r="J3510" s="2" t="s">
        <v>644</v>
      </c>
    </row>
    <row r="3511" spans="1:10" ht="14.4" hidden="1">
      <c r="A3511" s="3" t="s">
        <v>350</v>
      </c>
      <c r="B3511" s="5">
        <v>1999</v>
      </c>
      <c r="C3511" s="3" t="s">
        <v>647</v>
      </c>
      <c r="D3511" s="3" t="s">
        <v>649</v>
      </c>
      <c r="E3511" s="3" t="s">
        <v>35</v>
      </c>
      <c r="F3511" s="3" t="s">
        <v>646</v>
      </c>
      <c r="G3511" s="5">
        <v>7.809514665</v>
      </c>
      <c r="H3511" s="5">
        <v>5.2102400429999998</v>
      </c>
      <c r="I3511" s="5">
        <v>10.97265902</v>
      </c>
      <c r="J3511" s="2" t="s">
        <v>644</v>
      </c>
    </row>
    <row r="3512" spans="1:10" ht="14.4" hidden="1">
      <c r="A3512" s="3" t="s">
        <v>350</v>
      </c>
      <c r="B3512" s="5">
        <v>2000</v>
      </c>
      <c r="C3512" s="3" t="s">
        <v>647</v>
      </c>
      <c r="D3512" s="3" t="s">
        <v>649</v>
      </c>
      <c r="E3512" s="3" t="s">
        <v>35</v>
      </c>
      <c r="F3512" s="3" t="s">
        <v>646</v>
      </c>
      <c r="G3512" s="5">
        <v>8.0252821379999997</v>
      </c>
      <c r="H3512" s="5">
        <v>4.9829227759999997</v>
      </c>
      <c r="I3512" s="5">
        <v>11.55326676</v>
      </c>
      <c r="J3512" s="2" t="s">
        <v>644</v>
      </c>
    </row>
    <row r="3513" spans="1:10" ht="14.4" hidden="1">
      <c r="A3513" s="3" t="s">
        <v>350</v>
      </c>
      <c r="B3513" s="5">
        <v>2001</v>
      </c>
      <c r="C3513" s="3" t="s">
        <v>647</v>
      </c>
      <c r="D3513" s="3" t="s">
        <v>649</v>
      </c>
      <c r="E3513" s="3" t="s">
        <v>35</v>
      </c>
      <c r="F3513" s="3" t="s">
        <v>646</v>
      </c>
      <c r="G3513" s="5">
        <v>7.5582365779999998</v>
      </c>
      <c r="H3513" s="5">
        <v>4.9306921939999997</v>
      </c>
      <c r="I3513" s="5">
        <v>10.332667819999999</v>
      </c>
      <c r="J3513" s="2" t="s">
        <v>644</v>
      </c>
    </row>
    <row r="3514" spans="1:10" ht="14.4" hidden="1">
      <c r="A3514" s="3" t="s">
        <v>350</v>
      </c>
      <c r="B3514" s="5">
        <v>2002</v>
      </c>
      <c r="C3514" s="3" t="s">
        <v>647</v>
      </c>
      <c r="D3514" s="3" t="s">
        <v>649</v>
      </c>
      <c r="E3514" s="3" t="s">
        <v>35</v>
      </c>
      <c r="F3514" s="3" t="s">
        <v>646</v>
      </c>
      <c r="G3514" s="5">
        <v>7.3759068330000002</v>
      </c>
      <c r="H3514" s="5">
        <v>5.1319373869999998</v>
      </c>
      <c r="I3514" s="5">
        <v>9.913313531</v>
      </c>
      <c r="J3514" s="2" t="s">
        <v>644</v>
      </c>
    </row>
    <row r="3515" spans="1:10" ht="14.4" hidden="1">
      <c r="A3515" s="3" t="s">
        <v>350</v>
      </c>
      <c r="B3515" s="5">
        <v>2003</v>
      </c>
      <c r="C3515" s="3" t="s">
        <v>647</v>
      </c>
      <c r="D3515" s="3" t="s">
        <v>649</v>
      </c>
      <c r="E3515" s="3" t="s">
        <v>35</v>
      </c>
      <c r="F3515" s="3" t="s">
        <v>646</v>
      </c>
      <c r="G3515" s="5">
        <v>7.5434988570000003</v>
      </c>
      <c r="H3515" s="5">
        <v>5.3533723579999997</v>
      </c>
      <c r="I3515" s="5">
        <v>10.06237348</v>
      </c>
      <c r="J3515" s="2" t="s">
        <v>644</v>
      </c>
    </row>
    <row r="3516" spans="1:10" ht="14.4" hidden="1">
      <c r="A3516" s="3" t="s">
        <v>350</v>
      </c>
      <c r="B3516" s="5">
        <v>2004</v>
      </c>
      <c r="C3516" s="3" t="s">
        <v>647</v>
      </c>
      <c r="D3516" s="3" t="s">
        <v>649</v>
      </c>
      <c r="E3516" s="3" t="s">
        <v>35</v>
      </c>
      <c r="F3516" s="3" t="s">
        <v>646</v>
      </c>
      <c r="G3516" s="5">
        <v>7.4684655539999998</v>
      </c>
      <c r="H3516" s="5">
        <v>5.1188387510000002</v>
      </c>
      <c r="I3516" s="5">
        <v>10.190090700000001</v>
      </c>
      <c r="J3516" s="2" t="s">
        <v>644</v>
      </c>
    </row>
    <row r="3517" spans="1:10" ht="14.4" hidden="1">
      <c r="A3517" s="3" t="s">
        <v>350</v>
      </c>
      <c r="B3517" s="5">
        <v>2005</v>
      </c>
      <c r="C3517" s="3" t="s">
        <v>647</v>
      </c>
      <c r="D3517" s="3" t="s">
        <v>649</v>
      </c>
      <c r="E3517" s="3" t="s">
        <v>35</v>
      </c>
      <c r="F3517" s="3" t="s">
        <v>646</v>
      </c>
      <c r="G3517" s="5">
        <v>7.5339172769999996</v>
      </c>
      <c r="H3517" s="5">
        <v>4.7591483710000002</v>
      </c>
      <c r="I3517" s="5">
        <v>10.71772165</v>
      </c>
      <c r="J3517" s="2" t="s">
        <v>644</v>
      </c>
    </row>
    <row r="3518" spans="1:10" ht="14.4" hidden="1">
      <c r="A3518" s="3" t="s">
        <v>350</v>
      </c>
      <c r="B3518" s="5">
        <v>2006</v>
      </c>
      <c r="C3518" s="3" t="s">
        <v>647</v>
      </c>
      <c r="D3518" s="3" t="s">
        <v>649</v>
      </c>
      <c r="E3518" s="3" t="s">
        <v>35</v>
      </c>
      <c r="F3518" s="3" t="s">
        <v>646</v>
      </c>
      <c r="G3518" s="5">
        <v>7.9325250660000002</v>
      </c>
      <c r="H3518" s="5">
        <v>5.3141579380000001</v>
      </c>
      <c r="I3518" s="5">
        <v>10.832987019999999</v>
      </c>
      <c r="J3518" s="2" t="s">
        <v>644</v>
      </c>
    </row>
    <row r="3519" spans="1:10" ht="14.4" hidden="1">
      <c r="A3519" s="3" t="s">
        <v>350</v>
      </c>
      <c r="B3519" s="5">
        <v>2007</v>
      </c>
      <c r="C3519" s="3" t="s">
        <v>647</v>
      </c>
      <c r="D3519" s="3" t="s">
        <v>649</v>
      </c>
      <c r="E3519" s="3" t="s">
        <v>35</v>
      </c>
      <c r="F3519" s="3" t="s">
        <v>646</v>
      </c>
      <c r="G3519" s="5">
        <v>8.1765651120000005</v>
      </c>
      <c r="H3519" s="5">
        <v>5.7566539959999998</v>
      </c>
      <c r="I3519" s="5">
        <v>11.0609384</v>
      </c>
      <c r="J3519" s="2" t="s">
        <v>644</v>
      </c>
    </row>
    <row r="3520" spans="1:10" ht="14.4" hidden="1">
      <c r="A3520" s="3" t="s">
        <v>350</v>
      </c>
      <c r="B3520" s="5">
        <v>2008</v>
      </c>
      <c r="C3520" s="3" t="s">
        <v>647</v>
      </c>
      <c r="D3520" s="3" t="s">
        <v>649</v>
      </c>
      <c r="E3520" s="3" t="s">
        <v>35</v>
      </c>
      <c r="F3520" s="3" t="s">
        <v>646</v>
      </c>
      <c r="G3520" s="5">
        <v>8.6290487749999993</v>
      </c>
      <c r="H3520" s="5">
        <v>6.045145486</v>
      </c>
      <c r="I3520" s="5">
        <v>11.571893879999999</v>
      </c>
      <c r="J3520" s="2" t="s">
        <v>644</v>
      </c>
    </row>
    <row r="3521" spans="1:10" ht="14.4" hidden="1">
      <c r="A3521" s="3" t="s">
        <v>350</v>
      </c>
      <c r="B3521" s="5">
        <v>2009</v>
      </c>
      <c r="C3521" s="3" t="s">
        <v>647</v>
      </c>
      <c r="D3521" s="3" t="s">
        <v>649</v>
      </c>
      <c r="E3521" s="3" t="s">
        <v>35</v>
      </c>
      <c r="F3521" s="3" t="s">
        <v>646</v>
      </c>
      <c r="G3521" s="5">
        <v>8.4639240830000002</v>
      </c>
      <c r="H3521" s="5">
        <v>5.7387987130000004</v>
      </c>
      <c r="I3521" s="5">
        <v>11.5667106</v>
      </c>
      <c r="J3521" s="2" t="s">
        <v>644</v>
      </c>
    </row>
    <row r="3522" spans="1:10" ht="14.4" hidden="1">
      <c r="A3522" s="3" t="s">
        <v>350</v>
      </c>
      <c r="B3522" s="5">
        <v>2010</v>
      </c>
      <c r="C3522" s="3" t="s">
        <v>647</v>
      </c>
      <c r="D3522" s="3" t="s">
        <v>649</v>
      </c>
      <c r="E3522" s="3" t="s">
        <v>35</v>
      </c>
      <c r="F3522" s="3" t="s">
        <v>646</v>
      </c>
      <c r="G3522" s="5">
        <v>8.7128007610000004</v>
      </c>
      <c r="H3522" s="5">
        <v>5.2871137340000001</v>
      </c>
      <c r="I3522" s="5">
        <v>12.20646887</v>
      </c>
      <c r="J3522" s="2" t="s">
        <v>644</v>
      </c>
    </row>
    <row r="3523" spans="1:10" ht="14.4" hidden="1">
      <c r="A3523" s="3" t="s">
        <v>350</v>
      </c>
      <c r="B3523" s="5">
        <v>2011</v>
      </c>
      <c r="C3523" s="3" t="s">
        <v>647</v>
      </c>
      <c r="D3523" s="3" t="s">
        <v>649</v>
      </c>
      <c r="E3523" s="3" t="s">
        <v>35</v>
      </c>
      <c r="F3523" s="3" t="s">
        <v>646</v>
      </c>
      <c r="G3523" s="5">
        <v>9.2886322149999998</v>
      </c>
      <c r="H3523" s="5">
        <v>5.9118689790000003</v>
      </c>
      <c r="I3523" s="5">
        <v>13.032858859999999</v>
      </c>
      <c r="J3523" s="2" t="s">
        <v>644</v>
      </c>
    </row>
    <row r="3524" spans="1:10" ht="14.4" hidden="1">
      <c r="A3524" s="3" t="s">
        <v>350</v>
      </c>
      <c r="B3524" s="5">
        <v>2012</v>
      </c>
      <c r="C3524" s="3" t="s">
        <v>647</v>
      </c>
      <c r="D3524" s="3" t="s">
        <v>649</v>
      </c>
      <c r="E3524" s="3" t="s">
        <v>35</v>
      </c>
      <c r="F3524" s="3" t="s">
        <v>646</v>
      </c>
      <c r="G3524" s="5">
        <v>9.3369034739999996</v>
      </c>
      <c r="H3524" s="5">
        <v>6.1400915029999998</v>
      </c>
      <c r="I3524" s="5">
        <v>13.248387320000001</v>
      </c>
      <c r="J3524" s="2" t="s">
        <v>644</v>
      </c>
    </row>
    <row r="3525" spans="1:10" ht="14.4" hidden="1">
      <c r="A3525" s="3" t="s">
        <v>350</v>
      </c>
      <c r="B3525" s="5">
        <v>2013</v>
      </c>
      <c r="C3525" s="3" t="s">
        <v>647</v>
      </c>
      <c r="D3525" s="3" t="s">
        <v>649</v>
      </c>
      <c r="E3525" s="3" t="s">
        <v>35</v>
      </c>
      <c r="F3525" s="3" t="s">
        <v>646</v>
      </c>
      <c r="G3525" s="5">
        <v>9.1984736349999991</v>
      </c>
      <c r="H3525" s="5">
        <v>5.9745308000000001</v>
      </c>
      <c r="I3525" s="5">
        <v>12.618840560000001</v>
      </c>
      <c r="J3525" s="2" t="s">
        <v>644</v>
      </c>
    </row>
    <row r="3526" spans="1:10" ht="14.4" hidden="1">
      <c r="A3526" s="3" t="s">
        <v>350</v>
      </c>
      <c r="B3526" s="5">
        <v>2014</v>
      </c>
      <c r="C3526" s="3" t="s">
        <v>647</v>
      </c>
      <c r="D3526" s="3" t="s">
        <v>649</v>
      </c>
      <c r="E3526" s="3" t="s">
        <v>35</v>
      </c>
      <c r="F3526" s="3" t="s">
        <v>646</v>
      </c>
      <c r="G3526" s="5">
        <v>9.0886713340000007</v>
      </c>
      <c r="H3526" s="5">
        <v>5.8819328970000004</v>
      </c>
      <c r="I3526" s="5">
        <v>12.694694159999999</v>
      </c>
      <c r="J3526" s="2" t="s">
        <v>644</v>
      </c>
    </row>
    <row r="3527" spans="1:10" ht="14.4" hidden="1">
      <c r="A3527" s="3" t="s">
        <v>350</v>
      </c>
      <c r="B3527" s="5">
        <v>2015</v>
      </c>
      <c r="C3527" s="3" t="s">
        <v>647</v>
      </c>
      <c r="D3527" s="3" t="s">
        <v>649</v>
      </c>
      <c r="E3527" s="3" t="s">
        <v>35</v>
      </c>
      <c r="F3527" s="3" t="s">
        <v>646</v>
      </c>
      <c r="G3527" s="5">
        <v>8.9492570279999999</v>
      </c>
      <c r="H3527" s="5">
        <v>5.6488367559999997</v>
      </c>
      <c r="I3527" s="5">
        <v>12.35910752</v>
      </c>
      <c r="J3527" s="2" t="s">
        <v>644</v>
      </c>
    </row>
    <row r="3528" spans="1:10" ht="14.4" hidden="1">
      <c r="A3528" s="3" t="s">
        <v>350</v>
      </c>
      <c r="B3528" s="5">
        <v>2016</v>
      </c>
      <c r="C3528" s="3" t="s">
        <v>647</v>
      </c>
      <c r="D3528" s="3" t="s">
        <v>649</v>
      </c>
      <c r="E3528" s="3" t="s">
        <v>35</v>
      </c>
      <c r="F3528" s="3" t="s">
        <v>646</v>
      </c>
      <c r="G3528" s="5">
        <v>5.6525728900000001</v>
      </c>
      <c r="H3528" s="5">
        <v>1.083431078</v>
      </c>
      <c r="I3528" s="5">
        <v>10.70024014</v>
      </c>
      <c r="J3528" s="2" t="s">
        <v>644</v>
      </c>
    </row>
    <row r="3529" spans="1:10" ht="14.4" hidden="1">
      <c r="A3529" s="3" t="s">
        <v>350</v>
      </c>
      <c r="B3529" s="5">
        <v>2017</v>
      </c>
      <c r="C3529" s="3" t="s">
        <v>647</v>
      </c>
      <c r="D3529" s="3" t="s">
        <v>649</v>
      </c>
      <c r="E3529" s="3" t="s">
        <v>35</v>
      </c>
      <c r="F3529" s="3" t="s">
        <v>646</v>
      </c>
      <c r="G3529" s="5">
        <v>4.6975212390000003</v>
      </c>
      <c r="H3529" s="5">
        <v>0.92987599600000004</v>
      </c>
      <c r="I3529" s="5">
        <v>10.87368949</v>
      </c>
      <c r="J3529" s="2" t="s">
        <v>644</v>
      </c>
    </row>
    <row r="3530" spans="1:10" ht="14.4">
      <c r="A3530" s="3" t="s">
        <v>350</v>
      </c>
      <c r="B3530" s="5">
        <v>1990</v>
      </c>
      <c r="C3530" s="3" t="s">
        <v>647</v>
      </c>
      <c r="D3530" s="3" t="s">
        <v>650</v>
      </c>
      <c r="E3530" s="3" t="s">
        <v>35</v>
      </c>
      <c r="F3530" s="3" t="s">
        <v>643</v>
      </c>
      <c r="G3530" s="5">
        <v>18.99870202</v>
      </c>
      <c r="H3530" s="5">
        <v>11.360304749999999</v>
      </c>
      <c r="I3530" s="5">
        <v>28.69266872</v>
      </c>
      <c r="J3530" s="2" t="s">
        <v>644</v>
      </c>
    </row>
    <row r="3531" spans="1:10" ht="14.4">
      <c r="A3531" s="3" t="s">
        <v>350</v>
      </c>
      <c r="B3531" s="5">
        <v>1991</v>
      </c>
      <c r="C3531" s="3" t="s">
        <v>647</v>
      </c>
      <c r="D3531" s="3" t="s">
        <v>650</v>
      </c>
      <c r="E3531" s="3" t="s">
        <v>35</v>
      </c>
      <c r="F3531" s="3" t="s">
        <v>643</v>
      </c>
      <c r="G3531" s="5">
        <v>18.417637890000002</v>
      </c>
      <c r="H3531" s="5">
        <v>11.82875275</v>
      </c>
      <c r="I3531" s="5">
        <v>27.760208030000001</v>
      </c>
      <c r="J3531" s="2" t="s">
        <v>644</v>
      </c>
    </row>
    <row r="3532" spans="1:10" ht="14.4">
      <c r="A3532" s="3" t="s">
        <v>350</v>
      </c>
      <c r="B3532" s="5">
        <v>1992</v>
      </c>
      <c r="C3532" s="3" t="s">
        <v>647</v>
      </c>
      <c r="D3532" s="3" t="s">
        <v>650</v>
      </c>
      <c r="E3532" s="3" t="s">
        <v>35</v>
      </c>
      <c r="F3532" s="3" t="s">
        <v>643</v>
      </c>
      <c r="G3532" s="5">
        <v>18.902529520000002</v>
      </c>
      <c r="H3532" s="5">
        <v>12.80162354</v>
      </c>
      <c r="I3532" s="5">
        <v>27.40542246</v>
      </c>
      <c r="J3532" s="2" t="s">
        <v>644</v>
      </c>
    </row>
    <row r="3533" spans="1:10" ht="14.4">
      <c r="A3533" s="3" t="s">
        <v>350</v>
      </c>
      <c r="B3533" s="5">
        <v>1993</v>
      </c>
      <c r="C3533" s="3" t="s">
        <v>647</v>
      </c>
      <c r="D3533" s="3" t="s">
        <v>650</v>
      </c>
      <c r="E3533" s="3" t="s">
        <v>35</v>
      </c>
      <c r="F3533" s="3" t="s">
        <v>643</v>
      </c>
      <c r="G3533" s="5">
        <v>19.063586959999999</v>
      </c>
      <c r="H3533" s="5">
        <v>12.635064399999999</v>
      </c>
      <c r="I3533" s="5">
        <v>27.36087062</v>
      </c>
      <c r="J3533" s="2" t="s">
        <v>644</v>
      </c>
    </row>
    <row r="3534" spans="1:10" ht="14.4">
      <c r="A3534" s="3" t="s">
        <v>350</v>
      </c>
      <c r="B3534" s="5">
        <v>1994</v>
      </c>
      <c r="C3534" s="3" t="s">
        <v>647</v>
      </c>
      <c r="D3534" s="3" t="s">
        <v>650</v>
      </c>
      <c r="E3534" s="3" t="s">
        <v>35</v>
      </c>
      <c r="F3534" s="3" t="s">
        <v>643</v>
      </c>
      <c r="G3534" s="5">
        <v>20.44175177</v>
      </c>
      <c r="H3534" s="5">
        <v>12.68668547</v>
      </c>
      <c r="I3534" s="5">
        <v>29.740010640000001</v>
      </c>
      <c r="J3534" s="2" t="s">
        <v>644</v>
      </c>
    </row>
    <row r="3535" spans="1:10" ht="14.4">
      <c r="A3535" s="3" t="s">
        <v>350</v>
      </c>
      <c r="B3535" s="5">
        <v>1995</v>
      </c>
      <c r="C3535" s="3" t="s">
        <v>647</v>
      </c>
      <c r="D3535" s="3" t="s">
        <v>650</v>
      </c>
      <c r="E3535" s="3" t="s">
        <v>35</v>
      </c>
      <c r="F3535" s="3" t="s">
        <v>643</v>
      </c>
      <c r="G3535" s="5">
        <v>22.463440240000001</v>
      </c>
      <c r="H3535" s="5">
        <v>13.28872357</v>
      </c>
      <c r="I3535" s="5">
        <v>33.296700360000003</v>
      </c>
      <c r="J3535" s="2" t="s">
        <v>644</v>
      </c>
    </row>
    <row r="3536" spans="1:10" ht="14.4">
      <c r="A3536" s="3" t="s">
        <v>350</v>
      </c>
      <c r="B3536" s="5">
        <v>1996</v>
      </c>
      <c r="C3536" s="3" t="s">
        <v>647</v>
      </c>
      <c r="D3536" s="3" t="s">
        <v>650</v>
      </c>
      <c r="E3536" s="3" t="s">
        <v>35</v>
      </c>
      <c r="F3536" s="3" t="s">
        <v>643</v>
      </c>
      <c r="G3536" s="5">
        <v>23.62672311</v>
      </c>
      <c r="H3536" s="5">
        <v>14.735758260000001</v>
      </c>
      <c r="I3536" s="5">
        <v>33.888236429999999</v>
      </c>
      <c r="J3536" s="2" t="s">
        <v>644</v>
      </c>
    </row>
    <row r="3537" spans="1:10" ht="14.4">
      <c r="A3537" s="3" t="s">
        <v>350</v>
      </c>
      <c r="B3537" s="5">
        <v>1997</v>
      </c>
      <c r="C3537" s="3" t="s">
        <v>647</v>
      </c>
      <c r="D3537" s="3" t="s">
        <v>650</v>
      </c>
      <c r="E3537" s="3" t="s">
        <v>35</v>
      </c>
      <c r="F3537" s="3" t="s">
        <v>643</v>
      </c>
      <c r="G3537" s="5">
        <v>25.580489249999999</v>
      </c>
      <c r="H3537" s="5">
        <v>16.664250200000001</v>
      </c>
      <c r="I3537" s="5">
        <v>36.333380480000002</v>
      </c>
      <c r="J3537" s="2" t="s">
        <v>644</v>
      </c>
    </row>
    <row r="3538" spans="1:10" ht="14.4">
      <c r="A3538" s="3" t="s">
        <v>350</v>
      </c>
      <c r="B3538" s="5">
        <v>1998</v>
      </c>
      <c r="C3538" s="3" t="s">
        <v>647</v>
      </c>
      <c r="D3538" s="3" t="s">
        <v>650</v>
      </c>
      <c r="E3538" s="3" t="s">
        <v>35</v>
      </c>
      <c r="F3538" s="3" t="s">
        <v>643</v>
      </c>
      <c r="G3538" s="5">
        <v>25.174105019999999</v>
      </c>
      <c r="H3538" s="5">
        <v>16.187137480000001</v>
      </c>
      <c r="I3538" s="5">
        <v>35.812197220000002</v>
      </c>
      <c r="J3538" s="2" t="s">
        <v>644</v>
      </c>
    </row>
    <row r="3539" spans="1:10" ht="14.4">
      <c r="A3539" s="3" t="s">
        <v>350</v>
      </c>
      <c r="B3539" s="5">
        <v>1999</v>
      </c>
      <c r="C3539" s="3" t="s">
        <v>647</v>
      </c>
      <c r="D3539" s="3" t="s">
        <v>650</v>
      </c>
      <c r="E3539" s="3" t="s">
        <v>35</v>
      </c>
      <c r="F3539" s="3" t="s">
        <v>643</v>
      </c>
      <c r="G3539" s="5">
        <v>26.311587209999999</v>
      </c>
      <c r="H3539" s="5">
        <v>16.359727100000001</v>
      </c>
      <c r="I3539" s="5">
        <v>38.891446260000002</v>
      </c>
      <c r="J3539" s="2" t="s">
        <v>644</v>
      </c>
    </row>
    <row r="3540" spans="1:10" ht="14.4">
      <c r="A3540" s="3" t="s">
        <v>350</v>
      </c>
      <c r="B3540" s="5">
        <v>2000</v>
      </c>
      <c r="C3540" s="3" t="s">
        <v>647</v>
      </c>
      <c r="D3540" s="3" t="s">
        <v>650</v>
      </c>
      <c r="E3540" s="3" t="s">
        <v>35</v>
      </c>
      <c r="F3540" s="3" t="s">
        <v>643</v>
      </c>
      <c r="G3540" s="5">
        <v>27.49931492</v>
      </c>
      <c r="H3540" s="5">
        <v>16.167255839999999</v>
      </c>
      <c r="I3540" s="5">
        <v>42.456928230000003</v>
      </c>
      <c r="J3540" s="2" t="s">
        <v>644</v>
      </c>
    </row>
    <row r="3541" spans="1:10" ht="14.4">
      <c r="A3541" s="3" t="s">
        <v>350</v>
      </c>
      <c r="B3541" s="5">
        <v>2001</v>
      </c>
      <c r="C3541" s="3" t="s">
        <v>647</v>
      </c>
      <c r="D3541" s="3" t="s">
        <v>650</v>
      </c>
      <c r="E3541" s="3" t="s">
        <v>35</v>
      </c>
      <c r="F3541" s="3" t="s">
        <v>643</v>
      </c>
      <c r="G3541" s="5">
        <v>26.57971646</v>
      </c>
      <c r="H3541" s="5">
        <v>16.722071339999999</v>
      </c>
      <c r="I3541" s="5">
        <v>38.30383466</v>
      </c>
      <c r="J3541" s="2" t="s">
        <v>644</v>
      </c>
    </row>
    <row r="3542" spans="1:10" ht="14.4">
      <c r="A3542" s="3" t="s">
        <v>350</v>
      </c>
      <c r="B3542" s="5">
        <v>2002</v>
      </c>
      <c r="C3542" s="3" t="s">
        <v>647</v>
      </c>
      <c r="D3542" s="3" t="s">
        <v>650</v>
      </c>
      <c r="E3542" s="3" t="s">
        <v>35</v>
      </c>
      <c r="F3542" s="3" t="s">
        <v>643</v>
      </c>
      <c r="G3542" s="5">
        <v>26.674164860000001</v>
      </c>
      <c r="H3542" s="5">
        <v>17.54417385</v>
      </c>
      <c r="I3542" s="5">
        <v>38.02446458</v>
      </c>
      <c r="J3542" s="2" t="s">
        <v>644</v>
      </c>
    </row>
    <row r="3543" spans="1:10" ht="14.4">
      <c r="A3543" s="3" t="s">
        <v>350</v>
      </c>
      <c r="B3543" s="5">
        <v>2003</v>
      </c>
      <c r="C3543" s="3" t="s">
        <v>647</v>
      </c>
      <c r="D3543" s="3" t="s">
        <v>650</v>
      </c>
      <c r="E3543" s="3" t="s">
        <v>35</v>
      </c>
      <c r="F3543" s="3" t="s">
        <v>643</v>
      </c>
      <c r="G3543" s="5">
        <v>27.657015120000001</v>
      </c>
      <c r="H3543" s="5">
        <v>18.77241102</v>
      </c>
      <c r="I3543" s="5">
        <v>39.405972609999999</v>
      </c>
      <c r="J3543" s="2" t="s">
        <v>644</v>
      </c>
    </row>
    <row r="3544" spans="1:10" ht="14.4">
      <c r="A3544" s="3" t="s">
        <v>350</v>
      </c>
      <c r="B3544" s="5">
        <v>2004</v>
      </c>
      <c r="C3544" s="3" t="s">
        <v>647</v>
      </c>
      <c r="D3544" s="3" t="s">
        <v>650</v>
      </c>
      <c r="E3544" s="3" t="s">
        <v>35</v>
      </c>
      <c r="F3544" s="3" t="s">
        <v>643</v>
      </c>
      <c r="G3544" s="5">
        <v>27.932157979999999</v>
      </c>
      <c r="H3544" s="5">
        <v>18.216362870000001</v>
      </c>
      <c r="I3544" s="5">
        <v>38.62331914</v>
      </c>
      <c r="J3544" s="2" t="s">
        <v>644</v>
      </c>
    </row>
    <row r="3545" spans="1:10" ht="14.4">
      <c r="A3545" s="3" t="s">
        <v>350</v>
      </c>
      <c r="B3545" s="5">
        <v>2005</v>
      </c>
      <c r="C3545" s="3" t="s">
        <v>647</v>
      </c>
      <c r="D3545" s="3" t="s">
        <v>650</v>
      </c>
      <c r="E3545" s="3" t="s">
        <v>35</v>
      </c>
      <c r="F3545" s="3" t="s">
        <v>643</v>
      </c>
      <c r="G3545" s="5">
        <v>28.293974389999999</v>
      </c>
      <c r="H3545" s="5">
        <v>17.483623940000001</v>
      </c>
      <c r="I3545" s="5">
        <v>40.63262726</v>
      </c>
      <c r="J3545" s="2" t="s">
        <v>644</v>
      </c>
    </row>
    <row r="3546" spans="1:10" ht="14.4">
      <c r="A3546" s="3" t="s">
        <v>350</v>
      </c>
      <c r="B3546" s="5">
        <v>2006</v>
      </c>
      <c r="C3546" s="3" t="s">
        <v>647</v>
      </c>
      <c r="D3546" s="3" t="s">
        <v>650</v>
      </c>
      <c r="E3546" s="3" t="s">
        <v>35</v>
      </c>
      <c r="F3546" s="3" t="s">
        <v>643</v>
      </c>
      <c r="G3546" s="5">
        <v>29.457754569999999</v>
      </c>
      <c r="H3546" s="5">
        <v>19.252991269999999</v>
      </c>
      <c r="I3546" s="5">
        <v>41.232722500000001</v>
      </c>
      <c r="J3546" s="2" t="s">
        <v>644</v>
      </c>
    </row>
    <row r="3547" spans="1:10" ht="14.4">
      <c r="A3547" s="3" t="s">
        <v>350</v>
      </c>
      <c r="B3547" s="5">
        <v>2007</v>
      </c>
      <c r="C3547" s="3" t="s">
        <v>647</v>
      </c>
      <c r="D3547" s="3" t="s">
        <v>650</v>
      </c>
      <c r="E3547" s="3" t="s">
        <v>35</v>
      </c>
      <c r="F3547" s="3" t="s">
        <v>643</v>
      </c>
      <c r="G3547" s="5">
        <v>30.01061331</v>
      </c>
      <c r="H3547" s="5">
        <v>20.165662489999999</v>
      </c>
      <c r="I3547" s="5">
        <v>42.006826070000002</v>
      </c>
      <c r="J3547" s="2" t="s">
        <v>644</v>
      </c>
    </row>
    <row r="3548" spans="1:10" ht="14.4">
      <c r="A3548" s="3" t="s">
        <v>350</v>
      </c>
      <c r="B3548" s="5">
        <v>2008</v>
      </c>
      <c r="C3548" s="3" t="s">
        <v>647</v>
      </c>
      <c r="D3548" s="3" t="s">
        <v>650</v>
      </c>
      <c r="E3548" s="3" t="s">
        <v>35</v>
      </c>
      <c r="F3548" s="3" t="s">
        <v>643</v>
      </c>
      <c r="G3548" s="5">
        <v>30.951644160000001</v>
      </c>
      <c r="H3548" s="5">
        <v>20.654321230000001</v>
      </c>
      <c r="I3548" s="5">
        <v>43.082070029999997</v>
      </c>
      <c r="J3548" s="2" t="s">
        <v>644</v>
      </c>
    </row>
    <row r="3549" spans="1:10" ht="14.4">
      <c r="A3549" s="3" t="s">
        <v>350</v>
      </c>
      <c r="B3549" s="5">
        <v>2009</v>
      </c>
      <c r="C3549" s="3" t="s">
        <v>647</v>
      </c>
      <c r="D3549" s="3" t="s">
        <v>650</v>
      </c>
      <c r="E3549" s="3" t="s">
        <v>35</v>
      </c>
      <c r="F3549" s="3" t="s">
        <v>643</v>
      </c>
      <c r="G3549" s="5">
        <v>30.278151659999999</v>
      </c>
      <c r="H3549" s="5">
        <v>19.689058769999999</v>
      </c>
      <c r="I3549" s="5">
        <v>43.077283199999997</v>
      </c>
      <c r="J3549" s="2" t="s">
        <v>644</v>
      </c>
    </row>
    <row r="3550" spans="1:10" ht="14.4">
      <c r="A3550" s="3" t="s">
        <v>350</v>
      </c>
      <c r="B3550" s="5">
        <v>2010</v>
      </c>
      <c r="C3550" s="3" t="s">
        <v>647</v>
      </c>
      <c r="D3550" s="3" t="s">
        <v>650</v>
      </c>
      <c r="E3550" s="3" t="s">
        <v>35</v>
      </c>
      <c r="F3550" s="3" t="s">
        <v>643</v>
      </c>
      <c r="G3550" s="5">
        <v>30.272749489999999</v>
      </c>
      <c r="H3550" s="5">
        <v>18.454852370000001</v>
      </c>
      <c r="I3550" s="5">
        <v>44.437927969999997</v>
      </c>
      <c r="J3550" s="2" t="s">
        <v>644</v>
      </c>
    </row>
    <row r="3551" spans="1:10" ht="14.4">
      <c r="A3551" s="3" t="s">
        <v>350</v>
      </c>
      <c r="B3551" s="5">
        <v>2011</v>
      </c>
      <c r="C3551" s="3" t="s">
        <v>647</v>
      </c>
      <c r="D3551" s="3" t="s">
        <v>650</v>
      </c>
      <c r="E3551" s="3" t="s">
        <v>35</v>
      </c>
      <c r="F3551" s="3" t="s">
        <v>643</v>
      </c>
      <c r="G3551" s="5">
        <v>30.884135740000001</v>
      </c>
      <c r="H3551" s="5">
        <v>18.369630059999999</v>
      </c>
      <c r="I3551" s="5">
        <v>45.834835570000003</v>
      </c>
      <c r="J3551" s="2" t="s">
        <v>644</v>
      </c>
    </row>
    <row r="3552" spans="1:10" ht="14.4">
      <c r="A3552" s="3" t="s">
        <v>350</v>
      </c>
      <c r="B3552" s="5">
        <v>2012</v>
      </c>
      <c r="C3552" s="3" t="s">
        <v>647</v>
      </c>
      <c r="D3552" s="3" t="s">
        <v>650</v>
      </c>
      <c r="E3552" s="3" t="s">
        <v>35</v>
      </c>
      <c r="F3552" s="3" t="s">
        <v>643</v>
      </c>
      <c r="G3552" s="5">
        <v>29.832694350000001</v>
      </c>
      <c r="H3552" s="5">
        <v>18.7800826</v>
      </c>
      <c r="I3552" s="5">
        <v>44.032281019999999</v>
      </c>
      <c r="J3552" s="2" t="s">
        <v>644</v>
      </c>
    </row>
    <row r="3553" spans="1:10" ht="14.4">
      <c r="A3553" s="3" t="s">
        <v>350</v>
      </c>
      <c r="B3553" s="5">
        <v>2013</v>
      </c>
      <c r="C3553" s="3" t="s">
        <v>647</v>
      </c>
      <c r="D3553" s="3" t="s">
        <v>650</v>
      </c>
      <c r="E3553" s="3" t="s">
        <v>35</v>
      </c>
      <c r="F3553" s="3" t="s">
        <v>643</v>
      </c>
      <c r="G3553" s="5">
        <v>28.113074900000001</v>
      </c>
      <c r="H3553" s="5">
        <v>17.656450280000001</v>
      </c>
      <c r="I3553" s="5">
        <v>40.227527090000002</v>
      </c>
      <c r="J3553" s="2" t="s">
        <v>644</v>
      </c>
    </row>
    <row r="3554" spans="1:10" ht="14.4">
      <c r="A3554" s="3" t="s">
        <v>350</v>
      </c>
      <c r="B3554" s="5">
        <v>2014</v>
      </c>
      <c r="C3554" s="3" t="s">
        <v>647</v>
      </c>
      <c r="D3554" s="3" t="s">
        <v>650</v>
      </c>
      <c r="E3554" s="3" t="s">
        <v>35</v>
      </c>
      <c r="F3554" s="3" t="s">
        <v>643</v>
      </c>
      <c r="G3554" s="5">
        <v>28.350230589999999</v>
      </c>
      <c r="H3554" s="5">
        <v>17.042959459999999</v>
      </c>
      <c r="I3554" s="5">
        <v>42.024380219999998</v>
      </c>
      <c r="J3554" s="2" t="s">
        <v>644</v>
      </c>
    </row>
    <row r="3555" spans="1:10" ht="14.4">
      <c r="A3555" s="3" t="s">
        <v>350</v>
      </c>
      <c r="B3555" s="5">
        <v>2015</v>
      </c>
      <c r="C3555" s="3" t="s">
        <v>647</v>
      </c>
      <c r="D3555" s="3" t="s">
        <v>650</v>
      </c>
      <c r="E3555" s="3" t="s">
        <v>35</v>
      </c>
      <c r="F3555" s="3" t="s">
        <v>643</v>
      </c>
      <c r="G3555" s="5">
        <v>28.256072629999998</v>
      </c>
      <c r="H3555" s="5">
        <v>17.123060519999999</v>
      </c>
      <c r="I3555" s="5">
        <v>40.909059759999998</v>
      </c>
      <c r="J3555" s="2" t="s">
        <v>644</v>
      </c>
    </row>
    <row r="3556" spans="1:10" ht="14.4">
      <c r="A3556" s="3" t="s">
        <v>350</v>
      </c>
      <c r="B3556" s="5">
        <v>2016</v>
      </c>
      <c r="C3556" s="3" t="s">
        <v>647</v>
      </c>
      <c r="D3556" s="3" t="s">
        <v>650</v>
      </c>
      <c r="E3556" s="3" t="s">
        <v>35</v>
      </c>
      <c r="F3556" s="3" t="s">
        <v>643</v>
      </c>
      <c r="G3556" s="5">
        <v>18.165707149999999</v>
      </c>
      <c r="H3556" s="5">
        <v>3.4783463929999998</v>
      </c>
      <c r="I3556" s="5">
        <v>36.347844649999999</v>
      </c>
      <c r="J3556" s="2" t="s">
        <v>644</v>
      </c>
    </row>
    <row r="3557" spans="1:10" ht="14.4">
      <c r="A3557" s="3" t="s">
        <v>350</v>
      </c>
      <c r="B3557" s="5">
        <v>2017</v>
      </c>
      <c r="C3557" s="3" t="s">
        <v>647</v>
      </c>
      <c r="D3557" s="3" t="s">
        <v>650</v>
      </c>
      <c r="E3557" s="3" t="s">
        <v>35</v>
      </c>
      <c r="F3557" s="3" t="s">
        <v>643</v>
      </c>
      <c r="G3557" s="5">
        <v>15.261341789999999</v>
      </c>
      <c r="H3557" s="5">
        <v>2.8053411129999999</v>
      </c>
      <c r="I3557" s="5">
        <v>35.474619539999999</v>
      </c>
      <c r="J3557" s="2" t="s">
        <v>644</v>
      </c>
    </row>
    <row r="3558" spans="1:10" ht="14.4" hidden="1">
      <c r="A3558" s="3" t="s">
        <v>350</v>
      </c>
      <c r="B3558" s="5">
        <v>1990</v>
      </c>
      <c r="C3558" s="3" t="s">
        <v>647</v>
      </c>
      <c r="D3558" s="3" t="s">
        <v>650</v>
      </c>
      <c r="E3558" s="3" t="s">
        <v>35</v>
      </c>
      <c r="F3558" s="3" t="s">
        <v>646</v>
      </c>
      <c r="G3558" s="5">
        <v>0.94221154399999996</v>
      </c>
      <c r="H3558" s="5">
        <v>0.57083151399999998</v>
      </c>
      <c r="I3558" s="5">
        <v>1.4248595340000001</v>
      </c>
      <c r="J3558" s="2" t="s">
        <v>644</v>
      </c>
    </row>
    <row r="3559" spans="1:10" ht="14.4" hidden="1">
      <c r="A3559" s="3" t="s">
        <v>350</v>
      </c>
      <c r="B3559" s="5">
        <v>1991</v>
      </c>
      <c r="C3559" s="3" t="s">
        <v>647</v>
      </c>
      <c r="D3559" s="3" t="s">
        <v>650</v>
      </c>
      <c r="E3559" s="3" t="s">
        <v>35</v>
      </c>
      <c r="F3559" s="3" t="s">
        <v>646</v>
      </c>
      <c r="G3559" s="5">
        <v>0.91397226300000001</v>
      </c>
      <c r="H3559" s="5">
        <v>0.58796751199999997</v>
      </c>
      <c r="I3559" s="5">
        <v>1.3675184060000001</v>
      </c>
      <c r="J3559" s="2" t="s">
        <v>644</v>
      </c>
    </row>
    <row r="3560" spans="1:10" ht="14.4" hidden="1">
      <c r="A3560" s="3" t="s">
        <v>350</v>
      </c>
      <c r="B3560" s="5">
        <v>1992</v>
      </c>
      <c r="C3560" s="3" t="s">
        <v>647</v>
      </c>
      <c r="D3560" s="3" t="s">
        <v>650</v>
      </c>
      <c r="E3560" s="3" t="s">
        <v>35</v>
      </c>
      <c r="F3560" s="3" t="s">
        <v>646</v>
      </c>
      <c r="G3560" s="5">
        <v>0.94321697999999998</v>
      </c>
      <c r="H3560" s="5">
        <v>0.63448278499999999</v>
      </c>
      <c r="I3560" s="5">
        <v>1.355737247</v>
      </c>
      <c r="J3560" s="2" t="s">
        <v>644</v>
      </c>
    </row>
    <row r="3561" spans="1:10" ht="14.4" hidden="1">
      <c r="A3561" s="3" t="s">
        <v>350</v>
      </c>
      <c r="B3561" s="5">
        <v>1993</v>
      </c>
      <c r="C3561" s="3" t="s">
        <v>647</v>
      </c>
      <c r="D3561" s="3" t="s">
        <v>650</v>
      </c>
      <c r="E3561" s="3" t="s">
        <v>35</v>
      </c>
      <c r="F3561" s="3" t="s">
        <v>646</v>
      </c>
      <c r="G3561" s="5">
        <v>0.95805356100000005</v>
      </c>
      <c r="H3561" s="5">
        <v>0.62715163399999996</v>
      </c>
      <c r="I3561" s="5">
        <v>1.3794413430000001</v>
      </c>
      <c r="J3561" s="2" t="s">
        <v>644</v>
      </c>
    </row>
    <row r="3562" spans="1:10" ht="14.4" hidden="1">
      <c r="A3562" s="3" t="s">
        <v>350</v>
      </c>
      <c r="B3562" s="5">
        <v>1994</v>
      </c>
      <c r="C3562" s="3" t="s">
        <v>647</v>
      </c>
      <c r="D3562" s="3" t="s">
        <v>650</v>
      </c>
      <c r="E3562" s="3" t="s">
        <v>35</v>
      </c>
      <c r="F3562" s="3" t="s">
        <v>646</v>
      </c>
      <c r="G3562" s="5">
        <v>1.0315253259999999</v>
      </c>
      <c r="H3562" s="5">
        <v>0.64688842400000002</v>
      </c>
      <c r="I3562" s="5">
        <v>1.5071227380000001</v>
      </c>
      <c r="J3562" s="2" t="s">
        <v>644</v>
      </c>
    </row>
    <row r="3563" spans="1:10" ht="14.4" hidden="1">
      <c r="A3563" s="3" t="s">
        <v>350</v>
      </c>
      <c r="B3563" s="5">
        <v>1995</v>
      </c>
      <c r="C3563" s="3" t="s">
        <v>647</v>
      </c>
      <c r="D3563" s="3" t="s">
        <v>650</v>
      </c>
      <c r="E3563" s="3" t="s">
        <v>35</v>
      </c>
      <c r="F3563" s="3" t="s">
        <v>646</v>
      </c>
      <c r="G3563" s="5">
        <v>1.13321128</v>
      </c>
      <c r="H3563" s="5">
        <v>0.68245925500000004</v>
      </c>
      <c r="I3563" s="5">
        <v>1.6996839399999999</v>
      </c>
      <c r="J3563" s="2" t="s">
        <v>644</v>
      </c>
    </row>
    <row r="3564" spans="1:10" ht="14.4" hidden="1">
      <c r="A3564" s="3" t="s">
        <v>350</v>
      </c>
      <c r="B3564" s="5">
        <v>1996</v>
      </c>
      <c r="C3564" s="3" t="s">
        <v>647</v>
      </c>
      <c r="D3564" s="3" t="s">
        <v>650</v>
      </c>
      <c r="E3564" s="3" t="s">
        <v>35</v>
      </c>
      <c r="F3564" s="3" t="s">
        <v>646</v>
      </c>
      <c r="G3564" s="5">
        <v>1.1963276949999999</v>
      </c>
      <c r="H3564" s="5">
        <v>0.73946508399999999</v>
      </c>
      <c r="I3564" s="5">
        <v>1.741492829</v>
      </c>
      <c r="J3564" s="2" t="s">
        <v>644</v>
      </c>
    </row>
    <row r="3565" spans="1:10" ht="14.4" hidden="1">
      <c r="A3565" s="3" t="s">
        <v>350</v>
      </c>
      <c r="B3565" s="5">
        <v>1997</v>
      </c>
      <c r="C3565" s="3" t="s">
        <v>647</v>
      </c>
      <c r="D3565" s="3" t="s">
        <v>650</v>
      </c>
      <c r="E3565" s="3" t="s">
        <v>35</v>
      </c>
      <c r="F3565" s="3" t="s">
        <v>646</v>
      </c>
      <c r="G3565" s="5">
        <v>1.2975878409999999</v>
      </c>
      <c r="H3565" s="5">
        <v>0.83885604400000002</v>
      </c>
      <c r="I3565" s="5">
        <v>1.833435817</v>
      </c>
      <c r="J3565" s="2" t="s">
        <v>644</v>
      </c>
    </row>
    <row r="3566" spans="1:10" ht="14.4" hidden="1">
      <c r="A3566" s="3" t="s">
        <v>350</v>
      </c>
      <c r="B3566" s="5">
        <v>1998</v>
      </c>
      <c r="C3566" s="3" t="s">
        <v>647</v>
      </c>
      <c r="D3566" s="3" t="s">
        <v>650</v>
      </c>
      <c r="E3566" s="3" t="s">
        <v>35</v>
      </c>
      <c r="F3566" s="3" t="s">
        <v>646</v>
      </c>
      <c r="G3566" s="5">
        <v>1.269918562</v>
      </c>
      <c r="H3566" s="5">
        <v>0.832213286</v>
      </c>
      <c r="I3566" s="5">
        <v>1.8187229110000001</v>
      </c>
      <c r="J3566" s="2" t="s">
        <v>644</v>
      </c>
    </row>
    <row r="3567" spans="1:10" ht="14.4" hidden="1">
      <c r="A3567" s="3" t="s">
        <v>350</v>
      </c>
      <c r="B3567" s="5">
        <v>1999</v>
      </c>
      <c r="C3567" s="3" t="s">
        <v>647</v>
      </c>
      <c r="D3567" s="3" t="s">
        <v>650</v>
      </c>
      <c r="E3567" s="3" t="s">
        <v>35</v>
      </c>
      <c r="F3567" s="3" t="s">
        <v>646</v>
      </c>
      <c r="G3567" s="5">
        <v>1.325492707</v>
      </c>
      <c r="H3567" s="5">
        <v>0.82063728000000002</v>
      </c>
      <c r="I3567" s="5">
        <v>1.952788097</v>
      </c>
      <c r="J3567" s="2" t="s">
        <v>644</v>
      </c>
    </row>
    <row r="3568" spans="1:10" ht="14.4" hidden="1">
      <c r="A3568" s="3" t="s">
        <v>350</v>
      </c>
      <c r="B3568" s="5">
        <v>2000</v>
      </c>
      <c r="C3568" s="3" t="s">
        <v>647</v>
      </c>
      <c r="D3568" s="3" t="s">
        <v>650</v>
      </c>
      <c r="E3568" s="3" t="s">
        <v>35</v>
      </c>
      <c r="F3568" s="3" t="s">
        <v>646</v>
      </c>
      <c r="G3568" s="5">
        <v>1.38185968</v>
      </c>
      <c r="H3568" s="5">
        <v>0.79098944699999996</v>
      </c>
      <c r="I3568" s="5">
        <v>2.1222500119999999</v>
      </c>
      <c r="J3568" s="2" t="s">
        <v>644</v>
      </c>
    </row>
    <row r="3569" spans="1:10" ht="14.4" hidden="1">
      <c r="A3569" s="3" t="s">
        <v>350</v>
      </c>
      <c r="B3569" s="5">
        <v>2001</v>
      </c>
      <c r="C3569" s="3" t="s">
        <v>647</v>
      </c>
      <c r="D3569" s="3" t="s">
        <v>650</v>
      </c>
      <c r="E3569" s="3" t="s">
        <v>35</v>
      </c>
      <c r="F3569" s="3" t="s">
        <v>646</v>
      </c>
      <c r="G3569" s="5">
        <v>1.331985347</v>
      </c>
      <c r="H3569" s="5">
        <v>0.81686521099999998</v>
      </c>
      <c r="I3569" s="5">
        <v>1.9415404979999999</v>
      </c>
      <c r="J3569" s="2" t="s">
        <v>644</v>
      </c>
    </row>
    <row r="3570" spans="1:10" ht="14.4" hidden="1">
      <c r="A3570" s="3" t="s">
        <v>350</v>
      </c>
      <c r="B3570" s="5">
        <v>2002</v>
      </c>
      <c r="C3570" s="3" t="s">
        <v>647</v>
      </c>
      <c r="D3570" s="3" t="s">
        <v>650</v>
      </c>
      <c r="E3570" s="3" t="s">
        <v>35</v>
      </c>
      <c r="F3570" s="3" t="s">
        <v>646</v>
      </c>
      <c r="G3570" s="5">
        <v>1.339940023</v>
      </c>
      <c r="H3570" s="5">
        <v>0.86868164699999995</v>
      </c>
      <c r="I3570" s="5">
        <v>1.9269977700000001</v>
      </c>
      <c r="J3570" s="2" t="s">
        <v>644</v>
      </c>
    </row>
    <row r="3571" spans="1:10" ht="14.4" hidden="1">
      <c r="A3571" s="3" t="s">
        <v>350</v>
      </c>
      <c r="B3571" s="5">
        <v>2003</v>
      </c>
      <c r="C3571" s="3" t="s">
        <v>647</v>
      </c>
      <c r="D3571" s="3" t="s">
        <v>650</v>
      </c>
      <c r="E3571" s="3" t="s">
        <v>35</v>
      </c>
      <c r="F3571" s="3" t="s">
        <v>646</v>
      </c>
      <c r="G3571" s="5">
        <v>1.3934959149999999</v>
      </c>
      <c r="H3571" s="5">
        <v>0.94325551500000004</v>
      </c>
      <c r="I3571" s="5">
        <v>1.9676457119999999</v>
      </c>
      <c r="J3571" s="2" t="s">
        <v>644</v>
      </c>
    </row>
    <row r="3572" spans="1:10" ht="14.4" hidden="1">
      <c r="A3572" s="3" t="s">
        <v>350</v>
      </c>
      <c r="B3572" s="5">
        <v>2004</v>
      </c>
      <c r="C3572" s="3" t="s">
        <v>647</v>
      </c>
      <c r="D3572" s="3" t="s">
        <v>650</v>
      </c>
      <c r="E3572" s="3" t="s">
        <v>35</v>
      </c>
      <c r="F3572" s="3" t="s">
        <v>646</v>
      </c>
      <c r="G3572" s="5">
        <v>1.412782384</v>
      </c>
      <c r="H3572" s="5">
        <v>0.90629147300000001</v>
      </c>
      <c r="I3572" s="5">
        <v>1.97906764</v>
      </c>
      <c r="J3572" s="2" t="s">
        <v>644</v>
      </c>
    </row>
    <row r="3573" spans="1:10" ht="14.4" hidden="1">
      <c r="A3573" s="3" t="s">
        <v>350</v>
      </c>
      <c r="B3573" s="5">
        <v>2005</v>
      </c>
      <c r="C3573" s="3" t="s">
        <v>647</v>
      </c>
      <c r="D3573" s="3" t="s">
        <v>650</v>
      </c>
      <c r="E3573" s="3" t="s">
        <v>35</v>
      </c>
      <c r="F3573" s="3" t="s">
        <v>646</v>
      </c>
      <c r="G3573" s="5">
        <v>1.4323780340000001</v>
      </c>
      <c r="H3573" s="5">
        <v>0.86934428799999997</v>
      </c>
      <c r="I3573" s="5">
        <v>2.0849278340000001</v>
      </c>
      <c r="J3573" s="2" t="s">
        <v>644</v>
      </c>
    </row>
    <row r="3574" spans="1:10" ht="14.4" hidden="1">
      <c r="A3574" s="3" t="s">
        <v>350</v>
      </c>
      <c r="B3574" s="5">
        <v>2006</v>
      </c>
      <c r="C3574" s="3" t="s">
        <v>647</v>
      </c>
      <c r="D3574" s="3" t="s">
        <v>650</v>
      </c>
      <c r="E3574" s="3" t="s">
        <v>35</v>
      </c>
      <c r="F3574" s="3" t="s">
        <v>646</v>
      </c>
      <c r="G3574" s="5">
        <v>1.502003795</v>
      </c>
      <c r="H3574" s="5">
        <v>0.95025159400000003</v>
      </c>
      <c r="I3574" s="5">
        <v>2.1214295750000001</v>
      </c>
      <c r="J3574" s="2" t="s">
        <v>644</v>
      </c>
    </row>
    <row r="3575" spans="1:10" ht="14.4" hidden="1">
      <c r="A3575" s="3" t="s">
        <v>350</v>
      </c>
      <c r="B3575" s="5">
        <v>2007</v>
      </c>
      <c r="C3575" s="3" t="s">
        <v>647</v>
      </c>
      <c r="D3575" s="3" t="s">
        <v>650</v>
      </c>
      <c r="E3575" s="3" t="s">
        <v>35</v>
      </c>
      <c r="F3575" s="3" t="s">
        <v>646</v>
      </c>
      <c r="G3575" s="5">
        <v>1.5224140930000001</v>
      </c>
      <c r="H3575" s="5">
        <v>1.0355933150000001</v>
      </c>
      <c r="I3575" s="5">
        <v>2.1273291159999999</v>
      </c>
      <c r="J3575" s="2" t="s">
        <v>644</v>
      </c>
    </row>
    <row r="3576" spans="1:10" ht="14.4" hidden="1">
      <c r="A3576" s="3" t="s">
        <v>350</v>
      </c>
      <c r="B3576" s="5">
        <v>2008</v>
      </c>
      <c r="C3576" s="3" t="s">
        <v>647</v>
      </c>
      <c r="D3576" s="3" t="s">
        <v>650</v>
      </c>
      <c r="E3576" s="3" t="s">
        <v>35</v>
      </c>
      <c r="F3576" s="3" t="s">
        <v>646</v>
      </c>
      <c r="G3576" s="5">
        <v>1.5661685489999999</v>
      </c>
      <c r="H3576" s="5">
        <v>1.0562488130000001</v>
      </c>
      <c r="I3576" s="5">
        <v>2.1945551110000001</v>
      </c>
      <c r="J3576" s="2" t="s">
        <v>644</v>
      </c>
    </row>
    <row r="3577" spans="1:10" ht="14.4" hidden="1">
      <c r="A3577" s="3" t="s">
        <v>350</v>
      </c>
      <c r="B3577" s="5">
        <v>2009</v>
      </c>
      <c r="C3577" s="3" t="s">
        <v>647</v>
      </c>
      <c r="D3577" s="3" t="s">
        <v>650</v>
      </c>
      <c r="E3577" s="3" t="s">
        <v>35</v>
      </c>
      <c r="F3577" s="3" t="s">
        <v>646</v>
      </c>
      <c r="G3577" s="5">
        <v>1.516648607</v>
      </c>
      <c r="H3577" s="5">
        <v>0.98584637799999997</v>
      </c>
      <c r="I3577" s="5">
        <v>2.1808656489999998</v>
      </c>
      <c r="J3577" s="2" t="s">
        <v>644</v>
      </c>
    </row>
    <row r="3578" spans="1:10" ht="14.4" hidden="1">
      <c r="A3578" s="3" t="s">
        <v>350</v>
      </c>
      <c r="B3578" s="5">
        <v>2010</v>
      </c>
      <c r="C3578" s="3" t="s">
        <v>647</v>
      </c>
      <c r="D3578" s="3" t="s">
        <v>650</v>
      </c>
      <c r="E3578" s="3" t="s">
        <v>35</v>
      </c>
      <c r="F3578" s="3" t="s">
        <v>646</v>
      </c>
      <c r="G3578" s="5">
        <v>1.5139141979999999</v>
      </c>
      <c r="H3578" s="5">
        <v>0.91447098699999996</v>
      </c>
      <c r="I3578" s="5">
        <v>2.2078407179999999</v>
      </c>
      <c r="J3578" s="2" t="s">
        <v>644</v>
      </c>
    </row>
    <row r="3579" spans="1:10" ht="14.4" hidden="1">
      <c r="A3579" s="3" t="s">
        <v>350</v>
      </c>
      <c r="B3579" s="5">
        <v>2011</v>
      </c>
      <c r="C3579" s="3" t="s">
        <v>647</v>
      </c>
      <c r="D3579" s="3" t="s">
        <v>650</v>
      </c>
      <c r="E3579" s="3" t="s">
        <v>35</v>
      </c>
      <c r="F3579" s="3" t="s">
        <v>646</v>
      </c>
      <c r="G3579" s="5">
        <v>1.531492922</v>
      </c>
      <c r="H3579" s="5">
        <v>0.92272776899999998</v>
      </c>
      <c r="I3579" s="5">
        <v>2.2529100120000001</v>
      </c>
      <c r="J3579" s="2" t="s">
        <v>644</v>
      </c>
    </row>
    <row r="3580" spans="1:10" ht="14.4" hidden="1">
      <c r="A3580" s="3" t="s">
        <v>350</v>
      </c>
      <c r="B3580" s="5">
        <v>2012</v>
      </c>
      <c r="C3580" s="3" t="s">
        <v>647</v>
      </c>
      <c r="D3580" s="3" t="s">
        <v>650</v>
      </c>
      <c r="E3580" s="3" t="s">
        <v>35</v>
      </c>
      <c r="F3580" s="3" t="s">
        <v>646</v>
      </c>
      <c r="G3580" s="5">
        <v>1.4627889759999999</v>
      </c>
      <c r="H3580" s="5">
        <v>0.90520164400000003</v>
      </c>
      <c r="I3580" s="5">
        <v>2.1726790650000001</v>
      </c>
      <c r="J3580" s="2" t="s">
        <v>644</v>
      </c>
    </row>
    <row r="3581" spans="1:10" ht="14.4" hidden="1">
      <c r="A3581" s="3" t="s">
        <v>350</v>
      </c>
      <c r="B3581" s="5">
        <v>2013</v>
      </c>
      <c r="C3581" s="3" t="s">
        <v>647</v>
      </c>
      <c r="D3581" s="3" t="s">
        <v>650</v>
      </c>
      <c r="E3581" s="3" t="s">
        <v>35</v>
      </c>
      <c r="F3581" s="3" t="s">
        <v>646</v>
      </c>
      <c r="G3581" s="5">
        <v>1.358541979</v>
      </c>
      <c r="H3581" s="5">
        <v>0.81704983200000003</v>
      </c>
      <c r="I3581" s="5">
        <v>1.956325707</v>
      </c>
      <c r="J3581" s="2" t="s">
        <v>644</v>
      </c>
    </row>
    <row r="3582" spans="1:10" ht="14.4" hidden="1">
      <c r="A3582" s="3" t="s">
        <v>350</v>
      </c>
      <c r="B3582" s="5">
        <v>2014</v>
      </c>
      <c r="C3582" s="3" t="s">
        <v>647</v>
      </c>
      <c r="D3582" s="3" t="s">
        <v>650</v>
      </c>
      <c r="E3582" s="3" t="s">
        <v>35</v>
      </c>
      <c r="F3582" s="3" t="s">
        <v>646</v>
      </c>
      <c r="G3582" s="5">
        <v>1.3814955799999999</v>
      </c>
      <c r="H3582" s="5">
        <v>0.83101161499999998</v>
      </c>
      <c r="I3582" s="5">
        <v>2.0249825540000002</v>
      </c>
      <c r="J3582" s="2" t="s">
        <v>644</v>
      </c>
    </row>
    <row r="3583" spans="1:10" ht="14.4" hidden="1">
      <c r="A3583" s="3" t="s">
        <v>350</v>
      </c>
      <c r="B3583" s="5">
        <v>2015</v>
      </c>
      <c r="C3583" s="3" t="s">
        <v>647</v>
      </c>
      <c r="D3583" s="3" t="s">
        <v>650</v>
      </c>
      <c r="E3583" s="3" t="s">
        <v>35</v>
      </c>
      <c r="F3583" s="3" t="s">
        <v>646</v>
      </c>
      <c r="G3583" s="5">
        <v>1.386841711</v>
      </c>
      <c r="H3583" s="5">
        <v>0.86615031499999995</v>
      </c>
      <c r="I3583" s="5">
        <v>2.042576505</v>
      </c>
      <c r="J3583" s="2" t="s">
        <v>644</v>
      </c>
    </row>
    <row r="3584" spans="1:10" ht="14.4" hidden="1">
      <c r="A3584" s="3" t="s">
        <v>350</v>
      </c>
      <c r="B3584" s="5">
        <v>2016</v>
      </c>
      <c r="C3584" s="3" t="s">
        <v>647</v>
      </c>
      <c r="D3584" s="3" t="s">
        <v>650</v>
      </c>
      <c r="E3584" s="3" t="s">
        <v>35</v>
      </c>
      <c r="F3584" s="3" t="s">
        <v>646</v>
      </c>
      <c r="G3584" s="5">
        <v>0.89764274200000005</v>
      </c>
      <c r="H3584" s="5">
        <v>0.16456203599999999</v>
      </c>
      <c r="I3584" s="5">
        <v>1.808284271</v>
      </c>
      <c r="J3584" s="2" t="s">
        <v>644</v>
      </c>
    </row>
    <row r="3585" spans="1:10" ht="14.4" hidden="1">
      <c r="A3585" s="3" t="s">
        <v>350</v>
      </c>
      <c r="B3585" s="5">
        <v>2017</v>
      </c>
      <c r="C3585" s="3" t="s">
        <v>647</v>
      </c>
      <c r="D3585" s="3" t="s">
        <v>650</v>
      </c>
      <c r="E3585" s="3" t="s">
        <v>35</v>
      </c>
      <c r="F3585" s="3" t="s">
        <v>646</v>
      </c>
      <c r="G3585" s="5">
        <v>0.75839677500000002</v>
      </c>
      <c r="H3585" s="5">
        <v>0.14070474199999999</v>
      </c>
      <c r="I3585" s="5">
        <v>1.7837158950000001</v>
      </c>
      <c r="J3585" s="2" t="s">
        <v>644</v>
      </c>
    </row>
    <row r="3586" spans="1:10" ht="14.4">
      <c r="A3586" s="3" t="s">
        <v>350</v>
      </c>
      <c r="B3586" s="5">
        <v>1990</v>
      </c>
      <c r="C3586" s="3" t="s">
        <v>647</v>
      </c>
      <c r="D3586" s="3" t="s">
        <v>651</v>
      </c>
      <c r="E3586" s="3" t="s">
        <v>35</v>
      </c>
      <c r="F3586" s="3" t="s">
        <v>643</v>
      </c>
      <c r="G3586" s="5">
        <v>10.525794680000001</v>
      </c>
      <c r="H3586" s="5">
        <v>6.0663894809999999</v>
      </c>
      <c r="I3586" s="5">
        <v>16.267499699999998</v>
      </c>
      <c r="J3586" s="2" t="s">
        <v>644</v>
      </c>
    </row>
    <row r="3587" spans="1:10" ht="14.4">
      <c r="A3587" s="3" t="s">
        <v>350</v>
      </c>
      <c r="B3587" s="5">
        <v>1991</v>
      </c>
      <c r="C3587" s="3" t="s">
        <v>647</v>
      </c>
      <c r="D3587" s="3" t="s">
        <v>651</v>
      </c>
      <c r="E3587" s="3" t="s">
        <v>35</v>
      </c>
      <c r="F3587" s="3" t="s">
        <v>643</v>
      </c>
      <c r="G3587" s="5">
        <v>10.08240872</v>
      </c>
      <c r="H3587" s="5">
        <v>6.2742537140000003</v>
      </c>
      <c r="I3587" s="5">
        <v>14.83227984</v>
      </c>
      <c r="J3587" s="2" t="s">
        <v>644</v>
      </c>
    </row>
    <row r="3588" spans="1:10" ht="14.4">
      <c r="A3588" s="3" t="s">
        <v>350</v>
      </c>
      <c r="B3588" s="5">
        <v>1992</v>
      </c>
      <c r="C3588" s="3" t="s">
        <v>647</v>
      </c>
      <c r="D3588" s="3" t="s">
        <v>651</v>
      </c>
      <c r="E3588" s="3" t="s">
        <v>35</v>
      </c>
      <c r="F3588" s="3" t="s">
        <v>643</v>
      </c>
      <c r="G3588" s="5">
        <v>10.21328156</v>
      </c>
      <c r="H3588" s="5">
        <v>6.6837195789999999</v>
      </c>
      <c r="I3588" s="5">
        <v>14.710623740000001</v>
      </c>
      <c r="J3588" s="2" t="s">
        <v>644</v>
      </c>
    </row>
    <row r="3589" spans="1:10" ht="14.4">
      <c r="A3589" s="3" t="s">
        <v>350</v>
      </c>
      <c r="B3589" s="5">
        <v>1993</v>
      </c>
      <c r="C3589" s="3" t="s">
        <v>647</v>
      </c>
      <c r="D3589" s="3" t="s">
        <v>651</v>
      </c>
      <c r="E3589" s="3" t="s">
        <v>35</v>
      </c>
      <c r="F3589" s="3" t="s">
        <v>643</v>
      </c>
      <c r="G3589" s="5">
        <v>10.223269159999999</v>
      </c>
      <c r="H3589" s="5">
        <v>6.6885143109999996</v>
      </c>
      <c r="I3589" s="5">
        <v>14.512815209999999</v>
      </c>
      <c r="J3589" s="2" t="s">
        <v>644</v>
      </c>
    </row>
    <row r="3590" spans="1:10" ht="14.4">
      <c r="A3590" s="3" t="s">
        <v>350</v>
      </c>
      <c r="B3590" s="5">
        <v>1994</v>
      </c>
      <c r="C3590" s="3" t="s">
        <v>647</v>
      </c>
      <c r="D3590" s="3" t="s">
        <v>651</v>
      </c>
      <c r="E3590" s="3" t="s">
        <v>35</v>
      </c>
      <c r="F3590" s="3" t="s">
        <v>643</v>
      </c>
      <c r="G3590" s="5">
        <v>10.93868735</v>
      </c>
      <c r="H3590" s="5">
        <v>6.7896433849999998</v>
      </c>
      <c r="I3590" s="5">
        <v>16.51892389</v>
      </c>
      <c r="J3590" s="2" t="s">
        <v>644</v>
      </c>
    </row>
    <row r="3591" spans="1:10" ht="14.4">
      <c r="A3591" s="3" t="s">
        <v>350</v>
      </c>
      <c r="B3591" s="5">
        <v>1995</v>
      </c>
      <c r="C3591" s="3" t="s">
        <v>647</v>
      </c>
      <c r="D3591" s="3" t="s">
        <v>651</v>
      </c>
      <c r="E3591" s="3" t="s">
        <v>35</v>
      </c>
      <c r="F3591" s="3" t="s">
        <v>643</v>
      </c>
      <c r="G3591" s="5">
        <v>12.098498040000001</v>
      </c>
      <c r="H3591" s="5">
        <v>7.1238012599999996</v>
      </c>
      <c r="I3591" s="5">
        <v>19.137624930000001</v>
      </c>
      <c r="J3591" s="2" t="s">
        <v>644</v>
      </c>
    </row>
    <row r="3592" spans="1:10" ht="14.4">
      <c r="A3592" s="3" t="s">
        <v>350</v>
      </c>
      <c r="B3592" s="5">
        <v>1996</v>
      </c>
      <c r="C3592" s="3" t="s">
        <v>647</v>
      </c>
      <c r="D3592" s="3" t="s">
        <v>651</v>
      </c>
      <c r="E3592" s="3" t="s">
        <v>35</v>
      </c>
      <c r="F3592" s="3" t="s">
        <v>643</v>
      </c>
      <c r="G3592" s="5">
        <v>12.924781230000001</v>
      </c>
      <c r="H3592" s="5">
        <v>7.843668879</v>
      </c>
      <c r="I3592" s="5">
        <v>19.21740513</v>
      </c>
      <c r="J3592" s="2" t="s">
        <v>644</v>
      </c>
    </row>
    <row r="3593" spans="1:10" ht="14.4">
      <c r="A3593" s="3" t="s">
        <v>350</v>
      </c>
      <c r="B3593" s="5">
        <v>1997</v>
      </c>
      <c r="C3593" s="3" t="s">
        <v>647</v>
      </c>
      <c r="D3593" s="3" t="s">
        <v>651</v>
      </c>
      <c r="E3593" s="3" t="s">
        <v>35</v>
      </c>
      <c r="F3593" s="3" t="s">
        <v>643</v>
      </c>
      <c r="G3593" s="5">
        <v>13.90996399</v>
      </c>
      <c r="H3593" s="5">
        <v>8.9857550849999992</v>
      </c>
      <c r="I3593" s="5">
        <v>19.834937029999999</v>
      </c>
      <c r="J3593" s="2" t="s">
        <v>644</v>
      </c>
    </row>
    <row r="3594" spans="1:10" ht="14.4">
      <c r="A3594" s="3" t="s">
        <v>350</v>
      </c>
      <c r="B3594" s="5">
        <v>1998</v>
      </c>
      <c r="C3594" s="3" t="s">
        <v>647</v>
      </c>
      <c r="D3594" s="3" t="s">
        <v>651</v>
      </c>
      <c r="E3594" s="3" t="s">
        <v>35</v>
      </c>
      <c r="F3594" s="3" t="s">
        <v>643</v>
      </c>
      <c r="G3594" s="5">
        <v>13.83012263</v>
      </c>
      <c r="H3594" s="5">
        <v>8.9204741490000004</v>
      </c>
      <c r="I3594" s="5">
        <v>19.75462761</v>
      </c>
      <c r="J3594" s="2" t="s">
        <v>644</v>
      </c>
    </row>
    <row r="3595" spans="1:10" ht="14.4">
      <c r="A3595" s="3" t="s">
        <v>350</v>
      </c>
      <c r="B3595" s="5">
        <v>1999</v>
      </c>
      <c r="C3595" s="3" t="s">
        <v>647</v>
      </c>
      <c r="D3595" s="3" t="s">
        <v>651</v>
      </c>
      <c r="E3595" s="3" t="s">
        <v>35</v>
      </c>
      <c r="F3595" s="3" t="s">
        <v>643</v>
      </c>
      <c r="G3595" s="5">
        <v>14.56965112</v>
      </c>
      <c r="H3595" s="5">
        <v>9.103494779</v>
      </c>
      <c r="I3595" s="5">
        <v>21.035606919999999</v>
      </c>
      <c r="J3595" s="2" t="s">
        <v>644</v>
      </c>
    </row>
    <row r="3596" spans="1:10" ht="14.4">
      <c r="A3596" s="3" t="s">
        <v>350</v>
      </c>
      <c r="B3596" s="5">
        <v>2000</v>
      </c>
      <c r="C3596" s="3" t="s">
        <v>647</v>
      </c>
      <c r="D3596" s="3" t="s">
        <v>651</v>
      </c>
      <c r="E3596" s="3" t="s">
        <v>35</v>
      </c>
      <c r="F3596" s="3" t="s">
        <v>643</v>
      </c>
      <c r="G3596" s="5">
        <v>15.55661454</v>
      </c>
      <c r="H3596" s="5">
        <v>9.1023375469999994</v>
      </c>
      <c r="I3596" s="5">
        <v>23.8194695</v>
      </c>
      <c r="J3596" s="2" t="s">
        <v>644</v>
      </c>
    </row>
    <row r="3597" spans="1:10" ht="14.4">
      <c r="A3597" s="3" t="s">
        <v>350</v>
      </c>
      <c r="B3597" s="5">
        <v>2001</v>
      </c>
      <c r="C3597" s="3" t="s">
        <v>647</v>
      </c>
      <c r="D3597" s="3" t="s">
        <v>651</v>
      </c>
      <c r="E3597" s="3" t="s">
        <v>35</v>
      </c>
      <c r="F3597" s="3" t="s">
        <v>643</v>
      </c>
      <c r="G3597" s="5">
        <v>15.335570690000001</v>
      </c>
      <c r="H3597" s="5">
        <v>9.5920886450000005</v>
      </c>
      <c r="I3597" s="5">
        <v>22.405516970000001</v>
      </c>
      <c r="J3597" s="2" t="s">
        <v>644</v>
      </c>
    </row>
    <row r="3598" spans="1:10" ht="14.4">
      <c r="A3598" s="3" t="s">
        <v>350</v>
      </c>
      <c r="B3598" s="5">
        <v>2002</v>
      </c>
      <c r="C3598" s="3" t="s">
        <v>647</v>
      </c>
      <c r="D3598" s="3" t="s">
        <v>651</v>
      </c>
      <c r="E3598" s="3" t="s">
        <v>35</v>
      </c>
      <c r="F3598" s="3" t="s">
        <v>643</v>
      </c>
      <c r="G3598" s="5">
        <v>15.454011769999999</v>
      </c>
      <c r="H3598" s="5">
        <v>9.8897934749999994</v>
      </c>
      <c r="I3598" s="5">
        <v>22.108739549999999</v>
      </c>
      <c r="J3598" s="2" t="s">
        <v>644</v>
      </c>
    </row>
    <row r="3599" spans="1:10" ht="14.4">
      <c r="A3599" s="3" t="s">
        <v>350</v>
      </c>
      <c r="B3599" s="5">
        <v>2003</v>
      </c>
      <c r="C3599" s="3" t="s">
        <v>647</v>
      </c>
      <c r="D3599" s="3" t="s">
        <v>651</v>
      </c>
      <c r="E3599" s="3" t="s">
        <v>35</v>
      </c>
      <c r="F3599" s="3" t="s">
        <v>643</v>
      </c>
      <c r="G3599" s="5">
        <v>16.376880759999999</v>
      </c>
      <c r="H3599" s="5">
        <v>10.62405575</v>
      </c>
      <c r="I3599" s="5">
        <v>23.051365870000001</v>
      </c>
      <c r="J3599" s="2" t="s">
        <v>644</v>
      </c>
    </row>
    <row r="3600" spans="1:10" ht="14.4">
      <c r="A3600" s="3" t="s">
        <v>350</v>
      </c>
      <c r="B3600" s="5">
        <v>2004</v>
      </c>
      <c r="C3600" s="3" t="s">
        <v>647</v>
      </c>
      <c r="D3600" s="3" t="s">
        <v>651</v>
      </c>
      <c r="E3600" s="3" t="s">
        <v>35</v>
      </c>
      <c r="F3600" s="3" t="s">
        <v>643</v>
      </c>
      <c r="G3600" s="5">
        <v>16.87590123</v>
      </c>
      <c r="H3600" s="5">
        <v>10.648424869999999</v>
      </c>
      <c r="I3600" s="5">
        <v>24.699430060000001</v>
      </c>
      <c r="J3600" s="2" t="s">
        <v>644</v>
      </c>
    </row>
    <row r="3601" spans="1:10" ht="14.4">
      <c r="A3601" s="3" t="s">
        <v>350</v>
      </c>
      <c r="B3601" s="5">
        <v>2005</v>
      </c>
      <c r="C3601" s="3" t="s">
        <v>647</v>
      </c>
      <c r="D3601" s="3" t="s">
        <v>651</v>
      </c>
      <c r="E3601" s="3" t="s">
        <v>35</v>
      </c>
      <c r="F3601" s="3" t="s">
        <v>643</v>
      </c>
      <c r="G3601" s="5">
        <v>17.61525061</v>
      </c>
      <c r="H3601" s="5">
        <v>10.513447530000001</v>
      </c>
      <c r="I3601" s="5">
        <v>27.473197160000002</v>
      </c>
      <c r="J3601" s="2" t="s">
        <v>644</v>
      </c>
    </row>
    <row r="3602" spans="1:10" ht="14.4">
      <c r="A3602" s="3" t="s">
        <v>350</v>
      </c>
      <c r="B3602" s="5">
        <v>2006</v>
      </c>
      <c r="C3602" s="3" t="s">
        <v>647</v>
      </c>
      <c r="D3602" s="3" t="s">
        <v>651</v>
      </c>
      <c r="E3602" s="3" t="s">
        <v>35</v>
      </c>
      <c r="F3602" s="3" t="s">
        <v>643</v>
      </c>
      <c r="G3602" s="5">
        <v>18.487503799999999</v>
      </c>
      <c r="H3602" s="5">
        <v>11.78392262</v>
      </c>
      <c r="I3602" s="5">
        <v>26.99708944</v>
      </c>
      <c r="J3602" s="2" t="s">
        <v>644</v>
      </c>
    </row>
    <row r="3603" spans="1:10" ht="14.4">
      <c r="A3603" s="3" t="s">
        <v>350</v>
      </c>
      <c r="B3603" s="5">
        <v>2007</v>
      </c>
      <c r="C3603" s="3" t="s">
        <v>647</v>
      </c>
      <c r="D3603" s="3" t="s">
        <v>651</v>
      </c>
      <c r="E3603" s="3" t="s">
        <v>35</v>
      </c>
      <c r="F3603" s="3" t="s">
        <v>643</v>
      </c>
      <c r="G3603" s="5">
        <v>19.666902589999999</v>
      </c>
      <c r="H3603" s="5">
        <v>12.60951109</v>
      </c>
      <c r="I3603" s="5">
        <v>27.92075603</v>
      </c>
      <c r="J3603" s="2" t="s">
        <v>644</v>
      </c>
    </row>
    <row r="3604" spans="1:10" ht="14.4">
      <c r="A3604" s="3" t="s">
        <v>350</v>
      </c>
      <c r="B3604" s="5">
        <v>2008</v>
      </c>
      <c r="C3604" s="3" t="s">
        <v>647</v>
      </c>
      <c r="D3604" s="3" t="s">
        <v>651</v>
      </c>
      <c r="E3604" s="3" t="s">
        <v>35</v>
      </c>
      <c r="F3604" s="3" t="s">
        <v>643</v>
      </c>
      <c r="G3604" s="5">
        <v>20.69609152</v>
      </c>
      <c r="H3604" s="5">
        <v>13.627753999999999</v>
      </c>
      <c r="I3604" s="5">
        <v>29.438382019999999</v>
      </c>
      <c r="J3604" s="2" t="s">
        <v>644</v>
      </c>
    </row>
    <row r="3605" spans="1:10" ht="14.4">
      <c r="A3605" s="3" t="s">
        <v>350</v>
      </c>
      <c r="B3605" s="5">
        <v>2009</v>
      </c>
      <c r="C3605" s="3" t="s">
        <v>647</v>
      </c>
      <c r="D3605" s="3" t="s">
        <v>651</v>
      </c>
      <c r="E3605" s="3" t="s">
        <v>35</v>
      </c>
      <c r="F3605" s="3" t="s">
        <v>643</v>
      </c>
      <c r="G3605" s="5">
        <v>20.357610860000001</v>
      </c>
      <c r="H3605" s="5">
        <v>12.797207869999999</v>
      </c>
      <c r="I3605" s="5">
        <v>29.710724580000001</v>
      </c>
      <c r="J3605" s="2" t="s">
        <v>644</v>
      </c>
    </row>
    <row r="3606" spans="1:10" ht="14.4">
      <c r="A3606" s="3" t="s">
        <v>350</v>
      </c>
      <c r="B3606" s="5">
        <v>2010</v>
      </c>
      <c r="C3606" s="3" t="s">
        <v>647</v>
      </c>
      <c r="D3606" s="3" t="s">
        <v>651</v>
      </c>
      <c r="E3606" s="3" t="s">
        <v>35</v>
      </c>
      <c r="F3606" s="3" t="s">
        <v>643</v>
      </c>
      <c r="G3606" s="5">
        <v>20.831057229999999</v>
      </c>
      <c r="H3606" s="5">
        <v>12.24755414</v>
      </c>
      <c r="I3606" s="5">
        <v>31.976239870000001</v>
      </c>
      <c r="J3606" s="2" t="s">
        <v>644</v>
      </c>
    </row>
    <row r="3607" spans="1:10" ht="14.4">
      <c r="A3607" s="3" t="s">
        <v>350</v>
      </c>
      <c r="B3607" s="5">
        <v>2011</v>
      </c>
      <c r="C3607" s="3" t="s">
        <v>647</v>
      </c>
      <c r="D3607" s="3" t="s">
        <v>651</v>
      </c>
      <c r="E3607" s="3" t="s">
        <v>35</v>
      </c>
      <c r="F3607" s="3" t="s">
        <v>643</v>
      </c>
      <c r="G3607" s="5">
        <v>22.51430113</v>
      </c>
      <c r="H3607" s="5">
        <v>13.16518671</v>
      </c>
      <c r="I3607" s="5">
        <v>34.211321689999998</v>
      </c>
      <c r="J3607" s="2" t="s">
        <v>644</v>
      </c>
    </row>
    <row r="3608" spans="1:10" ht="14.4">
      <c r="A3608" s="3" t="s">
        <v>350</v>
      </c>
      <c r="B3608" s="5">
        <v>2012</v>
      </c>
      <c r="C3608" s="3" t="s">
        <v>647</v>
      </c>
      <c r="D3608" s="3" t="s">
        <v>651</v>
      </c>
      <c r="E3608" s="3" t="s">
        <v>35</v>
      </c>
      <c r="F3608" s="3" t="s">
        <v>643</v>
      </c>
      <c r="G3608" s="5">
        <v>22.789370980000001</v>
      </c>
      <c r="H3608" s="5">
        <v>12.848888130000001</v>
      </c>
      <c r="I3608" s="5">
        <v>34.97438279</v>
      </c>
      <c r="J3608" s="2" t="s">
        <v>644</v>
      </c>
    </row>
    <row r="3609" spans="1:10" ht="14.4">
      <c r="A3609" s="3" t="s">
        <v>350</v>
      </c>
      <c r="B3609" s="5">
        <v>2013</v>
      </c>
      <c r="C3609" s="3" t="s">
        <v>647</v>
      </c>
      <c r="D3609" s="3" t="s">
        <v>651</v>
      </c>
      <c r="E3609" s="3" t="s">
        <v>35</v>
      </c>
      <c r="F3609" s="3" t="s">
        <v>643</v>
      </c>
      <c r="G3609" s="5">
        <v>22.573652289999998</v>
      </c>
      <c r="H3609" s="5">
        <v>13.01936317</v>
      </c>
      <c r="I3609" s="5">
        <v>34.13448631</v>
      </c>
      <c r="J3609" s="2" t="s">
        <v>644</v>
      </c>
    </row>
    <row r="3610" spans="1:10" ht="14.4">
      <c r="A3610" s="3" t="s">
        <v>350</v>
      </c>
      <c r="B3610" s="5">
        <v>2014</v>
      </c>
      <c r="C3610" s="3" t="s">
        <v>647</v>
      </c>
      <c r="D3610" s="3" t="s">
        <v>651</v>
      </c>
      <c r="E3610" s="3" t="s">
        <v>35</v>
      </c>
      <c r="F3610" s="3" t="s">
        <v>643</v>
      </c>
      <c r="G3610" s="5">
        <v>22.003886919999999</v>
      </c>
      <c r="H3610" s="5">
        <v>12.17315868</v>
      </c>
      <c r="I3610" s="5">
        <v>34.475241099999998</v>
      </c>
      <c r="J3610" s="2" t="s">
        <v>644</v>
      </c>
    </row>
    <row r="3611" spans="1:10" ht="14.4">
      <c r="A3611" s="3" t="s">
        <v>350</v>
      </c>
      <c r="B3611" s="5">
        <v>2015</v>
      </c>
      <c r="C3611" s="3" t="s">
        <v>647</v>
      </c>
      <c r="D3611" s="3" t="s">
        <v>651</v>
      </c>
      <c r="E3611" s="3" t="s">
        <v>35</v>
      </c>
      <c r="F3611" s="3" t="s">
        <v>643</v>
      </c>
      <c r="G3611" s="5">
        <v>21.310006990000002</v>
      </c>
      <c r="H3611" s="5">
        <v>12.212387850000001</v>
      </c>
      <c r="I3611" s="5">
        <v>33.607930379999999</v>
      </c>
      <c r="J3611" s="2" t="s">
        <v>644</v>
      </c>
    </row>
    <row r="3612" spans="1:10" ht="14.4">
      <c r="A3612" s="3" t="s">
        <v>350</v>
      </c>
      <c r="B3612" s="5">
        <v>2016</v>
      </c>
      <c r="C3612" s="3" t="s">
        <v>647</v>
      </c>
      <c r="D3612" s="3" t="s">
        <v>651</v>
      </c>
      <c r="E3612" s="3" t="s">
        <v>35</v>
      </c>
      <c r="F3612" s="3" t="s">
        <v>643</v>
      </c>
      <c r="G3612" s="5">
        <v>12.68544034</v>
      </c>
      <c r="H3612" s="5">
        <v>2.4696322890000002</v>
      </c>
      <c r="I3612" s="5">
        <v>26.555828340000001</v>
      </c>
      <c r="J3612" s="2" t="s">
        <v>644</v>
      </c>
    </row>
    <row r="3613" spans="1:10" ht="14.4">
      <c r="A3613" s="3" t="s">
        <v>350</v>
      </c>
      <c r="B3613" s="5">
        <v>2017</v>
      </c>
      <c r="C3613" s="3" t="s">
        <v>647</v>
      </c>
      <c r="D3613" s="3" t="s">
        <v>651</v>
      </c>
      <c r="E3613" s="3" t="s">
        <v>35</v>
      </c>
      <c r="F3613" s="3" t="s">
        <v>643</v>
      </c>
      <c r="G3613" s="5">
        <v>10.258845450000001</v>
      </c>
      <c r="H3613" s="5">
        <v>2.0134229449999999</v>
      </c>
      <c r="I3613" s="5">
        <v>24.961474119999998</v>
      </c>
      <c r="J3613" s="2" t="s">
        <v>644</v>
      </c>
    </row>
    <row r="3614" spans="1:10" ht="14.4" hidden="1">
      <c r="A3614" s="3" t="s">
        <v>350</v>
      </c>
      <c r="B3614" s="5">
        <v>1990</v>
      </c>
      <c r="C3614" s="3" t="s">
        <v>647</v>
      </c>
      <c r="D3614" s="3" t="s">
        <v>651</v>
      </c>
      <c r="E3614" s="3" t="s">
        <v>35</v>
      </c>
      <c r="F3614" s="3" t="s">
        <v>646</v>
      </c>
      <c r="G3614" s="5">
        <v>0.41185027899999999</v>
      </c>
      <c r="H3614" s="5">
        <v>0.238505986</v>
      </c>
      <c r="I3614" s="5">
        <v>0.64050837000000005</v>
      </c>
      <c r="J3614" s="2" t="s">
        <v>644</v>
      </c>
    </row>
    <row r="3615" spans="1:10" ht="14.4" hidden="1">
      <c r="A3615" s="3" t="s">
        <v>350</v>
      </c>
      <c r="B3615" s="5">
        <v>1991</v>
      </c>
      <c r="C3615" s="3" t="s">
        <v>647</v>
      </c>
      <c r="D3615" s="3" t="s">
        <v>651</v>
      </c>
      <c r="E3615" s="3" t="s">
        <v>35</v>
      </c>
      <c r="F3615" s="3" t="s">
        <v>646</v>
      </c>
      <c r="G3615" s="5">
        <v>0.39821807599999998</v>
      </c>
      <c r="H3615" s="5">
        <v>0.247742672</v>
      </c>
      <c r="I3615" s="5">
        <v>0.58505110900000001</v>
      </c>
      <c r="J3615" s="2" t="s">
        <v>644</v>
      </c>
    </row>
    <row r="3616" spans="1:10" ht="14.4" hidden="1">
      <c r="A3616" s="3" t="s">
        <v>350</v>
      </c>
      <c r="B3616" s="5">
        <v>1992</v>
      </c>
      <c r="C3616" s="3" t="s">
        <v>647</v>
      </c>
      <c r="D3616" s="3" t="s">
        <v>651</v>
      </c>
      <c r="E3616" s="3" t="s">
        <v>35</v>
      </c>
      <c r="F3616" s="3" t="s">
        <v>646</v>
      </c>
      <c r="G3616" s="5">
        <v>0.4057808</v>
      </c>
      <c r="H3616" s="5">
        <v>0.26576363400000003</v>
      </c>
      <c r="I3616" s="5">
        <v>0.58728747100000001</v>
      </c>
      <c r="J3616" s="2" t="s">
        <v>644</v>
      </c>
    </row>
    <row r="3617" spans="1:10" ht="14.4" hidden="1">
      <c r="A3617" s="3" t="s">
        <v>350</v>
      </c>
      <c r="B3617" s="5">
        <v>1993</v>
      </c>
      <c r="C3617" s="3" t="s">
        <v>647</v>
      </c>
      <c r="D3617" s="3" t="s">
        <v>651</v>
      </c>
      <c r="E3617" s="3" t="s">
        <v>35</v>
      </c>
      <c r="F3617" s="3" t="s">
        <v>646</v>
      </c>
      <c r="G3617" s="5">
        <v>0.40819578200000001</v>
      </c>
      <c r="H3617" s="5">
        <v>0.26679121700000002</v>
      </c>
      <c r="I3617" s="5">
        <v>0.58188285399999995</v>
      </c>
      <c r="J3617" s="2" t="s">
        <v>644</v>
      </c>
    </row>
    <row r="3618" spans="1:10" ht="14.4" hidden="1">
      <c r="A3618" s="3" t="s">
        <v>350</v>
      </c>
      <c r="B3618" s="5">
        <v>1994</v>
      </c>
      <c r="C3618" s="3" t="s">
        <v>647</v>
      </c>
      <c r="D3618" s="3" t="s">
        <v>651</v>
      </c>
      <c r="E3618" s="3" t="s">
        <v>35</v>
      </c>
      <c r="F3618" s="3" t="s">
        <v>646</v>
      </c>
      <c r="G3618" s="5">
        <v>0.43678979400000001</v>
      </c>
      <c r="H3618" s="5">
        <v>0.27371662699999999</v>
      </c>
      <c r="I3618" s="5">
        <v>0.66448909300000003</v>
      </c>
      <c r="J3618" s="2" t="s">
        <v>644</v>
      </c>
    </row>
    <row r="3619" spans="1:10" ht="14.4" hidden="1">
      <c r="A3619" s="3" t="s">
        <v>350</v>
      </c>
      <c r="B3619" s="5">
        <v>1995</v>
      </c>
      <c r="C3619" s="3" t="s">
        <v>647</v>
      </c>
      <c r="D3619" s="3" t="s">
        <v>651</v>
      </c>
      <c r="E3619" s="3" t="s">
        <v>35</v>
      </c>
      <c r="F3619" s="3" t="s">
        <v>646</v>
      </c>
      <c r="G3619" s="5">
        <v>0.48189981700000001</v>
      </c>
      <c r="H3619" s="5">
        <v>0.283092862</v>
      </c>
      <c r="I3619" s="5">
        <v>0.76244655500000003</v>
      </c>
      <c r="J3619" s="2" t="s">
        <v>644</v>
      </c>
    </row>
    <row r="3620" spans="1:10" ht="14.4" hidden="1">
      <c r="A3620" s="3" t="s">
        <v>350</v>
      </c>
      <c r="B3620" s="5">
        <v>1996</v>
      </c>
      <c r="C3620" s="3" t="s">
        <v>647</v>
      </c>
      <c r="D3620" s="3" t="s">
        <v>651</v>
      </c>
      <c r="E3620" s="3" t="s">
        <v>35</v>
      </c>
      <c r="F3620" s="3" t="s">
        <v>646</v>
      </c>
      <c r="G3620" s="5">
        <v>0.51385621299999995</v>
      </c>
      <c r="H3620" s="5">
        <v>0.31476008999999999</v>
      </c>
      <c r="I3620" s="5">
        <v>0.764502389</v>
      </c>
      <c r="J3620" s="2" t="s">
        <v>644</v>
      </c>
    </row>
    <row r="3621" spans="1:10" ht="14.4" hidden="1">
      <c r="A3621" s="3" t="s">
        <v>350</v>
      </c>
      <c r="B3621" s="5">
        <v>1997</v>
      </c>
      <c r="C3621" s="3" t="s">
        <v>647</v>
      </c>
      <c r="D3621" s="3" t="s">
        <v>651</v>
      </c>
      <c r="E3621" s="3" t="s">
        <v>35</v>
      </c>
      <c r="F3621" s="3" t="s">
        <v>646</v>
      </c>
      <c r="G3621" s="5">
        <v>0.55211864300000002</v>
      </c>
      <c r="H3621" s="5">
        <v>0.35933502299999998</v>
      </c>
      <c r="I3621" s="5">
        <v>0.78939938700000001</v>
      </c>
      <c r="J3621" s="2" t="s">
        <v>644</v>
      </c>
    </row>
    <row r="3622" spans="1:10" ht="14.4" hidden="1">
      <c r="A3622" s="3" t="s">
        <v>350</v>
      </c>
      <c r="B3622" s="5">
        <v>1998</v>
      </c>
      <c r="C3622" s="3" t="s">
        <v>647</v>
      </c>
      <c r="D3622" s="3" t="s">
        <v>651</v>
      </c>
      <c r="E3622" s="3" t="s">
        <v>35</v>
      </c>
      <c r="F3622" s="3" t="s">
        <v>646</v>
      </c>
      <c r="G3622" s="5">
        <v>0.54964788600000003</v>
      </c>
      <c r="H3622" s="5">
        <v>0.35480299799999998</v>
      </c>
      <c r="I3622" s="5">
        <v>0.783176816</v>
      </c>
      <c r="J3622" s="2" t="s">
        <v>644</v>
      </c>
    </row>
    <row r="3623" spans="1:10" ht="14.4" hidden="1">
      <c r="A3623" s="3" t="s">
        <v>350</v>
      </c>
      <c r="B3623" s="5">
        <v>1999</v>
      </c>
      <c r="C3623" s="3" t="s">
        <v>647</v>
      </c>
      <c r="D3623" s="3" t="s">
        <v>651</v>
      </c>
      <c r="E3623" s="3" t="s">
        <v>35</v>
      </c>
      <c r="F3623" s="3" t="s">
        <v>646</v>
      </c>
      <c r="G3623" s="5">
        <v>0.57705047300000001</v>
      </c>
      <c r="H3623" s="5">
        <v>0.36221145100000002</v>
      </c>
      <c r="I3623" s="5">
        <v>0.83699109500000002</v>
      </c>
      <c r="J3623" s="2" t="s">
        <v>644</v>
      </c>
    </row>
    <row r="3624" spans="1:10" ht="14.4" hidden="1">
      <c r="A3624" s="3" t="s">
        <v>350</v>
      </c>
      <c r="B3624" s="5">
        <v>2000</v>
      </c>
      <c r="C3624" s="3" t="s">
        <v>647</v>
      </c>
      <c r="D3624" s="3" t="s">
        <v>651</v>
      </c>
      <c r="E3624" s="3" t="s">
        <v>35</v>
      </c>
      <c r="F3624" s="3" t="s">
        <v>646</v>
      </c>
      <c r="G3624" s="5">
        <v>0.61265019700000001</v>
      </c>
      <c r="H3624" s="5">
        <v>0.35909706699999999</v>
      </c>
      <c r="I3624" s="5">
        <v>0.93196144999999997</v>
      </c>
      <c r="J3624" s="2" t="s">
        <v>644</v>
      </c>
    </row>
    <row r="3625" spans="1:10" ht="14.4" hidden="1">
      <c r="A3625" s="3" t="s">
        <v>350</v>
      </c>
      <c r="B3625" s="5">
        <v>2001</v>
      </c>
      <c r="C3625" s="3" t="s">
        <v>647</v>
      </c>
      <c r="D3625" s="3" t="s">
        <v>651</v>
      </c>
      <c r="E3625" s="3" t="s">
        <v>35</v>
      </c>
      <c r="F3625" s="3" t="s">
        <v>646</v>
      </c>
      <c r="G3625" s="5">
        <v>0.60514328399999995</v>
      </c>
      <c r="H3625" s="5">
        <v>0.380598826</v>
      </c>
      <c r="I3625" s="5">
        <v>0.87820950099999995</v>
      </c>
      <c r="J3625" s="2" t="s">
        <v>644</v>
      </c>
    </row>
    <row r="3626" spans="1:10" ht="14.4" hidden="1">
      <c r="A3626" s="3" t="s">
        <v>350</v>
      </c>
      <c r="B3626" s="5">
        <v>2002</v>
      </c>
      <c r="C3626" s="3" t="s">
        <v>647</v>
      </c>
      <c r="D3626" s="3" t="s">
        <v>651</v>
      </c>
      <c r="E3626" s="3" t="s">
        <v>35</v>
      </c>
      <c r="F3626" s="3" t="s">
        <v>646</v>
      </c>
      <c r="G3626" s="5">
        <v>0.61059469300000002</v>
      </c>
      <c r="H3626" s="5">
        <v>0.39021183399999998</v>
      </c>
      <c r="I3626" s="5">
        <v>0.86661839900000004</v>
      </c>
      <c r="J3626" s="2" t="s">
        <v>644</v>
      </c>
    </row>
    <row r="3627" spans="1:10" ht="14.4" hidden="1">
      <c r="A3627" s="3" t="s">
        <v>350</v>
      </c>
      <c r="B3627" s="5">
        <v>2003</v>
      </c>
      <c r="C3627" s="3" t="s">
        <v>647</v>
      </c>
      <c r="D3627" s="3" t="s">
        <v>651</v>
      </c>
      <c r="E3627" s="3" t="s">
        <v>35</v>
      </c>
      <c r="F3627" s="3" t="s">
        <v>646</v>
      </c>
      <c r="G3627" s="5">
        <v>0.64494205699999996</v>
      </c>
      <c r="H3627" s="5">
        <v>0.416423824</v>
      </c>
      <c r="I3627" s="5">
        <v>0.91051484800000004</v>
      </c>
      <c r="J3627" s="2" t="s">
        <v>644</v>
      </c>
    </row>
    <row r="3628" spans="1:10" ht="14.4" hidden="1">
      <c r="A3628" s="3" t="s">
        <v>350</v>
      </c>
      <c r="B3628" s="5">
        <v>2004</v>
      </c>
      <c r="C3628" s="3" t="s">
        <v>647</v>
      </c>
      <c r="D3628" s="3" t="s">
        <v>651</v>
      </c>
      <c r="E3628" s="3" t="s">
        <v>35</v>
      </c>
      <c r="F3628" s="3" t="s">
        <v>646</v>
      </c>
      <c r="G3628" s="5">
        <v>0.66537977500000001</v>
      </c>
      <c r="H3628" s="5">
        <v>0.41917215400000002</v>
      </c>
      <c r="I3628" s="5">
        <v>0.971005813</v>
      </c>
      <c r="J3628" s="2" t="s">
        <v>644</v>
      </c>
    </row>
    <row r="3629" spans="1:10" ht="14.4" hidden="1">
      <c r="A3629" s="3" t="s">
        <v>350</v>
      </c>
      <c r="B3629" s="5">
        <v>2005</v>
      </c>
      <c r="C3629" s="3" t="s">
        <v>647</v>
      </c>
      <c r="D3629" s="3" t="s">
        <v>651</v>
      </c>
      <c r="E3629" s="3" t="s">
        <v>35</v>
      </c>
      <c r="F3629" s="3" t="s">
        <v>646</v>
      </c>
      <c r="G3629" s="5">
        <v>0.69398689300000005</v>
      </c>
      <c r="H3629" s="5">
        <v>0.41391742100000001</v>
      </c>
      <c r="I3629" s="5">
        <v>1.076282446</v>
      </c>
      <c r="J3629" s="2" t="s">
        <v>644</v>
      </c>
    </row>
    <row r="3630" spans="1:10" ht="14.4" hidden="1">
      <c r="A3630" s="3" t="s">
        <v>350</v>
      </c>
      <c r="B3630" s="5">
        <v>2006</v>
      </c>
      <c r="C3630" s="3" t="s">
        <v>647</v>
      </c>
      <c r="D3630" s="3" t="s">
        <v>651</v>
      </c>
      <c r="E3630" s="3" t="s">
        <v>35</v>
      </c>
      <c r="F3630" s="3" t="s">
        <v>646</v>
      </c>
      <c r="G3630" s="5">
        <v>0.72861636900000004</v>
      </c>
      <c r="H3630" s="5">
        <v>0.46267724999999998</v>
      </c>
      <c r="I3630" s="5">
        <v>1.06233117</v>
      </c>
      <c r="J3630" s="2" t="s">
        <v>644</v>
      </c>
    </row>
    <row r="3631" spans="1:10" ht="14.4" hidden="1">
      <c r="A3631" s="3" t="s">
        <v>350</v>
      </c>
      <c r="B3631" s="5">
        <v>2007</v>
      </c>
      <c r="C3631" s="3" t="s">
        <v>647</v>
      </c>
      <c r="D3631" s="3" t="s">
        <v>651</v>
      </c>
      <c r="E3631" s="3" t="s">
        <v>35</v>
      </c>
      <c r="F3631" s="3" t="s">
        <v>646</v>
      </c>
      <c r="G3631" s="5">
        <v>0.77717848</v>
      </c>
      <c r="H3631" s="5">
        <v>0.49612371300000002</v>
      </c>
      <c r="I3631" s="5">
        <v>1.106868221</v>
      </c>
      <c r="J3631" s="2" t="s">
        <v>644</v>
      </c>
    </row>
    <row r="3632" spans="1:10" ht="14.4" hidden="1">
      <c r="A3632" s="3" t="s">
        <v>350</v>
      </c>
      <c r="B3632" s="5">
        <v>2008</v>
      </c>
      <c r="C3632" s="3" t="s">
        <v>647</v>
      </c>
      <c r="D3632" s="3" t="s">
        <v>651</v>
      </c>
      <c r="E3632" s="3" t="s">
        <v>35</v>
      </c>
      <c r="F3632" s="3" t="s">
        <v>646</v>
      </c>
      <c r="G3632" s="5">
        <v>0.81997658799999995</v>
      </c>
      <c r="H3632" s="5">
        <v>0.54491012500000002</v>
      </c>
      <c r="I3632" s="5">
        <v>1.171121817</v>
      </c>
      <c r="J3632" s="2" t="s">
        <v>644</v>
      </c>
    </row>
    <row r="3633" spans="1:10" ht="14.4" hidden="1">
      <c r="A3633" s="3" t="s">
        <v>350</v>
      </c>
      <c r="B3633" s="5">
        <v>2009</v>
      </c>
      <c r="C3633" s="3" t="s">
        <v>647</v>
      </c>
      <c r="D3633" s="3" t="s">
        <v>651</v>
      </c>
      <c r="E3633" s="3" t="s">
        <v>35</v>
      </c>
      <c r="F3633" s="3" t="s">
        <v>646</v>
      </c>
      <c r="G3633" s="5">
        <v>0.81020714000000005</v>
      </c>
      <c r="H3633" s="5">
        <v>0.51174970399999997</v>
      </c>
      <c r="I3633" s="5">
        <v>1.1821172099999999</v>
      </c>
      <c r="J3633" s="2" t="s">
        <v>644</v>
      </c>
    </row>
    <row r="3634" spans="1:10" ht="14.4" hidden="1">
      <c r="A3634" s="3" t="s">
        <v>350</v>
      </c>
      <c r="B3634" s="5">
        <v>2010</v>
      </c>
      <c r="C3634" s="3" t="s">
        <v>647</v>
      </c>
      <c r="D3634" s="3" t="s">
        <v>651</v>
      </c>
      <c r="E3634" s="3" t="s">
        <v>35</v>
      </c>
      <c r="F3634" s="3" t="s">
        <v>646</v>
      </c>
      <c r="G3634" s="5">
        <v>0.83763369499999996</v>
      </c>
      <c r="H3634" s="5">
        <v>0.491107407</v>
      </c>
      <c r="I3634" s="5">
        <v>1.2942911779999999</v>
      </c>
      <c r="J3634" s="2" t="s">
        <v>644</v>
      </c>
    </row>
    <row r="3635" spans="1:10" ht="14.4" hidden="1">
      <c r="A3635" s="3" t="s">
        <v>350</v>
      </c>
      <c r="B3635" s="5">
        <v>2011</v>
      </c>
      <c r="C3635" s="3" t="s">
        <v>647</v>
      </c>
      <c r="D3635" s="3" t="s">
        <v>651</v>
      </c>
      <c r="E3635" s="3" t="s">
        <v>35</v>
      </c>
      <c r="F3635" s="3" t="s">
        <v>646</v>
      </c>
      <c r="G3635" s="5">
        <v>0.91030895899999997</v>
      </c>
      <c r="H3635" s="5">
        <v>0.53021499800000005</v>
      </c>
      <c r="I3635" s="5">
        <v>1.384073983</v>
      </c>
      <c r="J3635" s="2" t="s">
        <v>644</v>
      </c>
    </row>
    <row r="3636" spans="1:10" ht="14.4" hidden="1">
      <c r="A3636" s="3" t="s">
        <v>350</v>
      </c>
      <c r="B3636" s="5">
        <v>2012</v>
      </c>
      <c r="C3636" s="3" t="s">
        <v>647</v>
      </c>
      <c r="D3636" s="3" t="s">
        <v>651</v>
      </c>
      <c r="E3636" s="3" t="s">
        <v>35</v>
      </c>
      <c r="F3636" s="3" t="s">
        <v>646</v>
      </c>
      <c r="G3636" s="5">
        <v>0.92742184599999999</v>
      </c>
      <c r="H3636" s="5">
        <v>0.52645177399999998</v>
      </c>
      <c r="I3636" s="5">
        <v>1.4296578710000001</v>
      </c>
      <c r="J3636" s="2" t="s">
        <v>644</v>
      </c>
    </row>
    <row r="3637" spans="1:10" ht="14.4" hidden="1">
      <c r="A3637" s="3" t="s">
        <v>350</v>
      </c>
      <c r="B3637" s="5">
        <v>2013</v>
      </c>
      <c r="C3637" s="3" t="s">
        <v>647</v>
      </c>
      <c r="D3637" s="3" t="s">
        <v>651</v>
      </c>
      <c r="E3637" s="3" t="s">
        <v>35</v>
      </c>
      <c r="F3637" s="3" t="s">
        <v>646</v>
      </c>
      <c r="G3637" s="5">
        <v>0.92840723800000002</v>
      </c>
      <c r="H3637" s="5">
        <v>0.53929293599999995</v>
      </c>
      <c r="I3637" s="5">
        <v>1.41147234</v>
      </c>
      <c r="J3637" s="2" t="s">
        <v>644</v>
      </c>
    </row>
    <row r="3638" spans="1:10" ht="14.4" hidden="1">
      <c r="A3638" s="3" t="s">
        <v>350</v>
      </c>
      <c r="B3638" s="5">
        <v>2014</v>
      </c>
      <c r="C3638" s="3" t="s">
        <v>647</v>
      </c>
      <c r="D3638" s="3" t="s">
        <v>651</v>
      </c>
      <c r="E3638" s="3" t="s">
        <v>35</v>
      </c>
      <c r="F3638" s="3" t="s">
        <v>646</v>
      </c>
      <c r="G3638" s="5">
        <v>0.911639596</v>
      </c>
      <c r="H3638" s="5">
        <v>0.504025897</v>
      </c>
      <c r="I3638" s="5">
        <v>1.4257312499999999</v>
      </c>
      <c r="J3638" s="2" t="s">
        <v>644</v>
      </c>
    </row>
    <row r="3639" spans="1:10" ht="14.4" hidden="1">
      <c r="A3639" s="3" t="s">
        <v>350</v>
      </c>
      <c r="B3639" s="5">
        <v>2015</v>
      </c>
      <c r="C3639" s="3" t="s">
        <v>647</v>
      </c>
      <c r="D3639" s="3" t="s">
        <v>651</v>
      </c>
      <c r="E3639" s="3" t="s">
        <v>35</v>
      </c>
      <c r="F3639" s="3" t="s">
        <v>646</v>
      </c>
      <c r="G3639" s="5">
        <v>0.88834049199999998</v>
      </c>
      <c r="H3639" s="5">
        <v>0.50732893800000001</v>
      </c>
      <c r="I3639" s="5">
        <v>1.3988321880000001</v>
      </c>
      <c r="J3639" s="2" t="s">
        <v>644</v>
      </c>
    </row>
    <row r="3640" spans="1:10" ht="14.4" hidden="1">
      <c r="A3640" s="3" t="s">
        <v>350</v>
      </c>
      <c r="B3640" s="5">
        <v>2016</v>
      </c>
      <c r="C3640" s="3" t="s">
        <v>647</v>
      </c>
      <c r="D3640" s="3" t="s">
        <v>651</v>
      </c>
      <c r="E3640" s="3" t="s">
        <v>35</v>
      </c>
      <c r="F3640" s="3" t="s">
        <v>646</v>
      </c>
      <c r="G3640" s="5">
        <v>0.53226236699999996</v>
      </c>
      <c r="H3640" s="5">
        <v>0.10389137</v>
      </c>
      <c r="I3640" s="5">
        <v>1.1044998079999999</v>
      </c>
      <c r="J3640" s="2" t="s">
        <v>644</v>
      </c>
    </row>
    <row r="3641" spans="1:10" ht="14.4" hidden="1">
      <c r="A3641" s="3" t="s">
        <v>350</v>
      </c>
      <c r="B3641" s="5">
        <v>2017</v>
      </c>
      <c r="C3641" s="3" t="s">
        <v>647</v>
      </c>
      <c r="D3641" s="3" t="s">
        <v>651</v>
      </c>
      <c r="E3641" s="3" t="s">
        <v>35</v>
      </c>
      <c r="F3641" s="3" t="s">
        <v>646</v>
      </c>
      <c r="G3641" s="5">
        <v>0.43310051100000002</v>
      </c>
      <c r="H3641" s="5">
        <v>8.5120757000000005E-2</v>
      </c>
      <c r="I3641" s="5">
        <v>1.0509149520000001</v>
      </c>
      <c r="J3641" s="2" t="s">
        <v>644</v>
      </c>
    </row>
    <row r="3642" spans="1:10" ht="14.4">
      <c r="A3642" s="3" t="s">
        <v>350</v>
      </c>
      <c r="B3642" s="5">
        <v>1990</v>
      </c>
      <c r="C3642" s="3" t="s">
        <v>647</v>
      </c>
      <c r="D3642" s="3" t="s">
        <v>642</v>
      </c>
      <c r="E3642" s="3" t="s">
        <v>35</v>
      </c>
      <c r="F3642" s="3" t="s">
        <v>643</v>
      </c>
      <c r="G3642" s="5">
        <v>109.8409317</v>
      </c>
      <c r="H3642" s="5">
        <v>63.607507720000001</v>
      </c>
      <c r="I3642" s="5">
        <v>174.6298505</v>
      </c>
      <c r="J3642" s="2" t="s">
        <v>644</v>
      </c>
    </row>
    <row r="3643" spans="1:10" ht="14.4">
      <c r="A3643" s="3" t="s">
        <v>350</v>
      </c>
      <c r="B3643" s="5">
        <v>1991</v>
      </c>
      <c r="C3643" s="3" t="s">
        <v>647</v>
      </c>
      <c r="D3643" s="3" t="s">
        <v>642</v>
      </c>
      <c r="E3643" s="3" t="s">
        <v>35</v>
      </c>
      <c r="F3643" s="3" t="s">
        <v>643</v>
      </c>
      <c r="G3643" s="5">
        <v>95.448327300000003</v>
      </c>
      <c r="H3643" s="5">
        <v>59.642547950000001</v>
      </c>
      <c r="I3643" s="5">
        <v>144.80767019999999</v>
      </c>
      <c r="J3643" s="2" t="s">
        <v>644</v>
      </c>
    </row>
    <row r="3644" spans="1:10" ht="14.4">
      <c r="A3644" s="3" t="s">
        <v>350</v>
      </c>
      <c r="B3644" s="5">
        <v>1992</v>
      </c>
      <c r="C3644" s="3" t="s">
        <v>647</v>
      </c>
      <c r="D3644" s="3" t="s">
        <v>642</v>
      </c>
      <c r="E3644" s="3" t="s">
        <v>35</v>
      </c>
      <c r="F3644" s="3" t="s">
        <v>643</v>
      </c>
      <c r="G3644" s="5">
        <v>93.576492700000003</v>
      </c>
      <c r="H3644" s="5">
        <v>60.206380379999999</v>
      </c>
      <c r="I3644" s="5">
        <v>137.92388070000001</v>
      </c>
      <c r="J3644" s="2" t="s">
        <v>644</v>
      </c>
    </row>
    <row r="3645" spans="1:10" ht="14.4">
      <c r="A3645" s="3" t="s">
        <v>350</v>
      </c>
      <c r="B3645" s="5">
        <v>1993</v>
      </c>
      <c r="C3645" s="3" t="s">
        <v>647</v>
      </c>
      <c r="D3645" s="3" t="s">
        <v>642</v>
      </c>
      <c r="E3645" s="3" t="s">
        <v>35</v>
      </c>
      <c r="F3645" s="3" t="s">
        <v>643</v>
      </c>
      <c r="G3645" s="5">
        <v>83.799805649999996</v>
      </c>
      <c r="H3645" s="5">
        <v>54.522008880000001</v>
      </c>
      <c r="I3645" s="5">
        <v>119.8018312</v>
      </c>
      <c r="J3645" s="2" t="s">
        <v>644</v>
      </c>
    </row>
    <row r="3646" spans="1:10" ht="14.4">
      <c r="A3646" s="3" t="s">
        <v>350</v>
      </c>
      <c r="B3646" s="5">
        <v>1994</v>
      </c>
      <c r="C3646" s="3" t="s">
        <v>647</v>
      </c>
      <c r="D3646" s="3" t="s">
        <v>642</v>
      </c>
      <c r="E3646" s="3" t="s">
        <v>35</v>
      </c>
      <c r="F3646" s="3" t="s">
        <v>643</v>
      </c>
      <c r="G3646" s="5">
        <v>87.550836110000006</v>
      </c>
      <c r="H3646" s="5">
        <v>55.296200710000001</v>
      </c>
      <c r="I3646" s="5">
        <v>126.6414412</v>
      </c>
      <c r="J3646" s="2" t="s">
        <v>644</v>
      </c>
    </row>
    <row r="3647" spans="1:10" ht="14.4">
      <c r="A3647" s="3" t="s">
        <v>350</v>
      </c>
      <c r="B3647" s="5">
        <v>1995</v>
      </c>
      <c r="C3647" s="3" t="s">
        <v>647</v>
      </c>
      <c r="D3647" s="3" t="s">
        <v>642</v>
      </c>
      <c r="E3647" s="3" t="s">
        <v>35</v>
      </c>
      <c r="F3647" s="3" t="s">
        <v>643</v>
      </c>
      <c r="G3647" s="5">
        <v>91.398605889999999</v>
      </c>
      <c r="H3647" s="5">
        <v>55.197930139999997</v>
      </c>
      <c r="I3647" s="5">
        <v>137.3849491</v>
      </c>
      <c r="J3647" s="2" t="s">
        <v>644</v>
      </c>
    </row>
    <row r="3648" spans="1:10" ht="14.4">
      <c r="A3648" s="3" t="s">
        <v>350</v>
      </c>
      <c r="B3648" s="5">
        <v>1996</v>
      </c>
      <c r="C3648" s="3" t="s">
        <v>647</v>
      </c>
      <c r="D3648" s="3" t="s">
        <v>642</v>
      </c>
      <c r="E3648" s="3" t="s">
        <v>35</v>
      </c>
      <c r="F3648" s="3" t="s">
        <v>643</v>
      </c>
      <c r="G3648" s="5">
        <v>96.749308810000002</v>
      </c>
      <c r="H3648" s="5">
        <v>61.46082801</v>
      </c>
      <c r="I3648" s="5">
        <v>138.656811</v>
      </c>
      <c r="J3648" s="2" t="s">
        <v>644</v>
      </c>
    </row>
    <row r="3649" spans="1:10" ht="14.4">
      <c r="A3649" s="3" t="s">
        <v>350</v>
      </c>
      <c r="B3649" s="5">
        <v>1997</v>
      </c>
      <c r="C3649" s="3" t="s">
        <v>647</v>
      </c>
      <c r="D3649" s="3" t="s">
        <v>642</v>
      </c>
      <c r="E3649" s="3" t="s">
        <v>35</v>
      </c>
      <c r="F3649" s="3" t="s">
        <v>643</v>
      </c>
      <c r="G3649" s="5">
        <v>104.5228867</v>
      </c>
      <c r="H3649" s="5">
        <v>67.913335450000005</v>
      </c>
      <c r="I3649" s="5">
        <v>146.55490080000001</v>
      </c>
      <c r="J3649" s="2" t="s">
        <v>644</v>
      </c>
    </row>
    <row r="3650" spans="1:10" ht="14.4">
      <c r="A3650" s="3" t="s">
        <v>350</v>
      </c>
      <c r="B3650" s="5">
        <v>1998</v>
      </c>
      <c r="C3650" s="3" t="s">
        <v>647</v>
      </c>
      <c r="D3650" s="3" t="s">
        <v>642</v>
      </c>
      <c r="E3650" s="3" t="s">
        <v>35</v>
      </c>
      <c r="F3650" s="3" t="s">
        <v>643</v>
      </c>
      <c r="G3650" s="5">
        <v>96.15387595</v>
      </c>
      <c r="H3650" s="5">
        <v>62.080637299999999</v>
      </c>
      <c r="I3650" s="5">
        <v>136.97878589999999</v>
      </c>
      <c r="J3650" s="2" t="s">
        <v>644</v>
      </c>
    </row>
    <row r="3651" spans="1:10" ht="14.4">
      <c r="A3651" s="3" t="s">
        <v>350</v>
      </c>
      <c r="B3651" s="5">
        <v>1999</v>
      </c>
      <c r="C3651" s="3" t="s">
        <v>647</v>
      </c>
      <c r="D3651" s="3" t="s">
        <v>642</v>
      </c>
      <c r="E3651" s="3" t="s">
        <v>35</v>
      </c>
      <c r="F3651" s="3" t="s">
        <v>643</v>
      </c>
      <c r="G3651" s="5">
        <v>97.088969230000004</v>
      </c>
      <c r="H3651" s="5">
        <v>60.934750430000001</v>
      </c>
      <c r="I3651" s="5">
        <v>141.55335819999999</v>
      </c>
      <c r="J3651" s="2" t="s">
        <v>644</v>
      </c>
    </row>
    <row r="3652" spans="1:10" ht="14.4">
      <c r="A3652" s="3" t="s">
        <v>350</v>
      </c>
      <c r="B3652" s="5">
        <v>2000</v>
      </c>
      <c r="C3652" s="3" t="s">
        <v>647</v>
      </c>
      <c r="D3652" s="3" t="s">
        <v>642</v>
      </c>
      <c r="E3652" s="3" t="s">
        <v>35</v>
      </c>
      <c r="F3652" s="3" t="s">
        <v>643</v>
      </c>
      <c r="G3652" s="5">
        <v>99.278840520000003</v>
      </c>
      <c r="H3652" s="5">
        <v>58.995812020000002</v>
      </c>
      <c r="I3652" s="5">
        <v>148.64968339999999</v>
      </c>
      <c r="J3652" s="2" t="s">
        <v>644</v>
      </c>
    </row>
    <row r="3653" spans="1:10" ht="14.4">
      <c r="A3653" s="3" t="s">
        <v>350</v>
      </c>
      <c r="B3653" s="5">
        <v>2001</v>
      </c>
      <c r="C3653" s="3" t="s">
        <v>647</v>
      </c>
      <c r="D3653" s="3" t="s">
        <v>642</v>
      </c>
      <c r="E3653" s="3" t="s">
        <v>35</v>
      </c>
      <c r="F3653" s="3" t="s">
        <v>643</v>
      </c>
      <c r="G3653" s="5">
        <v>95.159140129999997</v>
      </c>
      <c r="H3653" s="5">
        <v>58.887455799999998</v>
      </c>
      <c r="I3653" s="5">
        <v>135.97112390000001</v>
      </c>
      <c r="J3653" s="2" t="s">
        <v>644</v>
      </c>
    </row>
    <row r="3654" spans="1:10" ht="14.4">
      <c r="A3654" s="3" t="s">
        <v>350</v>
      </c>
      <c r="B3654" s="5">
        <v>2002</v>
      </c>
      <c r="C3654" s="3" t="s">
        <v>647</v>
      </c>
      <c r="D3654" s="3" t="s">
        <v>642</v>
      </c>
      <c r="E3654" s="3" t="s">
        <v>35</v>
      </c>
      <c r="F3654" s="3" t="s">
        <v>643</v>
      </c>
      <c r="G3654" s="5">
        <v>91.491175720000001</v>
      </c>
      <c r="H3654" s="5">
        <v>58.749244349999998</v>
      </c>
      <c r="I3654" s="5">
        <v>128.9675895</v>
      </c>
      <c r="J3654" s="2" t="s">
        <v>644</v>
      </c>
    </row>
    <row r="3655" spans="1:10" ht="14.4">
      <c r="A3655" s="3" t="s">
        <v>350</v>
      </c>
      <c r="B3655" s="5">
        <v>2003</v>
      </c>
      <c r="C3655" s="3" t="s">
        <v>647</v>
      </c>
      <c r="D3655" s="3" t="s">
        <v>642</v>
      </c>
      <c r="E3655" s="3" t="s">
        <v>35</v>
      </c>
      <c r="F3655" s="3" t="s">
        <v>643</v>
      </c>
      <c r="G3655" s="5">
        <v>92.831531490000003</v>
      </c>
      <c r="H3655" s="5">
        <v>61.756048210000003</v>
      </c>
      <c r="I3655" s="5">
        <v>130.0180527</v>
      </c>
      <c r="J3655" s="2" t="s">
        <v>644</v>
      </c>
    </row>
    <row r="3656" spans="1:10" ht="14.4">
      <c r="A3656" s="3" t="s">
        <v>350</v>
      </c>
      <c r="B3656" s="5">
        <v>2004</v>
      </c>
      <c r="C3656" s="3" t="s">
        <v>647</v>
      </c>
      <c r="D3656" s="3" t="s">
        <v>642</v>
      </c>
      <c r="E3656" s="3" t="s">
        <v>35</v>
      </c>
      <c r="F3656" s="3" t="s">
        <v>643</v>
      </c>
      <c r="G3656" s="5">
        <v>90.731279599999993</v>
      </c>
      <c r="H3656" s="5">
        <v>59.329597999999997</v>
      </c>
      <c r="I3656" s="5">
        <v>129.87214539999999</v>
      </c>
      <c r="J3656" s="2" t="s">
        <v>644</v>
      </c>
    </row>
    <row r="3657" spans="1:10" ht="14.4">
      <c r="A3657" s="3" t="s">
        <v>350</v>
      </c>
      <c r="B3657" s="5">
        <v>2005</v>
      </c>
      <c r="C3657" s="3" t="s">
        <v>647</v>
      </c>
      <c r="D3657" s="3" t="s">
        <v>642</v>
      </c>
      <c r="E3657" s="3" t="s">
        <v>35</v>
      </c>
      <c r="F3657" s="3" t="s">
        <v>643</v>
      </c>
      <c r="G3657" s="5">
        <v>103.53047890000001</v>
      </c>
      <c r="H3657" s="5">
        <v>62.42124389</v>
      </c>
      <c r="I3657" s="5">
        <v>156.2275659</v>
      </c>
      <c r="J3657" s="2" t="s">
        <v>644</v>
      </c>
    </row>
    <row r="3658" spans="1:10" ht="14.4">
      <c r="A3658" s="3" t="s">
        <v>350</v>
      </c>
      <c r="B3658" s="5">
        <v>2006</v>
      </c>
      <c r="C3658" s="3" t="s">
        <v>647</v>
      </c>
      <c r="D3658" s="3" t="s">
        <v>642</v>
      </c>
      <c r="E3658" s="3" t="s">
        <v>35</v>
      </c>
      <c r="F3658" s="3" t="s">
        <v>643</v>
      </c>
      <c r="G3658" s="5">
        <v>91.79340191</v>
      </c>
      <c r="H3658" s="5">
        <v>58.827500260000001</v>
      </c>
      <c r="I3658" s="5">
        <v>131.67448469999999</v>
      </c>
      <c r="J3658" s="2" t="s">
        <v>644</v>
      </c>
    </row>
    <row r="3659" spans="1:10" ht="14.4">
      <c r="A3659" s="3" t="s">
        <v>350</v>
      </c>
      <c r="B3659" s="5">
        <v>2007</v>
      </c>
      <c r="C3659" s="3" t="s">
        <v>647</v>
      </c>
      <c r="D3659" s="3" t="s">
        <v>642</v>
      </c>
      <c r="E3659" s="3" t="s">
        <v>35</v>
      </c>
      <c r="F3659" s="3" t="s">
        <v>643</v>
      </c>
      <c r="G3659" s="5">
        <v>89.572300409999997</v>
      </c>
      <c r="H3659" s="5">
        <v>59.344605399999999</v>
      </c>
      <c r="I3659" s="5">
        <v>124.6602979</v>
      </c>
      <c r="J3659" s="2" t="s">
        <v>644</v>
      </c>
    </row>
    <row r="3660" spans="1:10" ht="14.4">
      <c r="A3660" s="3" t="s">
        <v>350</v>
      </c>
      <c r="B3660" s="5">
        <v>2008</v>
      </c>
      <c r="C3660" s="3" t="s">
        <v>647</v>
      </c>
      <c r="D3660" s="3" t="s">
        <v>642</v>
      </c>
      <c r="E3660" s="3" t="s">
        <v>35</v>
      </c>
      <c r="F3660" s="3" t="s">
        <v>643</v>
      </c>
      <c r="G3660" s="5">
        <v>92.366573009999996</v>
      </c>
      <c r="H3660" s="5">
        <v>61.287901890000001</v>
      </c>
      <c r="I3660" s="5">
        <v>125.92963229999999</v>
      </c>
      <c r="J3660" s="2" t="s">
        <v>644</v>
      </c>
    </row>
    <row r="3661" spans="1:10" ht="14.4">
      <c r="A3661" s="3" t="s">
        <v>350</v>
      </c>
      <c r="B3661" s="5">
        <v>2009</v>
      </c>
      <c r="C3661" s="3" t="s">
        <v>647</v>
      </c>
      <c r="D3661" s="3" t="s">
        <v>642</v>
      </c>
      <c r="E3661" s="3" t="s">
        <v>35</v>
      </c>
      <c r="F3661" s="3" t="s">
        <v>643</v>
      </c>
      <c r="G3661" s="5">
        <v>93.738330239999996</v>
      </c>
      <c r="H3661" s="5">
        <v>61.244600939999998</v>
      </c>
      <c r="I3661" s="5">
        <v>131.68888759999999</v>
      </c>
      <c r="J3661" s="2" t="s">
        <v>644</v>
      </c>
    </row>
    <row r="3662" spans="1:10" ht="14.4">
      <c r="A3662" s="3" t="s">
        <v>350</v>
      </c>
      <c r="B3662" s="5">
        <v>2010</v>
      </c>
      <c r="C3662" s="3" t="s">
        <v>647</v>
      </c>
      <c r="D3662" s="3" t="s">
        <v>642</v>
      </c>
      <c r="E3662" s="3" t="s">
        <v>35</v>
      </c>
      <c r="F3662" s="3" t="s">
        <v>643</v>
      </c>
      <c r="G3662" s="5">
        <v>91.594985100000002</v>
      </c>
      <c r="H3662" s="5">
        <v>53.879722049999998</v>
      </c>
      <c r="I3662" s="5">
        <v>136.73921429999999</v>
      </c>
      <c r="J3662" s="2" t="s">
        <v>644</v>
      </c>
    </row>
    <row r="3663" spans="1:10" ht="14.4">
      <c r="A3663" s="3" t="s">
        <v>350</v>
      </c>
      <c r="B3663" s="5">
        <v>2011</v>
      </c>
      <c r="C3663" s="3" t="s">
        <v>647</v>
      </c>
      <c r="D3663" s="3" t="s">
        <v>642</v>
      </c>
      <c r="E3663" s="3" t="s">
        <v>35</v>
      </c>
      <c r="F3663" s="3" t="s">
        <v>643</v>
      </c>
      <c r="G3663" s="5">
        <v>96.025720449999994</v>
      </c>
      <c r="H3663" s="5">
        <v>58.214725569999999</v>
      </c>
      <c r="I3663" s="5">
        <v>141.9875504</v>
      </c>
      <c r="J3663" s="2" t="s">
        <v>644</v>
      </c>
    </row>
    <row r="3664" spans="1:10" ht="14.4">
      <c r="A3664" s="3" t="s">
        <v>350</v>
      </c>
      <c r="B3664" s="5">
        <v>2012</v>
      </c>
      <c r="C3664" s="3" t="s">
        <v>647</v>
      </c>
      <c r="D3664" s="3" t="s">
        <v>642</v>
      </c>
      <c r="E3664" s="3" t="s">
        <v>35</v>
      </c>
      <c r="F3664" s="3" t="s">
        <v>643</v>
      </c>
      <c r="G3664" s="5">
        <v>94.357160800000003</v>
      </c>
      <c r="H3664" s="5">
        <v>57.587820280000003</v>
      </c>
      <c r="I3664" s="5">
        <v>138.1879169</v>
      </c>
      <c r="J3664" s="2" t="s">
        <v>644</v>
      </c>
    </row>
    <row r="3665" spans="1:10" ht="14.4">
      <c r="A3665" s="3" t="s">
        <v>350</v>
      </c>
      <c r="B3665" s="5">
        <v>2013</v>
      </c>
      <c r="C3665" s="3" t="s">
        <v>647</v>
      </c>
      <c r="D3665" s="3" t="s">
        <v>642</v>
      </c>
      <c r="E3665" s="3" t="s">
        <v>35</v>
      </c>
      <c r="F3665" s="3" t="s">
        <v>643</v>
      </c>
      <c r="G3665" s="5">
        <v>90.823496950000006</v>
      </c>
      <c r="H3665" s="5">
        <v>56.172846849999999</v>
      </c>
      <c r="I3665" s="5">
        <v>131.78829020000001</v>
      </c>
      <c r="J3665" s="2" t="s">
        <v>644</v>
      </c>
    </row>
    <row r="3666" spans="1:10" ht="14.4">
      <c r="A3666" s="3" t="s">
        <v>350</v>
      </c>
      <c r="B3666" s="5">
        <v>2014</v>
      </c>
      <c r="C3666" s="3" t="s">
        <v>647</v>
      </c>
      <c r="D3666" s="3" t="s">
        <v>642</v>
      </c>
      <c r="E3666" s="3" t="s">
        <v>35</v>
      </c>
      <c r="F3666" s="3" t="s">
        <v>643</v>
      </c>
      <c r="G3666" s="5">
        <v>89.767103480000003</v>
      </c>
      <c r="H3666" s="5">
        <v>54.368783049999998</v>
      </c>
      <c r="I3666" s="5">
        <v>131.7441901</v>
      </c>
      <c r="J3666" s="2" t="s">
        <v>644</v>
      </c>
    </row>
    <row r="3667" spans="1:10" ht="14.4">
      <c r="A3667" s="3" t="s">
        <v>350</v>
      </c>
      <c r="B3667" s="5">
        <v>2015</v>
      </c>
      <c r="C3667" s="3" t="s">
        <v>647</v>
      </c>
      <c r="D3667" s="3" t="s">
        <v>642</v>
      </c>
      <c r="E3667" s="3" t="s">
        <v>35</v>
      </c>
      <c r="F3667" s="3" t="s">
        <v>643</v>
      </c>
      <c r="G3667" s="5">
        <v>83.454529579999999</v>
      </c>
      <c r="H3667" s="5">
        <v>50.03517635</v>
      </c>
      <c r="I3667" s="5">
        <v>122.4700228</v>
      </c>
      <c r="J3667" s="2" t="s">
        <v>644</v>
      </c>
    </row>
    <row r="3668" spans="1:10" ht="14.4">
      <c r="A3668" s="3" t="s">
        <v>350</v>
      </c>
      <c r="B3668" s="5">
        <v>2016</v>
      </c>
      <c r="C3668" s="3" t="s">
        <v>647</v>
      </c>
      <c r="D3668" s="3" t="s">
        <v>642</v>
      </c>
      <c r="E3668" s="3" t="s">
        <v>35</v>
      </c>
      <c r="F3668" s="3" t="s">
        <v>643</v>
      </c>
      <c r="G3668" s="5">
        <v>49.448272430000003</v>
      </c>
      <c r="H3668" s="5">
        <v>10.24886762</v>
      </c>
      <c r="I3668" s="5">
        <v>100.0083273</v>
      </c>
      <c r="J3668" s="2" t="s">
        <v>644</v>
      </c>
    </row>
    <row r="3669" spans="1:10" ht="14.4">
      <c r="A3669" s="3" t="s">
        <v>350</v>
      </c>
      <c r="B3669" s="5">
        <v>2017</v>
      </c>
      <c r="C3669" s="3" t="s">
        <v>647</v>
      </c>
      <c r="D3669" s="3" t="s">
        <v>642</v>
      </c>
      <c r="E3669" s="3" t="s">
        <v>35</v>
      </c>
      <c r="F3669" s="3" t="s">
        <v>643</v>
      </c>
      <c r="G3669" s="5">
        <v>39.634788450000002</v>
      </c>
      <c r="H3669" s="5">
        <v>8.8972844749999993</v>
      </c>
      <c r="I3669" s="5">
        <v>94.871522859999999</v>
      </c>
      <c r="J3669" s="2" t="s">
        <v>644</v>
      </c>
    </row>
    <row r="3670" spans="1:10" ht="14.4" hidden="1">
      <c r="A3670" s="3" t="s">
        <v>350</v>
      </c>
      <c r="B3670" s="5">
        <v>1990</v>
      </c>
      <c r="C3670" s="3" t="s">
        <v>647</v>
      </c>
      <c r="D3670" s="3" t="s">
        <v>642</v>
      </c>
      <c r="E3670" s="3" t="s">
        <v>35</v>
      </c>
      <c r="F3670" s="3" t="s">
        <v>646</v>
      </c>
      <c r="G3670" s="5">
        <v>3.3512879999999998</v>
      </c>
      <c r="H3670" s="5">
        <v>1.922825</v>
      </c>
      <c r="I3670" s="5">
        <v>5.1655920000000002</v>
      </c>
      <c r="J3670" s="2" t="s">
        <v>644</v>
      </c>
    </row>
    <row r="3671" spans="1:10" ht="14.4" hidden="1">
      <c r="A3671" s="3" t="s">
        <v>350</v>
      </c>
      <c r="B3671" s="5">
        <v>1991</v>
      </c>
      <c r="C3671" s="3" t="s">
        <v>647</v>
      </c>
      <c r="D3671" s="3" t="s">
        <v>642</v>
      </c>
      <c r="E3671" s="3" t="s">
        <v>35</v>
      </c>
      <c r="F3671" s="3" t="s">
        <v>646</v>
      </c>
      <c r="G3671" s="5">
        <v>3.0518260000000001</v>
      </c>
      <c r="H3671" s="5">
        <v>1.9189419999999999</v>
      </c>
      <c r="I3671" s="5">
        <v>4.4907260000000004</v>
      </c>
      <c r="J3671" s="2" t="s">
        <v>644</v>
      </c>
    </row>
    <row r="3672" spans="1:10" ht="14.4" hidden="1">
      <c r="A3672" s="3" t="s">
        <v>350</v>
      </c>
      <c r="B3672" s="5">
        <v>1992</v>
      </c>
      <c r="C3672" s="3" t="s">
        <v>647</v>
      </c>
      <c r="D3672" s="3" t="s">
        <v>642</v>
      </c>
      <c r="E3672" s="3" t="s">
        <v>35</v>
      </c>
      <c r="F3672" s="3" t="s">
        <v>646</v>
      </c>
      <c r="G3672" s="5">
        <v>3.0117080000000001</v>
      </c>
      <c r="H3672" s="5">
        <v>1.943222</v>
      </c>
      <c r="I3672" s="5">
        <v>4.4556240000000003</v>
      </c>
      <c r="J3672" s="2" t="s">
        <v>644</v>
      </c>
    </row>
    <row r="3673" spans="1:10" ht="14.4" hidden="1">
      <c r="A3673" s="3" t="s">
        <v>350</v>
      </c>
      <c r="B3673" s="5">
        <v>1993</v>
      </c>
      <c r="C3673" s="3" t="s">
        <v>647</v>
      </c>
      <c r="D3673" s="3" t="s">
        <v>642</v>
      </c>
      <c r="E3673" s="3" t="s">
        <v>35</v>
      </c>
      <c r="F3673" s="3" t="s">
        <v>646</v>
      </c>
      <c r="G3673" s="5">
        <v>2.8680150000000002</v>
      </c>
      <c r="H3673" s="5">
        <v>1.916061</v>
      </c>
      <c r="I3673" s="5">
        <v>4.0943189999999996</v>
      </c>
      <c r="J3673" s="2" t="s">
        <v>644</v>
      </c>
    </row>
    <row r="3674" spans="1:10" ht="14.4" hidden="1">
      <c r="A3674" s="3" t="s">
        <v>350</v>
      </c>
      <c r="B3674" s="5">
        <v>1994</v>
      </c>
      <c r="C3674" s="3" t="s">
        <v>647</v>
      </c>
      <c r="D3674" s="3" t="s">
        <v>642</v>
      </c>
      <c r="E3674" s="3" t="s">
        <v>35</v>
      </c>
      <c r="F3674" s="3" t="s">
        <v>646</v>
      </c>
      <c r="G3674" s="5">
        <v>2.9901070000000001</v>
      </c>
      <c r="H3674" s="5">
        <v>1.8742540000000001</v>
      </c>
      <c r="I3674" s="5">
        <v>4.3676690000000002</v>
      </c>
      <c r="J3674" s="2" t="s">
        <v>644</v>
      </c>
    </row>
    <row r="3675" spans="1:10" ht="14.4" hidden="1">
      <c r="A3675" s="3" t="s">
        <v>350</v>
      </c>
      <c r="B3675" s="5">
        <v>1995</v>
      </c>
      <c r="C3675" s="3" t="s">
        <v>647</v>
      </c>
      <c r="D3675" s="3" t="s">
        <v>642</v>
      </c>
      <c r="E3675" s="3" t="s">
        <v>35</v>
      </c>
      <c r="F3675" s="3" t="s">
        <v>646</v>
      </c>
      <c r="G3675" s="5">
        <v>3.1626639999999999</v>
      </c>
      <c r="H3675" s="5">
        <v>1.8944559999999999</v>
      </c>
      <c r="I3675" s="5">
        <v>4.7789659999999996</v>
      </c>
      <c r="J3675" s="2" t="s">
        <v>644</v>
      </c>
    </row>
    <row r="3676" spans="1:10" ht="14.4" hidden="1">
      <c r="A3676" s="3" t="s">
        <v>350</v>
      </c>
      <c r="B3676" s="5">
        <v>1996</v>
      </c>
      <c r="C3676" s="3" t="s">
        <v>647</v>
      </c>
      <c r="D3676" s="3" t="s">
        <v>642</v>
      </c>
      <c r="E3676" s="3" t="s">
        <v>35</v>
      </c>
      <c r="F3676" s="3" t="s">
        <v>646</v>
      </c>
      <c r="G3676" s="5">
        <v>3.3121939999999999</v>
      </c>
      <c r="H3676" s="5">
        <v>2.0983200000000002</v>
      </c>
      <c r="I3676" s="5">
        <v>4.8438350000000003</v>
      </c>
      <c r="J3676" s="2" t="s">
        <v>644</v>
      </c>
    </row>
    <row r="3677" spans="1:10" ht="14.4" hidden="1">
      <c r="A3677" s="3" t="s">
        <v>350</v>
      </c>
      <c r="B3677" s="5">
        <v>1997</v>
      </c>
      <c r="C3677" s="3" t="s">
        <v>647</v>
      </c>
      <c r="D3677" s="3" t="s">
        <v>642</v>
      </c>
      <c r="E3677" s="3" t="s">
        <v>35</v>
      </c>
      <c r="F3677" s="3" t="s">
        <v>646</v>
      </c>
      <c r="G3677" s="5">
        <v>3.537839</v>
      </c>
      <c r="H3677" s="5">
        <v>2.3056540000000001</v>
      </c>
      <c r="I3677" s="5">
        <v>4.9890920000000003</v>
      </c>
      <c r="J3677" s="2" t="s">
        <v>644</v>
      </c>
    </row>
    <row r="3678" spans="1:10" ht="14.4" hidden="1">
      <c r="A3678" s="3" t="s">
        <v>350</v>
      </c>
      <c r="B3678" s="5">
        <v>1998</v>
      </c>
      <c r="C3678" s="3" t="s">
        <v>647</v>
      </c>
      <c r="D3678" s="3" t="s">
        <v>642</v>
      </c>
      <c r="E3678" s="3" t="s">
        <v>35</v>
      </c>
      <c r="F3678" s="3" t="s">
        <v>646</v>
      </c>
      <c r="G3678" s="5">
        <v>3.3481670000000001</v>
      </c>
      <c r="H3678" s="5">
        <v>2.1713960000000001</v>
      </c>
      <c r="I3678" s="5">
        <v>4.7822979999999999</v>
      </c>
      <c r="J3678" s="2" t="s">
        <v>644</v>
      </c>
    </row>
    <row r="3679" spans="1:10" ht="14.4" hidden="1">
      <c r="A3679" s="3" t="s">
        <v>350</v>
      </c>
      <c r="B3679" s="5">
        <v>1999</v>
      </c>
      <c r="C3679" s="3" t="s">
        <v>647</v>
      </c>
      <c r="D3679" s="3" t="s">
        <v>642</v>
      </c>
      <c r="E3679" s="3" t="s">
        <v>35</v>
      </c>
      <c r="F3679" s="3" t="s">
        <v>646</v>
      </c>
      <c r="G3679" s="5">
        <v>3.3840089999999998</v>
      </c>
      <c r="H3679" s="5">
        <v>2.1105299999999998</v>
      </c>
      <c r="I3679" s="5">
        <v>5.1005070000000003</v>
      </c>
      <c r="J3679" s="2" t="s">
        <v>644</v>
      </c>
    </row>
    <row r="3680" spans="1:10" ht="14.4" hidden="1">
      <c r="A3680" s="3" t="s">
        <v>350</v>
      </c>
      <c r="B3680" s="5">
        <v>2000</v>
      </c>
      <c r="C3680" s="3" t="s">
        <v>647</v>
      </c>
      <c r="D3680" s="3" t="s">
        <v>642</v>
      </c>
      <c r="E3680" s="3" t="s">
        <v>35</v>
      </c>
      <c r="F3680" s="3" t="s">
        <v>646</v>
      </c>
      <c r="G3680" s="5">
        <v>3.4310969999999998</v>
      </c>
      <c r="H3680" s="5">
        <v>2.0102069999999999</v>
      </c>
      <c r="I3680" s="5">
        <v>5.367661</v>
      </c>
      <c r="J3680" s="2" t="s">
        <v>644</v>
      </c>
    </row>
    <row r="3681" spans="1:10" ht="14.4" hidden="1">
      <c r="A3681" s="3" t="s">
        <v>350</v>
      </c>
      <c r="B3681" s="5">
        <v>2001</v>
      </c>
      <c r="C3681" s="3" t="s">
        <v>647</v>
      </c>
      <c r="D3681" s="3" t="s">
        <v>642</v>
      </c>
      <c r="E3681" s="3" t="s">
        <v>35</v>
      </c>
      <c r="F3681" s="3" t="s">
        <v>646</v>
      </c>
      <c r="G3681" s="5">
        <v>3.2537349999999998</v>
      </c>
      <c r="H3681" s="5">
        <v>1.983789</v>
      </c>
      <c r="I3681" s="5">
        <v>4.8507490000000004</v>
      </c>
      <c r="J3681" s="2" t="s">
        <v>644</v>
      </c>
    </row>
    <row r="3682" spans="1:10" ht="14.4" hidden="1">
      <c r="A3682" s="3" t="s">
        <v>350</v>
      </c>
      <c r="B3682" s="5">
        <v>2002</v>
      </c>
      <c r="C3682" s="3" t="s">
        <v>647</v>
      </c>
      <c r="D3682" s="3" t="s">
        <v>642</v>
      </c>
      <c r="E3682" s="3" t="s">
        <v>35</v>
      </c>
      <c r="F3682" s="3" t="s">
        <v>646</v>
      </c>
      <c r="G3682" s="5">
        <v>3.1679430000000002</v>
      </c>
      <c r="H3682" s="5">
        <v>2.0300050000000001</v>
      </c>
      <c r="I3682" s="5">
        <v>4.6439839999999997</v>
      </c>
      <c r="J3682" s="2" t="s">
        <v>644</v>
      </c>
    </row>
    <row r="3683" spans="1:10" ht="14.4" hidden="1">
      <c r="A3683" s="3" t="s">
        <v>350</v>
      </c>
      <c r="B3683" s="5">
        <v>2003</v>
      </c>
      <c r="C3683" s="3" t="s">
        <v>647</v>
      </c>
      <c r="D3683" s="3" t="s">
        <v>642</v>
      </c>
      <c r="E3683" s="3" t="s">
        <v>35</v>
      </c>
      <c r="F3683" s="3" t="s">
        <v>646</v>
      </c>
      <c r="G3683" s="5">
        <v>3.2193040000000002</v>
      </c>
      <c r="H3683" s="5">
        <v>2.1280999999999999</v>
      </c>
      <c r="I3683" s="5">
        <v>4.6763919999999999</v>
      </c>
      <c r="J3683" s="2" t="s">
        <v>644</v>
      </c>
    </row>
    <row r="3684" spans="1:10" ht="14.4" hidden="1">
      <c r="A3684" s="3" t="s">
        <v>350</v>
      </c>
      <c r="B3684" s="5">
        <v>2004</v>
      </c>
      <c r="C3684" s="3" t="s">
        <v>647</v>
      </c>
      <c r="D3684" s="3" t="s">
        <v>642</v>
      </c>
      <c r="E3684" s="3" t="s">
        <v>35</v>
      </c>
      <c r="F3684" s="3" t="s">
        <v>646</v>
      </c>
      <c r="G3684" s="5">
        <v>3.1794980000000002</v>
      </c>
      <c r="H3684" s="5">
        <v>2.037836</v>
      </c>
      <c r="I3684" s="5">
        <v>4.7340439999999999</v>
      </c>
      <c r="J3684" s="2" t="s">
        <v>644</v>
      </c>
    </row>
    <row r="3685" spans="1:10" ht="14.4" hidden="1">
      <c r="A3685" s="3" t="s">
        <v>350</v>
      </c>
      <c r="B3685" s="5">
        <v>2005</v>
      </c>
      <c r="C3685" s="3" t="s">
        <v>647</v>
      </c>
      <c r="D3685" s="3" t="s">
        <v>642</v>
      </c>
      <c r="E3685" s="3" t="s">
        <v>35</v>
      </c>
      <c r="F3685" s="3" t="s">
        <v>646</v>
      </c>
      <c r="G3685" s="5">
        <v>3.328411</v>
      </c>
      <c r="H3685" s="5">
        <v>1.982945</v>
      </c>
      <c r="I3685" s="5">
        <v>5.0769339999999996</v>
      </c>
      <c r="J3685" s="2" t="s">
        <v>644</v>
      </c>
    </row>
    <row r="3686" spans="1:10" ht="14.4" hidden="1">
      <c r="A3686" s="3" t="s">
        <v>350</v>
      </c>
      <c r="B3686" s="5">
        <v>2006</v>
      </c>
      <c r="C3686" s="3" t="s">
        <v>647</v>
      </c>
      <c r="D3686" s="3" t="s">
        <v>642</v>
      </c>
      <c r="E3686" s="3" t="s">
        <v>35</v>
      </c>
      <c r="F3686" s="3" t="s">
        <v>646</v>
      </c>
      <c r="G3686" s="5">
        <v>3.2153109999999998</v>
      </c>
      <c r="H3686" s="5">
        <v>2.0126840000000001</v>
      </c>
      <c r="I3686" s="5">
        <v>4.7948170000000001</v>
      </c>
      <c r="J3686" s="2" t="s">
        <v>644</v>
      </c>
    </row>
    <row r="3687" spans="1:10" ht="14.4" hidden="1">
      <c r="A3687" s="3" t="s">
        <v>350</v>
      </c>
      <c r="B3687" s="5">
        <v>2007</v>
      </c>
      <c r="C3687" s="3" t="s">
        <v>647</v>
      </c>
      <c r="D3687" s="3" t="s">
        <v>642</v>
      </c>
      <c r="E3687" s="3" t="s">
        <v>35</v>
      </c>
      <c r="F3687" s="3" t="s">
        <v>646</v>
      </c>
      <c r="G3687" s="5">
        <v>3.2624590000000002</v>
      </c>
      <c r="H3687" s="5">
        <v>2.1202220000000001</v>
      </c>
      <c r="I3687" s="5">
        <v>4.7619730000000002</v>
      </c>
      <c r="J3687" s="2" t="s">
        <v>644</v>
      </c>
    </row>
    <row r="3688" spans="1:10" ht="14.4" hidden="1">
      <c r="A3688" s="3" t="s">
        <v>350</v>
      </c>
      <c r="B3688" s="5">
        <v>2008</v>
      </c>
      <c r="C3688" s="3" t="s">
        <v>647</v>
      </c>
      <c r="D3688" s="3" t="s">
        <v>642</v>
      </c>
      <c r="E3688" s="3" t="s">
        <v>35</v>
      </c>
      <c r="F3688" s="3" t="s">
        <v>646</v>
      </c>
      <c r="G3688" s="5">
        <v>3.3834379999999999</v>
      </c>
      <c r="H3688" s="5">
        <v>2.2040600000000001</v>
      </c>
      <c r="I3688" s="5">
        <v>4.8812389999999999</v>
      </c>
      <c r="J3688" s="2" t="s">
        <v>644</v>
      </c>
    </row>
    <row r="3689" spans="1:10" ht="14.4" hidden="1">
      <c r="A3689" s="3" t="s">
        <v>350</v>
      </c>
      <c r="B3689" s="5">
        <v>2009</v>
      </c>
      <c r="C3689" s="3" t="s">
        <v>647</v>
      </c>
      <c r="D3689" s="3" t="s">
        <v>642</v>
      </c>
      <c r="E3689" s="3" t="s">
        <v>35</v>
      </c>
      <c r="F3689" s="3" t="s">
        <v>646</v>
      </c>
      <c r="G3689" s="5">
        <v>3.3516949999999999</v>
      </c>
      <c r="H3689" s="5">
        <v>2.1501389999999998</v>
      </c>
      <c r="I3689" s="5">
        <v>4.8104209999999998</v>
      </c>
      <c r="J3689" s="2" t="s">
        <v>644</v>
      </c>
    </row>
    <row r="3690" spans="1:10" ht="14.4" hidden="1">
      <c r="A3690" s="3" t="s">
        <v>350</v>
      </c>
      <c r="B3690" s="5">
        <v>2010</v>
      </c>
      <c r="C3690" s="3" t="s">
        <v>647</v>
      </c>
      <c r="D3690" s="3" t="s">
        <v>642</v>
      </c>
      <c r="E3690" s="3" t="s">
        <v>35</v>
      </c>
      <c r="F3690" s="3" t="s">
        <v>646</v>
      </c>
      <c r="G3690" s="5">
        <v>3.404903</v>
      </c>
      <c r="H3690" s="5">
        <v>1.9977549999999999</v>
      </c>
      <c r="I3690" s="5">
        <v>5.1882820000000001</v>
      </c>
      <c r="J3690" s="2" t="s">
        <v>644</v>
      </c>
    </row>
    <row r="3691" spans="1:10" ht="14.4" hidden="1">
      <c r="A3691" s="3" t="s">
        <v>350</v>
      </c>
      <c r="B3691" s="5">
        <v>2011</v>
      </c>
      <c r="C3691" s="3" t="s">
        <v>647</v>
      </c>
      <c r="D3691" s="3" t="s">
        <v>642</v>
      </c>
      <c r="E3691" s="3" t="s">
        <v>35</v>
      </c>
      <c r="F3691" s="3" t="s">
        <v>646</v>
      </c>
      <c r="G3691" s="5">
        <v>3.6607210000000001</v>
      </c>
      <c r="H3691" s="5">
        <v>2.2119430000000002</v>
      </c>
      <c r="I3691" s="5">
        <v>5.6788660000000002</v>
      </c>
      <c r="J3691" s="2" t="s">
        <v>644</v>
      </c>
    </row>
    <row r="3692" spans="1:10" ht="14.4" hidden="1">
      <c r="A3692" s="3" t="s">
        <v>350</v>
      </c>
      <c r="B3692" s="5">
        <v>2012</v>
      </c>
      <c r="C3692" s="3" t="s">
        <v>647</v>
      </c>
      <c r="D3692" s="3" t="s">
        <v>642</v>
      </c>
      <c r="E3692" s="3" t="s">
        <v>35</v>
      </c>
      <c r="F3692" s="3" t="s">
        <v>646</v>
      </c>
      <c r="G3692" s="5">
        <v>3.698979</v>
      </c>
      <c r="H3692" s="5">
        <v>2.2150400000000001</v>
      </c>
      <c r="I3692" s="5">
        <v>5.65923</v>
      </c>
      <c r="J3692" s="2" t="s">
        <v>644</v>
      </c>
    </row>
    <row r="3693" spans="1:10" ht="14.4" hidden="1">
      <c r="A3693" s="3" t="s">
        <v>350</v>
      </c>
      <c r="B3693" s="5">
        <v>2013</v>
      </c>
      <c r="C3693" s="3" t="s">
        <v>647</v>
      </c>
      <c r="D3693" s="3" t="s">
        <v>642</v>
      </c>
      <c r="E3693" s="3" t="s">
        <v>35</v>
      </c>
      <c r="F3693" s="3" t="s">
        <v>646</v>
      </c>
      <c r="G3693" s="5">
        <v>3.6829339999999999</v>
      </c>
      <c r="H3693" s="5">
        <v>2.299668</v>
      </c>
      <c r="I3693" s="5">
        <v>5.5289450000000002</v>
      </c>
      <c r="J3693" s="2" t="s">
        <v>644</v>
      </c>
    </row>
    <row r="3694" spans="1:10" ht="14.4" hidden="1">
      <c r="A3694" s="3" t="s">
        <v>350</v>
      </c>
      <c r="B3694" s="5">
        <v>2014</v>
      </c>
      <c r="C3694" s="3" t="s">
        <v>647</v>
      </c>
      <c r="D3694" s="3" t="s">
        <v>642</v>
      </c>
      <c r="E3694" s="3" t="s">
        <v>35</v>
      </c>
      <c r="F3694" s="3" t="s">
        <v>646</v>
      </c>
      <c r="G3694" s="5">
        <v>3.6358060000000001</v>
      </c>
      <c r="H3694" s="5">
        <v>2.1897289999999998</v>
      </c>
      <c r="I3694" s="5">
        <v>5.634474</v>
      </c>
      <c r="J3694" s="2" t="s">
        <v>644</v>
      </c>
    </row>
    <row r="3695" spans="1:10" ht="14.4" hidden="1">
      <c r="A3695" s="3" t="s">
        <v>350</v>
      </c>
      <c r="B3695" s="5">
        <v>2015</v>
      </c>
      <c r="C3695" s="3" t="s">
        <v>647</v>
      </c>
      <c r="D3695" s="3" t="s">
        <v>642</v>
      </c>
      <c r="E3695" s="3" t="s">
        <v>35</v>
      </c>
      <c r="F3695" s="3" t="s">
        <v>646</v>
      </c>
      <c r="G3695" s="5">
        <v>3.5269089999999998</v>
      </c>
      <c r="H3695" s="5">
        <v>2.0791210000000002</v>
      </c>
      <c r="I3695" s="5">
        <v>5.432798</v>
      </c>
      <c r="J3695" s="2" t="s">
        <v>644</v>
      </c>
    </row>
    <row r="3696" spans="1:10" ht="14.4" hidden="1">
      <c r="A3696" s="3" t="s">
        <v>350</v>
      </c>
      <c r="B3696" s="5">
        <v>2016</v>
      </c>
      <c r="C3696" s="3" t="s">
        <v>647</v>
      </c>
      <c r="D3696" s="3" t="s">
        <v>642</v>
      </c>
      <c r="E3696" s="3" t="s">
        <v>35</v>
      </c>
      <c r="F3696" s="3" t="s">
        <v>646</v>
      </c>
      <c r="G3696" s="5">
        <v>2.1429809999999998</v>
      </c>
      <c r="H3696" s="5">
        <v>0.43892700000000001</v>
      </c>
      <c r="I3696" s="5">
        <v>4.3082229999999999</v>
      </c>
      <c r="J3696" s="2" t="s">
        <v>644</v>
      </c>
    </row>
    <row r="3697" spans="1:10" ht="14.4" hidden="1">
      <c r="A3697" s="3" t="s">
        <v>350</v>
      </c>
      <c r="B3697" s="5">
        <v>2017</v>
      </c>
      <c r="C3697" s="3" t="s">
        <v>647</v>
      </c>
      <c r="D3697" s="3" t="s">
        <v>642</v>
      </c>
      <c r="E3697" s="3" t="s">
        <v>35</v>
      </c>
      <c r="F3697" s="3" t="s">
        <v>646</v>
      </c>
      <c r="G3697" s="5">
        <v>1.757844</v>
      </c>
      <c r="H3697" s="5">
        <v>0.397115</v>
      </c>
      <c r="I3697" s="5">
        <v>4.34781</v>
      </c>
      <c r="J3697" s="2" t="s">
        <v>644</v>
      </c>
    </row>
    <row r="3698" spans="1:10" ht="14.4">
      <c r="A3698" s="3" t="s">
        <v>355</v>
      </c>
      <c r="B3698" s="5">
        <v>1990</v>
      </c>
      <c r="C3698" s="3" t="s">
        <v>641</v>
      </c>
      <c r="D3698" s="3" t="s">
        <v>642</v>
      </c>
      <c r="E3698" s="3" t="s">
        <v>35</v>
      </c>
      <c r="F3698" s="3" t="s">
        <v>643</v>
      </c>
      <c r="G3698" s="5">
        <v>945.20177660000002</v>
      </c>
      <c r="H3698" s="5">
        <v>490.8637999</v>
      </c>
      <c r="I3698" s="5">
        <v>1511.4075110000001</v>
      </c>
      <c r="J3698" s="2" t="s">
        <v>644</v>
      </c>
    </row>
    <row r="3699" spans="1:10" ht="14.4">
      <c r="A3699" s="3" t="s">
        <v>355</v>
      </c>
      <c r="B3699" s="5">
        <v>1991</v>
      </c>
      <c r="C3699" s="3" t="s">
        <v>641</v>
      </c>
      <c r="D3699" s="3" t="s">
        <v>642</v>
      </c>
      <c r="E3699" s="3" t="s">
        <v>35</v>
      </c>
      <c r="F3699" s="3" t="s">
        <v>643</v>
      </c>
      <c r="G3699" s="5">
        <v>883.52162020000003</v>
      </c>
      <c r="H3699" s="5">
        <v>479.21449899999999</v>
      </c>
      <c r="I3699" s="5">
        <v>1340.9446419999999</v>
      </c>
      <c r="J3699" s="2" t="s">
        <v>644</v>
      </c>
    </row>
    <row r="3700" spans="1:10" ht="14.4">
      <c r="A3700" s="3" t="s">
        <v>355</v>
      </c>
      <c r="B3700" s="5">
        <v>1992</v>
      </c>
      <c r="C3700" s="3" t="s">
        <v>641</v>
      </c>
      <c r="D3700" s="3" t="s">
        <v>642</v>
      </c>
      <c r="E3700" s="3" t="s">
        <v>35</v>
      </c>
      <c r="F3700" s="3" t="s">
        <v>643</v>
      </c>
      <c r="G3700" s="5">
        <v>821.31642420000003</v>
      </c>
      <c r="H3700" s="5">
        <v>454.3334567</v>
      </c>
      <c r="I3700" s="5">
        <v>1223.404166</v>
      </c>
      <c r="J3700" s="2" t="s">
        <v>644</v>
      </c>
    </row>
    <row r="3701" spans="1:10" ht="14.4">
      <c r="A3701" s="3" t="s">
        <v>355</v>
      </c>
      <c r="B3701" s="5">
        <v>1993</v>
      </c>
      <c r="C3701" s="3" t="s">
        <v>641</v>
      </c>
      <c r="D3701" s="3" t="s">
        <v>642</v>
      </c>
      <c r="E3701" s="3" t="s">
        <v>35</v>
      </c>
      <c r="F3701" s="3" t="s">
        <v>643</v>
      </c>
      <c r="G3701" s="5">
        <v>775.05424909999999</v>
      </c>
      <c r="H3701" s="5">
        <v>441.40148019999998</v>
      </c>
      <c r="I3701" s="5">
        <v>1174.122102</v>
      </c>
      <c r="J3701" s="2" t="s">
        <v>644</v>
      </c>
    </row>
    <row r="3702" spans="1:10" ht="14.4">
      <c r="A3702" s="3" t="s">
        <v>355</v>
      </c>
      <c r="B3702" s="5">
        <v>1994</v>
      </c>
      <c r="C3702" s="3" t="s">
        <v>641</v>
      </c>
      <c r="D3702" s="3" t="s">
        <v>642</v>
      </c>
      <c r="E3702" s="3" t="s">
        <v>35</v>
      </c>
      <c r="F3702" s="3" t="s">
        <v>643</v>
      </c>
      <c r="G3702" s="5">
        <v>744.13574170000004</v>
      </c>
      <c r="H3702" s="5">
        <v>409.97173350000003</v>
      </c>
      <c r="I3702" s="5">
        <v>1141.1942329999999</v>
      </c>
      <c r="J3702" s="2" t="s">
        <v>644</v>
      </c>
    </row>
    <row r="3703" spans="1:10" ht="14.4">
      <c r="A3703" s="3" t="s">
        <v>355</v>
      </c>
      <c r="B3703" s="5">
        <v>1995</v>
      </c>
      <c r="C3703" s="3" t="s">
        <v>641</v>
      </c>
      <c r="D3703" s="3" t="s">
        <v>642</v>
      </c>
      <c r="E3703" s="3" t="s">
        <v>35</v>
      </c>
      <c r="F3703" s="3" t="s">
        <v>643</v>
      </c>
      <c r="G3703" s="5">
        <v>725.65171169999996</v>
      </c>
      <c r="H3703" s="5">
        <v>370.1817666</v>
      </c>
      <c r="I3703" s="5">
        <v>1144.122924</v>
      </c>
      <c r="J3703" s="2" t="s">
        <v>644</v>
      </c>
    </row>
    <row r="3704" spans="1:10" ht="14.4">
      <c r="A3704" s="3" t="s">
        <v>355</v>
      </c>
      <c r="B3704" s="5">
        <v>1996</v>
      </c>
      <c r="C3704" s="3" t="s">
        <v>641</v>
      </c>
      <c r="D3704" s="3" t="s">
        <v>642</v>
      </c>
      <c r="E3704" s="3" t="s">
        <v>35</v>
      </c>
      <c r="F3704" s="3" t="s">
        <v>643</v>
      </c>
      <c r="G3704" s="5">
        <v>711.39500250000003</v>
      </c>
      <c r="H3704" s="5">
        <v>396.51895530000002</v>
      </c>
      <c r="I3704" s="5">
        <v>1087.8877709999999</v>
      </c>
      <c r="J3704" s="2" t="s">
        <v>644</v>
      </c>
    </row>
    <row r="3705" spans="1:10" ht="14.4">
      <c r="A3705" s="3" t="s">
        <v>355</v>
      </c>
      <c r="B3705" s="5">
        <v>1997</v>
      </c>
      <c r="C3705" s="3" t="s">
        <v>641</v>
      </c>
      <c r="D3705" s="3" t="s">
        <v>642</v>
      </c>
      <c r="E3705" s="3" t="s">
        <v>35</v>
      </c>
      <c r="F3705" s="3" t="s">
        <v>643</v>
      </c>
      <c r="G3705" s="5">
        <v>683.97191599999996</v>
      </c>
      <c r="H3705" s="5">
        <v>393.94100630000003</v>
      </c>
      <c r="I3705" s="5">
        <v>1043.922188</v>
      </c>
      <c r="J3705" s="2" t="s">
        <v>644</v>
      </c>
    </row>
    <row r="3706" spans="1:10" ht="14.4">
      <c r="A3706" s="3" t="s">
        <v>355</v>
      </c>
      <c r="B3706" s="5">
        <v>1998</v>
      </c>
      <c r="C3706" s="3" t="s">
        <v>641</v>
      </c>
      <c r="D3706" s="3" t="s">
        <v>642</v>
      </c>
      <c r="E3706" s="3" t="s">
        <v>35</v>
      </c>
      <c r="F3706" s="3" t="s">
        <v>643</v>
      </c>
      <c r="G3706" s="5">
        <v>679.84220600000003</v>
      </c>
      <c r="H3706" s="5">
        <v>390.65778690000002</v>
      </c>
      <c r="I3706" s="5">
        <v>1036.247439</v>
      </c>
      <c r="J3706" s="2" t="s">
        <v>644</v>
      </c>
    </row>
    <row r="3707" spans="1:10" ht="14.4">
      <c r="A3707" s="3" t="s">
        <v>355</v>
      </c>
      <c r="B3707" s="5">
        <v>1999</v>
      </c>
      <c r="C3707" s="3" t="s">
        <v>641</v>
      </c>
      <c r="D3707" s="3" t="s">
        <v>642</v>
      </c>
      <c r="E3707" s="3" t="s">
        <v>35</v>
      </c>
      <c r="F3707" s="3" t="s">
        <v>643</v>
      </c>
      <c r="G3707" s="5">
        <v>688.10704080000005</v>
      </c>
      <c r="H3707" s="5">
        <v>399.8291246</v>
      </c>
      <c r="I3707" s="5">
        <v>1082.264934</v>
      </c>
      <c r="J3707" s="2" t="s">
        <v>644</v>
      </c>
    </row>
    <row r="3708" spans="1:10" ht="14.4">
      <c r="A3708" s="3" t="s">
        <v>355</v>
      </c>
      <c r="B3708" s="5">
        <v>2000</v>
      </c>
      <c r="C3708" s="3" t="s">
        <v>641</v>
      </c>
      <c r="D3708" s="3" t="s">
        <v>642</v>
      </c>
      <c r="E3708" s="3" t="s">
        <v>35</v>
      </c>
      <c r="F3708" s="3" t="s">
        <v>643</v>
      </c>
      <c r="G3708" s="5">
        <v>654.74919460000001</v>
      </c>
      <c r="H3708" s="5">
        <v>347.58423629999999</v>
      </c>
      <c r="I3708" s="5">
        <v>1046.841412</v>
      </c>
      <c r="J3708" s="2" t="s">
        <v>644</v>
      </c>
    </row>
    <row r="3709" spans="1:10" ht="14.4">
      <c r="A3709" s="3" t="s">
        <v>355</v>
      </c>
      <c r="B3709" s="5">
        <v>2001</v>
      </c>
      <c r="C3709" s="3" t="s">
        <v>641</v>
      </c>
      <c r="D3709" s="3" t="s">
        <v>642</v>
      </c>
      <c r="E3709" s="3" t="s">
        <v>35</v>
      </c>
      <c r="F3709" s="3" t="s">
        <v>643</v>
      </c>
      <c r="G3709" s="5">
        <v>639.94820819999995</v>
      </c>
      <c r="H3709" s="5">
        <v>378.10033970000001</v>
      </c>
      <c r="I3709" s="5">
        <v>967.55057220000003</v>
      </c>
      <c r="J3709" s="2" t="s">
        <v>644</v>
      </c>
    </row>
    <row r="3710" spans="1:10" ht="14.4">
      <c r="A3710" s="3" t="s">
        <v>355</v>
      </c>
      <c r="B3710" s="5">
        <v>2002</v>
      </c>
      <c r="C3710" s="3" t="s">
        <v>641</v>
      </c>
      <c r="D3710" s="3" t="s">
        <v>642</v>
      </c>
      <c r="E3710" s="3" t="s">
        <v>35</v>
      </c>
      <c r="F3710" s="3" t="s">
        <v>643</v>
      </c>
      <c r="G3710" s="5">
        <v>618.46258669999997</v>
      </c>
      <c r="H3710" s="5">
        <v>376.84060940000001</v>
      </c>
      <c r="I3710" s="5">
        <v>924.23728389999997</v>
      </c>
      <c r="J3710" s="2" t="s">
        <v>644</v>
      </c>
    </row>
    <row r="3711" spans="1:10" ht="14.4">
      <c r="A3711" s="3" t="s">
        <v>355</v>
      </c>
      <c r="B3711" s="5">
        <v>2003</v>
      </c>
      <c r="C3711" s="3" t="s">
        <v>641</v>
      </c>
      <c r="D3711" s="3" t="s">
        <v>642</v>
      </c>
      <c r="E3711" s="3" t="s">
        <v>35</v>
      </c>
      <c r="F3711" s="3" t="s">
        <v>643</v>
      </c>
      <c r="G3711" s="5">
        <v>597.12356520000003</v>
      </c>
      <c r="H3711" s="5">
        <v>377.42441880000001</v>
      </c>
      <c r="I3711" s="5">
        <v>882.79927840000005</v>
      </c>
      <c r="J3711" s="2" t="s">
        <v>644</v>
      </c>
    </row>
    <row r="3712" spans="1:10" ht="14.4">
      <c r="A3712" s="3" t="s">
        <v>355</v>
      </c>
      <c r="B3712" s="5">
        <v>2004</v>
      </c>
      <c r="C3712" s="3" t="s">
        <v>641</v>
      </c>
      <c r="D3712" s="3" t="s">
        <v>642</v>
      </c>
      <c r="E3712" s="3" t="s">
        <v>35</v>
      </c>
      <c r="F3712" s="3" t="s">
        <v>643</v>
      </c>
      <c r="G3712" s="5">
        <v>569.16019970000002</v>
      </c>
      <c r="H3712" s="5">
        <v>342.69055270000001</v>
      </c>
      <c r="I3712" s="5">
        <v>833.96943209999995</v>
      </c>
      <c r="J3712" s="2" t="s">
        <v>644</v>
      </c>
    </row>
    <row r="3713" spans="1:10" ht="14.4">
      <c r="A3713" s="3" t="s">
        <v>355</v>
      </c>
      <c r="B3713" s="5">
        <v>2005</v>
      </c>
      <c r="C3713" s="3" t="s">
        <v>641</v>
      </c>
      <c r="D3713" s="3" t="s">
        <v>642</v>
      </c>
      <c r="E3713" s="3" t="s">
        <v>35</v>
      </c>
      <c r="F3713" s="3" t="s">
        <v>643</v>
      </c>
      <c r="G3713" s="5">
        <v>534.83344990000001</v>
      </c>
      <c r="H3713" s="5">
        <v>296.4235319</v>
      </c>
      <c r="I3713" s="5">
        <v>798.51028940000003</v>
      </c>
      <c r="J3713" s="2" t="s">
        <v>644</v>
      </c>
    </row>
    <row r="3714" spans="1:10" ht="14.4">
      <c r="A3714" s="3" t="s">
        <v>355</v>
      </c>
      <c r="B3714" s="5">
        <v>2006</v>
      </c>
      <c r="C3714" s="3" t="s">
        <v>641</v>
      </c>
      <c r="D3714" s="3" t="s">
        <v>642</v>
      </c>
      <c r="E3714" s="3" t="s">
        <v>35</v>
      </c>
      <c r="F3714" s="3" t="s">
        <v>643</v>
      </c>
      <c r="G3714" s="5">
        <v>508.93005169999998</v>
      </c>
      <c r="H3714" s="5">
        <v>298.26209690000002</v>
      </c>
      <c r="I3714" s="5">
        <v>749.07977189999997</v>
      </c>
      <c r="J3714" s="2" t="s">
        <v>644</v>
      </c>
    </row>
    <row r="3715" spans="1:10" ht="14.4">
      <c r="A3715" s="3" t="s">
        <v>355</v>
      </c>
      <c r="B3715" s="5">
        <v>2007</v>
      </c>
      <c r="C3715" s="3" t="s">
        <v>641</v>
      </c>
      <c r="D3715" s="3" t="s">
        <v>642</v>
      </c>
      <c r="E3715" s="3" t="s">
        <v>35</v>
      </c>
      <c r="F3715" s="3" t="s">
        <v>643</v>
      </c>
      <c r="G3715" s="5">
        <v>470.35262610000001</v>
      </c>
      <c r="H3715" s="5">
        <v>293.59121190000002</v>
      </c>
      <c r="I3715" s="5">
        <v>671.64889930000004</v>
      </c>
      <c r="J3715" s="2" t="s">
        <v>644</v>
      </c>
    </row>
    <row r="3716" spans="1:10" ht="14.4">
      <c r="A3716" s="3" t="s">
        <v>355</v>
      </c>
      <c r="B3716" s="5">
        <v>2008</v>
      </c>
      <c r="C3716" s="3" t="s">
        <v>641</v>
      </c>
      <c r="D3716" s="3" t="s">
        <v>642</v>
      </c>
      <c r="E3716" s="3" t="s">
        <v>35</v>
      </c>
      <c r="F3716" s="3" t="s">
        <v>643</v>
      </c>
      <c r="G3716" s="5">
        <v>428.14844010000002</v>
      </c>
      <c r="H3716" s="5">
        <v>265.85710039999998</v>
      </c>
      <c r="I3716" s="5">
        <v>606.81250269999998</v>
      </c>
      <c r="J3716" s="2" t="s">
        <v>644</v>
      </c>
    </row>
    <row r="3717" spans="1:10" ht="14.4">
      <c r="A3717" s="3" t="s">
        <v>355</v>
      </c>
      <c r="B3717" s="5">
        <v>2009</v>
      </c>
      <c r="C3717" s="3" t="s">
        <v>641</v>
      </c>
      <c r="D3717" s="3" t="s">
        <v>642</v>
      </c>
      <c r="E3717" s="3" t="s">
        <v>35</v>
      </c>
      <c r="F3717" s="3" t="s">
        <v>643</v>
      </c>
      <c r="G3717" s="5">
        <v>384.29883719999998</v>
      </c>
      <c r="H3717" s="5">
        <v>239.09661679999999</v>
      </c>
      <c r="I3717" s="5">
        <v>558.18878529999995</v>
      </c>
      <c r="J3717" s="2" t="s">
        <v>644</v>
      </c>
    </row>
    <row r="3718" spans="1:10" ht="14.4">
      <c r="A3718" s="3" t="s">
        <v>355</v>
      </c>
      <c r="B3718" s="5">
        <v>2010</v>
      </c>
      <c r="C3718" s="3" t="s">
        <v>641</v>
      </c>
      <c r="D3718" s="3" t="s">
        <v>642</v>
      </c>
      <c r="E3718" s="3" t="s">
        <v>35</v>
      </c>
      <c r="F3718" s="3" t="s">
        <v>643</v>
      </c>
      <c r="G3718" s="5">
        <v>336.08693440000002</v>
      </c>
      <c r="H3718" s="5">
        <v>188.13943620000001</v>
      </c>
      <c r="I3718" s="5">
        <v>514.33427700000004</v>
      </c>
      <c r="J3718" s="2" t="s">
        <v>644</v>
      </c>
    </row>
    <row r="3719" spans="1:10" ht="14.4">
      <c r="A3719" s="3" t="s">
        <v>355</v>
      </c>
      <c r="B3719" s="5">
        <v>2011</v>
      </c>
      <c r="C3719" s="3" t="s">
        <v>641</v>
      </c>
      <c r="D3719" s="3" t="s">
        <v>642</v>
      </c>
      <c r="E3719" s="3" t="s">
        <v>35</v>
      </c>
      <c r="F3719" s="3" t="s">
        <v>643</v>
      </c>
      <c r="G3719" s="5">
        <v>312.11176160000002</v>
      </c>
      <c r="H3719" s="5">
        <v>184.5598195</v>
      </c>
      <c r="I3719" s="5">
        <v>474.24225519999999</v>
      </c>
      <c r="J3719" s="2" t="s">
        <v>644</v>
      </c>
    </row>
    <row r="3720" spans="1:10" ht="14.4">
      <c r="A3720" s="3" t="s">
        <v>355</v>
      </c>
      <c r="B3720" s="5">
        <v>2012</v>
      </c>
      <c r="C3720" s="3" t="s">
        <v>641</v>
      </c>
      <c r="D3720" s="3" t="s">
        <v>642</v>
      </c>
      <c r="E3720" s="3" t="s">
        <v>35</v>
      </c>
      <c r="F3720" s="3" t="s">
        <v>643</v>
      </c>
      <c r="G3720" s="5">
        <v>307.1356978</v>
      </c>
      <c r="H3720" s="5">
        <v>177.1799685</v>
      </c>
      <c r="I3720" s="5">
        <v>445.52939500000002</v>
      </c>
      <c r="J3720" s="2" t="s">
        <v>644</v>
      </c>
    </row>
    <row r="3721" spans="1:10" ht="14.4">
      <c r="A3721" s="3" t="s">
        <v>355</v>
      </c>
      <c r="B3721" s="5">
        <v>2013</v>
      </c>
      <c r="C3721" s="3" t="s">
        <v>641</v>
      </c>
      <c r="D3721" s="3" t="s">
        <v>642</v>
      </c>
      <c r="E3721" s="3" t="s">
        <v>35</v>
      </c>
      <c r="F3721" s="3" t="s">
        <v>643</v>
      </c>
      <c r="G3721" s="5">
        <v>280.06390060000001</v>
      </c>
      <c r="H3721" s="5">
        <v>148.6636115</v>
      </c>
      <c r="I3721" s="5">
        <v>416.4113266</v>
      </c>
      <c r="J3721" s="2" t="s">
        <v>644</v>
      </c>
    </row>
    <row r="3722" spans="1:10" ht="14.4">
      <c r="A3722" s="3" t="s">
        <v>355</v>
      </c>
      <c r="B3722" s="5">
        <v>2014</v>
      </c>
      <c r="C3722" s="3" t="s">
        <v>641</v>
      </c>
      <c r="D3722" s="3" t="s">
        <v>642</v>
      </c>
      <c r="E3722" s="3" t="s">
        <v>35</v>
      </c>
      <c r="F3722" s="3" t="s">
        <v>643</v>
      </c>
      <c r="G3722" s="5">
        <v>273.43233170000002</v>
      </c>
      <c r="H3722" s="5">
        <v>142.5371935</v>
      </c>
      <c r="I3722" s="5">
        <v>415.62231550000001</v>
      </c>
      <c r="J3722" s="2" t="s">
        <v>644</v>
      </c>
    </row>
    <row r="3723" spans="1:10" ht="14.4">
      <c r="A3723" s="3" t="s">
        <v>355</v>
      </c>
      <c r="B3723" s="5">
        <v>2015</v>
      </c>
      <c r="C3723" s="3" t="s">
        <v>641</v>
      </c>
      <c r="D3723" s="3" t="s">
        <v>642</v>
      </c>
      <c r="E3723" s="3" t="s">
        <v>35</v>
      </c>
      <c r="F3723" s="3" t="s">
        <v>643</v>
      </c>
      <c r="G3723" s="5">
        <v>264.81125350000002</v>
      </c>
      <c r="H3723" s="5">
        <v>147.25455149999999</v>
      </c>
      <c r="I3723" s="5">
        <v>395.67124849999999</v>
      </c>
      <c r="J3723" s="2" t="s">
        <v>644</v>
      </c>
    </row>
    <row r="3724" spans="1:10" ht="14.4">
      <c r="A3724" s="3" t="s">
        <v>355</v>
      </c>
      <c r="B3724" s="5">
        <v>2016</v>
      </c>
      <c r="C3724" s="3" t="s">
        <v>641</v>
      </c>
      <c r="D3724" s="3" t="s">
        <v>642</v>
      </c>
      <c r="E3724" s="3" t="s">
        <v>35</v>
      </c>
      <c r="F3724" s="3" t="s">
        <v>643</v>
      </c>
      <c r="G3724" s="5">
        <v>267.79278210000001</v>
      </c>
      <c r="H3724" s="5">
        <v>146.37274479999999</v>
      </c>
      <c r="I3724" s="5">
        <v>403.45205170000003</v>
      </c>
      <c r="J3724" s="2" t="s">
        <v>644</v>
      </c>
    </row>
    <row r="3725" spans="1:10" ht="14.4">
      <c r="A3725" s="3" t="s">
        <v>355</v>
      </c>
      <c r="B3725" s="5">
        <v>2017</v>
      </c>
      <c r="C3725" s="3" t="s">
        <v>641</v>
      </c>
      <c r="D3725" s="3" t="s">
        <v>642</v>
      </c>
      <c r="E3725" s="3" t="s">
        <v>35</v>
      </c>
      <c r="F3725" s="3" t="s">
        <v>643</v>
      </c>
      <c r="G3725" s="5">
        <v>253.96407379999999</v>
      </c>
      <c r="H3725" s="5">
        <v>127.33173290000001</v>
      </c>
      <c r="I3725" s="5">
        <v>387.76551419999998</v>
      </c>
      <c r="J3725" s="2" t="s">
        <v>644</v>
      </c>
    </row>
    <row r="3726" spans="1:10" ht="14.4" hidden="1">
      <c r="A3726" s="3" t="s">
        <v>355</v>
      </c>
      <c r="B3726" s="5">
        <v>1990</v>
      </c>
      <c r="C3726" s="3" t="s">
        <v>641</v>
      </c>
      <c r="D3726" s="3" t="s">
        <v>642</v>
      </c>
      <c r="E3726" s="3" t="s">
        <v>35</v>
      </c>
      <c r="F3726" s="3" t="s">
        <v>646</v>
      </c>
      <c r="G3726" s="5">
        <v>10.805103730000001</v>
      </c>
      <c r="H3726" s="5">
        <v>5.6079393739999999</v>
      </c>
      <c r="I3726" s="5">
        <v>17.264949739999999</v>
      </c>
      <c r="J3726" s="2" t="s">
        <v>644</v>
      </c>
    </row>
    <row r="3727" spans="1:10" ht="14.4" hidden="1">
      <c r="A3727" s="3" t="s">
        <v>355</v>
      </c>
      <c r="B3727" s="5">
        <v>1991</v>
      </c>
      <c r="C3727" s="3" t="s">
        <v>641</v>
      </c>
      <c r="D3727" s="3" t="s">
        <v>642</v>
      </c>
      <c r="E3727" s="3" t="s">
        <v>35</v>
      </c>
      <c r="F3727" s="3" t="s">
        <v>646</v>
      </c>
      <c r="G3727" s="5">
        <v>10.09824289</v>
      </c>
      <c r="H3727" s="5">
        <v>5.4720747569999997</v>
      </c>
      <c r="I3727" s="5">
        <v>15.32605116</v>
      </c>
      <c r="J3727" s="2" t="s">
        <v>644</v>
      </c>
    </row>
    <row r="3728" spans="1:10" ht="14.4" hidden="1">
      <c r="A3728" s="3" t="s">
        <v>355</v>
      </c>
      <c r="B3728" s="5">
        <v>1992</v>
      </c>
      <c r="C3728" s="3" t="s">
        <v>641</v>
      </c>
      <c r="D3728" s="3" t="s">
        <v>642</v>
      </c>
      <c r="E3728" s="3" t="s">
        <v>35</v>
      </c>
      <c r="F3728" s="3" t="s">
        <v>646</v>
      </c>
      <c r="G3728" s="5">
        <v>9.3854513839999996</v>
      </c>
      <c r="H3728" s="5">
        <v>5.1863729330000004</v>
      </c>
      <c r="I3728" s="5">
        <v>13.988826919999999</v>
      </c>
      <c r="J3728" s="2" t="s">
        <v>644</v>
      </c>
    </row>
    <row r="3729" spans="1:10" ht="14.4" hidden="1">
      <c r="A3729" s="3" t="s">
        <v>355</v>
      </c>
      <c r="B3729" s="5">
        <v>1993</v>
      </c>
      <c r="C3729" s="3" t="s">
        <v>641</v>
      </c>
      <c r="D3729" s="3" t="s">
        <v>642</v>
      </c>
      <c r="E3729" s="3" t="s">
        <v>35</v>
      </c>
      <c r="F3729" s="3" t="s">
        <v>646</v>
      </c>
      <c r="G3729" s="5">
        <v>8.8557938529999998</v>
      </c>
      <c r="H3729" s="5">
        <v>5.0428402139999999</v>
      </c>
      <c r="I3729" s="5">
        <v>13.42751067</v>
      </c>
      <c r="J3729" s="2" t="s">
        <v>644</v>
      </c>
    </row>
    <row r="3730" spans="1:10" ht="14.4" hidden="1">
      <c r="A3730" s="3" t="s">
        <v>355</v>
      </c>
      <c r="B3730" s="5">
        <v>1994</v>
      </c>
      <c r="C3730" s="3" t="s">
        <v>641</v>
      </c>
      <c r="D3730" s="3" t="s">
        <v>642</v>
      </c>
      <c r="E3730" s="3" t="s">
        <v>35</v>
      </c>
      <c r="F3730" s="3" t="s">
        <v>646</v>
      </c>
      <c r="G3730" s="5">
        <v>8.5019869499999992</v>
      </c>
      <c r="H3730" s="5">
        <v>4.6937129329999996</v>
      </c>
      <c r="I3730" s="5">
        <v>13.064432930000001</v>
      </c>
      <c r="J3730" s="2" t="s">
        <v>644</v>
      </c>
    </row>
    <row r="3731" spans="1:10" ht="14.4" hidden="1">
      <c r="A3731" s="3" t="s">
        <v>355</v>
      </c>
      <c r="B3731" s="5">
        <v>1995</v>
      </c>
      <c r="C3731" s="3" t="s">
        <v>641</v>
      </c>
      <c r="D3731" s="3" t="s">
        <v>642</v>
      </c>
      <c r="E3731" s="3" t="s">
        <v>35</v>
      </c>
      <c r="F3731" s="3" t="s">
        <v>646</v>
      </c>
      <c r="G3731" s="5">
        <v>8.290970583</v>
      </c>
      <c r="H3731" s="5">
        <v>4.2205922950000003</v>
      </c>
      <c r="I3731" s="5">
        <v>13.075105280000001</v>
      </c>
      <c r="J3731" s="2" t="s">
        <v>644</v>
      </c>
    </row>
    <row r="3732" spans="1:10" ht="14.4" hidden="1">
      <c r="A3732" s="3" t="s">
        <v>355</v>
      </c>
      <c r="B3732" s="5">
        <v>1996</v>
      </c>
      <c r="C3732" s="3" t="s">
        <v>641</v>
      </c>
      <c r="D3732" s="3" t="s">
        <v>642</v>
      </c>
      <c r="E3732" s="3" t="s">
        <v>35</v>
      </c>
      <c r="F3732" s="3" t="s">
        <v>646</v>
      </c>
      <c r="G3732" s="5">
        <v>8.1283125490000003</v>
      </c>
      <c r="H3732" s="5">
        <v>4.5282912809999996</v>
      </c>
      <c r="I3732" s="5">
        <v>12.446205109999999</v>
      </c>
      <c r="J3732" s="2" t="s">
        <v>644</v>
      </c>
    </row>
    <row r="3733" spans="1:10" ht="14.4" hidden="1">
      <c r="A3733" s="3" t="s">
        <v>355</v>
      </c>
      <c r="B3733" s="5">
        <v>1997</v>
      </c>
      <c r="C3733" s="3" t="s">
        <v>641</v>
      </c>
      <c r="D3733" s="3" t="s">
        <v>642</v>
      </c>
      <c r="E3733" s="3" t="s">
        <v>35</v>
      </c>
      <c r="F3733" s="3" t="s">
        <v>646</v>
      </c>
      <c r="G3733" s="5">
        <v>7.8145733530000001</v>
      </c>
      <c r="H3733" s="5">
        <v>4.5015797129999999</v>
      </c>
      <c r="I3733" s="5">
        <v>11.952171460000001</v>
      </c>
      <c r="J3733" s="2" t="s">
        <v>644</v>
      </c>
    </row>
    <row r="3734" spans="1:10" ht="14.4" hidden="1">
      <c r="A3734" s="3" t="s">
        <v>355</v>
      </c>
      <c r="B3734" s="5">
        <v>1998</v>
      </c>
      <c r="C3734" s="3" t="s">
        <v>641</v>
      </c>
      <c r="D3734" s="3" t="s">
        <v>642</v>
      </c>
      <c r="E3734" s="3" t="s">
        <v>35</v>
      </c>
      <c r="F3734" s="3" t="s">
        <v>646</v>
      </c>
      <c r="G3734" s="5">
        <v>7.7674204749999998</v>
      </c>
      <c r="H3734" s="5">
        <v>4.4615584090000002</v>
      </c>
      <c r="I3734" s="5">
        <v>11.82952942</v>
      </c>
      <c r="J3734" s="2" t="s">
        <v>644</v>
      </c>
    </row>
    <row r="3735" spans="1:10" ht="14.4" hidden="1">
      <c r="A3735" s="3" t="s">
        <v>355</v>
      </c>
      <c r="B3735" s="5">
        <v>1999</v>
      </c>
      <c r="C3735" s="3" t="s">
        <v>641</v>
      </c>
      <c r="D3735" s="3" t="s">
        <v>642</v>
      </c>
      <c r="E3735" s="3" t="s">
        <v>35</v>
      </c>
      <c r="F3735" s="3" t="s">
        <v>646</v>
      </c>
      <c r="G3735" s="5">
        <v>7.865242855</v>
      </c>
      <c r="H3735" s="5">
        <v>4.5646235060000002</v>
      </c>
      <c r="I3735" s="5">
        <v>12.37279335</v>
      </c>
      <c r="J3735" s="2" t="s">
        <v>644</v>
      </c>
    </row>
    <row r="3736" spans="1:10" ht="14.4" hidden="1">
      <c r="A3736" s="3" t="s">
        <v>355</v>
      </c>
      <c r="B3736" s="5">
        <v>2000</v>
      </c>
      <c r="C3736" s="3" t="s">
        <v>641</v>
      </c>
      <c r="D3736" s="3" t="s">
        <v>642</v>
      </c>
      <c r="E3736" s="3" t="s">
        <v>35</v>
      </c>
      <c r="F3736" s="3" t="s">
        <v>646</v>
      </c>
      <c r="G3736" s="5">
        <v>7.4825512490000001</v>
      </c>
      <c r="H3736" s="5">
        <v>3.9735456070000001</v>
      </c>
      <c r="I3736" s="5">
        <v>11.954072</v>
      </c>
      <c r="J3736" s="2" t="s">
        <v>644</v>
      </c>
    </row>
    <row r="3737" spans="1:10" ht="14.4" hidden="1">
      <c r="A3737" s="3" t="s">
        <v>355</v>
      </c>
      <c r="B3737" s="5">
        <v>2001</v>
      </c>
      <c r="C3737" s="3" t="s">
        <v>641</v>
      </c>
      <c r="D3737" s="3" t="s">
        <v>642</v>
      </c>
      <c r="E3737" s="3" t="s">
        <v>35</v>
      </c>
      <c r="F3737" s="3" t="s">
        <v>646</v>
      </c>
      <c r="G3737" s="5">
        <v>7.3128437450000003</v>
      </c>
      <c r="H3737" s="5">
        <v>4.3264555749999998</v>
      </c>
      <c r="I3737" s="5">
        <v>11.06219679</v>
      </c>
      <c r="J3737" s="2" t="s">
        <v>644</v>
      </c>
    </row>
    <row r="3738" spans="1:10" ht="14.4" hidden="1">
      <c r="A3738" s="3" t="s">
        <v>355</v>
      </c>
      <c r="B3738" s="5">
        <v>2002</v>
      </c>
      <c r="C3738" s="3" t="s">
        <v>641</v>
      </c>
      <c r="D3738" s="3" t="s">
        <v>642</v>
      </c>
      <c r="E3738" s="3" t="s">
        <v>35</v>
      </c>
      <c r="F3738" s="3" t="s">
        <v>646</v>
      </c>
      <c r="G3738" s="5">
        <v>7.0663291040000002</v>
      </c>
      <c r="H3738" s="5">
        <v>4.3078374200000003</v>
      </c>
      <c r="I3738" s="5">
        <v>10.546302839999999</v>
      </c>
      <c r="J3738" s="2" t="s">
        <v>644</v>
      </c>
    </row>
    <row r="3739" spans="1:10" ht="14.4" hidden="1">
      <c r="A3739" s="3" t="s">
        <v>355</v>
      </c>
      <c r="B3739" s="5">
        <v>2003</v>
      </c>
      <c r="C3739" s="3" t="s">
        <v>641</v>
      </c>
      <c r="D3739" s="3" t="s">
        <v>642</v>
      </c>
      <c r="E3739" s="3" t="s">
        <v>35</v>
      </c>
      <c r="F3739" s="3" t="s">
        <v>646</v>
      </c>
      <c r="G3739" s="5">
        <v>6.8216108950000001</v>
      </c>
      <c r="H3739" s="5">
        <v>4.3060437110000001</v>
      </c>
      <c r="I3739" s="5">
        <v>10.092500250000001</v>
      </c>
      <c r="J3739" s="2" t="s">
        <v>644</v>
      </c>
    </row>
    <row r="3740" spans="1:10" ht="14.4" hidden="1">
      <c r="A3740" s="3" t="s">
        <v>355</v>
      </c>
      <c r="B3740" s="5">
        <v>2004</v>
      </c>
      <c r="C3740" s="3" t="s">
        <v>641</v>
      </c>
      <c r="D3740" s="3" t="s">
        <v>642</v>
      </c>
      <c r="E3740" s="3" t="s">
        <v>35</v>
      </c>
      <c r="F3740" s="3" t="s">
        <v>646</v>
      </c>
      <c r="G3740" s="5">
        <v>6.5020279470000002</v>
      </c>
      <c r="H3740" s="5">
        <v>3.9131994950000002</v>
      </c>
      <c r="I3740" s="5">
        <v>9.5318835770000003</v>
      </c>
      <c r="J3740" s="2" t="s">
        <v>644</v>
      </c>
    </row>
    <row r="3741" spans="1:10" ht="14.4" hidden="1">
      <c r="A3741" s="3" t="s">
        <v>355</v>
      </c>
      <c r="B3741" s="5">
        <v>2005</v>
      </c>
      <c r="C3741" s="3" t="s">
        <v>641</v>
      </c>
      <c r="D3741" s="3" t="s">
        <v>642</v>
      </c>
      <c r="E3741" s="3" t="s">
        <v>35</v>
      </c>
      <c r="F3741" s="3" t="s">
        <v>646</v>
      </c>
      <c r="G3741" s="5">
        <v>6.108174043</v>
      </c>
      <c r="H3741" s="5">
        <v>3.3804556950000002</v>
      </c>
      <c r="I3741" s="5">
        <v>9.1289601620000003</v>
      </c>
      <c r="J3741" s="2" t="s">
        <v>644</v>
      </c>
    </row>
    <row r="3742" spans="1:10" ht="14.4" hidden="1">
      <c r="A3742" s="3" t="s">
        <v>355</v>
      </c>
      <c r="B3742" s="5">
        <v>2006</v>
      </c>
      <c r="C3742" s="3" t="s">
        <v>641</v>
      </c>
      <c r="D3742" s="3" t="s">
        <v>642</v>
      </c>
      <c r="E3742" s="3" t="s">
        <v>35</v>
      </c>
      <c r="F3742" s="3" t="s">
        <v>646</v>
      </c>
      <c r="G3742" s="5">
        <v>5.8111874050000001</v>
      </c>
      <c r="H3742" s="5">
        <v>3.4034649109999999</v>
      </c>
      <c r="I3742" s="5">
        <v>8.5644283669999997</v>
      </c>
      <c r="J3742" s="2" t="s">
        <v>644</v>
      </c>
    </row>
    <row r="3743" spans="1:10" ht="14.4" hidden="1">
      <c r="A3743" s="3" t="s">
        <v>355</v>
      </c>
      <c r="B3743" s="5">
        <v>2007</v>
      </c>
      <c r="C3743" s="3" t="s">
        <v>641</v>
      </c>
      <c r="D3743" s="3" t="s">
        <v>642</v>
      </c>
      <c r="E3743" s="3" t="s">
        <v>35</v>
      </c>
      <c r="F3743" s="3" t="s">
        <v>646</v>
      </c>
      <c r="G3743" s="5">
        <v>5.3691170499999998</v>
      </c>
      <c r="H3743" s="5">
        <v>3.3470971760000001</v>
      </c>
      <c r="I3743" s="5">
        <v>7.6828986219999997</v>
      </c>
      <c r="J3743" s="2" t="s">
        <v>644</v>
      </c>
    </row>
    <row r="3744" spans="1:10" ht="14.4" hidden="1">
      <c r="A3744" s="3" t="s">
        <v>355</v>
      </c>
      <c r="B3744" s="5">
        <v>2008</v>
      </c>
      <c r="C3744" s="3" t="s">
        <v>641</v>
      </c>
      <c r="D3744" s="3" t="s">
        <v>642</v>
      </c>
      <c r="E3744" s="3" t="s">
        <v>35</v>
      </c>
      <c r="F3744" s="3" t="s">
        <v>646</v>
      </c>
      <c r="G3744" s="5">
        <v>4.8852164519999999</v>
      </c>
      <c r="H3744" s="5">
        <v>3.0229083559999999</v>
      </c>
      <c r="I3744" s="5">
        <v>6.9248639269999996</v>
      </c>
      <c r="J3744" s="2" t="s">
        <v>644</v>
      </c>
    </row>
    <row r="3745" spans="1:10" ht="14.4" hidden="1">
      <c r="A3745" s="3" t="s">
        <v>355</v>
      </c>
      <c r="B3745" s="5">
        <v>2009</v>
      </c>
      <c r="C3745" s="3" t="s">
        <v>641</v>
      </c>
      <c r="D3745" s="3" t="s">
        <v>642</v>
      </c>
      <c r="E3745" s="3" t="s">
        <v>35</v>
      </c>
      <c r="F3745" s="3" t="s">
        <v>646</v>
      </c>
      <c r="G3745" s="5">
        <v>4.3821229690000001</v>
      </c>
      <c r="H3745" s="5">
        <v>2.7251154519999998</v>
      </c>
      <c r="I3745" s="5">
        <v>6.3606705259999998</v>
      </c>
      <c r="J3745" s="2" t="s">
        <v>644</v>
      </c>
    </row>
    <row r="3746" spans="1:10" ht="14.4" hidden="1">
      <c r="A3746" s="3" t="s">
        <v>355</v>
      </c>
      <c r="B3746" s="5">
        <v>2010</v>
      </c>
      <c r="C3746" s="3" t="s">
        <v>641</v>
      </c>
      <c r="D3746" s="3" t="s">
        <v>642</v>
      </c>
      <c r="E3746" s="3" t="s">
        <v>35</v>
      </c>
      <c r="F3746" s="3" t="s">
        <v>646</v>
      </c>
      <c r="G3746" s="5">
        <v>3.8281608330000001</v>
      </c>
      <c r="H3746" s="5">
        <v>2.139698901</v>
      </c>
      <c r="I3746" s="5">
        <v>5.8436641619999996</v>
      </c>
      <c r="J3746" s="2" t="s">
        <v>644</v>
      </c>
    </row>
    <row r="3747" spans="1:10" ht="14.4" hidden="1">
      <c r="A3747" s="3" t="s">
        <v>355</v>
      </c>
      <c r="B3747" s="5">
        <v>2011</v>
      </c>
      <c r="C3747" s="3" t="s">
        <v>641</v>
      </c>
      <c r="D3747" s="3" t="s">
        <v>642</v>
      </c>
      <c r="E3747" s="3" t="s">
        <v>35</v>
      </c>
      <c r="F3747" s="3" t="s">
        <v>646</v>
      </c>
      <c r="G3747" s="5">
        <v>3.552290733</v>
      </c>
      <c r="H3747" s="5">
        <v>2.09299949</v>
      </c>
      <c r="I3747" s="5">
        <v>5.4038095479999999</v>
      </c>
      <c r="J3747" s="2" t="s">
        <v>644</v>
      </c>
    </row>
    <row r="3748" spans="1:10" ht="14.4" hidden="1">
      <c r="A3748" s="3" t="s">
        <v>355</v>
      </c>
      <c r="B3748" s="5">
        <v>2012</v>
      </c>
      <c r="C3748" s="3" t="s">
        <v>641</v>
      </c>
      <c r="D3748" s="3" t="s">
        <v>642</v>
      </c>
      <c r="E3748" s="3" t="s">
        <v>35</v>
      </c>
      <c r="F3748" s="3" t="s">
        <v>646</v>
      </c>
      <c r="G3748" s="5">
        <v>3.4953499840000002</v>
      </c>
      <c r="H3748" s="5">
        <v>2.018574944</v>
      </c>
      <c r="I3748" s="5">
        <v>5.0680422820000004</v>
      </c>
      <c r="J3748" s="2" t="s">
        <v>644</v>
      </c>
    </row>
    <row r="3749" spans="1:10" ht="14.4" hidden="1">
      <c r="A3749" s="3" t="s">
        <v>355</v>
      </c>
      <c r="B3749" s="5">
        <v>2013</v>
      </c>
      <c r="C3749" s="3" t="s">
        <v>641</v>
      </c>
      <c r="D3749" s="3" t="s">
        <v>642</v>
      </c>
      <c r="E3749" s="3" t="s">
        <v>35</v>
      </c>
      <c r="F3749" s="3" t="s">
        <v>646</v>
      </c>
      <c r="G3749" s="5">
        <v>3.184726028</v>
      </c>
      <c r="H3749" s="5">
        <v>1.689479223</v>
      </c>
      <c r="I3749" s="5">
        <v>4.7425064280000004</v>
      </c>
      <c r="J3749" s="2" t="s">
        <v>644</v>
      </c>
    </row>
    <row r="3750" spans="1:10" ht="14.4" hidden="1">
      <c r="A3750" s="3" t="s">
        <v>355</v>
      </c>
      <c r="B3750" s="5">
        <v>2014</v>
      </c>
      <c r="C3750" s="3" t="s">
        <v>641</v>
      </c>
      <c r="D3750" s="3" t="s">
        <v>642</v>
      </c>
      <c r="E3750" s="3" t="s">
        <v>35</v>
      </c>
      <c r="F3750" s="3" t="s">
        <v>646</v>
      </c>
      <c r="G3750" s="5">
        <v>3.1105497899999999</v>
      </c>
      <c r="H3750" s="5">
        <v>1.626412983</v>
      </c>
      <c r="I3750" s="5">
        <v>4.7578815380000004</v>
      </c>
      <c r="J3750" s="2" t="s">
        <v>644</v>
      </c>
    </row>
    <row r="3751" spans="1:10" ht="14.4" hidden="1">
      <c r="A3751" s="3" t="s">
        <v>355</v>
      </c>
      <c r="B3751" s="5">
        <v>2015</v>
      </c>
      <c r="C3751" s="3" t="s">
        <v>641</v>
      </c>
      <c r="D3751" s="3" t="s">
        <v>642</v>
      </c>
      <c r="E3751" s="3" t="s">
        <v>35</v>
      </c>
      <c r="F3751" s="3" t="s">
        <v>646</v>
      </c>
      <c r="G3751" s="5">
        <v>3.0137085199999998</v>
      </c>
      <c r="H3751" s="5">
        <v>1.6701663959999999</v>
      </c>
      <c r="I3751" s="5">
        <v>4.4826625619999998</v>
      </c>
      <c r="J3751" s="2" t="s">
        <v>644</v>
      </c>
    </row>
    <row r="3752" spans="1:10" ht="14.4" hidden="1">
      <c r="A3752" s="3" t="s">
        <v>355</v>
      </c>
      <c r="B3752" s="5">
        <v>2016</v>
      </c>
      <c r="C3752" s="3" t="s">
        <v>641</v>
      </c>
      <c r="D3752" s="3" t="s">
        <v>642</v>
      </c>
      <c r="E3752" s="3" t="s">
        <v>35</v>
      </c>
      <c r="F3752" s="3" t="s">
        <v>646</v>
      </c>
      <c r="G3752" s="5">
        <v>3.049728913</v>
      </c>
      <c r="H3752" s="5">
        <v>1.6705276090000001</v>
      </c>
      <c r="I3752" s="5">
        <v>4.6018443480000002</v>
      </c>
      <c r="J3752" s="2" t="s">
        <v>644</v>
      </c>
    </row>
    <row r="3753" spans="1:10" ht="14.4" hidden="1">
      <c r="A3753" s="3" t="s">
        <v>355</v>
      </c>
      <c r="B3753" s="5">
        <v>2017</v>
      </c>
      <c r="C3753" s="3" t="s">
        <v>641</v>
      </c>
      <c r="D3753" s="3" t="s">
        <v>642</v>
      </c>
      <c r="E3753" s="3" t="s">
        <v>35</v>
      </c>
      <c r="F3753" s="3" t="s">
        <v>646</v>
      </c>
      <c r="G3753" s="5">
        <v>2.8908203490000002</v>
      </c>
      <c r="H3753" s="5">
        <v>1.4477826039999999</v>
      </c>
      <c r="I3753" s="5">
        <v>4.4291621980000002</v>
      </c>
      <c r="J3753" s="2" t="s">
        <v>644</v>
      </c>
    </row>
    <row r="3754" spans="1:10" ht="14.4">
      <c r="A3754" s="3" t="s">
        <v>355</v>
      </c>
      <c r="B3754" s="5">
        <v>1990</v>
      </c>
      <c r="C3754" s="3" t="s">
        <v>647</v>
      </c>
      <c r="D3754" s="3" t="s">
        <v>648</v>
      </c>
      <c r="E3754" s="3" t="s">
        <v>35</v>
      </c>
      <c r="F3754" s="3" t="s">
        <v>643</v>
      </c>
      <c r="G3754" s="5">
        <v>87.224888129999997</v>
      </c>
      <c r="H3754" s="5">
        <v>44.590516749999999</v>
      </c>
      <c r="I3754" s="5">
        <v>136.59867610000001</v>
      </c>
      <c r="J3754" s="2" t="s">
        <v>644</v>
      </c>
    </row>
    <row r="3755" spans="1:10" ht="14.4">
      <c r="A3755" s="3" t="s">
        <v>355</v>
      </c>
      <c r="B3755" s="5">
        <v>1991</v>
      </c>
      <c r="C3755" s="3" t="s">
        <v>647</v>
      </c>
      <c r="D3755" s="3" t="s">
        <v>648</v>
      </c>
      <c r="E3755" s="3" t="s">
        <v>35</v>
      </c>
      <c r="F3755" s="3" t="s">
        <v>643</v>
      </c>
      <c r="G3755" s="5">
        <v>92.724029880000003</v>
      </c>
      <c r="H3755" s="5">
        <v>51.06938529</v>
      </c>
      <c r="I3755" s="5">
        <v>137.82981029999999</v>
      </c>
      <c r="J3755" s="2" t="s">
        <v>644</v>
      </c>
    </row>
    <row r="3756" spans="1:10" ht="14.4">
      <c r="A3756" s="3" t="s">
        <v>355</v>
      </c>
      <c r="B3756" s="5">
        <v>1992</v>
      </c>
      <c r="C3756" s="3" t="s">
        <v>647</v>
      </c>
      <c r="D3756" s="3" t="s">
        <v>648</v>
      </c>
      <c r="E3756" s="3" t="s">
        <v>35</v>
      </c>
      <c r="F3756" s="3" t="s">
        <v>643</v>
      </c>
      <c r="G3756" s="5">
        <v>97.083865619999997</v>
      </c>
      <c r="H3756" s="5">
        <v>55.979562549999997</v>
      </c>
      <c r="I3756" s="5">
        <v>143.0004448</v>
      </c>
      <c r="J3756" s="2" t="s">
        <v>644</v>
      </c>
    </row>
    <row r="3757" spans="1:10" ht="14.4">
      <c r="A3757" s="3" t="s">
        <v>355</v>
      </c>
      <c r="B3757" s="5">
        <v>1993</v>
      </c>
      <c r="C3757" s="3" t="s">
        <v>647</v>
      </c>
      <c r="D3757" s="3" t="s">
        <v>648</v>
      </c>
      <c r="E3757" s="3" t="s">
        <v>35</v>
      </c>
      <c r="F3757" s="3" t="s">
        <v>643</v>
      </c>
      <c r="G3757" s="5">
        <v>102.5112238</v>
      </c>
      <c r="H3757" s="5">
        <v>59.249732590000001</v>
      </c>
      <c r="I3757" s="5">
        <v>153.425365</v>
      </c>
      <c r="J3757" s="2" t="s">
        <v>644</v>
      </c>
    </row>
    <row r="3758" spans="1:10" ht="14.4">
      <c r="A3758" s="3" t="s">
        <v>355</v>
      </c>
      <c r="B3758" s="5">
        <v>1994</v>
      </c>
      <c r="C3758" s="3" t="s">
        <v>647</v>
      </c>
      <c r="D3758" s="3" t="s">
        <v>648</v>
      </c>
      <c r="E3758" s="3" t="s">
        <v>35</v>
      </c>
      <c r="F3758" s="3" t="s">
        <v>643</v>
      </c>
      <c r="G3758" s="5">
        <v>107.52550720000001</v>
      </c>
      <c r="H3758" s="5">
        <v>60.974048070000002</v>
      </c>
      <c r="I3758" s="5">
        <v>160.2278546</v>
      </c>
      <c r="J3758" s="2" t="s">
        <v>644</v>
      </c>
    </row>
    <row r="3759" spans="1:10" ht="14.4">
      <c r="A3759" s="3" t="s">
        <v>355</v>
      </c>
      <c r="B3759" s="5">
        <v>1995</v>
      </c>
      <c r="C3759" s="3" t="s">
        <v>647</v>
      </c>
      <c r="D3759" s="3" t="s">
        <v>648</v>
      </c>
      <c r="E3759" s="3" t="s">
        <v>35</v>
      </c>
      <c r="F3759" s="3" t="s">
        <v>643</v>
      </c>
      <c r="G3759" s="5">
        <v>112.7431785</v>
      </c>
      <c r="H3759" s="5">
        <v>59.676445399999999</v>
      </c>
      <c r="I3759" s="5">
        <v>172.74543109999999</v>
      </c>
      <c r="J3759" s="2" t="s">
        <v>644</v>
      </c>
    </row>
    <row r="3760" spans="1:10" ht="14.4">
      <c r="A3760" s="3" t="s">
        <v>355</v>
      </c>
      <c r="B3760" s="5">
        <v>1996</v>
      </c>
      <c r="C3760" s="3" t="s">
        <v>647</v>
      </c>
      <c r="D3760" s="3" t="s">
        <v>648</v>
      </c>
      <c r="E3760" s="3" t="s">
        <v>35</v>
      </c>
      <c r="F3760" s="3" t="s">
        <v>643</v>
      </c>
      <c r="G3760" s="5">
        <v>119.4157289</v>
      </c>
      <c r="H3760" s="5">
        <v>67.984921790000001</v>
      </c>
      <c r="I3760" s="5">
        <v>175.90886330000001</v>
      </c>
      <c r="J3760" s="2" t="s">
        <v>644</v>
      </c>
    </row>
    <row r="3761" spans="1:10" ht="14.4">
      <c r="A3761" s="3" t="s">
        <v>355</v>
      </c>
      <c r="B3761" s="5">
        <v>1997</v>
      </c>
      <c r="C3761" s="3" t="s">
        <v>647</v>
      </c>
      <c r="D3761" s="3" t="s">
        <v>648</v>
      </c>
      <c r="E3761" s="3" t="s">
        <v>35</v>
      </c>
      <c r="F3761" s="3" t="s">
        <v>643</v>
      </c>
      <c r="G3761" s="5">
        <v>117.06426639999999</v>
      </c>
      <c r="H3761" s="5">
        <v>67.302099589999997</v>
      </c>
      <c r="I3761" s="5">
        <v>169.38076340000001</v>
      </c>
      <c r="J3761" s="2" t="s">
        <v>644</v>
      </c>
    </row>
    <row r="3762" spans="1:10" ht="14.4">
      <c r="A3762" s="3" t="s">
        <v>355</v>
      </c>
      <c r="B3762" s="5">
        <v>1998</v>
      </c>
      <c r="C3762" s="3" t="s">
        <v>647</v>
      </c>
      <c r="D3762" s="3" t="s">
        <v>648</v>
      </c>
      <c r="E3762" s="3" t="s">
        <v>35</v>
      </c>
      <c r="F3762" s="3" t="s">
        <v>643</v>
      </c>
      <c r="G3762" s="5">
        <v>118.9824344</v>
      </c>
      <c r="H3762" s="5">
        <v>68.68400776</v>
      </c>
      <c r="I3762" s="5">
        <v>171.19242030000001</v>
      </c>
      <c r="J3762" s="2" t="s">
        <v>644</v>
      </c>
    </row>
    <row r="3763" spans="1:10" ht="14.4">
      <c r="A3763" s="3" t="s">
        <v>355</v>
      </c>
      <c r="B3763" s="5">
        <v>1999</v>
      </c>
      <c r="C3763" s="3" t="s">
        <v>647</v>
      </c>
      <c r="D3763" s="3" t="s">
        <v>648</v>
      </c>
      <c r="E3763" s="3" t="s">
        <v>35</v>
      </c>
      <c r="F3763" s="3" t="s">
        <v>643</v>
      </c>
      <c r="G3763" s="5">
        <v>123.4042662</v>
      </c>
      <c r="H3763" s="5">
        <v>68.370840830000006</v>
      </c>
      <c r="I3763" s="5">
        <v>183.6755393</v>
      </c>
      <c r="J3763" s="2" t="s">
        <v>644</v>
      </c>
    </row>
    <row r="3764" spans="1:10" ht="14.4">
      <c r="A3764" s="3" t="s">
        <v>355</v>
      </c>
      <c r="B3764" s="5">
        <v>2000</v>
      </c>
      <c r="C3764" s="3" t="s">
        <v>647</v>
      </c>
      <c r="D3764" s="3" t="s">
        <v>648</v>
      </c>
      <c r="E3764" s="3" t="s">
        <v>35</v>
      </c>
      <c r="F3764" s="3" t="s">
        <v>643</v>
      </c>
      <c r="G3764" s="5">
        <v>123.7589679</v>
      </c>
      <c r="H3764" s="5">
        <v>61.943281509999998</v>
      </c>
      <c r="I3764" s="5">
        <v>191.44976209999999</v>
      </c>
      <c r="J3764" s="2" t="s">
        <v>644</v>
      </c>
    </row>
    <row r="3765" spans="1:10" ht="14.4">
      <c r="A3765" s="3" t="s">
        <v>355</v>
      </c>
      <c r="B3765" s="5">
        <v>2001</v>
      </c>
      <c r="C3765" s="3" t="s">
        <v>647</v>
      </c>
      <c r="D3765" s="3" t="s">
        <v>648</v>
      </c>
      <c r="E3765" s="3" t="s">
        <v>35</v>
      </c>
      <c r="F3765" s="3" t="s">
        <v>643</v>
      </c>
      <c r="G3765" s="5">
        <v>123.2278574</v>
      </c>
      <c r="H3765" s="5">
        <v>68.934762980000002</v>
      </c>
      <c r="I3765" s="5">
        <v>183.30398210000001</v>
      </c>
      <c r="J3765" s="2" t="s">
        <v>644</v>
      </c>
    </row>
    <row r="3766" spans="1:10" ht="14.4">
      <c r="A3766" s="3" t="s">
        <v>355</v>
      </c>
      <c r="B3766" s="5">
        <v>2002</v>
      </c>
      <c r="C3766" s="3" t="s">
        <v>647</v>
      </c>
      <c r="D3766" s="3" t="s">
        <v>648</v>
      </c>
      <c r="E3766" s="3" t="s">
        <v>35</v>
      </c>
      <c r="F3766" s="3" t="s">
        <v>643</v>
      </c>
      <c r="G3766" s="5">
        <v>126.5811585</v>
      </c>
      <c r="H3766" s="5">
        <v>72.988691079999995</v>
      </c>
      <c r="I3766" s="5">
        <v>183.16022899999999</v>
      </c>
      <c r="J3766" s="2" t="s">
        <v>644</v>
      </c>
    </row>
    <row r="3767" spans="1:10" ht="14.4">
      <c r="A3767" s="3" t="s">
        <v>355</v>
      </c>
      <c r="B3767" s="5">
        <v>2003</v>
      </c>
      <c r="C3767" s="3" t="s">
        <v>647</v>
      </c>
      <c r="D3767" s="3" t="s">
        <v>648</v>
      </c>
      <c r="E3767" s="3" t="s">
        <v>35</v>
      </c>
      <c r="F3767" s="3" t="s">
        <v>643</v>
      </c>
      <c r="G3767" s="5">
        <v>127.6020738</v>
      </c>
      <c r="H3767" s="5">
        <v>74.952602740000003</v>
      </c>
      <c r="I3767" s="5">
        <v>186.1120281</v>
      </c>
      <c r="J3767" s="2" t="s">
        <v>644</v>
      </c>
    </row>
    <row r="3768" spans="1:10" ht="14.4">
      <c r="A3768" s="3" t="s">
        <v>355</v>
      </c>
      <c r="B3768" s="5">
        <v>2004</v>
      </c>
      <c r="C3768" s="3" t="s">
        <v>647</v>
      </c>
      <c r="D3768" s="3" t="s">
        <v>648</v>
      </c>
      <c r="E3768" s="3" t="s">
        <v>35</v>
      </c>
      <c r="F3768" s="3" t="s">
        <v>643</v>
      </c>
      <c r="G3768" s="5">
        <v>129.62653760000001</v>
      </c>
      <c r="H3768" s="5">
        <v>72.810712289999998</v>
      </c>
      <c r="I3768" s="5">
        <v>191.7288945</v>
      </c>
      <c r="J3768" s="2" t="s">
        <v>644</v>
      </c>
    </row>
    <row r="3769" spans="1:10" ht="14.4">
      <c r="A3769" s="3" t="s">
        <v>355</v>
      </c>
      <c r="B3769" s="5">
        <v>2005</v>
      </c>
      <c r="C3769" s="3" t="s">
        <v>647</v>
      </c>
      <c r="D3769" s="3" t="s">
        <v>648</v>
      </c>
      <c r="E3769" s="3" t="s">
        <v>35</v>
      </c>
      <c r="F3769" s="3" t="s">
        <v>643</v>
      </c>
      <c r="G3769" s="5">
        <v>130.77890210000001</v>
      </c>
      <c r="H3769" s="5">
        <v>69.105189069999994</v>
      </c>
      <c r="I3769" s="5">
        <v>195.1521563</v>
      </c>
      <c r="J3769" s="2" t="s">
        <v>644</v>
      </c>
    </row>
    <row r="3770" spans="1:10" ht="14.4">
      <c r="A3770" s="3" t="s">
        <v>355</v>
      </c>
      <c r="B3770" s="5">
        <v>2006</v>
      </c>
      <c r="C3770" s="3" t="s">
        <v>647</v>
      </c>
      <c r="D3770" s="3" t="s">
        <v>648</v>
      </c>
      <c r="E3770" s="3" t="s">
        <v>35</v>
      </c>
      <c r="F3770" s="3" t="s">
        <v>643</v>
      </c>
      <c r="G3770" s="5">
        <v>132.2136448</v>
      </c>
      <c r="H3770" s="5">
        <v>72.613867929999998</v>
      </c>
      <c r="I3770" s="5">
        <v>194.2456253</v>
      </c>
      <c r="J3770" s="2" t="s">
        <v>644</v>
      </c>
    </row>
    <row r="3771" spans="1:10" ht="14.4">
      <c r="A3771" s="3" t="s">
        <v>355</v>
      </c>
      <c r="B3771" s="5">
        <v>2007</v>
      </c>
      <c r="C3771" s="3" t="s">
        <v>647</v>
      </c>
      <c r="D3771" s="3" t="s">
        <v>648</v>
      </c>
      <c r="E3771" s="3" t="s">
        <v>35</v>
      </c>
      <c r="F3771" s="3" t="s">
        <v>643</v>
      </c>
      <c r="G3771" s="5">
        <v>132.7389349</v>
      </c>
      <c r="H3771" s="5">
        <v>77.133254600000001</v>
      </c>
      <c r="I3771" s="5">
        <v>191.69903909999999</v>
      </c>
      <c r="J3771" s="2" t="s">
        <v>644</v>
      </c>
    </row>
    <row r="3772" spans="1:10" ht="14.4">
      <c r="A3772" s="3" t="s">
        <v>355</v>
      </c>
      <c r="B3772" s="5">
        <v>2008</v>
      </c>
      <c r="C3772" s="3" t="s">
        <v>647</v>
      </c>
      <c r="D3772" s="3" t="s">
        <v>648</v>
      </c>
      <c r="E3772" s="3" t="s">
        <v>35</v>
      </c>
      <c r="F3772" s="3" t="s">
        <v>643</v>
      </c>
      <c r="G3772" s="5">
        <v>132.88642469999999</v>
      </c>
      <c r="H3772" s="5">
        <v>74.654271820000005</v>
      </c>
      <c r="I3772" s="5">
        <v>189.78632210000001</v>
      </c>
      <c r="J3772" s="2" t="s">
        <v>644</v>
      </c>
    </row>
    <row r="3773" spans="1:10" ht="14.4">
      <c r="A3773" s="3" t="s">
        <v>355</v>
      </c>
      <c r="B3773" s="5">
        <v>2009</v>
      </c>
      <c r="C3773" s="3" t="s">
        <v>647</v>
      </c>
      <c r="D3773" s="3" t="s">
        <v>648</v>
      </c>
      <c r="E3773" s="3" t="s">
        <v>35</v>
      </c>
      <c r="F3773" s="3" t="s">
        <v>643</v>
      </c>
      <c r="G3773" s="5">
        <v>131.15506350000001</v>
      </c>
      <c r="H3773" s="5">
        <v>71.8388822</v>
      </c>
      <c r="I3773" s="5">
        <v>188.14603070000001</v>
      </c>
      <c r="J3773" s="2" t="s">
        <v>644</v>
      </c>
    </row>
    <row r="3774" spans="1:10" ht="14.4">
      <c r="A3774" s="3" t="s">
        <v>355</v>
      </c>
      <c r="B3774" s="5">
        <v>2010</v>
      </c>
      <c r="C3774" s="3" t="s">
        <v>647</v>
      </c>
      <c r="D3774" s="3" t="s">
        <v>648</v>
      </c>
      <c r="E3774" s="3" t="s">
        <v>35</v>
      </c>
      <c r="F3774" s="3" t="s">
        <v>643</v>
      </c>
      <c r="G3774" s="5">
        <v>132.52361479999999</v>
      </c>
      <c r="H3774" s="5">
        <v>70.348482959999998</v>
      </c>
      <c r="I3774" s="5">
        <v>196.85864710000001</v>
      </c>
      <c r="J3774" s="2" t="s">
        <v>644</v>
      </c>
    </row>
    <row r="3775" spans="1:10" ht="14.4">
      <c r="A3775" s="3" t="s">
        <v>355</v>
      </c>
      <c r="B3775" s="5">
        <v>2011</v>
      </c>
      <c r="C3775" s="3" t="s">
        <v>647</v>
      </c>
      <c r="D3775" s="3" t="s">
        <v>648</v>
      </c>
      <c r="E3775" s="3" t="s">
        <v>35</v>
      </c>
      <c r="F3775" s="3" t="s">
        <v>643</v>
      </c>
      <c r="G3775" s="5">
        <v>134.3542042</v>
      </c>
      <c r="H3775" s="5">
        <v>68.70707247</v>
      </c>
      <c r="I3775" s="5">
        <v>199.8662377</v>
      </c>
      <c r="J3775" s="2" t="s">
        <v>644</v>
      </c>
    </row>
    <row r="3776" spans="1:10" ht="14.4">
      <c r="A3776" s="3" t="s">
        <v>355</v>
      </c>
      <c r="B3776" s="5">
        <v>2012</v>
      </c>
      <c r="C3776" s="3" t="s">
        <v>647</v>
      </c>
      <c r="D3776" s="3" t="s">
        <v>648</v>
      </c>
      <c r="E3776" s="3" t="s">
        <v>35</v>
      </c>
      <c r="F3776" s="3" t="s">
        <v>643</v>
      </c>
      <c r="G3776" s="5">
        <v>132.99833910000001</v>
      </c>
      <c r="H3776" s="5">
        <v>65.813946049999998</v>
      </c>
      <c r="I3776" s="5">
        <v>195.10731490000001</v>
      </c>
      <c r="J3776" s="2" t="s">
        <v>644</v>
      </c>
    </row>
    <row r="3777" spans="1:10" ht="14.4">
      <c r="A3777" s="3" t="s">
        <v>355</v>
      </c>
      <c r="B3777" s="5">
        <v>2013</v>
      </c>
      <c r="C3777" s="3" t="s">
        <v>647</v>
      </c>
      <c r="D3777" s="3" t="s">
        <v>648</v>
      </c>
      <c r="E3777" s="3" t="s">
        <v>35</v>
      </c>
      <c r="F3777" s="3" t="s">
        <v>643</v>
      </c>
      <c r="G3777" s="5">
        <v>128.30930040000001</v>
      </c>
      <c r="H3777" s="5">
        <v>66.000641139999999</v>
      </c>
      <c r="I3777" s="5">
        <v>189.6705565</v>
      </c>
      <c r="J3777" s="2" t="s">
        <v>644</v>
      </c>
    </row>
    <row r="3778" spans="1:10" ht="14.4">
      <c r="A3778" s="3" t="s">
        <v>355</v>
      </c>
      <c r="B3778" s="5">
        <v>2014</v>
      </c>
      <c r="C3778" s="3" t="s">
        <v>647</v>
      </c>
      <c r="D3778" s="3" t="s">
        <v>648</v>
      </c>
      <c r="E3778" s="3" t="s">
        <v>35</v>
      </c>
      <c r="F3778" s="3" t="s">
        <v>643</v>
      </c>
      <c r="G3778" s="5">
        <v>123.1290284</v>
      </c>
      <c r="H3778" s="5">
        <v>65.873746220000001</v>
      </c>
      <c r="I3778" s="5">
        <v>179.6234264</v>
      </c>
      <c r="J3778" s="2" t="s">
        <v>644</v>
      </c>
    </row>
    <row r="3779" spans="1:10" ht="14.4">
      <c r="A3779" s="3" t="s">
        <v>355</v>
      </c>
      <c r="B3779" s="5">
        <v>2015</v>
      </c>
      <c r="C3779" s="3" t="s">
        <v>647</v>
      </c>
      <c r="D3779" s="3" t="s">
        <v>648</v>
      </c>
      <c r="E3779" s="3" t="s">
        <v>35</v>
      </c>
      <c r="F3779" s="3" t="s">
        <v>643</v>
      </c>
      <c r="G3779" s="5">
        <v>117.84527919999999</v>
      </c>
      <c r="H3779" s="5">
        <v>61.429363109999997</v>
      </c>
      <c r="I3779" s="5">
        <v>176.50994019999999</v>
      </c>
      <c r="J3779" s="2" t="s">
        <v>644</v>
      </c>
    </row>
    <row r="3780" spans="1:10" ht="14.4">
      <c r="A3780" s="3" t="s">
        <v>355</v>
      </c>
      <c r="B3780" s="5">
        <v>2016</v>
      </c>
      <c r="C3780" s="3" t="s">
        <v>647</v>
      </c>
      <c r="D3780" s="3" t="s">
        <v>648</v>
      </c>
      <c r="E3780" s="3" t="s">
        <v>35</v>
      </c>
      <c r="F3780" s="3" t="s">
        <v>643</v>
      </c>
      <c r="G3780" s="5">
        <v>117.8429457</v>
      </c>
      <c r="H3780" s="5">
        <v>60.232985569999997</v>
      </c>
      <c r="I3780" s="5">
        <v>174.90448960000001</v>
      </c>
      <c r="J3780" s="2" t="s">
        <v>644</v>
      </c>
    </row>
    <row r="3781" spans="1:10" ht="14.4">
      <c r="A3781" s="3" t="s">
        <v>355</v>
      </c>
      <c r="B3781" s="5">
        <v>2017</v>
      </c>
      <c r="C3781" s="3" t="s">
        <v>647</v>
      </c>
      <c r="D3781" s="3" t="s">
        <v>648</v>
      </c>
      <c r="E3781" s="3" t="s">
        <v>35</v>
      </c>
      <c r="F3781" s="3" t="s">
        <v>643</v>
      </c>
      <c r="G3781" s="5">
        <v>121.43073440000001</v>
      </c>
      <c r="H3781" s="5">
        <v>58.175001999999999</v>
      </c>
      <c r="I3781" s="5">
        <v>182.91359650000001</v>
      </c>
      <c r="J3781" s="2" t="s">
        <v>644</v>
      </c>
    </row>
    <row r="3782" spans="1:10" ht="14.4" hidden="1">
      <c r="A3782" s="3" t="s">
        <v>355</v>
      </c>
      <c r="B3782" s="5">
        <v>1990</v>
      </c>
      <c r="C3782" s="3" t="s">
        <v>647</v>
      </c>
      <c r="D3782" s="3" t="s">
        <v>648</v>
      </c>
      <c r="E3782" s="3" t="s">
        <v>35</v>
      </c>
      <c r="F3782" s="3" t="s">
        <v>646</v>
      </c>
      <c r="G3782" s="5">
        <v>2.9465777869999998</v>
      </c>
      <c r="H3782" s="5">
        <v>1.4662765099999999</v>
      </c>
      <c r="I3782" s="5">
        <v>4.641547106</v>
      </c>
      <c r="J3782" s="2" t="s">
        <v>644</v>
      </c>
    </row>
    <row r="3783" spans="1:10" ht="14.4" hidden="1">
      <c r="A3783" s="3" t="s">
        <v>355</v>
      </c>
      <c r="B3783" s="5">
        <v>1991</v>
      </c>
      <c r="C3783" s="3" t="s">
        <v>647</v>
      </c>
      <c r="D3783" s="3" t="s">
        <v>648</v>
      </c>
      <c r="E3783" s="3" t="s">
        <v>35</v>
      </c>
      <c r="F3783" s="3" t="s">
        <v>646</v>
      </c>
      <c r="G3783" s="5">
        <v>3.1643200060000001</v>
      </c>
      <c r="H3783" s="5">
        <v>1.7503258580000001</v>
      </c>
      <c r="I3783" s="5">
        <v>4.742394891</v>
      </c>
      <c r="J3783" s="2" t="s">
        <v>644</v>
      </c>
    </row>
    <row r="3784" spans="1:10" ht="14.4" hidden="1">
      <c r="A3784" s="3" t="s">
        <v>355</v>
      </c>
      <c r="B3784" s="5">
        <v>1992</v>
      </c>
      <c r="C3784" s="3" t="s">
        <v>647</v>
      </c>
      <c r="D3784" s="3" t="s">
        <v>648</v>
      </c>
      <c r="E3784" s="3" t="s">
        <v>35</v>
      </c>
      <c r="F3784" s="3" t="s">
        <v>646</v>
      </c>
      <c r="G3784" s="5">
        <v>3.3544697530000001</v>
      </c>
      <c r="H3784" s="5">
        <v>1.9245686900000001</v>
      </c>
      <c r="I3784" s="5">
        <v>5.0006607900000004</v>
      </c>
      <c r="J3784" s="2" t="s">
        <v>644</v>
      </c>
    </row>
    <row r="3785" spans="1:10" ht="14.4" hidden="1">
      <c r="A3785" s="3" t="s">
        <v>355</v>
      </c>
      <c r="B3785" s="5">
        <v>1993</v>
      </c>
      <c r="C3785" s="3" t="s">
        <v>647</v>
      </c>
      <c r="D3785" s="3" t="s">
        <v>648</v>
      </c>
      <c r="E3785" s="3" t="s">
        <v>35</v>
      </c>
      <c r="F3785" s="3" t="s">
        <v>646</v>
      </c>
      <c r="G3785" s="5">
        <v>3.574860733</v>
      </c>
      <c r="H3785" s="5">
        <v>2.0924374459999999</v>
      </c>
      <c r="I3785" s="5">
        <v>5.320782168</v>
      </c>
      <c r="J3785" s="2" t="s">
        <v>644</v>
      </c>
    </row>
    <row r="3786" spans="1:10" ht="14.4" hidden="1">
      <c r="A3786" s="3" t="s">
        <v>355</v>
      </c>
      <c r="B3786" s="5">
        <v>1994</v>
      </c>
      <c r="C3786" s="3" t="s">
        <v>647</v>
      </c>
      <c r="D3786" s="3" t="s">
        <v>648</v>
      </c>
      <c r="E3786" s="3" t="s">
        <v>35</v>
      </c>
      <c r="F3786" s="3" t="s">
        <v>646</v>
      </c>
      <c r="G3786" s="5">
        <v>3.7039533150000001</v>
      </c>
      <c r="H3786" s="5">
        <v>2.0697967390000001</v>
      </c>
      <c r="I3786" s="5">
        <v>5.4547262549999997</v>
      </c>
      <c r="J3786" s="2" t="s">
        <v>644</v>
      </c>
    </row>
    <row r="3787" spans="1:10" ht="14.4" hidden="1">
      <c r="A3787" s="3" t="s">
        <v>355</v>
      </c>
      <c r="B3787" s="5">
        <v>1995</v>
      </c>
      <c r="C3787" s="3" t="s">
        <v>647</v>
      </c>
      <c r="D3787" s="3" t="s">
        <v>648</v>
      </c>
      <c r="E3787" s="3" t="s">
        <v>35</v>
      </c>
      <c r="F3787" s="3" t="s">
        <v>646</v>
      </c>
      <c r="G3787" s="5">
        <v>3.8479916799999998</v>
      </c>
      <c r="H3787" s="5">
        <v>2.0186796070000002</v>
      </c>
      <c r="I3787" s="5">
        <v>5.9394915079999997</v>
      </c>
      <c r="J3787" s="2" t="s">
        <v>644</v>
      </c>
    </row>
    <row r="3788" spans="1:10" ht="14.4" hidden="1">
      <c r="A3788" s="3" t="s">
        <v>355</v>
      </c>
      <c r="B3788" s="5">
        <v>1996</v>
      </c>
      <c r="C3788" s="3" t="s">
        <v>647</v>
      </c>
      <c r="D3788" s="3" t="s">
        <v>648</v>
      </c>
      <c r="E3788" s="3" t="s">
        <v>35</v>
      </c>
      <c r="F3788" s="3" t="s">
        <v>646</v>
      </c>
      <c r="G3788" s="5">
        <v>4.0839423039999998</v>
      </c>
      <c r="H3788" s="5">
        <v>2.2721732889999999</v>
      </c>
      <c r="I3788" s="5">
        <v>5.952221754</v>
      </c>
      <c r="J3788" s="2" t="s">
        <v>644</v>
      </c>
    </row>
    <row r="3789" spans="1:10" ht="14.4" hidden="1">
      <c r="A3789" s="3" t="s">
        <v>355</v>
      </c>
      <c r="B3789" s="5">
        <v>1997</v>
      </c>
      <c r="C3789" s="3" t="s">
        <v>647</v>
      </c>
      <c r="D3789" s="3" t="s">
        <v>648</v>
      </c>
      <c r="E3789" s="3" t="s">
        <v>35</v>
      </c>
      <c r="F3789" s="3" t="s">
        <v>646</v>
      </c>
      <c r="G3789" s="5">
        <v>3.98812364</v>
      </c>
      <c r="H3789" s="5">
        <v>2.2711465500000001</v>
      </c>
      <c r="I3789" s="5">
        <v>5.7641411680000001</v>
      </c>
      <c r="J3789" s="2" t="s">
        <v>644</v>
      </c>
    </row>
    <row r="3790" spans="1:10" ht="14.4" hidden="1">
      <c r="A3790" s="3" t="s">
        <v>355</v>
      </c>
      <c r="B3790" s="5">
        <v>1998</v>
      </c>
      <c r="C3790" s="3" t="s">
        <v>647</v>
      </c>
      <c r="D3790" s="3" t="s">
        <v>648</v>
      </c>
      <c r="E3790" s="3" t="s">
        <v>35</v>
      </c>
      <c r="F3790" s="3" t="s">
        <v>646</v>
      </c>
      <c r="G3790" s="5">
        <v>4.0539677049999998</v>
      </c>
      <c r="H3790" s="5">
        <v>2.348256423</v>
      </c>
      <c r="I3790" s="5">
        <v>5.9412019699999998</v>
      </c>
      <c r="J3790" s="2" t="s">
        <v>644</v>
      </c>
    </row>
    <row r="3791" spans="1:10" ht="14.4" hidden="1">
      <c r="A3791" s="3" t="s">
        <v>355</v>
      </c>
      <c r="B3791" s="5">
        <v>1999</v>
      </c>
      <c r="C3791" s="3" t="s">
        <v>647</v>
      </c>
      <c r="D3791" s="3" t="s">
        <v>648</v>
      </c>
      <c r="E3791" s="3" t="s">
        <v>35</v>
      </c>
      <c r="F3791" s="3" t="s">
        <v>646</v>
      </c>
      <c r="G3791" s="5">
        <v>4.2266171870000004</v>
      </c>
      <c r="H3791" s="5">
        <v>2.378696138</v>
      </c>
      <c r="I3791" s="5">
        <v>6.3346685819999999</v>
      </c>
      <c r="J3791" s="2" t="s">
        <v>644</v>
      </c>
    </row>
    <row r="3792" spans="1:10" ht="14.4" hidden="1">
      <c r="A3792" s="3" t="s">
        <v>355</v>
      </c>
      <c r="B3792" s="5">
        <v>2000</v>
      </c>
      <c r="C3792" s="3" t="s">
        <v>647</v>
      </c>
      <c r="D3792" s="3" t="s">
        <v>648</v>
      </c>
      <c r="E3792" s="3" t="s">
        <v>35</v>
      </c>
      <c r="F3792" s="3" t="s">
        <v>646</v>
      </c>
      <c r="G3792" s="5">
        <v>4.2018200559999999</v>
      </c>
      <c r="H3792" s="5">
        <v>2.1384504849999999</v>
      </c>
      <c r="I3792" s="5">
        <v>6.4992622689999999</v>
      </c>
      <c r="J3792" s="2" t="s">
        <v>644</v>
      </c>
    </row>
    <row r="3793" spans="1:10" ht="14.4" hidden="1">
      <c r="A3793" s="3" t="s">
        <v>355</v>
      </c>
      <c r="B3793" s="5">
        <v>2001</v>
      </c>
      <c r="C3793" s="3" t="s">
        <v>647</v>
      </c>
      <c r="D3793" s="3" t="s">
        <v>648</v>
      </c>
      <c r="E3793" s="3" t="s">
        <v>35</v>
      </c>
      <c r="F3793" s="3" t="s">
        <v>646</v>
      </c>
      <c r="G3793" s="5">
        <v>4.1099273570000001</v>
      </c>
      <c r="H3793" s="5">
        <v>2.3154206230000001</v>
      </c>
      <c r="I3793" s="5">
        <v>6.0814582189999999</v>
      </c>
      <c r="J3793" s="2" t="s">
        <v>644</v>
      </c>
    </row>
    <row r="3794" spans="1:10" ht="14.4" hidden="1">
      <c r="A3794" s="3" t="s">
        <v>355</v>
      </c>
      <c r="B3794" s="5">
        <v>2002</v>
      </c>
      <c r="C3794" s="3" t="s">
        <v>647</v>
      </c>
      <c r="D3794" s="3" t="s">
        <v>648</v>
      </c>
      <c r="E3794" s="3" t="s">
        <v>35</v>
      </c>
      <c r="F3794" s="3" t="s">
        <v>646</v>
      </c>
      <c r="G3794" s="5">
        <v>4.2177412500000004</v>
      </c>
      <c r="H3794" s="5">
        <v>2.422929383</v>
      </c>
      <c r="I3794" s="5">
        <v>6.101165688</v>
      </c>
      <c r="J3794" s="2" t="s">
        <v>644</v>
      </c>
    </row>
    <row r="3795" spans="1:10" ht="14.4" hidden="1">
      <c r="A3795" s="3" t="s">
        <v>355</v>
      </c>
      <c r="B3795" s="5">
        <v>2003</v>
      </c>
      <c r="C3795" s="3" t="s">
        <v>647</v>
      </c>
      <c r="D3795" s="3" t="s">
        <v>648</v>
      </c>
      <c r="E3795" s="3" t="s">
        <v>35</v>
      </c>
      <c r="F3795" s="3" t="s">
        <v>646</v>
      </c>
      <c r="G3795" s="5">
        <v>4.2459208159999999</v>
      </c>
      <c r="H3795" s="5">
        <v>2.4889520310000002</v>
      </c>
      <c r="I3795" s="5">
        <v>6.1478726699999999</v>
      </c>
      <c r="J3795" s="2" t="s">
        <v>644</v>
      </c>
    </row>
    <row r="3796" spans="1:10" ht="14.4" hidden="1">
      <c r="A3796" s="3" t="s">
        <v>355</v>
      </c>
      <c r="B3796" s="5">
        <v>2004</v>
      </c>
      <c r="C3796" s="3" t="s">
        <v>647</v>
      </c>
      <c r="D3796" s="3" t="s">
        <v>648</v>
      </c>
      <c r="E3796" s="3" t="s">
        <v>35</v>
      </c>
      <c r="F3796" s="3" t="s">
        <v>646</v>
      </c>
      <c r="G3796" s="5">
        <v>4.3371149170000001</v>
      </c>
      <c r="H3796" s="5">
        <v>2.4585910659999999</v>
      </c>
      <c r="I3796" s="5">
        <v>6.4112760639999999</v>
      </c>
      <c r="J3796" s="2" t="s">
        <v>644</v>
      </c>
    </row>
    <row r="3797" spans="1:10" ht="14.4" hidden="1">
      <c r="A3797" s="3" t="s">
        <v>355</v>
      </c>
      <c r="B3797" s="5">
        <v>2005</v>
      </c>
      <c r="C3797" s="3" t="s">
        <v>647</v>
      </c>
      <c r="D3797" s="3" t="s">
        <v>648</v>
      </c>
      <c r="E3797" s="3" t="s">
        <v>35</v>
      </c>
      <c r="F3797" s="3" t="s">
        <v>646</v>
      </c>
      <c r="G3797" s="5">
        <v>4.4046852889999997</v>
      </c>
      <c r="H3797" s="5">
        <v>2.349391921</v>
      </c>
      <c r="I3797" s="5">
        <v>6.6395239679999998</v>
      </c>
      <c r="J3797" s="2" t="s">
        <v>644</v>
      </c>
    </row>
    <row r="3798" spans="1:10" ht="14.4" hidden="1">
      <c r="A3798" s="3" t="s">
        <v>355</v>
      </c>
      <c r="B3798" s="5">
        <v>2006</v>
      </c>
      <c r="C3798" s="3" t="s">
        <v>647</v>
      </c>
      <c r="D3798" s="3" t="s">
        <v>648</v>
      </c>
      <c r="E3798" s="3" t="s">
        <v>35</v>
      </c>
      <c r="F3798" s="3" t="s">
        <v>646</v>
      </c>
      <c r="G3798" s="5">
        <v>4.4287501279999999</v>
      </c>
      <c r="H3798" s="5">
        <v>2.4812072930000002</v>
      </c>
      <c r="I3798" s="5">
        <v>6.5047305130000002</v>
      </c>
      <c r="J3798" s="2" t="s">
        <v>644</v>
      </c>
    </row>
    <row r="3799" spans="1:10" ht="14.4" hidden="1">
      <c r="A3799" s="3" t="s">
        <v>355</v>
      </c>
      <c r="B3799" s="5">
        <v>2007</v>
      </c>
      <c r="C3799" s="3" t="s">
        <v>647</v>
      </c>
      <c r="D3799" s="3" t="s">
        <v>648</v>
      </c>
      <c r="E3799" s="3" t="s">
        <v>35</v>
      </c>
      <c r="F3799" s="3" t="s">
        <v>646</v>
      </c>
      <c r="G3799" s="5">
        <v>4.431624223</v>
      </c>
      <c r="H3799" s="5">
        <v>2.5969709189999999</v>
      </c>
      <c r="I3799" s="5">
        <v>6.4319538390000002</v>
      </c>
      <c r="J3799" s="2" t="s">
        <v>644</v>
      </c>
    </row>
    <row r="3800" spans="1:10" ht="14.4" hidden="1">
      <c r="A3800" s="3" t="s">
        <v>355</v>
      </c>
      <c r="B3800" s="5">
        <v>2008</v>
      </c>
      <c r="C3800" s="3" t="s">
        <v>647</v>
      </c>
      <c r="D3800" s="3" t="s">
        <v>648</v>
      </c>
      <c r="E3800" s="3" t="s">
        <v>35</v>
      </c>
      <c r="F3800" s="3" t="s">
        <v>646</v>
      </c>
      <c r="G3800" s="5">
        <v>4.4225692639999998</v>
      </c>
      <c r="H3800" s="5">
        <v>2.4966568680000001</v>
      </c>
      <c r="I3800" s="5">
        <v>6.2910248380000002</v>
      </c>
      <c r="J3800" s="2" t="s">
        <v>644</v>
      </c>
    </row>
    <row r="3801" spans="1:10" ht="14.4" hidden="1">
      <c r="A3801" s="3" t="s">
        <v>355</v>
      </c>
      <c r="B3801" s="5">
        <v>2009</v>
      </c>
      <c r="C3801" s="3" t="s">
        <v>647</v>
      </c>
      <c r="D3801" s="3" t="s">
        <v>648</v>
      </c>
      <c r="E3801" s="3" t="s">
        <v>35</v>
      </c>
      <c r="F3801" s="3" t="s">
        <v>646</v>
      </c>
      <c r="G3801" s="5">
        <v>4.3300958429999996</v>
      </c>
      <c r="H3801" s="5">
        <v>2.4011285400000002</v>
      </c>
      <c r="I3801" s="5">
        <v>6.2515604759999999</v>
      </c>
      <c r="J3801" s="2" t="s">
        <v>644</v>
      </c>
    </row>
    <row r="3802" spans="1:10" ht="14.4" hidden="1">
      <c r="A3802" s="3" t="s">
        <v>355</v>
      </c>
      <c r="B3802" s="5">
        <v>2010</v>
      </c>
      <c r="C3802" s="3" t="s">
        <v>647</v>
      </c>
      <c r="D3802" s="3" t="s">
        <v>648</v>
      </c>
      <c r="E3802" s="3" t="s">
        <v>35</v>
      </c>
      <c r="F3802" s="3" t="s">
        <v>646</v>
      </c>
      <c r="G3802" s="5">
        <v>4.4037870669999997</v>
      </c>
      <c r="H3802" s="5">
        <v>2.3096390279999999</v>
      </c>
      <c r="I3802" s="5">
        <v>6.5211485580000002</v>
      </c>
      <c r="J3802" s="2" t="s">
        <v>644</v>
      </c>
    </row>
    <row r="3803" spans="1:10" ht="14.4" hidden="1">
      <c r="A3803" s="3" t="s">
        <v>355</v>
      </c>
      <c r="B3803" s="5">
        <v>2011</v>
      </c>
      <c r="C3803" s="3" t="s">
        <v>647</v>
      </c>
      <c r="D3803" s="3" t="s">
        <v>648</v>
      </c>
      <c r="E3803" s="3" t="s">
        <v>35</v>
      </c>
      <c r="F3803" s="3" t="s">
        <v>646</v>
      </c>
      <c r="G3803" s="5">
        <v>4.4582168729999996</v>
      </c>
      <c r="H3803" s="5">
        <v>2.372682781</v>
      </c>
      <c r="I3803" s="5">
        <v>6.5897286590000004</v>
      </c>
      <c r="J3803" s="2" t="s">
        <v>644</v>
      </c>
    </row>
    <row r="3804" spans="1:10" ht="14.4" hidden="1">
      <c r="A3804" s="3" t="s">
        <v>355</v>
      </c>
      <c r="B3804" s="5">
        <v>2012</v>
      </c>
      <c r="C3804" s="3" t="s">
        <v>647</v>
      </c>
      <c r="D3804" s="3" t="s">
        <v>648</v>
      </c>
      <c r="E3804" s="3" t="s">
        <v>35</v>
      </c>
      <c r="F3804" s="3" t="s">
        <v>646</v>
      </c>
      <c r="G3804" s="5">
        <v>4.3827417510000002</v>
      </c>
      <c r="H3804" s="5">
        <v>2.1583207710000001</v>
      </c>
      <c r="I3804" s="5">
        <v>6.4772496799999999</v>
      </c>
      <c r="J3804" s="2" t="s">
        <v>644</v>
      </c>
    </row>
    <row r="3805" spans="1:10" ht="14.4" hidden="1">
      <c r="A3805" s="3" t="s">
        <v>355</v>
      </c>
      <c r="B3805" s="5">
        <v>2013</v>
      </c>
      <c r="C3805" s="3" t="s">
        <v>647</v>
      </c>
      <c r="D3805" s="3" t="s">
        <v>648</v>
      </c>
      <c r="E3805" s="3" t="s">
        <v>35</v>
      </c>
      <c r="F3805" s="3" t="s">
        <v>646</v>
      </c>
      <c r="G3805" s="5">
        <v>4.2066728910000002</v>
      </c>
      <c r="H3805" s="5">
        <v>2.0981625730000002</v>
      </c>
      <c r="I3805" s="5">
        <v>6.2543197859999999</v>
      </c>
      <c r="J3805" s="2" t="s">
        <v>644</v>
      </c>
    </row>
    <row r="3806" spans="1:10" ht="14.4" hidden="1">
      <c r="A3806" s="3" t="s">
        <v>355</v>
      </c>
      <c r="B3806" s="5">
        <v>2014</v>
      </c>
      <c r="C3806" s="3" t="s">
        <v>647</v>
      </c>
      <c r="D3806" s="3" t="s">
        <v>648</v>
      </c>
      <c r="E3806" s="3" t="s">
        <v>35</v>
      </c>
      <c r="F3806" s="3" t="s">
        <v>646</v>
      </c>
      <c r="G3806" s="5">
        <v>4.0895878330000004</v>
      </c>
      <c r="H3806" s="5">
        <v>2.1475254979999998</v>
      </c>
      <c r="I3806" s="5">
        <v>6.1927475049999998</v>
      </c>
      <c r="J3806" s="2" t="s">
        <v>644</v>
      </c>
    </row>
    <row r="3807" spans="1:10" ht="14.4" hidden="1">
      <c r="A3807" s="3" t="s">
        <v>355</v>
      </c>
      <c r="B3807" s="5">
        <v>2015</v>
      </c>
      <c r="C3807" s="3" t="s">
        <v>647</v>
      </c>
      <c r="D3807" s="3" t="s">
        <v>648</v>
      </c>
      <c r="E3807" s="3" t="s">
        <v>35</v>
      </c>
      <c r="F3807" s="3" t="s">
        <v>646</v>
      </c>
      <c r="G3807" s="5">
        <v>3.9607449680000002</v>
      </c>
      <c r="H3807" s="5">
        <v>2.0533791849999998</v>
      </c>
      <c r="I3807" s="5">
        <v>6.0006110379999997</v>
      </c>
      <c r="J3807" s="2" t="s">
        <v>644</v>
      </c>
    </row>
    <row r="3808" spans="1:10" ht="14.4" hidden="1">
      <c r="A3808" s="3" t="s">
        <v>355</v>
      </c>
      <c r="B3808" s="5">
        <v>2016</v>
      </c>
      <c r="C3808" s="3" t="s">
        <v>647</v>
      </c>
      <c r="D3808" s="3" t="s">
        <v>648</v>
      </c>
      <c r="E3808" s="3" t="s">
        <v>35</v>
      </c>
      <c r="F3808" s="3" t="s">
        <v>646</v>
      </c>
      <c r="G3808" s="5">
        <v>4.1044122730000003</v>
      </c>
      <c r="H3808" s="5">
        <v>2.0938539810000001</v>
      </c>
      <c r="I3808" s="5">
        <v>6.077246583</v>
      </c>
      <c r="J3808" s="2" t="s">
        <v>644</v>
      </c>
    </row>
    <row r="3809" spans="1:10" ht="14.4" hidden="1">
      <c r="A3809" s="3" t="s">
        <v>355</v>
      </c>
      <c r="B3809" s="5">
        <v>2017</v>
      </c>
      <c r="C3809" s="3" t="s">
        <v>647</v>
      </c>
      <c r="D3809" s="3" t="s">
        <v>648</v>
      </c>
      <c r="E3809" s="3" t="s">
        <v>35</v>
      </c>
      <c r="F3809" s="3" t="s">
        <v>646</v>
      </c>
      <c r="G3809" s="5">
        <v>4.4132655979999997</v>
      </c>
      <c r="H3809" s="5">
        <v>2.1770582749999998</v>
      </c>
      <c r="I3809" s="5">
        <v>6.6586532390000004</v>
      </c>
      <c r="J3809" s="2" t="s">
        <v>644</v>
      </c>
    </row>
    <row r="3810" spans="1:10" ht="14.4">
      <c r="A3810" s="3" t="s">
        <v>355</v>
      </c>
      <c r="B3810" s="5">
        <v>1990</v>
      </c>
      <c r="C3810" s="3" t="s">
        <v>647</v>
      </c>
      <c r="D3810" s="3" t="s">
        <v>649</v>
      </c>
      <c r="E3810" s="3" t="s">
        <v>35</v>
      </c>
      <c r="F3810" s="3" t="s">
        <v>643</v>
      </c>
      <c r="G3810" s="5">
        <v>85.35697845</v>
      </c>
      <c r="H3810" s="5">
        <v>48.949581420000001</v>
      </c>
      <c r="I3810" s="5">
        <v>123.95933170000001</v>
      </c>
      <c r="J3810" s="2" t="s">
        <v>644</v>
      </c>
    </row>
    <row r="3811" spans="1:10" ht="14.4">
      <c r="A3811" s="3" t="s">
        <v>355</v>
      </c>
      <c r="B3811" s="5">
        <v>1991</v>
      </c>
      <c r="C3811" s="3" t="s">
        <v>647</v>
      </c>
      <c r="D3811" s="3" t="s">
        <v>649</v>
      </c>
      <c r="E3811" s="3" t="s">
        <v>35</v>
      </c>
      <c r="F3811" s="3" t="s">
        <v>643</v>
      </c>
      <c r="G3811" s="5">
        <v>91.472164379999995</v>
      </c>
      <c r="H3811" s="5">
        <v>58.090338629999998</v>
      </c>
      <c r="I3811" s="5">
        <v>127.0093998</v>
      </c>
      <c r="J3811" s="2" t="s">
        <v>644</v>
      </c>
    </row>
    <row r="3812" spans="1:10" ht="14.4">
      <c r="A3812" s="3" t="s">
        <v>355</v>
      </c>
      <c r="B3812" s="5">
        <v>1992</v>
      </c>
      <c r="C3812" s="3" t="s">
        <v>647</v>
      </c>
      <c r="D3812" s="3" t="s">
        <v>649</v>
      </c>
      <c r="E3812" s="3" t="s">
        <v>35</v>
      </c>
      <c r="F3812" s="3" t="s">
        <v>643</v>
      </c>
      <c r="G3812" s="5">
        <v>95.926454840000005</v>
      </c>
      <c r="H3812" s="5">
        <v>61.882431889999999</v>
      </c>
      <c r="I3812" s="5">
        <v>129.45417900000001</v>
      </c>
      <c r="J3812" s="2" t="s">
        <v>644</v>
      </c>
    </row>
    <row r="3813" spans="1:10" ht="14.4">
      <c r="A3813" s="3" t="s">
        <v>355</v>
      </c>
      <c r="B3813" s="5">
        <v>1993</v>
      </c>
      <c r="C3813" s="3" t="s">
        <v>647</v>
      </c>
      <c r="D3813" s="3" t="s">
        <v>649</v>
      </c>
      <c r="E3813" s="3" t="s">
        <v>35</v>
      </c>
      <c r="F3813" s="3" t="s">
        <v>643</v>
      </c>
      <c r="G3813" s="5">
        <v>102.2335504</v>
      </c>
      <c r="H3813" s="5">
        <v>68.137983050000003</v>
      </c>
      <c r="I3813" s="5">
        <v>139.67543470000001</v>
      </c>
      <c r="J3813" s="2" t="s">
        <v>644</v>
      </c>
    </row>
    <row r="3814" spans="1:10" ht="14.4">
      <c r="A3814" s="3" t="s">
        <v>355</v>
      </c>
      <c r="B3814" s="5">
        <v>1994</v>
      </c>
      <c r="C3814" s="3" t="s">
        <v>647</v>
      </c>
      <c r="D3814" s="3" t="s">
        <v>649</v>
      </c>
      <c r="E3814" s="3" t="s">
        <v>35</v>
      </c>
      <c r="F3814" s="3" t="s">
        <v>643</v>
      </c>
      <c r="G3814" s="5">
        <v>109.5925275</v>
      </c>
      <c r="H3814" s="5">
        <v>69.235781689999996</v>
      </c>
      <c r="I3814" s="5">
        <v>150.4382674</v>
      </c>
      <c r="J3814" s="2" t="s">
        <v>644</v>
      </c>
    </row>
    <row r="3815" spans="1:10" ht="14.4">
      <c r="A3815" s="3" t="s">
        <v>355</v>
      </c>
      <c r="B3815" s="5">
        <v>1995</v>
      </c>
      <c r="C3815" s="3" t="s">
        <v>647</v>
      </c>
      <c r="D3815" s="3" t="s">
        <v>649</v>
      </c>
      <c r="E3815" s="3" t="s">
        <v>35</v>
      </c>
      <c r="F3815" s="3" t="s">
        <v>643</v>
      </c>
      <c r="G3815" s="5">
        <v>117.6872654</v>
      </c>
      <c r="H3815" s="5">
        <v>68.325890950000002</v>
      </c>
      <c r="I3815" s="5">
        <v>165.48836399999999</v>
      </c>
      <c r="J3815" s="2" t="s">
        <v>644</v>
      </c>
    </row>
    <row r="3816" spans="1:10" ht="14.4">
      <c r="A3816" s="3" t="s">
        <v>355</v>
      </c>
      <c r="B3816" s="5">
        <v>1996</v>
      </c>
      <c r="C3816" s="3" t="s">
        <v>647</v>
      </c>
      <c r="D3816" s="3" t="s">
        <v>649</v>
      </c>
      <c r="E3816" s="3" t="s">
        <v>35</v>
      </c>
      <c r="F3816" s="3" t="s">
        <v>643</v>
      </c>
      <c r="G3816" s="5">
        <v>126.6962188</v>
      </c>
      <c r="H3816" s="5">
        <v>81.183772770000004</v>
      </c>
      <c r="I3816" s="5">
        <v>172.89408649999999</v>
      </c>
      <c r="J3816" s="2" t="s">
        <v>644</v>
      </c>
    </row>
    <row r="3817" spans="1:10" ht="14.4">
      <c r="A3817" s="3" t="s">
        <v>355</v>
      </c>
      <c r="B3817" s="5">
        <v>1997</v>
      </c>
      <c r="C3817" s="3" t="s">
        <v>647</v>
      </c>
      <c r="D3817" s="3" t="s">
        <v>649</v>
      </c>
      <c r="E3817" s="3" t="s">
        <v>35</v>
      </c>
      <c r="F3817" s="3" t="s">
        <v>643</v>
      </c>
      <c r="G3817" s="5">
        <v>119.4452283</v>
      </c>
      <c r="H3817" s="5">
        <v>79.610424359999996</v>
      </c>
      <c r="I3817" s="5">
        <v>158.15932230000001</v>
      </c>
      <c r="J3817" s="2" t="s">
        <v>644</v>
      </c>
    </row>
    <row r="3818" spans="1:10" ht="14.4">
      <c r="A3818" s="3" t="s">
        <v>355</v>
      </c>
      <c r="B3818" s="5">
        <v>1998</v>
      </c>
      <c r="C3818" s="3" t="s">
        <v>647</v>
      </c>
      <c r="D3818" s="3" t="s">
        <v>649</v>
      </c>
      <c r="E3818" s="3" t="s">
        <v>35</v>
      </c>
      <c r="F3818" s="3" t="s">
        <v>643</v>
      </c>
      <c r="G3818" s="5">
        <v>121.181012</v>
      </c>
      <c r="H3818" s="5">
        <v>82.239964830000005</v>
      </c>
      <c r="I3818" s="5">
        <v>163.25182849999999</v>
      </c>
      <c r="J3818" s="2" t="s">
        <v>644</v>
      </c>
    </row>
    <row r="3819" spans="1:10" ht="14.4">
      <c r="A3819" s="3" t="s">
        <v>355</v>
      </c>
      <c r="B3819" s="5">
        <v>1999</v>
      </c>
      <c r="C3819" s="3" t="s">
        <v>647</v>
      </c>
      <c r="D3819" s="3" t="s">
        <v>649</v>
      </c>
      <c r="E3819" s="3" t="s">
        <v>35</v>
      </c>
      <c r="F3819" s="3" t="s">
        <v>643</v>
      </c>
      <c r="G3819" s="5">
        <v>130.11660710000001</v>
      </c>
      <c r="H3819" s="5">
        <v>85.477566859999996</v>
      </c>
      <c r="I3819" s="5">
        <v>176.44278940000001</v>
      </c>
      <c r="J3819" s="2" t="s">
        <v>644</v>
      </c>
    </row>
    <row r="3820" spans="1:10" ht="14.4">
      <c r="A3820" s="3" t="s">
        <v>355</v>
      </c>
      <c r="B3820" s="5">
        <v>2000</v>
      </c>
      <c r="C3820" s="3" t="s">
        <v>647</v>
      </c>
      <c r="D3820" s="3" t="s">
        <v>649</v>
      </c>
      <c r="E3820" s="3" t="s">
        <v>35</v>
      </c>
      <c r="F3820" s="3" t="s">
        <v>643</v>
      </c>
      <c r="G3820" s="5">
        <v>131.59247020000001</v>
      </c>
      <c r="H3820" s="5">
        <v>77.606179639999993</v>
      </c>
      <c r="I3820" s="5">
        <v>186.5027254</v>
      </c>
      <c r="J3820" s="2" t="s">
        <v>644</v>
      </c>
    </row>
    <row r="3821" spans="1:10" ht="14.4">
      <c r="A3821" s="3" t="s">
        <v>355</v>
      </c>
      <c r="B3821" s="5">
        <v>2001</v>
      </c>
      <c r="C3821" s="3" t="s">
        <v>647</v>
      </c>
      <c r="D3821" s="3" t="s">
        <v>649</v>
      </c>
      <c r="E3821" s="3" t="s">
        <v>35</v>
      </c>
      <c r="F3821" s="3" t="s">
        <v>643</v>
      </c>
      <c r="G3821" s="5">
        <v>130.01614749999999</v>
      </c>
      <c r="H3821" s="5">
        <v>88.051901990000005</v>
      </c>
      <c r="I3821" s="5">
        <v>173.60963559999999</v>
      </c>
      <c r="J3821" s="2" t="s">
        <v>644</v>
      </c>
    </row>
    <row r="3822" spans="1:10" ht="14.4">
      <c r="A3822" s="3" t="s">
        <v>355</v>
      </c>
      <c r="B3822" s="5">
        <v>2002</v>
      </c>
      <c r="C3822" s="3" t="s">
        <v>647</v>
      </c>
      <c r="D3822" s="3" t="s">
        <v>649</v>
      </c>
      <c r="E3822" s="3" t="s">
        <v>35</v>
      </c>
      <c r="F3822" s="3" t="s">
        <v>643</v>
      </c>
      <c r="G3822" s="5">
        <v>134.46004830000001</v>
      </c>
      <c r="H3822" s="5">
        <v>93.974859969999997</v>
      </c>
      <c r="I3822" s="5">
        <v>175.50849450000001</v>
      </c>
      <c r="J3822" s="2" t="s">
        <v>644</v>
      </c>
    </row>
    <row r="3823" spans="1:10" ht="14.4">
      <c r="A3823" s="3" t="s">
        <v>355</v>
      </c>
      <c r="B3823" s="5">
        <v>2003</v>
      </c>
      <c r="C3823" s="3" t="s">
        <v>647</v>
      </c>
      <c r="D3823" s="3" t="s">
        <v>649</v>
      </c>
      <c r="E3823" s="3" t="s">
        <v>35</v>
      </c>
      <c r="F3823" s="3" t="s">
        <v>643</v>
      </c>
      <c r="G3823" s="5">
        <v>132.64720869999999</v>
      </c>
      <c r="H3823" s="5">
        <v>93.897709460000002</v>
      </c>
      <c r="I3823" s="5">
        <v>172.1386651</v>
      </c>
      <c r="J3823" s="2" t="s">
        <v>644</v>
      </c>
    </row>
    <row r="3824" spans="1:10" ht="14.4">
      <c r="A3824" s="3" t="s">
        <v>355</v>
      </c>
      <c r="B3824" s="5">
        <v>2004</v>
      </c>
      <c r="C3824" s="3" t="s">
        <v>647</v>
      </c>
      <c r="D3824" s="3" t="s">
        <v>649</v>
      </c>
      <c r="E3824" s="3" t="s">
        <v>35</v>
      </c>
      <c r="F3824" s="3" t="s">
        <v>643</v>
      </c>
      <c r="G3824" s="5">
        <v>136.1910182</v>
      </c>
      <c r="H3824" s="5">
        <v>93.316270169999996</v>
      </c>
      <c r="I3824" s="5">
        <v>178.1551274</v>
      </c>
      <c r="J3824" s="2" t="s">
        <v>644</v>
      </c>
    </row>
    <row r="3825" spans="1:10" ht="14.4">
      <c r="A3825" s="3" t="s">
        <v>355</v>
      </c>
      <c r="B3825" s="5">
        <v>2005</v>
      </c>
      <c r="C3825" s="3" t="s">
        <v>647</v>
      </c>
      <c r="D3825" s="3" t="s">
        <v>649</v>
      </c>
      <c r="E3825" s="3" t="s">
        <v>35</v>
      </c>
      <c r="F3825" s="3" t="s">
        <v>643</v>
      </c>
      <c r="G3825" s="5">
        <v>138.4037309</v>
      </c>
      <c r="H3825" s="5">
        <v>87.229571699999994</v>
      </c>
      <c r="I3825" s="5">
        <v>183.54459510000001</v>
      </c>
      <c r="J3825" s="2" t="s">
        <v>644</v>
      </c>
    </row>
    <row r="3826" spans="1:10" ht="14.4">
      <c r="A3826" s="3" t="s">
        <v>355</v>
      </c>
      <c r="B3826" s="5">
        <v>2006</v>
      </c>
      <c r="C3826" s="3" t="s">
        <v>647</v>
      </c>
      <c r="D3826" s="3" t="s">
        <v>649</v>
      </c>
      <c r="E3826" s="3" t="s">
        <v>35</v>
      </c>
      <c r="F3826" s="3" t="s">
        <v>643</v>
      </c>
      <c r="G3826" s="5">
        <v>139.7138204</v>
      </c>
      <c r="H3826" s="5">
        <v>93.424343149999999</v>
      </c>
      <c r="I3826" s="5">
        <v>181.63077079999999</v>
      </c>
      <c r="J3826" s="2" t="s">
        <v>644</v>
      </c>
    </row>
    <row r="3827" spans="1:10" ht="14.4">
      <c r="A3827" s="3" t="s">
        <v>355</v>
      </c>
      <c r="B3827" s="5">
        <v>2007</v>
      </c>
      <c r="C3827" s="3" t="s">
        <v>647</v>
      </c>
      <c r="D3827" s="3" t="s">
        <v>649</v>
      </c>
      <c r="E3827" s="3" t="s">
        <v>35</v>
      </c>
      <c r="F3827" s="3" t="s">
        <v>643</v>
      </c>
      <c r="G3827" s="5">
        <v>140.46511889999999</v>
      </c>
      <c r="H3827" s="5">
        <v>100.8306867</v>
      </c>
      <c r="I3827" s="5">
        <v>178.39162429999999</v>
      </c>
      <c r="J3827" s="2" t="s">
        <v>644</v>
      </c>
    </row>
    <row r="3828" spans="1:10" ht="14.4">
      <c r="A3828" s="3" t="s">
        <v>355</v>
      </c>
      <c r="B3828" s="5">
        <v>2008</v>
      </c>
      <c r="C3828" s="3" t="s">
        <v>647</v>
      </c>
      <c r="D3828" s="3" t="s">
        <v>649</v>
      </c>
      <c r="E3828" s="3" t="s">
        <v>35</v>
      </c>
      <c r="F3828" s="3" t="s">
        <v>643</v>
      </c>
      <c r="G3828" s="5">
        <v>141.87028609999999</v>
      </c>
      <c r="H3828" s="5">
        <v>103.5081319</v>
      </c>
      <c r="I3828" s="5">
        <v>179.47197560000001</v>
      </c>
      <c r="J3828" s="2" t="s">
        <v>644</v>
      </c>
    </row>
    <row r="3829" spans="1:10" ht="14.4">
      <c r="A3829" s="3" t="s">
        <v>355</v>
      </c>
      <c r="B3829" s="5">
        <v>2009</v>
      </c>
      <c r="C3829" s="3" t="s">
        <v>647</v>
      </c>
      <c r="D3829" s="3" t="s">
        <v>649</v>
      </c>
      <c r="E3829" s="3" t="s">
        <v>35</v>
      </c>
      <c r="F3829" s="3" t="s">
        <v>643</v>
      </c>
      <c r="G3829" s="5">
        <v>140.13959689999999</v>
      </c>
      <c r="H3829" s="5">
        <v>100.3880186</v>
      </c>
      <c r="I3829" s="5">
        <v>184.0324071</v>
      </c>
      <c r="J3829" s="2" t="s">
        <v>644</v>
      </c>
    </row>
    <row r="3830" spans="1:10" ht="14.4">
      <c r="A3830" s="3" t="s">
        <v>355</v>
      </c>
      <c r="B3830" s="5">
        <v>2010</v>
      </c>
      <c r="C3830" s="3" t="s">
        <v>647</v>
      </c>
      <c r="D3830" s="3" t="s">
        <v>649</v>
      </c>
      <c r="E3830" s="3" t="s">
        <v>35</v>
      </c>
      <c r="F3830" s="3" t="s">
        <v>643</v>
      </c>
      <c r="G3830" s="5">
        <v>144.8699833</v>
      </c>
      <c r="H3830" s="5">
        <v>95.333163010000007</v>
      </c>
      <c r="I3830" s="5">
        <v>194.15393560000001</v>
      </c>
      <c r="J3830" s="2" t="s">
        <v>644</v>
      </c>
    </row>
    <row r="3831" spans="1:10" ht="14.4">
      <c r="A3831" s="3" t="s">
        <v>355</v>
      </c>
      <c r="B3831" s="5">
        <v>2011</v>
      </c>
      <c r="C3831" s="3" t="s">
        <v>647</v>
      </c>
      <c r="D3831" s="3" t="s">
        <v>649</v>
      </c>
      <c r="E3831" s="3" t="s">
        <v>35</v>
      </c>
      <c r="F3831" s="3" t="s">
        <v>643</v>
      </c>
      <c r="G3831" s="5">
        <v>148.8147074</v>
      </c>
      <c r="H3831" s="5">
        <v>102.34803890000001</v>
      </c>
      <c r="I3831" s="5">
        <v>192.7825234</v>
      </c>
      <c r="J3831" s="2" t="s">
        <v>644</v>
      </c>
    </row>
    <row r="3832" spans="1:10" ht="14.4">
      <c r="A3832" s="3" t="s">
        <v>355</v>
      </c>
      <c r="B3832" s="5">
        <v>2012</v>
      </c>
      <c r="C3832" s="3" t="s">
        <v>647</v>
      </c>
      <c r="D3832" s="3" t="s">
        <v>649</v>
      </c>
      <c r="E3832" s="3" t="s">
        <v>35</v>
      </c>
      <c r="F3832" s="3" t="s">
        <v>643</v>
      </c>
      <c r="G3832" s="5">
        <v>151.309968</v>
      </c>
      <c r="H3832" s="5">
        <v>106.0397868</v>
      </c>
      <c r="I3832" s="5">
        <v>195.20689419999999</v>
      </c>
      <c r="J3832" s="2" t="s">
        <v>644</v>
      </c>
    </row>
    <row r="3833" spans="1:10" ht="14.4">
      <c r="A3833" s="3" t="s">
        <v>355</v>
      </c>
      <c r="B3833" s="5">
        <v>2013</v>
      </c>
      <c r="C3833" s="3" t="s">
        <v>647</v>
      </c>
      <c r="D3833" s="3" t="s">
        <v>649</v>
      </c>
      <c r="E3833" s="3" t="s">
        <v>35</v>
      </c>
      <c r="F3833" s="3" t="s">
        <v>643</v>
      </c>
      <c r="G3833" s="5">
        <v>151.42566439999999</v>
      </c>
      <c r="H3833" s="5">
        <v>101.1903227</v>
      </c>
      <c r="I3833" s="5">
        <v>194.88327870000001</v>
      </c>
      <c r="J3833" s="2" t="s">
        <v>644</v>
      </c>
    </row>
    <row r="3834" spans="1:10" ht="14.4">
      <c r="A3834" s="3" t="s">
        <v>355</v>
      </c>
      <c r="B3834" s="5">
        <v>2014</v>
      </c>
      <c r="C3834" s="3" t="s">
        <v>647</v>
      </c>
      <c r="D3834" s="3" t="s">
        <v>649</v>
      </c>
      <c r="E3834" s="3" t="s">
        <v>35</v>
      </c>
      <c r="F3834" s="3" t="s">
        <v>643</v>
      </c>
      <c r="G3834" s="5">
        <v>151.3189266</v>
      </c>
      <c r="H3834" s="5">
        <v>101.3091173</v>
      </c>
      <c r="I3834" s="5">
        <v>197.44095820000001</v>
      </c>
      <c r="J3834" s="2" t="s">
        <v>644</v>
      </c>
    </row>
    <row r="3835" spans="1:10" ht="14.4">
      <c r="A3835" s="3" t="s">
        <v>355</v>
      </c>
      <c r="B3835" s="5">
        <v>2015</v>
      </c>
      <c r="C3835" s="3" t="s">
        <v>647</v>
      </c>
      <c r="D3835" s="3" t="s">
        <v>649</v>
      </c>
      <c r="E3835" s="3" t="s">
        <v>35</v>
      </c>
      <c r="F3835" s="3" t="s">
        <v>643</v>
      </c>
      <c r="G3835" s="5">
        <v>151.4273427</v>
      </c>
      <c r="H3835" s="5">
        <v>106.4217852</v>
      </c>
      <c r="I3835" s="5">
        <v>193.9199323</v>
      </c>
      <c r="J3835" s="2" t="s">
        <v>644</v>
      </c>
    </row>
    <row r="3836" spans="1:10" ht="14.4">
      <c r="A3836" s="3" t="s">
        <v>355</v>
      </c>
      <c r="B3836" s="5">
        <v>2016</v>
      </c>
      <c r="C3836" s="3" t="s">
        <v>647</v>
      </c>
      <c r="D3836" s="3" t="s">
        <v>649</v>
      </c>
      <c r="E3836" s="3" t="s">
        <v>35</v>
      </c>
      <c r="F3836" s="3" t="s">
        <v>643</v>
      </c>
      <c r="G3836" s="5">
        <v>157.4141807</v>
      </c>
      <c r="H3836" s="5">
        <v>108.2397634</v>
      </c>
      <c r="I3836" s="5">
        <v>201.6840431</v>
      </c>
      <c r="J3836" s="2" t="s">
        <v>644</v>
      </c>
    </row>
    <row r="3837" spans="1:10" ht="14.4">
      <c r="A3837" s="3" t="s">
        <v>355</v>
      </c>
      <c r="B3837" s="5">
        <v>2017</v>
      </c>
      <c r="C3837" s="3" t="s">
        <v>647</v>
      </c>
      <c r="D3837" s="3" t="s">
        <v>649</v>
      </c>
      <c r="E3837" s="3" t="s">
        <v>35</v>
      </c>
      <c r="F3837" s="3" t="s">
        <v>643</v>
      </c>
      <c r="G3837" s="5">
        <v>162.64431809999999</v>
      </c>
      <c r="H3837" s="5">
        <v>109.3212535</v>
      </c>
      <c r="I3837" s="5">
        <v>213.10060759999999</v>
      </c>
      <c r="J3837" s="2" t="s">
        <v>644</v>
      </c>
    </row>
    <row r="3838" spans="1:10" ht="14.4" hidden="1">
      <c r="A3838" s="3" t="s">
        <v>355</v>
      </c>
      <c r="B3838" s="5">
        <v>1990</v>
      </c>
      <c r="C3838" s="3" t="s">
        <v>647</v>
      </c>
      <c r="D3838" s="3" t="s">
        <v>649</v>
      </c>
      <c r="E3838" s="3" t="s">
        <v>35</v>
      </c>
      <c r="F3838" s="3" t="s">
        <v>646</v>
      </c>
      <c r="G3838" s="5">
        <v>3.3035671550000001</v>
      </c>
      <c r="H3838" s="5">
        <v>1.900431746</v>
      </c>
      <c r="I3838" s="5">
        <v>4.7853232950000004</v>
      </c>
      <c r="J3838" s="2" t="s">
        <v>644</v>
      </c>
    </row>
    <row r="3839" spans="1:10" ht="14.4" hidden="1">
      <c r="A3839" s="3" t="s">
        <v>355</v>
      </c>
      <c r="B3839" s="5">
        <v>1991</v>
      </c>
      <c r="C3839" s="3" t="s">
        <v>647</v>
      </c>
      <c r="D3839" s="3" t="s">
        <v>649</v>
      </c>
      <c r="E3839" s="3" t="s">
        <v>35</v>
      </c>
      <c r="F3839" s="3" t="s">
        <v>646</v>
      </c>
      <c r="G3839" s="5">
        <v>3.5344710620000002</v>
      </c>
      <c r="H3839" s="5">
        <v>2.2304837169999998</v>
      </c>
      <c r="I3839" s="5">
        <v>4.8732654039999996</v>
      </c>
      <c r="J3839" s="2" t="s">
        <v>644</v>
      </c>
    </row>
    <row r="3840" spans="1:10" ht="14.4" hidden="1">
      <c r="A3840" s="3" t="s">
        <v>355</v>
      </c>
      <c r="B3840" s="5">
        <v>1992</v>
      </c>
      <c r="C3840" s="3" t="s">
        <v>647</v>
      </c>
      <c r="D3840" s="3" t="s">
        <v>649</v>
      </c>
      <c r="E3840" s="3" t="s">
        <v>35</v>
      </c>
      <c r="F3840" s="3" t="s">
        <v>646</v>
      </c>
      <c r="G3840" s="5">
        <v>3.70920973</v>
      </c>
      <c r="H3840" s="5">
        <v>2.3963484839999998</v>
      </c>
      <c r="I3840" s="5">
        <v>5.0202227009999998</v>
      </c>
      <c r="J3840" s="2" t="s">
        <v>644</v>
      </c>
    </row>
    <row r="3841" spans="1:10" ht="14.4" hidden="1">
      <c r="A3841" s="3" t="s">
        <v>355</v>
      </c>
      <c r="B3841" s="5">
        <v>1993</v>
      </c>
      <c r="C3841" s="3" t="s">
        <v>647</v>
      </c>
      <c r="D3841" s="3" t="s">
        <v>649</v>
      </c>
      <c r="E3841" s="3" t="s">
        <v>35</v>
      </c>
      <c r="F3841" s="3" t="s">
        <v>646</v>
      </c>
      <c r="G3841" s="5">
        <v>3.9292807110000001</v>
      </c>
      <c r="H3841" s="5">
        <v>2.5665933569999999</v>
      </c>
      <c r="I3841" s="5">
        <v>5.3975437499999996</v>
      </c>
      <c r="J3841" s="2" t="s">
        <v>644</v>
      </c>
    </row>
    <row r="3842" spans="1:10" ht="14.4" hidden="1">
      <c r="A3842" s="3" t="s">
        <v>355</v>
      </c>
      <c r="B3842" s="5">
        <v>1994</v>
      </c>
      <c r="C3842" s="3" t="s">
        <v>647</v>
      </c>
      <c r="D3842" s="3" t="s">
        <v>649</v>
      </c>
      <c r="E3842" s="3" t="s">
        <v>35</v>
      </c>
      <c r="F3842" s="3" t="s">
        <v>646</v>
      </c>
      <c r="G3842" s="5">
        <v>4.1018605690000003</v>
      </c>
      <c r="H3842" s="5">
        <v>2.5752598010000001</v>
      </c>
      <c r="I3842" s="5">
        <v>5.632743198</v>
      </c>
      <c r="J3842" s="2" t="s">
        <v>644</v>
      </c>
    </row>
    <row r="3843" spans="1:10" ht="14.4" hidden="1">
      <c r="A3843" s="3" t="s">
        <v>355</v>
      </c>
      <c r="B3843" s="5">
        <v>1995</v>
      </c>
      <c r="C3843" s="3" t="s">
        <v>647</v>
      </c>
      <c r="D3843" s="3" t="s">
        <v>649</v>
      </c>
      <c r="E3843" s="3" t="s">
        <v>35</v>
      </c>
      <c r="F3843" s="3" t="s">
        <v>646</v>
      </c>
      <c r="G3843" s="5">
        <v>4.2882523040000002</v>
      </c>
      <c r="H3843" s="5">
        <v>2.4972000570000001</v>
      </c>
      <c r="I3843" s="5">
        <v>6.0433177689999997</v>
      </c>
      <c r="J3843" s="2" t="s">
        <v>644</v>
      </c>
    </row>
    <row r="3844" spans="1:10" ht="14.4" hidden="1">
      <c r="A3844" s="3" t="s">
        <v>355</v>
      </c>
      <c r="B3844" s="5">
        <v>1996</v>
      </c>
      <c r="C3844" s="3" t="s">
        <v>647</v>
      </c>
      <c r="D3844" s="3" t="s">
        <v>649</v>
      </c>
      <c r="E3844" s="3" t="s">
        <v>35</v>
      </c>
      <c r="F3844" s="3" t="s">
        <v>646</v>
      </c>
      <c r="G3844" s="5">
        <v>4.5469587010000003</v>
      </c>
      <c r="H3844" s="5">
        <v>2.8712576790000002</v>
      </c>
      <c r="I3844" s="5">
        <v>6.1657086049999998</v>
      </c>
      <c r="J3844" s="2" t="s">
        <v>644</v>
      </c>
    </row>
    <row r="3845" spans="1:10" ht="14.4" hidden="1">
      <c r="A3845" s="3" t="s">
        <v>355</v>
      </c>
      <c r="B3845" s="5">
        <v>1997</v>
      </c>
      <c r="C3845" s="3" t="s">
        <v>647</v>
      </c>
      <c r="D3845" s="3" t="s">
        <v>649</v>
      </c>
      <c r="E3845" s="3" t="s">
        <v>35</v>
      </c>
      <c r="F3845" s="3" t="s">
        <v>646</v>
      </c>
      <c r="G3845" s="5">
        <v>4.3236012840000004</v>
      </c>
      <c r="H3845" s="5">
        <v>2.8607201920000001</v>
      </c>
      <c r="I3845" s="5">
        <v>5.7036236139999996</v>
      </c>
      <c r="J3845" s="2" t="s">
        <v>644</v>
      </c>
    </row>
    <row r="3846" spans="1:10" ht="14.4" hidden="1">
      <c r="A3846" s="3" t="s">
        <v>355</v>
      </c>
      <c r="B3846" s="5">
        <v>1998</v>
      </c>
      <c r="C3846" s="3" t="s">
        <v>647</v>
      </c>
      <c r="D3846" s="3" t="s">
        <v>649</v>
      </c>
      <c r="E3846" s="3" t="s">
        <v>35</v>
      </c>
      <c r="F3846" s="3" t="s">
        <v>646</v>
      </c>
      <c r="G3846" s="5">
        <v>4.3691023619999996</v>
      </c>
      <c r="H3846" s="5">
        <v>2.9681367380000001</v>
      </c>
      <c r="I3846" s="5">
        <v>5.8780463300000001</v>
      </c>
      <c r="J3846" s="2" t="s">
        <v>644</v>
      </c>
    </row>
    <row r="3847" spans="1:10" ht="14.4" hidden="1">
      <c r="A3847" s="3" t="s">
        <v>355</v>
      </c>
      <c r="B3847" s="5">
        <v>1999</v>
      </c>
      <c r="C3847" s="3" t="s">
        <v>647</v>
      </c>
      <c r="D3847" s="3" t="s">
        <v>649</v>
      </c>
      <c r="E3847" s="3" t="s">
        <v>35</v>
      </c>
      <c r="F3847" s="3" t="s">
        <v>646</v>
      </c>
      <c r="G3847" s="5">
        <v>4.673892092</v>
      </c>
      <c r="H3847" s="5">
        <v>3.061679512</v>
      </c>
      <c r="I3847" s="5">
        <v>6.3395011180000003</v>
      </c>
      <c r="J3847" s="2" t="s">
        <v>644</v>
      </c>
    </row>
    <row r="3848" spans="1:10" ht="14.4" hidden="1">
      <c r="A3848" s="3" t="s">
        <v>355</v>
      </c>
      <c r="B3848" s="5">
        <v>2000</v>
      </c>
      <c r="C3848" s="3" t="s">
        <v>647</v>
      </c>
      <c r="D3848" s="3" t="s">
        <v>649</v>
      </c>
      <c r="E3848" s="3" t="s">
        <v>35</v>
      </c>
      <c r="F3848" s="3" t="s">
        <v>646</v>
      </c>
      <c r="G3848" s="5">
        <v>4.7467219790000001</v>
      </c>
      <c r="H3848" s="5">
        <v>2.765192512</v>
      </c>
      <c r="I3848" s="5">
        <v>6.637088221</v>
      </c>
      <c r="J3848" s="2" t="s">
        <v>644</v>
      </c>
    </row>
    <row r="3849" spans="1:10" ht="14.4" hidden="1">
      <c r="A3849" s="3" t="s">
        <v>355</v>
      </c>
      <c r="B3849" s="5">
        <v>2001</v>
      </c>
      <c r="C3849" s="3" t="s">
        <v>647</v>
      </c>
      <c r="D3849" s="3" t="s">
        <v>649</v>
      </c>
      <c r="E3849" s="3" t="s">
        <v>35</v>
      </c>
      <c r="F3849" s="3" t="s">
        <v>646</v>
      </c>
      <c r="G3849" s="5">
        <v>4.7346005440000001</v>
      </c>
      <c r="H3849" s="5">
        <v>3.1811433060000001</v>
      </c>
      <c r="I3849" s="5">
        <v>6.3142595930000001</v>
      </c>
      <c r="J3849" s="2" t="s">
        <v>644</v>
      </c>
    </row>
    <row r="3850" spans="1:10" ht="14.4" hidden="1">
      <c r="A3850" s="3" t="s">
        <v>355</v>
      </c>
      <c r="B3850" s="5">
        <v>2002</v>
      </c>
      <c r="C3850" s="3" t="s">
        <v>647</v>
      </c>
      <c r="D3850" s="3" t="s">
        <v>649</v>
      </c>
      <c r="E3850" s="3" t="s">
        <v>35</v>
      </c>
      <c r="F3850" s="3" t="s">
        <v>646</v>
      </c>
      <c r="G3850" s="5">
        <v>4.9561597480000001</v>
      </c>
      <c r="H3850" s="5">
        <v>3.4358776089999998</v>
      </c>
      <c r="I3850" s="5">
        <v>6.4642055139999997</v>
      </c>
      <c r="J3850" s="2" t="s">
        <v>644</v>
      </c>
    </row>
    <row r="3851" spans="1:10" ht="14.4" hidden="1">
      <c r="A3851" s="3" t="s">
        <v>355</v>
      </c>
      <c r="B3851" s="5">
        <v>2003</v>
      </c>
      <c r="C3851" s="3" t="s">
        <v>647</v>
      </c>
      <c r="D3851" s="3" t="s">
        <v>649</v>
      </c>
      <c r="E3851" s="3" t="s">
        <v>35</v>
      </c>
      <c r="F3851" s="3" t="s">
        <v>646</v>
      </c>
      <c r="G3851" s="5">
        <v>4.9953771119999999</v>
      </c>
      <c r="H3851" s="5">
        <v>3.566233832</v>
      </c>
      <c r="I3851" s="5">
        <v>6.4302270940000001</v>
      </c>
      <c r="J3851" s="2" t="s">
        <v>644</v>
      </c>
    </row>
    <row r="3852" spans="1:10" ht="14.4" hidden="1">
      <c r="A3852" s="3" t="s">
        <v>355</v>
      </c>
      <c r="B3852" s="5">
        <v>2004</v>
      </c>
      <c r="C3852" s="3" t="s">
        <v>647</v>
      </c>
      <c r="D3852" s="3" t="s">
        <v>649</v>
      </c>
      <c r="E3852" s="3" t="s">
        <v>35</v>
      </c>
      <c r="F3852" s="3" t="s">
        <v>646</v>
      </c>
      <c r="G3852" s="5">
        <v>5.2058869620000001</v>
      </c>
      <c r="H3852" s="5">
        <v>3.5838664790000001</v>
      </c>
      <c r="I3852" s="5">
        <v>6.8215264299999996</v>
      </c>
      <c r="J3852" s="2" t="s">
        <v>644</v>
      </c>
    </row>
    <row r="3853" spans="1:10" ht="14.4" hidden="1">
      <c r="A3853" s="3" t="s">
        <v>355</v>
      </c>
      <c r="B3853" s="5">
        <v>2005</v>
      </c>
      <c r="C3853" s="3" t="s">
        <v>647</v>
      </c>
      <c r="D3853" s="3" t="s">
        <v>649</v>
      </c>
      <c r="E3853" s="3" t="s">
        <v>35</v>
      </c>
      <c r="F3853" s="3" t="s">
        <v>646</v>
      </c>
      <c r="G3853" s="5">
        <v>5.3693655079999996</v>
      </c>
      <c r="H3853" s="5">
        <v>3.3631724350000001</v>
      </c>
      <c r="I3853" s="5">
        <v>7.1248954619999996</v>
      </c>
      <c r="J3853" s="2" t="s">
        <v>644</v>
      </c>
    </row>
    <row r="3854" spans="1:10" ht="14.4" hidden="1">
      <c r="A3854" s="3" t="s">
        <v>355</v>
      </c>
      <c r="B3854" s="5">
        <v>2006</v>
      </c>
      <c r="C3854" s="3" t="s">
        <v>647</v>
      </c>
      <c r="D3854" s="3" t="s">
        <v>649</v>
      </c>
      <c r="E3854" s="3" t="s">
        <v>35</v>
      </c>
      <c r="F3854" s="3" t="s">
        <v>646</v>
      </c>
      <c r="G3854" s="5">
        <v>5.5034665880000002</v>
      </c>
      <c r="H3854" s="5">
        <v>3.762751738</v>
      </c>
      <c r="I3854" s="5">
        <v>7.12444802</v>
      </c>
      <c r="J3854" s="2" t="s">
        <v>644</v>
      </c>
    </row>
    <row r="3855" spans="1:10" ht="14.4" hidden="1">
      <c r="A3855" s="3" t="s">
        <v>355</v>
      </c>
      <c r="B3855" s="5">
        <v>2007</v>
      </c>
      <c r="C3855" s="3" t="s">
        <v>647</v>
      </c>
      <c r="D3855" s="3" t="s">
        <v>649</v>
      </c>
      <c r="E3855" s="3" t="s">
        <v>35</v>
      </c>
      <c r="F3855" s="3" t="s">
        <v>646</v>
      </c>
      <c r="G3855" s="5">
        <v>5.6173069120000001</v>
      </c>
      <c r="H3855" s="5">
        <v>4.0039462449999998</v>
      </c>
      <c r="I3855" s="5">
        <v>7.0686404940000003</v>
      </c>
      <c r="J3855" s="2" t="s">
        <v>644</v>
      </c>
    </row>
    <row r="3856" spans="1:10" ht="14.4" hidden="1">
      <c r="A3856" s="3" t="s">
        <v>355</v>
      </c>
      <c r="B3856" s="5">
        <v>2008</v>
      </c>
      <c r="C3856" s="3" t="s">
        <v>647</v>
      </c>
      <c r="D3856" s="3" t="s">
        <v>649</v>
      </c>
      <c r="E3856" s="3" t="s">
        <v>35</v>
      </c>
      <c r="F3856" s="3" t="s">
        <v>646</v>
      </c>
      <c r="G3856" s="5">
        <v>5.7385584119999997</v>
      </c>
      <c r="H3856" s="5">
        <v>4.1977337620000004</v>
      </c>
      <c r="I3856" s="5">
        <v>7.300877024</v>
      </c>
      <c r="J3856" s="2" t="s">
        <v>644</v>
      </c>
    </row>
    <row r="3857" spans="1:10" ht="14.4" hidden="1">
      <c r="A3857" s="3" t="s">
        <v>355</v>
      </c>
      <c r="B3857" s="5">
        <v>2009</v>
      </c>
      <c r="C3857" s="3" t="s">
        <v>647</v>
      </c>
      <c r="D3857" s="3" t="s">
        <v>649</v>
      </c>
      <c r="E3857" s="3" t="s">
        <v>35</v>
      </c>
      <c r="F3857" s="3" t="s">
        <v>646</v>
      </c>
      <c r="G3857" s="5">
        <v>5.7174017570000002</v>
      </c>
      <c r="H3857" s="5">
        <v>4.0935274750000001</v>
      </c>
      <c r="I3857" s="5">
        <v>7.3585028369999996</v>
      </c>
      <c r="J3857" s="2" t="s">
        <v>644</v>
      </c>
    </row>
    <row r="3858" spans="1:10" ht="14.4" hidden="1">
      <c r="A3858" s="3" t="s">
        <v>355</v>
      </c>
      <c r="B3858" s="5">
        <v>2010</v>
      </c>
      <c r="C3858" s="3" t="s">
        <v>647</v>
      </c>
      <c r="D3858" s="3" t="s">
        <v>649</v>
      </c>
      <c r="E3858" s="3" t="s">
        <v>35</v>
      </c>
      <c r="F3858" s="3" t="s">
        <v>646</v>
      </c>
      <c r="G3858" s="5">
        <v>5.9528500859999998</v>
      </c>
      <c r="H3858" s="5">
        <v>3.912782279</v>
      </c>
      <c r="I3858" s="5">
        <v>7.9572874850000002</v>
      </c>
      <c r="J3858" s="2" t="s">
        <v>644</v>
      </c>
    </row>
    <row r="3859" spans="1:10" ht="14.4" hidden="1">
      <c r="A3859" s="3" t="s">
        <v>355</v>
      </c>
      <c r="B3859" s="5">
        <v>2011</v>
      </c>
      <c r="C3859" s="3" t="s">
        <v>647</v>
      </c>
      <c r="D3859" s="3" t="s">
        <v>649</v>
      </c>
      <c r="E3859" s="3" t="s">
        <v>35</v>
      </c>
      <c r="F3859" s="3" t="s">
        <v>646</v>
      </c>
      <c r="G3859" s="5">
        <v>6.1410290070000002</v>
      </c>
      <c r="H3859" s="5">
        <v>4.1795428110000001</v>
      </c>
      <c r="I3859" s="5">
        <v>8.0456947569999997</v>
      </c>
      <c r="J3859" s="2" t="s">
        <v>644</v>
      </c>
    </row>
    <row r="3860" spans="1:10" ht="14.4" hidden="1">
      <c r="A3860" s="3" t="s">
        <v>355</v>
      </c>
      <c r="B3860" s="5">
        <v>2012</v>
      </c>
      <c r="C3860" s="3" t="s">
        <v>647</v>
      </c>
      <c r="D3860" s="3" t="s">
        <v>649</v>
      </c>
      <c r="E3860" s="3" t="s">
        <v>35</v>
      </c>
      <c r="F3860" s="3" t="s">
        <v>646</v>
      </c>
      <c r="G3860" s="5">
        <v>6.2552638690000002</v>
      </c>
      <c r="H3860" s="5">
        <v>4.3151139260000004</v>
      </c>
      <c r="I3860" s="5">
        <v>7.982524733</v>
      </c>
      <c r="J3860" s="2" t="s">
        <v>644</v>
      </c>
    </row>
    <row r="3861" spans="1:10" ht="14.4" hidden="1">
      <c r="A3861" s="3" t="s">
        <v>355</v>
      </c>
      <c r="B3861" s="5">
        <v>2013</v>
      </c>
      <c r="C3861" s="3" t="s">
        <v>647</v>
      </c>
      <c r="D3861" s="3" t="s">
        <v>649</v>
      </c>
      <c r="E3861" s="3" t="s">
        <v>35</v>
      </c>
      <c r="F3861" s="3" t="s">
        <v>646</v>
      </c>
      <c r="G3861" s="5">
        <v>6.3024965049999997</v>
      </c>
      <c r="H3861" s="5">
        <v>4.1924983740000004</v>
      </c>
      <c r="I3861" s="5">
        <v>8.1219043269999993</v>
      </c>
      <c r="J3861" s="2" t="s">
        <v>644</v>
      </c>
    </row>
    <row r="3862" spans="1:10" ht="14.4" hidden="1">
      <c r="A3862" s="3" t="s">
        <v>355</v>
      </c>
      <c r="B3862" s="5">
        <v>2014</v>
      </c>
      <c r="C3862" s="3" t="s">
        <v>647</v>
      </c>
      <c r="D3862" s="3" t="s">
        <v>649</v>
      </c>
      <c r="E3862" s="3" t="s">
        <v>35</v>
      </c>
      <c r="F3862" s="3" t="s">
        <v>646</v>
      </c>
      <c r="G3862" s="5">
        <v>6.3471599410000001</v>
      </c>
      <c r="H3862" s="5">
        <v>4.2103120159999996</v>
      </c>
      <c r="I3862" s="5">
        <v>8.2526269830000007</v>
      </c>
      <c r="J3862" s="2" t="s">
        <v>644</v>
      </c>
    </row>
    <row r="3863" spans="1:10" ht="14.4" hidden="1">
      <c r="A3863" s="3" t="s">
        <v>355</v>
      </c>
      <c r="B3863" s="5">
        <v>2015</v>
      </c>
      <c r="C3863" s="3" t="s">
        <v>647</v>
      </c>
      <c r="D3863" s="3" t="s">
        <v>649</v>
      </c>
      <c r="E3863" s="3" t="s">
        <v>35</v>
      </c>
      <c r="F3863" s="3" t="s">
        <v>646</v>
      </c>
      <c r="G3863" s="5">
        <v>6.3950306059999997</v>
      </c>
      <c r="H3863" s="5">
        <v>4.5048709139999996</v>
      </c>
      <c r="I3863" s="5">
        <v>8.1141165159999993</v>
      </c>
      <c r="J3863" s="2" t="s">
        <v>644</v>
      </c>
    </row>
    <row r="3864" spans="1:10" ht="14.4" hidden="1">
      <c r="A3864" s="3" t="s">
        <v>355</v>
      </c>
      <c r="B3864" s="5">
        <v>2016</v>
      </c>
      <c r="C3864" s="3" t="s">
        <v>647</v>
      </c>
      <c r="D3864" s="3" t="s">
        <v>649</v>
      </c>
      <c r="E3864" s="3" t="s">
        <v>35</v>
      </c>
      <c r="F3864" s="3" t="s">
        <v>646</v>
      </c>
      <c r="G3864" s="5">
        <v>6.7063791039999998</v>
      </c>
      <c r="H3864" s="5">
        <v>4.691926649</v>
      </c>
      <c r="I3864" s="5">
        <v>8.6046001820000004</v>
      </c>
      <c r="J3864" s="2" t="s">
        <v>644</v>
      </c>
    </row>
    <row r="3865" spans="1:10" ht="14.4" hidden="1">
      <c r="A3865" s="3" t="s">
        <v>355</v>
      </c>
      <c r="B3865" s="5">
        <v>2017</v>
      </c>
      <c r="C3865" s="3" t="s">
        <v>647</v>
      </c>
      <c r="D3865" s="3" t="s">
        <v>649</v>
      </c>
      <c r="E3865" s="3" t="s">
        <v>35</v>
      </c>
      <c r="F3865" s="3" t="s">
        <v>646</v>
      </c>
      <c r="G3865" s="5">
        <v>7.0455517329999999</v>
      </c>
      <c r="H3865" s="5">
        <v>4.7700470910000003</v>
      </c>
      <c r="I3865" s="5">
        <v>9.1330309819999993</v>
      </c>
      <c r="J3865" s="2" t="s">
        <v>644</v>
      </c>
    </row>
    <row r="3866" spans="1:10" ht="14.4">
      <c r="A3866" s="3" t="s">
        <v>355</v>
      </c>
      <c r="B3866" s="5">
        <v>1990</v>
      </c>
      <c r="C3866" s="3" t="s">
        <v>647</v>
      </c>
      <c r="D3866" s="3" t="s">
        <v>650</v>
      </c>
      <c r="E3866" s="3" t="s">
        <v>35</v>
      </c>
      <c r="F3866" s="3" t="s">
        <v>643</v>
      </c>
      <c r="G3866" s="5">
        <v>17.105735330000002</v>
      </c>
      <c r="H3866" s="5">
        <v>9.3591264170000006</v>
      </c>
      <c r="I3866" s="5">
        <v>25.82240947</v>
      </c>
      <c r="J3866" s="2" t="s">
        <v>644</v>
      </c>
    </row>
    <row r="3867" spans="1:10" ht="14.4">
      <c r="A3867" s="3" t="s">
        <v>355</v>
      </c>
      <c r="B3867" s="5">
        <v>1991</v>
      </c>
      <c r="C3867" s="3" t="s">
        <v>647</v>
      </c>
      <c r="D3867" s="3" t="s">
        <v>650</v>
      </c>
      <c r="E3867" s="3" t="s">
        <v>35</v>
      </c>
      <c r="F3867" s="3" t="s">
        <v>643</v>
      </c>
      <c r="G3867" s="5">
        <v>18.169048440000001</v>
      </c>
      <c r="H3867" s="5">
        <v>10.86610153</v>
      </c>
      <c r="I3867" s="5">
        <v>26.414775460000001</v>
      </c>
      <c r="J3867" s="2" t="s">
        <v>644</v>
      </c>
    </row>
    <row r="3868" spans="1:10" ht="14.4">
      <c r="A3868" s="3" t="s">
        <v>355</v>
      </c>
      <c r="B3868" s="5">
        <v>1992</v>
      </c>
      <c r="C3868" s="3" t="s">
        <v>647</v>
      </c>
      <c r="D3868" s="3" t="s">
        <v>650</v>
      </c>
      <c r="E3868" s="3" t="s">
        <v>35</v>
      </c>
      <c r="F3868" s="3" t="s">
        <v>643</v>
      </c>
      <c r="G3868" s="5">
        <v>18.867173690000001</v>
      </c>
      <c r="H3868" s="5">
        <v>11.860080999999999</v>
      </c>
      <c r="I3868" s="5">
        <v>27.005931390000001</v>
      </c>
      <c r="J3868" s="2" t="s">
        <v>644</v>
      </c>
    </row>
    <row r="3869" spans="1:10" ht="14.4">
      <c r="A3869" s="3" t="s">
        <v>355</v>
      </c>
      <c r="B3869" s="5">
        <v>1993</v>
      </c>
      <c r="C3869" s="3" t="s">
        <v>647</v>
      </c>
      <c r="D3869" s="3" t="s">
        <v>650</v>
      </c>
      <c r="E3869" s="3" t="s">
        <v>35</v>
      </c>
      <c r="F3869" s="3" t="s">
        <v>643</v>
      </c>
      <c r="G3869" s="5">
        <v>19.808397060000001</v>
      </c>
      <c r="H3869" s="5">
        <v>12.667287829999999</v>
      </c>
      <c r="I3869" s="5">
        <v>28.651287750000002</v>
      </c>
      <c r="J3869" s="2" t="s">
        <v>644</v>
      </c>
    </row>
    <row r="3870" spans="1:10" ht="14.4">
      <c r="A3870" s="3" t="s">
        <v>355</v>
      </c>
      <c r="B3870" s="5">
        <v>1994</v>
      </c>
      <c r="C3870" s="3" t="s">
        <v>647</v>
      </c>
      <c r="D3870" s="3" t="s">
        <v>650</v>
      </c>
      <c r="E3870" s="3" t="s">
        <v>35</v>
      </c>
      <c r="F3870" s="3" t="s">
        <v>643</v>
      </c>
      <c r="G3870" s="5">
        <v>20.74346877</v>
      </c>
      <c r="H3870" s="5">
        <v>12.72618449</v>
      </c>
      <c r="I3870" s="5">
        <v>30.099279360000001</v>
      </c>
      <c r="J3870" s="2" t="s">
        <v>644</v>
      </c>
    </row>
    <row r="3871" spans="1:10" ht="14.4">
      <c r="A3871" s="3" t="s">
        <v>355</v>
      </c>
      <c r="B3871" s="5">
        <v>1995</v>
      </c>
      <c r="C3871" s="3" t="s">
        <v>647</v>
      </c>
      <c r="D3871" s="3" t="s">
        <v>650</v>
      </c>
      <c r="E3871" s="3" t="s">
        <v>35</v>
      </c>
      <c r="F3871" s="3" t="s">
        <v>643</v>
      </c>
      <c r="G3871" s="5">
        <v>21.657249419999999</v>
      </c>
      <c r="H3871" s="5">
        <v>12.72590746</v>
      </c>
      <c r="I3871" s="5">
        <v>32.216568799999997</v>
      </c>
      <c r="J3871" s="2" t="s">
        <v>644</v>
      </c>
    </row>
    <row r="3872" spans="1:10" ht="14.4">
      <c r="A3872" s="3" t="s">
        <v>355</v>
      </c>
      <c r="B3872" s="5">
        <v>1996</v>
      </c>
      <c r="C3872" s="3" t="s">
        <v>647</v>
      </c>
      <c r="D3872" s="3" t="s">
        <v>650</v>
      </c>
      <c r="E3872" s="3" t="s">
        <v>35</v>
      </c>
      <c r="F3872" s="3" t="s">
        <v>643</v>
      </c>
      <c r="G3872" s="5">
        <v>22.906638959999999</v>
      </c>
      <c r="H3872" s="5">
        <v>14.48127274</v>
      </c>
      <c r="I3872" s="5">
        <v>32.499639690000002</v>
      </c>
      <c r="J3872" s="2" t="s">
        <v>644</v>
      </c>
    </row>
    <row r="3873" spans="1:10" ht="14.4">
      <c r="A3873" s="3" t="s">
        <v>355</v>
      </c>
      <c r="B3873" s="5">
        <v>1997</v>
      </c>
      <c r="C3873" s="3" t="s">
        <v>647</v>
      </c>
      <c r="D3873" s="3" t="s">
        <v>650</v>
      </c>
      <c r="E3873" s="3" t="s">
        <v>35</v>
      </c>
      <c r="F3873" s="3" t="s">
        <v>643</v>
      </c>
      <c r="G3873" s="5">
        <v>22.021676320000001</v>
      </c>
      <c r="H3873" s="5">
        <v>14.52220962</v>
      </c>
      <c r="I3873" s="5">
        <v>30.46342048</v>
      </c>
      <c r="J3873" s="2" t="s">
        <v>644</v>
      </c>
    </row>
    <row r="3874" spans="1:10" ht="14.4">
      <c r="A3874" s="3" t="s">
        <v>355</v>
      </c>
      <c r="B3874" s="5">
        <v>1998</v>
      </c>
      <c r="C3874" s="3" t="s">
        <v>647</v>
      </c>
      <c r="D3874" s="3" t="s">
        <v>650</v>
      </c>
      <c r="E3874" s="3" t="s">
        <v>35</v>
      </c>
      <c r="F3874" s="3" t="s">
        <v>643</v>
      </c>
      <c r="G3874" s="5">
        <v>22.05129028</v>
      </c>
      <c r="H3874" s="5">
        <v>14.408438719999999</v>
      </c>
      <c r="I3874" s="5">
        <v>30.534173030000002</v>
      </c>
      <c r="J3874" s="2" t="s">
        <v>644</v>
      </c>
    </row>
    <row r="3875" spans="1:10" ht="14.4">
      <c r="A3875" s="3" t="s">
        <v>355</v>
      </c>
      <c r="B3875" s="5">
        <v>1999</v>
      </c>
      <c r="C3875" s="3" t="s">
        <v>647</v>
      </c>
      <c r="D3875" s="3" t="s">
        <v>650</v>
      </c>
      <c r="E3875" s="3" t="s">
        <v>35</v>
      </c>
      <c r="F3875" s="3" t="s">
        <v>643</v>
      </c>
      <c r="G3875" s="5">
        <v>23.320934680000001</v>
      </c>
      <c r="H3875" s="5">
        <v>14.74919085</v>
      </c>
      <c r="I3875" s="5">
        <v>32.646198849999998</v>
      </c>
      <c r="J3875" s="2" t="s">
        <v>644</v>
      </c>
    </row>
    <row r="3876" spans="1:10" ht="14.4">
      <c r="A3876" s="3" t="s">
        <v>355</v>
      </c>
      <c r="B3876" s="5">
        <v>2000</v>
      </c>
      <c r="C3876" s="3" t="s">
        <v>647</v>
      </c>
      <c r="D3876" s="3" t="s">
        <v>650</v>
      </c>
      <c r="E3876" s="3" t="s">
        <v>35</v>
      </c>
      <c r="F3876" s="3" t="s">
        <v>643</v>
      </c>
      <c r="G3876" s="5">
        <v>23.584504920000001</v>
      </c>
      <c r="H3876" s="5">
        <v>13.715588049999999</v>
      </c>
      <c r="I3876" s="5">
        <v>34.532846380000002</v>
      </c>
      <c r="J3876" s="2" t="s">
        <v>644</v>
      </c>
    </row>
    <row r="3877" spans="1:10" ht="14.4">
      <c r="A3877" s="3" t="s">
        <v>355</v>
      </c>
      <c r="B3877" s="5">
        <v>2001</v>
      </c>
      <c r="C3877" s="3" t="s">
        <v>647</v>
      </c>
      <c r="D3877" s="3" t="s">
        <v>650</v>
      </c>
      <c r="E3877" s="3" t="s">
        <v>35</v>
      </c>
      <c r="F3877" s="3" t="s">
        <v>643</v>
      </c>
      <c r="G3877" s="5">
        <v>23.432282820000001</v>
      </c>
      <c r="H3877" s="5">
        <v>15.286949249999999</v>
      </c>
      <c r="I3877" s="5">
        <v>32.863551370000003</v>
      </c>
      <c r="J3877" s="2" t="s">
        <v>644</v>
      </c>
    </row>
    <row r="3878" spans="1:10" ht="14.4">
      <c r="A3878" s="3" t="s">
        <v>355</v>
      </c>
      <c r="B3878" s="5">
        <v>2002</v>
      </c>
      <c r="C3878" s="3" t="s">
        <v>647</v>
      </c>
      <c r="D3878" s="3" t="s">
        <v>650</v>
      </c>
      <c r="E3878" s="3" t="s">
        <v>35</v>
      </c>
      <c r="F3878" s="3" t="s">
        <v>643</v>
      </c>
      <c r="G3878" s="5">
        <v>24.23086348</v>
      </c>
      <c r="H3878" s="5">
        <v>16.564419000000001</v>
      </c>
      <c r="I3878" s="5">
        <v>33.02493338</v>
      </c>
      <c r="J3878" s="2" t="s">
        <v>644</v>
      </c>
    </row>
    <row r="3879" spans="1:10" ht="14.4">
      <c r="A3879" s="3" t="s">
        <v>355</v>
      </c>
      <c r="B3879" s="5">
        <v>2003</v>
      </c>
      <c r="C3879" s="3" t="s">
        <v>647</v>
      </c>
      <c r="D3879" s="3" t="s">
        <v>650</v>
      </c>
      <c r="E3879" s="3" t="s">
        <v>35</v>
      </c>
      <c r="F3879" s="3" t="s">
        <v>643</v>
      </c>
      <c r="G3879" s="5">
        <v>24.13477469</v>
      </c>
      <c r="H3879" s="5">
        <v>16.817297870000001</v>
      </c>
      <c r="I3879" s="5">
        <v>32.85589968</v>
      </c>
      <c r="J3879" s="2" t="s">
        <v>644</v>
      </c>
    </row>
    <row r="3880" spans="1:10" ht="14.4">
      <c r="A3880" s="3" t="s">
        <v>355</v>
      </c>
      <c r="B3880" s="5">
        <v>2004</v>
      </c>
      <c r="C3880" s="3" t="s">
        <v>647</v>
      </c>
      <c r="D3880" s="3" t="s">
        <v>650</v>
      </c>
      <c r="E3880" s="3" t="s">
        <v>35</v>
      </c>
      <c r="F3880" s="3" t="s">
        <v>643</v>
      </c>
      <c r="G3880" s="5">
        <v>25.12366265</v>
      </c>
      <c r="H3880" s="5">
        <v>16.933170759999999</v>
      </c>
      <c r="I3880" s="5">
        <v>34.609463419999997</v>
      </c>
      <c r="J3880" s="2" t="s">
        <v>644</v>
      </c>
    </row>
    <row r="3881" spans="1:10" ht="14.4">
      <c r="A3881" s="3" t="s">
        <v>355</v>
      </c>
      <c r="B3881" s="5">
        <v>2005</v>
      </c>
      <c r="C3881" s="3" t="s">
        <v>647</v>
      </c>
      <c r="D3881" s="3" t="s">
        <v>650</v>
      </c>
      <c r="E3881" s="3" t="s">
        <v>35</v>
      </c>
      <c r="F3881" s="3" t="s">
        <v>643</v>
      </c>
      <c r="G3881" s="5">
        <v>25.839126490000002</v>
      </c>
      <c r="H3881" s="5">
        <v>15.86336811</v>
      </c>
      <c r="I3881" s="5">
        <v>36.299069899999999</v>
      </c>
      <c r="J3881" s="2" t="s">
        <v>644</v>
      </c>
    </row>
    <row r="3882" spans="1:10" ht="14.4">
      <c r="A3882" s="3" t="s">
        <v>355</v>
      </c>
      <c r="B3882" s="5">
        <v>2006</v>
      </c>
      <c r="C3882" s="3" t="s">
        <v>647</v>
      </c>
      <c r="D3882" s="3" t="s">
        <v>650</v>
      </c>
      <c r="E3882" s="3" t="s">
        <v>35</v>
      </c>
      <c r="F3882" s="3" t="s">
        <v>643</v>
      </c>
      <c r="G3882" s="5">
        <v>26.627334250000001</v>
      </c>
      <c r="H3882" s="5">
        <v>17.614156680000001</v>
      </c>
      <c r="I3882" s="5">
        <v>36.737222199999998</v>
      </c>
      <c r="J3882" s="2" t="s">
        <v>644</v>
      </c>
    </row>
    <row r="3883" spans="1:10" ht="14.4">
      <c r="A3883" s="3" t="s">
        <v>355</v>
      </c>
      <c r="B3883" s="5">
        <v>2007</v>
      </c>
      <c r="C3883" s="3" t="s">
        <v>647</v>
      </c>
      <c r="D3883" s="3" t="s">
        <v>650</v>
      </c>
      <c r="E3883" s="3" t="s">
        <v>35</v>
      </c>
      <c r="F3883" s="3" t="s">
        <v>643</v>
      </c>
      <c r="G3883" s="5">
        <v>27.185603220000001</v>
      </c>
      <c r="H3883" s="5">
        <v>18.966617410000001</v>
      </c>
      <c r="I3883" s="5">
        <v>36.971625789999997</v>
      </c>
      <c r="J3883" s="2" t="s">
        <v>644</v>
      </c>
    </row>
    <row r="3884" spans="1:10" ht="14.4">
      <c r="A3884" s="3" t="s">
        <v>355</v>
      </c>
      <c r="B3884" s="5">
        <v>2008</v>
      </c>
      <c r="C3884" s="3" t="s">
        <v>647</v>
      </c>
      <c r="D3884" s="3" t="s">
        <v>650</v>
      </c>
      <c r="E3884" s="3" t="s">
        <v>35</v>
      </c>
      <c r="F3884" s="3" t="s">
        <v>643</v>
      </c>
      <c r="G3884" s="5">
        <v>27.79672807</v>
      </c>
      <c r="H3884" s="5">
        <v>19.379887839999999</v>
      </c>
      <c r="I3884" s="5">
        <v>37.70324111</v>
      </c>
      <c r="J3884" s="2" t="s">
        <v>644</v>
      </c>
    </row>
    <row r="3885" spans="1:10" ht="14.4">
      <c r="A3885" s="3" t="s">
        <v>355</v>
      </c>
      <c r="B3885" s="5">
        <v>2009</v>
      </c>
      <c r="C3885" s="3" t="s">
        <v>647</v>
      </c>
      <c r="D3885" s="3" t="s">
        <v>650</v>
      </c>
      <c r="E3885" s="3" t="s">
        <v>35</v>
      </c>
      <c r="F3885" s="3" t="s">
        <v>643</v>
      </c>
      <c r="G3885" s="5">
        <v>27.79700648</v>
      </c>
      <c r="H3885" s="5">
        <v>19.11758785</v>
      </c>
      <c r="I3885" s="5">
        <v>38.53451501</v>
      </c>
      <c r="J3885" s="2" t="s">
        <v>644</v>
      </c>
    </row>
    <row r="3886" spans="1:10" ht="14.4">
      <c r="A3886" s="3" t="s">
        <v>355</v>
      </c>
      <c r="B3886" s="5">
        <v>2010</v>
      </c>
      <c r="C3886" s="3" t="s">
        <v>647</v>
      </c>
      <c r="D3886" s="3" t="s">
        <v>650</v>
      </c>
      <c r="E3886" s="3" t="s">
        <v>35</v>
      </c>
      <c r="F3886" s="3" t="s">
        <v>643</v>
      </c>
      <c r="G3886" s="5">
        <v>28.831126430000001</v>
      </c>
      <c r="H3886" s="5">
        <v>18.434598950000002</v>
      </c>
      <c r="I3886" s="5">
        <v>40.902756619999998</v>
      </c>
      <c r="J3886" s="2" t="s">
        <v>644</v>
      </c>
    </row>
    <row r="3887" spans="1:10" ht="14.4">
      <c r="A3887" s="3" t="s">
        <v>355</v>
      </c>
      <c r="B3887" s="5">
        <v>2011</v>
      </c>
      <c r="C3887" s="3" t="s">
        <v>647</v>
      </c>
      <c r="D3887" s="3" t="s">
        <v>650</v>
      </c>
      <c r="E3887" s="3" t="s">
        <v>35</v>
      </c>
      <c r="F3887" s="3" t="s">
        <v>643</v>
      </c>
      <c r="G3887" s="5">
        <v>29.74813631</v>
      </c>
      <c r="H3887" s="5">
        <v>19.47770178</v>
      </c>
      <c r="I3887" s="5">
        <v>41.433204459999999</v>
      </c>
      <c r="J3887" s="2" t="s">
        <v>644</v>
      </c>
    </row>
    <row r="3888" spans="1:10" ht="14.4">
      <c r="A3888" s="3" t="s">
        <v>355</v>
      </c>
      <c r="B3888" s="5">
        <v>2012</v>
      </c>
      <c r="C3888" s="3" t="s">
        <v>647</v>
      </c>
      <c r="D3888" s="3" t="s">
        <v>650</v>
      </c>
      <c r="E3888" s="3" t="s">
        <v>35</v>
      </c>
      <c r="F3888" s="3" t="s">
        <v>643</v>
      </c>
      <c r="G3888" s="5">
        <v>30.825091759999999</v>
      </c>
      <c r="H3888" s="5">
        <v>19.781256809999999</v>
      </c>
      <c r="I3888" s="5">
        <v>42.551954469999998</v>
      </c>
      <c r="J3888" s="2" t="s">
        <v>644</v>
      </c>
    </row>
    <row r="3889" spans="1:10" ht="14.4">
      <c r="A3889" s="3" t="s">
        <v>355</v>
      </c>
      <c r="B3889" s="5">
        <v>2013</v>
      </c>
      <c r="C3889" s="3" t="s">
        <v>647</v>
      </c>
      <c r="D3889" s="3" t="s">
        <v>650</v>
      </c>
      <c r="E3889" s="3" t="s">
        <v>35</v>
      </c>
      <c r="F3889" s="3" t="s">
        <v>643</v>
      </c>
      <c r="G3889" s="5">
        <v>31.704912589999999</v>
      </c>
      <c r="H3889" s="5">
        <v>19.97111116</v>
      </c>
      <c r="I3889" s="5">
        <v>43.652881280000003</v>
      </c>
      <c r="J3889" s="2" t="s">
        <v>644</v>
      </c>
    </row>
    <row r="3890" spans="1:10" ht="14.4">
      <c r="A3890" s="3" t="s">
        <v>355</v>
      </c>
      <c r="B3890" s="5">
        <v>2014</v>
      </c>
      <c r="C3890" s="3" t="s">
        <v>647</v>
      </c>
      <c r="D3890" s="3" t="s">
        <v>650</v>
      </c>
      <c r="E3890" s="3" t="s">
        <v>35</v>
      </c>
      <c r="F3890" s="3" t="s">
        <v>643</v>
      </c>
      <c r="G3890" s="5">
        <v>32.55927148</v>
      </c>
      <c r="H3890" s="5">
        <v>21.617608449999999</v>
      </c>
      <c r="I3890" s="5">
        <v>46.060066249999998</v>
      </c>
      <c r="J3890" s="2" t="s">
        <v>644</v>
      </c>
    </row>
    <row r="3891" spans="1:10" ht="14.4">
      <c r="A3891" s="3" t="s">
        <v>355</v>
      </c>
      <c r="B3891" s="5">
        <v>2015</v>
      </c>
      <c r="C3891" s="3" t="s">
        <v>647</v>
      </c>
      <c r="D3891" s="3" t="s">
        <v>650</v>
      </c>
      <c r="E3891" s="3" t="s">
        <v>35</v>
      </c>
      <c r="F3891" s="3" t="s">
        <v>643</v>
      </c>
      <c r="G3891" s="5">
        <v>33.34756256</v>
      </c>
      <c r="H3891" s="5">
        <v>22.435366930000001</v>
      </c>
      <c r="I3891" s="5">
        <v>46.269355390000001</v>
      </c>
      <c r="J3891" s="2" t="s">
        <v>644</v>
      </c>
    </row>
    <row r="3892" spans="1:10" ht="14.4">
      <c r="A3892" s="3" t="s">
        <v>355</v>
      </c>
      <c r="B3892" s="5">
        <v>2016</v>
      </c>
      <c r="C3892" s="3" t="s">
        <v>647</v>
      </c>
      <c r="D3892" s="3" t="s">
        <v>650</v>
      </c>
      <c r="E3892" s="3" t="s">
        <v>35</v>
      </c>
      <c r="F3892" s="3" t="s">
        <v>643</v>
      </c>
      <c r="G3892" s="5">
        <v>35.068300499999999</v>
      </c>
      <c r="H3892" s="5">
        <v>22.861385250000001</v>
      </c>
      <c r="I3892" s="5">
        <v>48.730730010000002</v>
      </c>
      <c r="J3892" s="2" t="s">
        <v>644</v>
      </c>
    </row>
    <row r="3893" spans="1:10" ht="14.4">
      <c r="A3893" s="3" t="s">
        <v>355</v>
      </c>
      <c r="B3893" s="5">
        <v>2017</v>
      </c>
      <c r="C3893" s="3" t="s">
        <v>647</v>
      </c>
      <c r="D3893" s="3" t="s">
        <v>650</v>
      </c>
      <c r="E3893" s="3" t="s">
        <v>35</v>
      </c>
      <c r="F3893" s="3" t="s">
        <v>643</v>
      </c>
      <c r="G3893" s="5">
        <v>36.661462030000003</v>
      </c>
      <c r="H3893" s="5">
        <v>23.68567651</v>
      </c>
      <c r="I3893" s="5">
        <v>50.396322069999997</v>
      </c>
      <c r="J3893" s="2" t="s">
        <v>644</v>
      </c>
    </row>
    <row r="3894" spans="1:10" ht="14.4" hidden="1">
      <c r="A3894" s="3" t="s">
        <v>355</v>
      </c>
      <c r="B3894" s="5">
        <v>1990</v>
      </c>
      <c r="C3894" s="3" t="s">
        <v>647</v>
      </c>
      <c r="D3894" s="3" t="s">
        <v>650</v>
      </c>
      <c r="E3894" s="3" t="s">
        <v>35</v>
      </c>
      <c r="F3894" s="3" t="s">
        <v>646</v>
      </c>
      <c r="G3894" s="5">
        <v>0.71601400000000004</v>
      </c>
      <c r="H3894" s="5">
        <v>0.39202599999999999</v>
      </c>
      <c r="I3894" s="5">
        <v>1.1017220000000001</v>
      </c>
      <c r="J3894" s="2" t="s">
        <v>644</v>
      </c>
    </row>
    <row r="3895" spans="1:10" ht="14.4" hidden="1">
      <c r="A3895" s="3" t="s">
        <v>355</v>
      </c>
      <c r="B3895" s="5">
        <v>1991</v>
      </c>
      <c r="C3895" s="3" t="s">
        <v>647</v>
      </c>
      <c r="D3895" s="3" t="s">
        <v>650</v>
      </c>
      <c r="E3895" s="3" t="s">
        <v>35</v>
      </c>
      <c r="F3895" s="3" t="s">
        <v>646</v>
      </c>
      <c r="G3895" s="5">
        <v>0.76155300000000004</v>
      </c>
      <c r="H3895" s="5">
        <v>0.45774100000000001</v>
      </c>
      <c r="I3895" s="5">
        <v>1.1056049999999999</v>
      </c>
      <c r="J3895" s="2" t="s">
        <v>644</v>
      </c>
    </row>
    <row r="3896" spans="1:10" ht="14.4" hidden="1">
      <c r="A3896" s="3" t="s">
        <v>355</v>
      </c>
      <c r="B3896" s="5">
        <v>1992</v>
      </c>
      <c r="C3896" s="3" t="s">
        <v>647</v>
      </c>
      <c r="D3896" s="3" t="s">
        <v>650</v>
      </c>
      <c r="E3896" s="3" t="s">
        <v>35</v>
      </c>
      <c r="F3896" s="3" t="s">
        <v>646</v>
      </c>
      <c r="G3896" s="5">
        <v>0.79453799999999997</v>
      </c>
      <c r="H3896" s="5">
        <v>0.48413299999999998</v>
      </c>
      <c r="I3896" s="5">
        <v>1.129559</v>
      </c>
      <c r="J3896" s="2" t="s">
        <v>644</v>
      </c>
    </row>
    <row r="3897" spans="1:10" ht="14.4" hidden="1">
      <c r="A3897" s="3" t="s">
        <v>355</v>
      </c>
      <c r="B3897" s="5">
        <v>1993</v>
      </c>
      <c r="C3897" s="3" t="s">
        <v>647</v>
      </c>
      <c r="D3897" s="3" t="s">
        <v>650</v>
      </c>
      <c r="E3897" s="3" t="s">
        <v>35</v>
      </c>
      <c r="F3897" s="3" t="s">
        <v>646</v>
      </c>
      <c r="G3897" s="5">
        <v>0.83442499999999997</v>
      </c>
      <c r="H3897" s="5">
        <v>0.53402899999999998</v>
      </c>
      <c r="I3897" s="5">
        <v>1.2105600000000001</v>
      </c>
      <c r="J3897" s="2" t="s">
        <v>644</v>
      </c>
    </row>
    <row r="3898" spans="1:10" ht="14.4" hidden="1">
      <c r="A3898" s="3" t="s">
        <v>355</v>
      </c>
      <c r="B3898" s="5">
        <v>1994</v>
      </c>
      <c r="C3898" s="3" t="s">
        <v>647</v>
      </c>
      <c r="D3898" s="3" t="s">
        <v>650</v>
      </c>
      <c r="E3898" s="3" t="s">
        <v>35</v>
      </c>
      <c r="F3898" s="3" t="s">
        <v>646</v>
      </c>
      <c r="G3898" s="5">
        <v>0.85747300000000004</v>
      </c>
      <c r="H3898" s="5">
        <v>0.52865200000000001</v>
      </c>
      <c r="I3898" s="5">
        <v>1.2361</v>
      </c>
      <c r="J3898" s="2" t="s">
        <v>644</v>
      </c>
    </row>
    <row r="3899" spans="1:10" ht="14.4" hidden="1">
      <c r="A3899" s="3" t="s">
        <v>355</v>
      </c>
      <c r="B3899" s="5">
        <v>1995</v>
      </c>
      <c r="C3899" s="3" t="s">
        <v>647</v>
      </c>
      <c r="D3899" s="3" t="s">
        <v>650</v>
      </c>
      <c r="E3899" s="3" t="s">
        <v>35</v>
      </c>
      <c r="F3899" s="3" t="s">
        <v>646</v>
      </c>
      <c r="G3899" s="5">
        <v>0.880606</v>
      </c>
      <c r="H3899" s="5">
        <v>0.51258499999999996</v>
      </c>
      <c r="I3899" s="5">
        <v>1.3227070000000001</v>
      </c>
      <c r="J3899" s="2" t="s">
        <v>644</v>
      </c>
    </row>
    <row r="3900" spans="1:10" ht="14.4" hidden="1">
      <c r="A3900" s="3" t="s">
        <v>355</v>
      </c>
      <c r="B3900" s="5">
        <v>1996</v>
      </c>
      <c r="C3900" s="3" t="s">
        <v>647</v>
      </c>
      <c r="D3900" s="3" t="s">
        <v>650</v>
      </c>
      <c r="E3900" s="3" t="s">
        <v>35</v>
      </c>
      <c r="F3900" s="3" t="s">
        <v>646</v>
      </c>
      <c r="G3900" s="5">
        <v>0.92316799999999999</v>
      </c>
      <c r="H3900" s="5">
        <v>0.58584499999999995</v>
      </c>
      <c r="I3900" s="5">
        <v>1.320997</v>
      </c>
      <c r="J3900" s="2" t="s">
        <v>644</v>
      </c>
    </row>
    <row r="3901" spans="1:10" ht="14.4" hidden="1">
      <c r="A3901" s="3" t="s">
        <v>355</v>
      </c>
      <c r="B3901" s="5">
        <v>1997</v>
      </c>
      <c r="C3901" s="3" t="s">
        <v>647</v>
      </c>
      <c r="D3901" s="3" t="s">
        <v>650</v>
      </c>
      <c r="E3901" s="3" t="s">
        <v>35</v>
      </c>
      <c r="F3901" s="3" t="s">
        <v>646</v>
      </c>
      <c r="G3901" s="5">
        <v>0.88457799999999998</v>
      </c>
      <c r="H3901" s="5">
        <v>0.56676599999999999</v>
      </c>
      <c r="I3901" s="5">
        <v>1.2434270000000001</v>
      </c>
      <c r="J3901" s="2" t="s">
        <v>644</v>
      </c>
    </row>
    <row r="3902" spans="1:10" ht="14.4" hidden="1">
      <c r="A3902" s="3" t="s">
        <v>355</v>
      </c>
      <c r="B3902" s="5">
        <v>1998</v>
      </c>
      <c r="C3902" s="3" t="s">
        <v>647</v>
      </c>
      <c r="D3902" s="3" t="s">
        <v>650</v>
      </c>
      <c r="E3902" s="3" t="s">
        <v>35</v>
      </c>
      <c r="F3902" s="3" t="s">
        <v>646</v>
      </c>
      <c r="G3902" s="5">
        <v>0.87171399999999999</v>
      </c>
      <c r="H3902" s="5">
        <v>0.56901900000000005</v>
      </c>
      <c r="I3902" s="5">
        <v>1.2197990000000001</v>
      </c>
      <c r="J3902" s="2" t="s">
        <v>644</v>
      </c>
    </row>
    <row r="3903" spans="1:10" ht="14.4" hidden="1">
      <c r="A3903" s="3" t="s">
        <v>355</v>
      </c>
      <c r="B3903" s="5">
        <v>1999</v>
      </c>
      <c r="C3903" s="3" t="s">
        <v>647</v>
      </c>
      <c r="D3903" s="3" t="s">
        <v>650</v>
      </c>
      <c r="E3903" s="3" t="s">
        <v>35</v>
      </c>
      <c r="F3903" s="3" t="s">
        <v>646</v>
      </c>
      <c r="G3903" s="5">
        <v>0.92155600000000004</v>
      </c>
      <c r="H3903" s="5">
        <v>0.58515200000000001</v>
      </c>
      <c r="I3903" s="5">
        <v>1.304888</v>
      </c>
      <c r="J3903" s="2" t="s">
        <v>644</v>
      </c>
    </row>
    <row r="3904" spans="1:10" ht="14.4" hidden="1">
      <c r="A3904" s="3" t="s">
        <v>355</v>
      </c>
      <c r="B3904" s="5">
        <v>2000</v>
      </c>
      <c r="C3904" s="3" t="s">
        <v>647</v>
      </c>
      <c r="D3904" s="3" t="s">
        <v>650</v>
      </c>
      <c r="E3904" s="3" t="s">
        <v>35</v>
      </c>
      <c r="F3904" s="3" t="s">
        <v>646</v>
      </c>
      <c r="G3904" s="5">
        <v>0.92879900000000004</v>
      </c>
      <c r="H3904" s="5">
        <v>0.53673599999999999</v>
      </c>
      <c r="I3904" s="5">
        <v>1.373629</v>
      </c>
      <c r="J3904" s="2" t="s">
        <v>644</v>
      </c>
    </row>
    <row r="3905" spans="1:10" ht="14.4" hidden="1">
      <c r="A3905" s="3" t="s">
        <v>355</v>
      </c>
      <c r="B3905" s="5">
        <v>2001</v>
      </c>
      <c r="C3905" s="3" t="s">
        <v>647</v>
      </c>
      <c r="D3905" s="3" t="s">
        <v>650</v>
      </c>
      <c r="E3905" s="3" t="s">
        <v>35</v>
      </c>
      <c r="F3905" s="3" t="s">
        <v>646</v>
      </c>
      <c r="G3905" s="5">
        <v>0.91710800000000003</v>
      </c>
      <c r="H3905" s="5">
        <v>0.59215700000000004</v>
      </c>
      <c r="I3905" s="5">
        <v>1.2867519999999999</v>
      </c>
      <c r="J3905" s="2" t="s">
        <v>644</v>
      </c>
    </row>
    <row r="3906" spans="1:10" ht="14.4" hidden="1">
      <c r="A3906" s="3" t="s">
        <v>355</v>
      </c>
      <c r="B3906" s="5">
        <v>2002</v>
      </c>
      <c r="C3906" s="3" t="s">
        <v>647</v>
      </c>
      <c r="D3906" s="3" t="s">
        <v>650</v>
      </c>
      <c r="E3906" s="3" t="s">
        <v>35</v>
      </c>
      <c r="F3906" s="3" t="s">
        <v>646</v>
      </c>
      <c r="G3906" s="5">
        <v>0.95204500000000003</v>
      </c>
      <c r="H3906" s="5">
        <v>0.638741</v>
      </c>
      <c r="I3906" s="5">
        <v>1.2848660000000001</v>
      </c>
      <c r="J3906" s="2" t="s">
        <v>644</v>
      </c>
    </row>
    <row r="3907" spans="1:10" ht="14.4" hidden="1">
      <c r="A3907" s="3" t="s">
        <v>355</v>
      </c>
      <c r="B3907" s="5">
        <v>2003</v>
      </c>
      <c r="C3907" s="3" t="s">
        <v>647</v>
      </c>
      <c r="D3907" s="3" t="s">
        <v>650</v>
      </c>
      <c r="E3907" s="3" t="s">
        <v>35</v>
      </c>
      <c r="F3907" s="3" t="s">
        <v>646</v>
      </c>
      <c r="G3907" s="5">
        <v>0.95149700000000004</v>
      </c>
      <c r="H3907" s="5">
        <v>0.66147599999999995</v>
      </c>
      <c r="I3907" s="5">
        <v>1.307077</v>
      </c>
      <c r="J3907" s="2" t="s">
        <v>644</v>
      </c>
    </row>
    <row r="3908" spans="1:10" ht="14.4" hidden="1">
      <c r="A3908" s="3" t="s">
        <v>355</v>
      </c>
      <c r="B3908" s="5">
        <v>2004</v>
      </c>
      <c r="C3908" s="3" t="s">
        <v>647</v>
      </c>
      <c r="D3908" s="3" t="s">
        <v>650</v>
      </c>
      <c r="E3908" s="3" t="s">
        <v>35</v>
      </c>
      <c r="F3908" s="3" t="s">
        <v>646</v>
      </c>
      <c r="G3908" s="5">
        <v>1.007949</v>
      </c>
      <c r="H3908" s="5">
        <v>0.68369199999999997</v>
      </c>
      <c r="I3908" s="5">
        <v>1.399267</v>
      </c>
      <c r="J3908" s="2" t="s">
        <v>644</v>
      </c>
    </row>
    <row r="3909" spans="1:10" ht="14.4" hidden="1">
      <c r="A3909" s="3" t="s">
        <v>355</v>
      </c>
      <c r="B3909" s="5">
        <v>2005</v>
      </c>
      <c r="C3909" s="3" t="s">
        <v>647</v>
      </c>
      <c r="D3909" s="3" t="s">
        <v>650</v>
      </c>
      <c r="E3909" s="3" t="s">
        <v>35</v>
      </c>
      <c r="F3909" s="3" t="s">
        <v>646</v>
      </c>
      <c r="G3909" s="5">
        <v>1.0520609999999999</v>
      </c>
      <c r="H3909" s="5">
        <v>0.64296600000000004</v>
      </c>
      <c r="I3909" s="5">
        <v>1.5006809999999999</v>
      </c>
      <c r="J3909" s="2" t="s">
        <v>644</v>
      </c>
    </row>
    <row r="3910" spans="1:10" ht="14.4" hidden="1">
      <c r="A3910" s="3" t="s">
        <v>355</v>
      </c>
      <c r="B3910" s="5">
        <v>2006</v>
      </c>
      <c r="C3910" s="3" t="s">
        <v>647</v>
      </c>
      <c r="D3910" s="3" t="s">
        <v>650</v>
      </c>
      <c r="E3910" s="3" t="s">
        <v>35</v>
      </c>
      <c r="F3910" s="3" t="s">
        <v>646</v>
      </c>
      <c r="G3910" s="5">
        <v>1.0876669999999999</v>
      </c>
      <c r="H3910" s="5">
        <v>0.71828099999999995</v>
      </c>
      <c r="I3910" s="5">
        <v>1.518866</v>
      </c>
      <c r="J3910" s="2" t="s">
        <v>644</v>
      </c>
    </row>
    <row r="3911" spans="1:10" ht="14.4" hidden="1">
      <c r="A3911" s="3" t="s">
        <v>355</v>
      </c>
      <c r="B3911" s="5">
        <v>2007</v>
      </c>
      <c r="C3911" s="3" t="s">
        <v>647</v>
      </c>
      <c r="D3911" s="3" t="s">
        <v>650</v>
      </c>
      <c r="E3911" s="3" t="s">
        <v>35</v>
      </c>
      <c r="F3911" s="3" t="s">
        <v>646</v>
      </c>
      <c r="G3911" s="5">
        <v>1.115521</v>
      </c>
      <c r="H3911" s="5">
        <v>0.76563999999999999</v>
      </c>
      <c r="I3911" s="5">
        <v>1.5443340000000001</v>
      </c>
      <c r="J3911" s="2" t="s">
        <v>644</v>
      </c>
    </row>
    <row r="3912" spans="1:10" ht="14.4" hidden="1">
      <c r="A3912" s="3" t="s">
        <v>355</v>
      </c>
      <c r="B3912" s="5">
        <v>2008</v>
      </c>
      <c r="C3912" s="3" t="s">
        <v>647</v>
      </c>
      <c r="D3912" s="3" t="s">
        <v>650</v>
      </c>
      <c r="E3912" s="3" t="s">
        <v>35</v>
      </c>
      <c r="F3912" s="3" t="s">
        <v>646</v>
      </c>
      <c r="G3912" s="5">
        <v>1.1410439999999999</v>
      </c>
      <c r="H3912" s="5">
        <v>0.77667299999999995</v>
      </c>
      <c r="I3912" s="5">
        <v>1.559315</v>
      </c>
      <c r="J3912" s="2" t="s">
        <v>644</v>
      </c>
    </row>
    <row r="3913" spans="1:10" ht="14.4" hidden="1">
      <c r="A3913" s="3" t="s">
        <v>355</v>
      </c>
      <c r="B3913" s="5">
        <v>2009</v>
      </c>
      <c r="C3913" s="3" t="s">
        <v>647</v>
      </c>
      <c r="D3913" s="3" t="s">
        <v>650</v>
      </c>
      <c r="E3913" s="3" t="s">
        <v>35</v>
      </c>
      <c r="F3913" s="3" t="s">
        <v>646</v>
      </c>
      <c r="G3913" s="5">
        <v>1.1347609999999999</v>
      </c>
      <c r="H3913" s="5">
        <v>0.763463</v>
      </c>
      <c r="I3913" s="5">
        <v>1.5885370000000001</v>
      </c>
      <c r="J3913" s="2" t="s">
        <v>644</v>
      </c>
    </row>
    <row r="3914" spans="1:10" ht="14.4" hidden="1">
      <c r="A3914" s="3" t="s">
        <v>355</v>
      </c>
      <c r="B3914" s="5">
        <v>2010</v>
      </c>
      <c r="C3914" s="3" t="s">
        <v>647</v>
      </c>
      <c r="D3914" s="3" t="s">
        <v>650</v>
      </c>
      <c r="E3914" s="3" t="s">
        <v>35</v>
      </c>
      <c r="F3914" s="3" t="s">
        <v>646</v>
      </c>
      <c r="G3914" s="5">
        <v>1.178763</v>
      </c>
      <c r="H3914" s="5">
        <v>0.74513700000000005</v>
      </c>
      <c r="I3914" s="5">
        <v>1.69269</v>
      </c>
      <c r="J3914" s="2" t="s">
        <v>644</v>
      </c>
    </row>
    <row r="3915" spans="1:10" ht="14.4" hidden="1">
      <c r="A3915" s="3" t="s">
        <v>355</v>
      </c>
      <c r="B3915" s="5">
        <v>2011</v>
      </c>
      <c r="C3915" s="3" t="s">
        <v>647</v>
      </c>
      <c r="D3915" s="3" t="s">
        <v>650</v>
      </c>
      <c r="E3915" s="3" t="s">
        <v>35</v>
      </c>
      <c r="F3915" s="3" t="s">
        <v>646</v>
      </c>
      <c r="G3915" s="5">
        <v>1.209111</v>
      </c>
      <c r="H3915" s="5">
        <v>0.79089600000000004</v>
      </c>
      <c r="I3915" s="5">
        <v>1.676312</v>
      </c>
      <c r="J3915" s="2" t="s">
        <v>644</v>
      </c>
    </row>
    <row r="3916" spans="1:10" ht="14.4" hidden="1">
      <c r="A3916" s="3" t="s">
        <v>355</v>
      </c>
      <c r="B3916" s="5">
        <v>2012</v>
      </c>
      <c r="C3916" s="3" t="s">
        <v>647</v>
      </c>
      <c r="D3916" s="3" t="s">
        <v>650</v>
      </c>
      <c r="E3916" s="3" t="s">
        <v>35</v>
      </c>
      <c r="F3916" s="3" t="s">
        <v>646</v>
      </c>
      <c r="G3916" s="5">
        <v>1.24326</v>
      </c>
      <c r="H3916" s="5">
        <v>0.79695099999999996</v>
      </c>
      <c r="I3916" s="5">
        <v>1.726731</v>
      </c>
      <c r="J3916" s="2" t="s">
        <v>644</v>
      </c>
    </row>
    <row r="3917" spans="1:10" ht="14.4" hidden="1">
      <c r="A3917" s="3" t="s">
        <v>355</v>
      </c>
      <c r="B3917" s="5">
        <v>2013</v>
      </c>
      <c r="C3917" s="3" t="s">
        <v>647</v>
      </c>
      <c r="D3917" s="3" t="s">
        <v>650</v>
      </c>
      <c r="E3917" s="3" t="s">
        <v>35</v>
      </c>
      <c r="F3917" s="3" t="s">
        <v>646</v>
      </c>
      <c r="G3917" s="5">
        <v>1.2756529999999999</v>
      </c>
      <c r="H3917" s="5">
        <v>0.81451799999999996</v>
      </c>
      <c r="I3917" s="5">
        <v>1.7443679999999999</v>
      </c>
      <c r="J3917" s="2" t="s">
        <v>644</v>
      </c>
    </row>
    <row r="3918" spans="1:10" ht="14.4" hidden="1">
      <c r="A3918" s="3" t="s">
        <v>355</v>
      </c>
      <c r="B3918" s="5">
        <v>2014</v>
      </c>
      <c r="C3918" s="3" t="s">
        <v>647</v>
      </c>
      <c r="D3918" s="3" t="s">
        <v>650</v>
      </c>
      <c r="E3918" s="3" t="s">
        <v>35</v>
      </c>
      <c r="F3918" s="3" t="s">
        <v>646</v>
      </c>
      <c r="G3918" s="5">
        <v>1.3153779999999999</v>
      </c>
      <c r="H3918" s="5">
        <v>0.86116899999999996</v>
      </c>
      <c r="I3918" s="5">
        <v>1.8970450000000001</v>
      </c>
      <c r="J3918" s="2" t="s">
        <v>644</v>
      </c>
    </row>
    <row r="3919" spans="1:10" ht="14.4" hidden="1">
      <c r="A3919" s="3" t="s">
        <v>355</v>
      </c>
      <c r="B3919" s="5">
        <v>2015</v>
      </c>
      <c r="C3919" s="3" t="s">
        <v>647</v>
      </c>
      <c r="D3919" s="3" t="s">
        <v>650</v>
      </c>
      <c r="E3919" s="3" t="s">
        <v>35</v>
      </c>
      <c r="F3919" s="3" t="s">
        <v>646</v>
      </c>
      <c r="G3919" s="5">
        <v>1.3512630000000001</v>
      </c>
      <c r="H3919" s="5">
        <v>0.90748200000000001</v>
      </c>
      <c r="I3919" s="5">
        <v>1.8603019999999999</v>
      </c>
      <c r="J3919" s="2" t="s">
        <v>644</v>
      </c>
    </row>
    <row r="3920" spans="1:10" ht="14.4" hidden="1">
      <c r="A3920" s="3" t="s">
        <v>355</v>
      </c>
      <c r="B3920" s="5">
        <v>2016</v>
      </c>
      <c r="C3920" s="3" t="s">
        <v>647</v>
      </c>
      <c r="D3920" s="3" t="s">
        <v>650</v>
      </c>
      <c r="E3920" s="3" t="s">
        <v>35</v>
      </c>
      <c r="F3920" s="3" t="s">
        <v>646</v>
      </c>
      <c r="G3920" s="5">
        <v>1.4328959999999999</v>
      </c>
      <c r="H3920" s="5">
        <v>0.93525700000000001</v>
      </c>
      <c r="I3920" s="5">
        <v>2.01431</v>
      </c>
      <c r="J3920" s="2" t="s">
        <v>644</v>
      </c>
    </row>
    <row r="3921" spans="1:10" ht="14.4" hidden="1">
      <c r="A3921" s="3" t="s">
        <v>355</v>
      </c>
      <c r="B3921" s="5">
        <v>2017</v>
      </c>
      <c r="C3921" s="3" t="s">
        <v>647</v>
      </c>
      <c r="D3921" s="3" t="s">
        <v>650</v>
      </c>
      <c r="E3921" s="3" t="s">
        <v>35</v>
      </c>
      <c r="F3921" s="3" t="s">
        <v>646</v>
      </c>
      <c r="G3921" s="5">
        <v>1.512456</v>
      </c>
      <c r="H3921" s="5">
        <v>0.98889800000000005</v>
      </c>
      <c r="I3921" s="5">
        <v>2.114814</v>
      </c>
      <c r="J3921" s="2" t="s">
        <v>644</v>
      </c>
    </row>
    <row r="3922" spans="1:10" ht="14.4">
      <c r="A3922" s="3" t="s">
        <v>355</v>
      </c>
      <c r="B3922" s="5">
        <v>1990</v>
      </c>
      <c r="C3922" s="3" t="s">
        <v>647</v>
      </c>
      <c r="D3922" s="3" t="s">
        <v>651</v>
      </c>
      <c r="E3922" s="3" t="s">
        <v>35</v>
      </c>
      <c r="F3922" s="3" t="s">
        <v>643</v>
      </c>
      <c r="G3922" s="5">
        <v>50.149535020000002</v>
      </c>
      <c r="H3922" s="5">
        <v>26.818225030000001</v>
      </c>
      <c r="I3922" s="5">
        <v>76.517467699999997</v>
      </c>
      <c r="J3922" s="2" t="s">
        <v>644</v>
      </c>
    </row>
    <row r="3923" spans="1:10" ht="14.4">
      <c r="A3923" s="3" t="s">
        <v>355</v>
      </c>
      <c r="B3923" s="5">
        <v>1991</v>
      </c>
      <c r="C3923" s="3" t="s">
        <v>647</v>
      </c>
      <c r="D3923" s="3" t="s">
        <v>651</v>
      </c>
      <c r="E3923" s="3" t="s">
        <v>35</v>
      </c>
      <c r="F3923" s="3" t="s">
        <v>643</v>
      </c>
      <c r="G3923" s="5">
        <v>53.591267760000001</v>
      </c>
      <c r="H3923" s="5">
        <v>30.633513730000001</v>
      </c>
      <c r="I3923" s="5">
        <v>77.192875749999999</v>
      </c>
      <c r="J3923" s="2" t="s">
        <v>644</v>
      </c>
    </row>
    <row r="3924" spans="1:10" ht="14.4">
      <c r="A3924" s="3" t="s">
        <v>355</v>
      </c>
      <c r="B3924" s="5">
        <v>1992</v>
      </c>
      <c r="C3924" s="3" t="s">
        <v>647</v>
      </c>
      <c r="D3924" s="3" t="s">
        <v>651</v>
      </c>
      <c r="E3924" s="3" t="s">
        <v>35</v>
      </c>
      <c r="F3924" s="3" t="s">
        <v>643</v>
      </c>
      <c r="G3924" s="5">
        <v>56.105950739999997</v>
      </c>
      <c r="H3924" s="5">
        <v>33.443681980000001</v>
      </c>
      <c r="I3924" s="5">
        <v>79.532179200000002</v>
      </c>
      <c r="J3924" s="2" t="s">
        <v>644</v>
      </c>
    </row>
    <row r="3925" spans="1:10" ht="14.4">
      <c r="A3925" s="3" t="s">
        <v>355</v>
      </c>
      <c r="B3925" s="5">
        <v>1993</v>
      </c>
      <c r="C3925" s="3" t="s">
        <v>647</v>
      </c>
      <c r="D3925" s="3" t="s">
        <v>651</v>
      </c>
      <c r="E3925" s="3" t="s">
        <v>35</v>
      </c>
      <c r="F3925" s="3" t="s">
        <v>643</v>
      </c>
      <c r="G3925" s="5">
        <v>59.236024239999999</v>
      </c>
      <c r="H3925" s="5">
        <v>36.183459399999997</v>
      </c>
      <c r="I3925" s="5">
        <v>83.525411539999993</v>
      </c>
      <c r="J3925" s="2" t="s">
        <v>644</v>
      </c>
    </row>
    <row r="3926" spans="1:10" ht="14.4">
      <c r="A3926" s="3" t="s">
        <v>355</v>
      </c>
      <c r="B3926" s="5">
        <v>1994</v>
      </c>
      <c r="C3926" s="3" t="s">
        <v>647</v>
      </c>
      <c r="D3926" s="3" t="s">
        <v>651</v>
      </c>
      <c r="E3926" s="3" t="s">
        <v>35</v>
      </c>
      <c r="F3926" s="3" t="s">
        <v>643</v>
      </c>
      <c r="G3926" s="5">
        <v>62.571612530000003</v>
      </c>
      <c r="H3926" s="5">
        <v>36.760244739999997</v>
      </c>
      <c r="I3926" s="5">
        <v>91.254821739999997</v>
      </c>
      <c r="J3926" s="2" t="s">
        <v>644</v>
      </c>
    </row>
    <row r="3927" spans="1:10" ht="14.4">
      <c r="A3927" s="3" t="s">
        <v>355</v>
      </c>
      <c r="B3927" s="5">
        <v>1995</v>
      </c>
      <c r="C3927" s="3" t="s">
        <v>647</v>
      </c>
      <c r="D3927" s="3" t="s">
        <v>651</v>
      </c>
      <c r="E3927" s="3" t="s">
        <v>35</v>
      </c>
      <c r="F3927" s="3" t="s">
        <v>643</v>
      </c>
      <c r="G3927" s="5">
        <v>65.685572719999996</v>
      </c>
      <c r="H3927" s="5">
        <v>35.853096700000002</v>
      </c>
      <c r="I3927" s="5">
        <v>99.665524629999993</v>
      </c>
      <c r="J3927" s="2" t="s">
        <v>644</v>
      </c>
    </row>
    <row r="3928" spans="1:10" ht="14.4">
      <c r="A3928" s="3" t="s">
        <v>355</v>
      </c>
      <c r="B3928" s="5">
        <v>1996</v>
      </c>
      <c r="C3928" s="3" t="s">
        <v>647</v>
      </c>
      <c r="D3928" s="3" t="s">
        <v>651</v>
      </c>
      <c r="E3928" s="3" t="s">
        <v>35</v>
      </c>
      <c r="F3928" s="3" t="s">
        <v>643</v>
      </c>
      <c r="G3928" s="5">
        <v>69.402767679999997</v>
      </c>
      <c r="H3928" s="5">
        <v>41.330256599999998</v>
      </c>
      <c r="I3928" s="5">
        <v>101.45240699999999</v>
      </c>
      <c r="J3928" s="2" t="s">
        <v>644</v>
      </c>
    </row>
    <row r="3929" spans="1:10" ht="14.4">
      <c r="A3929" s="3" t="s">
        <v>355</v>
      </c>
      <c r="B3929" s="5">
        <v>1997</v>
      </c>
      <c r="C3929" s="3" t="s">
        <v>647</v>
      </c>
      <c r="D3929" s="3" t="s">
        <v>651</v>
      </c>
      <c r="E3929" s="3" t="s">
        <v>35</v>
      </c>
      <c r="F3929" s="3" t="s">
        <v>643</v>
      </c>
      <c r="G3929" s="5">
        <v>66.496600290000003</v>
      </c>
      <c r="H3929" s="5">
        <v>41.21091852</v>
      </c>
      <c r="I3929" s="5">
        <v>97.228394190000003</v>
      </c>
      <c r="J3929" s="2" t="s">
        <v>644</v>
      </c>
    </row>
    <row r="3930" spans="1:10" ht="14.4">
      <c r="A3930" s="3" t="s">
        <v>355</v>
      </c>
      <c r="B3930" s="5">
        <v>1998</v>
      </c>
      <c r="C3930" s="3" t="s">
        <v>647</v>
      </c>
      <c r="D3930" s="3" t="s">
        <v>651</v>
      </c>
      <c r="E3930" s="3" t="s">
        <v>35</v>
      </c>
      <c r="F3930" s="3" t="s">
        <v>643</v>
      </c>
      <c r="G3930" s="5">
        <v>65.884212140000002</v>
      </c>
      <c r="H3930" s="5">
        <v>40.303685280000003</v>
      </c>
      <c r="I3930" s="5">
        <v>96.71453588</v>
      </c>
      <c r="J3930" s="2" t="s">
        <v>644</v>
      </c>
    </row>
    <row r="3931" spans="1:10" ht="14.4">
      <c r="A3931" s="3" t="s">
        <v>355</v>
      </c>
      <c r="B3931" s="5">
        <v>1999</v>
      </c>
      <c r="C3931" s="3" t="s">
        <v>647</v>
      </c>
      <c r="D3931" s="3" t="s">
        <v>651</v>
      </c>
      <c r="E3931" s="3" t="s">
        <v>35</v>
      </c>
      <c r="F3931" s="3" t="s">
        <v>643</v>
      </c>
      <c r="G3931" s="5">
        <v>69.615073499999994</v>
      </c>
      <c r="H3931" s="5">
        <v>40.189534080000001</v>
      </c>
      <c r="I3931" s="5">
        <v>105.5779272</v>
      </c>
      <c r="J3931" s="2" t="s">
        <v>644</v>
      </c>
    </row>
    <row r="3932" spans="1:10" ht="14.4">
      <c r="A3932" s="3" t="s">
        <v>355</v>
      </c>
      <c r="B3932" s="5">
        <v>2000</v>
      </c>
      <c r="C3932" s="3" t="s">
        <v>647</v>
      </c>
      <c r="D3932" s="3" t="s">
        <v>651</v>
      </c>
      <c r="E3932" s="3" t="s">
        <v>35</v>
      </c>
      <c r="F3932" s="3" t="s">
        <v>643</v>
      </c>
      <c r="G3932" s="5">
        <v>70.608340979999994</v>
      </c>
      <c r="H3932" s="5">
        <v>36.5678974</v>
      </c>
      <c r="I3932" s="5">
        <v>110.8499395</v>
      </c>
      <c r="J3932" s="2" t="s">
        <v>644</v>
      </c>
    </row>
    <row r="3933" spans="1:10" ht="14.4">
      <c r="A3933" s="3" t="s">
        <v>355</v>
      </c>
      <c r="B3933" s="5">
        <v>2001</v>
      </c>
      <c r="C3933" s="3" t="s">
        <v>647</v>
      </c>
      <c r="D3933" s="3" t="s">
        <v>651</v>
      </c>
      <c r="E3933" s="3" t="s">
        <v>35</v>
      </c>
      <c r="F3933" s="3" t="s">
        <v>643</v>
      </c>
      <c r="G3933" s="5">
        <v>70.900108579999994</v>
      </c>
      <c r="H3933" s="5">
        <v>41.133824879999999</v>
      </c>
      <c r="I3933" s="5">
        <v>105.87853010000001</v>
      </c>
      <c r="J3933" s="2" t="s">
        <v>644</v>
      </c>
    </row>
    <row r="3934" spans="1:10" ht="14.4">
      <c r="A3934" s="3" t="s">
        <v>355</v>
      </c>
      <c r="B3934" s="5">
        <v>2002</v>
      </c>
      <c r="C3934" s="3" t="s">
        <v>647</v>
      </c>
      <c r="D3934" s="3" t="s">
        <v>651</v>
      </c>
      <c r="E3934" s="3" t="s">
        <v>35</v>
      </c>
      <c r="F3934" s="3" t="s">
        <v>643</v>
      </c>
      <c r="G3934" s="5">
        <v>73.488427310000006</v>
      </c>
      <c r="H3934" s="5">
        <v>45.378364500000004</v>
      </c>
      <c r="I3934" s="5">
        <v>108.0221004</v>
      </c>
      <c r="J3934" s="2" t="s">
        <v>644</v>
      </c>
    </row>
    <row r="3935" spans="1:10" ht="14.4">
      <c r="A3935" s="3" t="s">
        <v>355</v>
      </c>
      <c r="B3935" s="5">
        <v>2003</v>
      </c>
      <c r="C3935" s="3" t="s">
        <v>647</v>
      </c>
      <c r="D3935" s="3" t="s">
        <v>651</v>
      </c>
      <c r="E3935" s="3" t="s">
        <v>35</v>
      </c>
      <c r="F3935" s="3" t="s">
        <v>643</v>
      </c>
      <c r="G3935" s="5">
        <v>74.118875189999997</v>
      </c>
      <c r="H3935" s="5">
        <v>45.911156210000001</v>
      </c>
      <c r="I3935" s="5">
        <v>107.7824277</v>
      </c>
      <c r="J3935" s="2" t="s">
        <v>644</v>
      </c>
    </row>
    <row r="3936" spans="1:10" ht="14.4">
      <c r="A3936" s="3" t="s">
        <v>355</v>
      </c>
      <c r="B3936" s="5">
        <v>2004</v>
      </c>
      <c r="C3936" s="3" t="s">
        <v>647</v>
      </c>
      <c r="D3936" s="3" t="s">
        <v>651</v>
      </c>
      <c r="E3936" s="3" t="s">
        <v>35</v>
      </c>
      <c r="F3936" s="3" t="s">
        <v>643</v>
      </c>
      <c r="G3936" s="5">
        <v>75.16746981</v>
      </c>
      <c r="H3936" s="5">
        <v>45.172364420000001</v>
      </c>
      <c r="I3936" s="5">
        <v>110.1930376</v>
      </c>
      <c r="J3936" s="2" t="s">
        <v>644</v>
      </c>
    </row>
    <row r="3937" spans="1:10" ht="14.4">
      <c r="A3937" s="3" t="s">
        <v>355</v>
      </c>
      <c r="B3937" s="5">
        <v>2005</v>
      </c>
      <c r="C3937" s="3" t="s">
        <v>647</v>
      </c>
      <c r="D3937" s="3" t="s">
        <v>651</v>
      </c>
      <c r="E3937" s="3" t="s">
        <v>35</v>
      </c>
      <c r="F3937" s="3" t="s">
        <v>643</v>
      </c>
      <c r="G3937" s="5">
        <v>75.790187329999995</v>
      </c>
      <c r="H3937" s="5">
        <v>42.467916160000001</v>
      </c>
      <c r="I3937" s="5">
        <v>115.3209939</v>
      </c>
      <c r="J3937" s="2" t="s">
        <v>644</v>
      </c>
    </row>
    <row r="3938" spans="1:10" ht="14.4">
      <c r="A3938" s="3" t="s">
        <v>355</v>
      </c>
      <c r="B3938" s="5">
        <v>2006</v>
      </c>
      <c r="C3938" s="3" t="s">
        <v>647</v>
      </c>
      <c r="D3938" s="3" t="s">
        <v>651</v>
      </c>
      <c r="E3938" s="3" t="s">
        <v>35</v>
      </c>
      <c r="F3938" s="3" t="s">
        <v>643</v>
      </c>
      <c r="G3938" s="5">
        <v>77.554442359999996</v>
      </c>
      <c r="H3938" s="5">
        <v>47.246022029999999</v>
      </c>
      <c r="I3938" s="5">
        <v>113.8745165</v>
      </c>
      <c r="J3938" s="2" t="s">
        <v>644</v>
      </c>
    </row>
    <row r="3939" spans="1:10" ht="14.4">
      <c r="A3939" s="3" t="s">
        <v>355</v>
      </c>
      <c r="B3939" s="5">
        <v>2007</v>
      </c>
      <c r="C3939" s="3" t="s">
        <v>647</v>
      </c>
      <c r="D3939" s="3" t="s">
        <v>651</v>
      </c>
      <c r="E3939" s="3" t="s">
        <v>35</v>
      </c>
      <c r="F3939" s="3" t="s">
        <v>643</v>
      </c>
      <c r="G3939" s="5">
        <v>79.060796049999993</v>
      </c>
      <c r="H3939" s="5">
        <v>48.560624599999997</v>
      </c>
      <c r="I3939" s="5">
        <v>112.0405915</v>
      </c>
      <c r="J3939" s="2" t="s">
        <v>644</v>
      </c>
    </row>
    <row r="3940" spans="1:10" ht="14.4">
      <c r="A3940" s="3" t="s">
        <v>355</v>
      </c>
      <c r="B3940" s="5">
        <v>2008</v>
      </c>
      <c r="C3940" s="3" t="s">
        <v>647</v>
      </c>
      <c r="D3940" s="3" t="s">
        <v>651</v>
      </c>
      <c r="E3940" s="3" t="s">
        <v>35</v>
      </c>
      <c r="F3940" s="3" t="s">
        <v>643</v>
      </c>
      <c r="G3940" s="5">
        <v>80.160796950000005</v>
      </c>
      <c r="H3940" s="5">
        <v>48.634473849999999</v>
      </c>
      <c r="I3940" s="5">
        <v>115.81144690000001</v>
      </c>
      <c r="J3940" s="2" t="s">
        <v>644</v>
      </c>
    </row>
    <row r="3941" spans="1:10" ht="14.4">
      <c r="A3941" s="3" t="s">
        <v>355</v>
      </c>
      <c r="B3941" s="5">
        <v>2009</v>
      </c>
      <c r="C3941" s="3" t="s">
        <v>647</v>
      </c>
      <c r="D3941" s="3" t="s">
        <v>651</v>
      </c>
      <c r="E3941" s="3" t="s">
        <v>35</v>
      </c>
      <c r="F3941" s="3" t="s">
        <v>643</v>
      </c>
      <c r="G3941" s="5">
        <v>80.184484249999997</v>
      </c>
      <c r="H3941" s="5">
        <v>46.568540259999999</v>
      </c>
      <c r="I3941" s="5">
        <v>119.4170215</v>
      </c>
      <c r="J3941" s="2" t="s">
        <v>644</v>
      </c>
    </row>
    <row r="3942" spans="1:10" ht="14.4">
      <c r="A3942" s="3" t="s">
        <v>355</v>
      </c>
      <c r="B3942" s="5">
        <v>2010</v>
      </c>
      <c r="C3942" s="3" t="s">
        <v>647</v>
      </c>
      <c r="D3942" s="3" t="s">
        <v>651</v>
      </c>
      <c r="E3942" s="3" t="s">
        <v>35</v>
      </c>
      <c r="F3942" s="3" t="s">
        <v>643</v>
      </c>
      <c r="G3942" s="5">
        <v>82.468550640000004</v>
      </c>
      <c r="H3942" s="5">
        <v>42.257202190000001</v>
      </c>
      <c r="I3942" s="5">
        <v>127.7452186</v>
      </c>
      <c r="J3942" s="2" t="s">
        <v>644</v>
      </c>
    </row>
    <row r="3943" spans="1:10" ht="14.4">
      <c r="A3943" s="3" t="s">
        <v>355</v>
      </c>
      <c r="B3943" s="5">
        <v>2011</v>
      </c>
      <c r="C3943" s="3" t="s">
        <v>647</v>
      </c>
      <c r="D3943" s="3" t="s">
        <v>651</v>
      </c>
      <c r="E3943" s="3" t="s">
        <v>35</v>
      </c>
      <c r="F3943" s="3" t="s">
        <v>643</v>
      </c>
      <c r="G3943" s="5">
        <v>84.290364080000003</v>
      </c>
      <c r="H3943" s="5">
        <v>46.427033649999998</v>
      </c>
      <c r="I3943" s="5">
        <v>128.6747225</v>
      </c>
      <c r="J3943" s="2" t="s">
        <v>644</v>
      </c>
    </row>
    <row r="3944" spans="1:10" ht="14.4">
      <c r="A3944" s="3" t="s">
        <v>355</v>
      </c>
      <c r="B3944" s="5">
        <v>2012</v>
      </c>
      <c r="C3944" s="3" t="s">
        <v>647</v>
      </c>
      <c r="D3944" s="3" t="s">
        <v>651</v>
      </c>
      <c r="E3944" s="3" t="s">
        <v>35</v>
      </c>
      <c r="F3944" s="3" t="s">
        <v>643</v>
      </c>
      <c r="G3944" s="5">
        <v>84.575447010000005</v>
      </c>
      <c r="H3944" s="5">
        <v>45.415927279999998</v>
      </c>
      <c r="I3944" s="5">
        <v>125.5361082</v>
      </c>
      <c r="J3944" s="2" t="s">
        <v>644</v>
      </c>
    </row>
    <row r="3945" spans="1:10" ht="14.4">
      <c r="A3945" s="3" t="s">
        <v>355</v>
      </c>
      <c r="B3945" s="5">
        <v>2013</v>
      </c>
      <c r="C3945" s="3" t="s">
        <v>647</v>
      </c>
      <c r="D3945" s="3" t="s">
        <v>651</v>
      </c>
      <c r="E3945" s="3" t="s">
        <v>35</v>
      </c>
      <c r="F3945" s="3" t="s">
        <v>643</v>
      </c>
      <c r="G3945" s="5">
        <v>83.386019300000001</v>
      </c>
      <c r="H3945" s="5">
        <v>43.65231636</v>
      </c>
      <c r="I3945" s="5">
        <v>127.4042922</v>
      </c>
      <c r="J3945" s="2" t="s">
        <v>644</v>
      </c>
    </row>
    <row r="3946" spans="1:10" ht="14.4">
      <c r="A3946" s="3" t="s">
        <v>355</v>
      </c>
      <c r="B3946" s="5">
        <v>2014</v>
      </c>
      <c r="C3946" s="3" t="s">
        <v>647</v>
      </c>
      <c r="D3946" s="3" t="s">
        <v>651</v>
      </c>
      <c r="E3946" s="3" t="s">
        <v>35</v>
      </c>
      <c r="F3946" s="3" t="s">
        <v>643</v>
      </c>
      <c r="G3946" s="5">
        <v>81.140724239999997</v>
      </c>
      <c r="H3946" s="5">
        <v>43.936191649999998</v>
      </c>
      <c r="I3946" s="5">
        <v>126.40877279999999</v>
      </c>
      <c r="J3946" s="2" t="s">
        <v>644</v>
      </c>
    </row>
    <row r="3947" spans="1:10" ht="14.4">
      <c r="A3947" s="3" t="s">
        <v>355</v>
      </c>
      <c r="B3947" s="5">
        <v>2015</v>
      </c>
      <c r="C3947" s="3" t="s">
        <v>647</v>
      </c>
      <c r="D3947" s="3" t="s">
        <v>651</v>
      </c>
      <c r="E3947" s="3" t="s">
        <v>35</v>
      </c>
      <c r="F3947" s="3" t="s">
        <v>643</v>
      </c>
      <c r="G3947" s="5">
        <v>79.168881810000002</v>
      </c>
      <c r="H3947" s="5">
        <v>42.723714440000002</v>
      </c>
      <c r="I3947" s="5">
        <v>122.7616677</v>
      </c>
      <c r="J3947" s="2" t="s">
        <v>644</v>
      </c>
    </row>
    <row r="3948" spans="1:10" ht="14.4">
      <c r="A3948" s="3" t="s">
        <v>355</v>
      </c>
      <c r="B3948" s="5">
        <v>2016</v>
      </c>
      <c r="C3948" s="3" t="s">
        <v>647</v>
      </c>
      <c r="D3948" s="3" t="s">
        <v>651</v>
      </c>
      <c r="E3948" s="3" t="s">
        <v>35</v>
      </c>
      <c r="F3948" s="3" t="s">
        <v>643</v>
      </c>
      <c r="G3948" s="5">
        <v>80.773510700000003</v>
      </c>
      <c r="H3948" s="5">
        <v>43.492449290000003</v>
      </c>
      <c r="I3948" s="5">
        <v>121.9774809</v>
      </c>
      <c r="J3948" s="2" t="s">
        <v>644</v>
      </c>
    </row>
    <row r="3949" spans="1:10" ht="14.4">
      <c r="A3949" s="3" t="s">
        <v>355</v>
      </c>
      <c r="B3949" s="5">
        <v>2017</v>
      </c>
      <c r="C3949" s="3" t="s">
        <v>647</v>
      </c>
      <c r="D3949" s="3" t="s">
        <v>651</v>
      </c>
      <c r="E3949" s="3" t="s">
        <v>35</v>
      </c>
      <c r="F3949" s="3" t="s">
        <v>643</v>
      </c>
      <c r="G3949" s="5">
        <v>83.409458470000004</v>
      </c>
      <c r="H3949" s="5">
        <v>42.833148010000002</v>
      </c>
      <c r="I3949" s="5">
        <v>128.7024701</v>
      </c>
      <c r="J3949" s="2" t="s">
        <v>644</v>
      </c>
    </row>
    <row r="3950" spans="1:10" ht="14.4" hidden="1">
      <c r="A3950" s="3" t="s">
        <v>355</v>
      </c>
      <c r="B3950" s="5">
        <v>1990</v>
      </c>
      <c r="C3950" s="3" t="s">
        <v>647</v>
      </c>
      <c r="D3950" s="3" t="s">
        <v>651</v>
      </c>
      <c r="E3950" s="3" t="s">
        <v>35</v>
      </c>
      <c r="F3950" s="3" t="s">
        <v>646</v>
      </c>
      <c r="G3950" s="5">
        <v>1.840470649</v>
      </c>
      <c r="H3950" s="5">
        <v>0.97991436600000004</v>
      </c>
      <c r="I3950" s="5">
        <v>2.7899929280000002</v>
      </c>
      <c r="J3950" s="2" t="s">
        <v>644</v>
      </c>
    </row>
    <row r="3951" spans="1:10" ht="14.4" hidden="1">
      <c r="A3951" s="3" t="s">
        <v>355</v>
      </c>
      <c r="B3951" s="5">
        <v>1991</v>
      </c>
      <c r="C3951" s="3" t="s">
        <v>647</v>
      </c>
      <c r="D3951" s="3" t="s">
        <v>651</v>
      </c>
      <c r="E3951" s="3" t="s">
        <v>35</v>
      </c>
      <c r="F3951" s="3" t="s">
        <v>646</v>
      </c>
      <c r="G3951" s="5">
        <v>1.9725702810000001</v>
      </c>
      <c r="H3951" s="5">
        <v>1.127171111</v>
      </c>
      <c r="I3951" s="5">
        <v>2.8384871789999999</v>
      </c>
      <c r="J3951" s="2" t="s">
        <v>644</v>
      </c>
    </row>
    <row r="3952" spans="1:10" ht="14.4" hidden="1">
      <c r="A3952" s="3" t="s">
        <v>355</v>
      </c>
      <c r="B3952" s="5">
        <v>1992</v>
      </c>
      <c r="C3952" s="3" t="s">
        <v>647</v>
      </c>
      <c r="D3952" s="3" t="s">
        <v>651</v>
      </c>
      <c r="E3952" s="3" t="s">
        <v>35</v>
      </c>
      <c r="F3952" s="3" t="s">
        <v>646</v>
      </c>
      <c r="G3952" s="5">
        <v>2.0752582070000001</v>
      </c>
      <c r="H3952" s="5">
        <v>1.2234472270000001</v>
      </c>
      <c r="I3952" s="5">
        <v>2.9487318299999998</v>
      </c>
      <c r="J3952" s="2" t="s">
        <v>644</v>
      </c>
    </row>
    <row r="3953" spans="1:10" ht="14.4" hidden="1">
      <c r="A3953" s="3" t="s">
        <v>355</v>
      </c>
      <c r="B3953" s="5">
        <v>1993</v>
      </c>
      <c r="C3953" s="3" t="s">
        <v>647</v>
      </c>
      <c r="D3953" s="3" t="s">
        <v>651</v>
      </c>
      <c r="E3953" s="3" t="s">
        <v>35</v>
      </c>
      <c r="F3953" s="3" t="s">
        <v>646</v>
      </c>
      <c r="G3953" s="5">
        <v>2.1966565889999998</v>
      </c>
      <c r="H3953" s="5">
        <v>1.3424557539999999</v>
      </c>
      <c r="I3953" s="5">
        <v>3.085756773</v>
      </c>
      <c r="J3953" s="2" t="s">
        <v>644</v>
      </c>
    </row>
    <row r="3954" spans="1:10" ht="14.4" hidden="1">
      <c r="A3954" s="3" t="s">
        <v>355</v>
      </c>
      <c r="B3954" s="5">
        <v>1994</v>
      </c>
      <c r="C3954" s="3" t="s">
        <v>647</v>
      </c>
      <c r="D3954" s="3" t="s">
        <v>651</v>
      </c>
      <c r="E3954" s="3" t="s">
        <v>35</v>
      </c>
      <c r="F3954" s="3" t="s">
        <v>646</v>
      </c>
      <c r="G3954" s="5">
        <v>2.3082897199999999</v>
      </c>
      <c r="H3954" s="5">
        <v>1.3604033129999999</v>
      </c>
      <c r="I3954" s="5">
        <v>3.3481853739999998</v>
      </c>
      <c r="J3954" s="2" t="s">
        <v>644</v>
      </c>
    </row>
    <row r="3955" spans="1:10" ht="14.4" hidden="1">
      <c r="A3955" s="3" t="s">
        <v>355</v>
      </c>
      <c r="B3955" s="5">
        <v>1995</v>
      </c>
      <c r="C3955" s="3" t="s">
        <v>647</v>
      </c>
      <c r="D3955" s="3" t="s">
        <v>651</v>
      </c>
      <c r="E3955" s="3" t="s">
        <v>35</v>
      </c>
      <c r="F3955" s="3" t="s">
        <v>646</v>
      </c>
      <c r="G3955" s="5">
        <v>2.4111391480000002</v>
      </c>
      <c r="H3955" s="5">
        <v>1.3051624930000001</v>
      </c>
      <c r="I3955" s="5">
        <v>3.6298010660000002</v>
      </c>
      <c r="J3955" s="2" t="s">
        <v>644</v>
      </c>
    </row>
    <row r="3956" spans="1:10" ht="14.4" hidden="1">
      <c r="A3956" s="3" t="s">
        <v>355</v>
      </c>
      <c r="B3956" s="5">
        <v>1996</v>
      </c>
      <c r="C3956" s="3" t="s">
        <v>647</v>
      </c>
      <c r="D3956" s="3" t="s">
        <v>651</v>
      </c>
      <c r="E3956" s="3" t="s">
        <v>35</v>
      </c>
      <c r="F3956" s="3" t="s">
        <v>646</v>
      </c>
      <c r="G3956" s="5">
        <v>2.545038414</v>
      </c>
      <c r="H3956" s="5">
        <v>1.5174945470000001</v>
      </c>
      <c r="I3956" s="5">
        <v>3.7232031189999999</v>
      </c>
      <c r="J3956" s="2" t="s">
        <v>644</v>
      </c>
    </row>
    <row r="3957" spans="1:10" ht="14.4" hidden="1">
      <c r="A3957" s="3" t="s">
        <v>355</v>
      </c>
      <c r="B3957" s="5">
        <v>1997</v>
      </c>
      <c r="C3957" s="3" t="s">
        <v>647</v>
      </c>
      <c r="D3957" s="3" t="s">
        <v>651</v>
      </c>
      <c r="E3957" s="3" t="s">
        <v>35</v>
      </c>
      <c r="F3957" s="3" t="s">
        <v>646</v>
      </c>
      <c r="G3957" s="5">
        <v>2.4651432190000002</v>
      </c>
      <c r="H3957" s="5">
        <v>1.5271588629999999</v>
      </c>
      <c r="I3957" s="5">
        <v>3.5944588569999998</v>
      </c>
      <c r="J3957" s="2" t="s">
        <v>644</v>
      </c>
    </row>
    <row r="3958" spans="1:10" ht="14.4" hidden="1">
      <c r="A3958" s="3" t="s">
        <v>355</v>
      </c>
      <c r="B3958" s="5">
        <v>1998</v>
      </c>
      <c r="C3958" s="3" t="s">
        <v>647</v>
      </c>
      <c r="D3958" s="3" t="s">
        <v>651</v>
      </c>
      <c r="E3958" s="3" t="s">
        <v>35</v>
      </c>
      <c r="F3958" s="3" t="s">
        <v>646</v>
      </c>
      <c r="G3958" s="5">
        <v>2.4462891519999999</v>
      </c>
      <c r="H3958" s="5">
        <v>1.494287291</v>
      </c>
      <c r="I3958" s="5">
        <v>3.5714119110000002</v>
      </c>
      <c r="J3958" s="2" t="s">
        <v>644</v>
      </c>
    </row>
    <row r="3959" spans="1:10" ht="14.4" hidden="1">
      <c r="A3959" s="3" t="s">
        <v>355</v>
      </c>
      <c r="B3959" s="5">
        <v>1999</v>
      </c>
      <c r="C3959" s="3" t="s">
        <v>647</v>
      </c>
      <c r="D3959" s="3" t="s">
        <v>651</v>
      </c>
      <c r="E3959" s="3" t="s">
        <v>35</v>
      </c>
      <c r="F3959" s="3" t="s">
        <v>646</v>
      </c>
      <c r="G3959" s="5">
        <v>2.6028925850000002</v>
      </c>
      <c r="H3959" s="5">
        <v>1.5066072589999999</v>
      </c>
      <c r="I3959" s="5">
        <v>3.9096691720000001</v>
      </c>
      <c r="J3959" s="2" t="s">
        <v>644</v>
      </c>
    </row>
    <row r="3960" spans="1:10" ht="14.4" hidden="1">
      <c r="A3960" s="3" t="s">
        <v>355</v>
      </c>
      <c r="B3960" s="5">
        <v>2000</v>
      </c>
      <c r="C3960" s="3" t="s">
        <v>647</v>
      </c>
      <c r="D3960" s="3" t="s">
        <v>651</v>
      </c>
      <c r="E3960" s="3" t="s">
        <v>35</v>
      </c>
      <c r="F3960" s="3" t="s">
        <v>646</v>
      </c>
      <c r="G3960" s="5">
        <v>2.6715901500000001</v>
      </c>
      <c r="H3960" s="5">
        <v>1.3793756610000001</v>
      </c>
      <c r="I3960" s="5">
        <v>4.1746237930000003</v>
      </c>
      <c r="J3960" s="2" t="s">
        <v>644</v>
      </c>
    </row>
    <row r="3961" spans="1:10" ht="14.4" hidden="1">
      <c r="A3961" s="3" t="s">
        <v>355</v>
      </c>
      <c r="B3961" s="5">
        <v>2001</v>
      </c>
      <c r="C3961" s="3" t="s">
        <v>647</v>
      </c>
      <c r="D3961" s="3" t="s">
        <v>651</v>
      </c>
      <c r="E3961" s="3" t="s">
        <v>35</v>
      </c>
      <c r="F3961" s="3" t="s">
        <v>646</v>
      </c>
      <c r="G3961" s="5">
        <v>2.7204179750000002</v>
      </c>
      <c r="H3961" s="5">
        <v>1.565947164</v>
      </c>
      <c r="I3961" s="5">
        <v>4.0345140390000003</v>
      </c>
      <c r="J3961" s="2" t="s">
        <v>644</v>
      </c>
    </row>
    <row r="3962" spans="1:10" ht="14.4" hidden="1">
      <c r="A3962" s="3" t="s">
        <v>355</v>
      </c>
      <c r="B3962" s="5">
        <v>2002</v>
      </c>
      <c r="C3962" s="3" t="s">
        <v>647</v>
      </c>
      <c r="D3962" s="3" t="s">
        <v>651</v>
      </c>
      <c r="E3962" s="3" t="s">
        <v>35</v>
      </c>
      <c r="F3962" s="3" t="s">
        <v>646</v>
      </c>
      <c r="G3962" s="5">
        <v>2.8549957510000001</v>
      </c>
      <c r="H3962" s="5">
        <v>1.759122603</v>
      </c>
      <c r="I3962" s="5">
        <v>4.1543638969999996</v>
      </c>
      <c r="J3962" s="2" t="s">
        <v>644</v>
      </c>
    </row>
    <row r="3963" spans="1:10" ht="14.4" hidden="1">
      <c r="A3963" s="3" t="s">
        <v>355</v>
      </c>
      <c r="B3963" s="5">
        <v>2003</v>
      </c>
      <c r="C3963" s="3" t="s">
        <v>647</v>
      </c>
      <c r="D3963" s="3" t="s">
        <v>651</v>
      </c>
      <c r="E3963" s="3" t="s">
        <v>35</v>
      </c>
      <c r="F3963" s="3" t="s">
        <v>646</v>
      </c>
      <c r="G3963" s="5">
        <v>2.927570496</v>
      </c>
      <c r="H3963" s="5">
        <v>1.812857607</v>
      </c>
      <c r="I3963" s="5">
        <v>4.2632707329999997</v>
      </c>
      <c r="J3963" s="2" t="s">
        <v>644</v>
      </c>
    </row>
    <row r="3964" spans="1:10" ht="14.4" hidden="1">
      <c r="A3964" s="3" t="s">
        <v>355</v>
      </c>
      <c r="B3964" s="5">
        <v>2004</v>
      </c>
      <c r="C3964" s="3" t="s">
        <v>647</v>
      </c>
      <c r="D3964" s="3" t="s">
        <v>651</v>
      </c>
      <c r="E3964" s="3" t="s">
        <v>35</v>
      </c>
      <c r="F3964" s="3" t="s">
        <v>646</v>
      </c>
      <c r="G3964" s="5">
        <v>3.0017460159999998</v>
      </c>
      <c r="H3964" s="5">
        <v>1.785153751</v>
      </c>
      <c r="I3964" s="5">
        <v>4.3887384020000004</v>
      </c>
      <c r="J3964" s="2" t="s">
        <v>644</v>
      </c>
    </row>
    <row r="3965" spans="1:10" ht="14.4" hidden="1">
      <c r="A3965" s="3" t="s">
        <v>355</v>
      </c>
      <c r="B3965" s="5">
        <v>2005</v>
      </c>
      <c r="C3965" s="3" t="s">
        <v>647</v>
      </c>
      <c r="D3965" s="3" t="s">
        <v>651</v>
      </c>
      <c r="E3965" s="3" t="s">
        <v>35</v>
      </c>
      <c r="F3965" s="3" t="s">
        <v>646</v>
      </c>
      <c r="G3965" s="5">
        <v>3.058328452</v>
      </c>
      <c r="H3965" s="5">
        <v>1.7015139720000001</v>
      </c>
      <c r="I3965" s="5">
        <v>4.6595662190000002</v>
      </c>
      <c r="J3965" s="2" t="s">
        <v>644</v>
      </c>
    </row>
    <row r="3966" spans="1:10" ht="14.4" hidden="1">
      <c r="A3966" s="3" t="s">
        <v>355</v>
      </c>
      <c r="B3966" s="5">
        <v>2006</v>
      </c>
      <c r="C3966" s="3" t="s">
        <v>647</v>
      </c>
      <c r="D3966" s="3" t="s">
        <v>651</v>
      </c>
      <c r="E3966" s="3" t="s">
        <v>35</v>
      </c>
      <c r="F3966" s="3" t="s">
        <v>646</v>
      </c>
      <c r="G3966" s="5">
        <v>3.1788106549999999</v>
      </c>
      <c r="H3966" s="5">
        <v>1.91235376</v>
      </c>
      <c r="I3966" s="5">
        <v>4.6744802920000001</v>
      </c>
      <c r="J3966" s="2" t="s">
        <v>644</v>
      </c>
    </row>
    <row r="3967" spans="1:10" ht="14.4" hidden="1">
      <c r="A3967" s="3" t="s">
        <v>355</v>
      </c>
      <c r="B3967" s="5">
        <v>2007</v>
      </c>
      <c r="C3967" s="3" t="s">
        <v>647</v>
      </c>
      <c r="D3967" s="3" t="s">
        <v>651</v>
      </c>
      <c r="E3967" s="3" t="s">
        <v>35</v>
      </c>
      <c r="F3967" s="3" t="s">
        <v>646</v>
      </c>
      <c r="G3967" s="5">
        <v>3.2896560410000002</v>
      </c>
      <c r="H3967" s="5">
        <v>2.0240715109999998</v>
      </c>
      <c r="I3967" s="5">
        <v>4.6880820500000002</v>
      </c>
      <c r="J3967" s="2" t="s">
        <v>644</v>
      </c>
    </row>
    <row r="3968" spans="1:10" ht="14.4" hidden="1">
      <c r="A3968" s="3" t="s">
        <v>355</v>
      </c>
      <c r="B3968" s="5">
        <v>2008</v>
      </c>
      <c r="C3968" s="3" t="s">
        <v>647</v>
      </c>
      <c r="D3968" s="3" t="s">
        <v>651</v>
      </c>
      <c r="E3968" s="3" t="s">
        <v>35</v>
      </c>
      <c r="F3968" s="3" t="s">
        <v>646</v>
      </c>
      <c r="G3968" s="5">
        <v>3.3798615010000002</v>
      </c>
      <c r="H3968" s="5">
        <v>2.0714804280000001</v>
      </c>
      <c r="I3968" s="5">
        <v>4.8995500950000004</v>
      </c>
      <c r="J3968" s="2" t="s">
        <v>644</v>
      </c>
    </row>
    <row r="3969" spans="1:10" ht="14.4" hidden="1">
      <c r="A3969" s="3" t="s">
        <v>355</v>
      </c>
      <c r="B3969" s="5">
        <v>2009</v>
      </c>
      <c r="C3969" s="3" t="s">
        <v>647</v>
      </c>
      <c r="D3969" s="3" t="s">
        <v>651</v>
      </c>
      <c r="E3969" s="3" t="s">
        <v>35</v>
      </c>
      <c r="F3969" s="3" t="s">
        <v>646</v>
      </c>
      <c r="G3969" s="5">
        <v>3.4162452060000001</v>
      </c>
      <c r="H3969" s="5">
        <v>1.987473115</v>
      </c>
      <c r="I3969" s="5">
        <v>5.0814697009999996</v>
      </c>
      <c r="J3969" s="2" t="s">
        <v>644</v>
      </c>
    </row>
    <row r="3970" spans="1:10" ht="14.4" hidden="1">
      <c r="A3970" s="3" t="s">
        <v>355</v>
      </c>
      <c r="B3970" s="5">
        <v>2010</v>
      </c>
      <c r="C3970" s="3" t="s">
        <v>647</v>
      </c>
      <c r="D3970" s="3" t="s">
        <v>651</v>
      </c>
      <c r="E3970" s="3" t="s">
        <v>35</v>
      </c>
      <c r="F3970" s="3" t="s">
        <v>646</v>
      </c>
      <c r="G3970" s="5">
        <v>3.5457339129999998</v>
      </c>
      <c r="H3970" s="5">
        <v>1.823350595</v>
      </c>
      <c r="I3970" s="5">
        <v>5.4706198449999999</v>
      </c>
      <c r="J3970" s="2" t="s">
        <v>644</v>
      </c>
    </row>
    <row r="3971" spans="1:10" ht="14.4" hidden="1">
      <c r="A3971" s="3" t="s">
        <v>355</v>
      </c>
      <c r="B3971" s="5">
        <v>2011</v>
      </c>
      <c r="C3971" s="3" t="s">
        <v>647</v>
      </c>
      <c r="D3971" s="3" t="s">
        <v>651</v>
      </c>
      <c r="E3971" s="3" t="s">
        <v>35</v>
      </c>
      <c r="F3971" s="3" t="s">
        <v>646</v>
      </c>
      <c r="G3971" s="5">
        <v>3.6514630499999998</v>
      </c>
      <c r="H3971" s="5">
        <v>2.0087530729999998</v>
      </c>
      <c r="I3971" s="5">
        <v>5.5298569579999999</v>
      </c>
      <c r="J3971" s="2" t="s">
        <v>644</v>
      </c>
    </row>
    <row r="3972" spans="1:10" ht="14.4" hidden="1">
      <c r="A3972" s="3" t="s">
        <v>355</v>
      </c>
      <c r="B3972" s="5">
        <v>2012</v>
      </c>
      <c r="C3972" s="3" t="s">
        <v>647</v>
      </c>
      <c r="D3972" s="3" t="s">
        <v>651</v>
      </c>
      <c r="E3972" s="3" t="s">
        <v>35</v>
      </c>
      <c r="F3972" s="3" t="s">
        <v>646</v>
      </c>
      <c r="G3972" s="5">
        <v>3.6841704050000001</v>
      </c>
      <c r="H3972" s="5">
        <v>1.9951918479999999</v>
      </c>
      <c r="I3972" s="5">
        <v>5.4788933200000001</v>
      </c>
      <c r="J3972" s="2" t="s">
        <v>644</v>
      </c>
    </row>
    <row r="3973" spans="1:10" ht="14.4" hidden="1">
      <c r="A3973" s="3" t="s">
        <v>355</v>
      </c>
      <c r="B3973" s="5">
        <v>2013</v>
      </c>
      <c r="C3973" s="3" t="s">
        <v>647</v>
      </c>
      <c r="D3973" s="3" t="s">
        <v>651</v>
      </c>
      <c r="E3973" s="3" t="s">
        <v>35</v>
      </c>
      <c r="F3973" s="3" t="s">
        <v>646</v>
      </c>
      <c r="G3973" s="5">
        <v>3.6548875559999998</v>
      </c>
      <c r="H3973" s="5">
        <v>1.9227499729999999</v>
      </c>
      <c r="I3973" s="5">
        <v>5.548501291</v>
      </c>
      <c r="J3973" s="2" t="s">
        <v>644</v>
      </c>
    </row>
    <row r="3974" spans="1:10" ht="14.4" hidden="1">
      <c r="A3974" s="3" t="s">
        <v>355</v>
      </c>
      <c r="B3974" s="5">
        <v>2014</v>
      </c>
      <c r="C3974" s="3" t="s">
        <v>647</v>
      </c>
      <c r="D3974" s="3" t="s">
        <v>651</v>
      </c>
      <c r="E3974" s="3" t="s">
        <v>35</v>
      </c>
      <c r="F3974" s="3" t="s">
        <v>646</v>
      </c>
      <c r="G3974" s="5">
        <v>3.5847408270000001</v>
      </c>
      <c r="H3974" s="5">
        <v>1.926874081</v>
      </c>
      <c r="I3974" s="5">
        <v>5.5444473260000002</v>
      </c>
      <c r="J3974" s="2" t="s">
        <v>644</v>
      </c>
    </row>
    <row r="3975" spans="1:10" ht="14.4" hidden="1">
      <c r="A3975" s="3" t="s">
        <v>355</v>
      </c>
      <c r="B3975" s="5">
        <v>2015</v>
      </c>
      <c r="C3975" s="3" t="s">
        <v>647</v>
      </c>
      <c r="D3975" s="3" t="s">
        <v>651</v>
      </c>
      <c r="E3975" s="3" t="s">
        <v>35</v>
      </c>
      <c r="F3975" s="3" t="s">
        <v>646</v>
      </c>
      <c r="G3975" s="5">
        <v>3.5174749470000002</v>
      </c>
      <c r="H3975" s="5">
        <v>1.901550431</v>
      </c>
      <c r="I3975" s="5">
        <v>5.4287402079999998</v>
      </c>
      <c r="J3975" s="2" t="s">
        <v>644</v>
      </c>
    </row>
    <row r="3976" spans="1:10" ht="14.4" hidden="1">
      <c r="A3976" s="3" t="s">
        <v>355</v>
      </c>
      <c r="B3976" s="5">
        <v>2016</v>
      </c>
      <c r="C3976" s="3" t="s">
        <v>647</v>
      </c>
      <c r="D3976" s="3" t="s">
        <v>651</v>
      </c>
      <c r="E3976" s="3" t="s">
        <v>35</v>
      </c>
      <c r="F3976" s="3" t="s">
        <v>646</v>
      </c>
      <c r="G3976" s="5">
        <v>3.615926864</v>
      </c>
      <c r="H3976" s="5">
        <v>1.9362108689999999</v>
      </c>
      <c r="I3976" s="5">
        <v>5.4903991989999996</v>
      </c>
      <c r="J3976" s="2" t="s">
        <v>644</v>
      </c>
    </row>
    <row r="3977" spans="1:10" ht="14.4" hidden="1">
      <c r="A3977" s="3" t="s">
        <v>355</v>
      </c>
      <c r="B3977" s="5">
        <v>2017</v>
      </c>
      <c r="C3977" s="3" t="s">
        <v>647</v>
      </c>
      <c r="D3977" s="3" t="s">
        <v>651</v>
      </c>
      <c r="E3977" s="3" t="s">
        <v>35</v>
      </c>
      <c r="F3977" s="3" t="s">
        <v>646</v>
      </c>
      <c r="G3977" s="5">
        <v>3.7741164189999998</v>
      </c>
      <c r="H3977" s="5">
        <v>1.9614012380000001</v>
      </c>
      <c r="I3977" s="5">
        <v>5.8332883080000002</v>
      </c>
      <c r="J3977" s="2" t="s">
        <v>644</v>
      </c>
    </row>
    <row r="3978" spans="1:10" ht="14.4">
      <c r="A3978" s="3" t="s">
        <v>355</v>
      </c>
      <c r="B3978" s="5">
        <v>1990</v>
      </c>
      <c r="C3978" s="3" t="s">
        <v>647</v>
      </c>
      <c r="D3978" s="3" t="s">
        <v>642</v>
      </c>
      <c r="E3978" s="3" t="s">
        <v>35</v>
      </c>
      <c r="F3978" s="3" t="s">
        <v>643</v>
      </c>
      <c r="G3978" s="5">
        <v>146.0582205</v>
      </c>
      <c r="H3978" s="5">
        <v>76.027643729999994</v>
      </c>
      <c r="I3978" s="5">
        <v>236.33137239999999</v>
      </c>
      <c r="J3978" s="2" t="s">
        <v>644</v>
      </c>
    </row>
    <row r="3979" spans="1:10" ht="14.4">
      <c r="A3979" s="3" t="s">
        <v>355</v>
      </c>
      <c r="B3979" s="5">
        <v>1991</v>
      </c>
      <c r="C3979" s="3" t="s">
        <v>647</v>
      </c>
      <c r="D3979" s="3" t="s">
        <v>642</v>
      </c>
      <c r="E3979" s="3" t="s">
        <v>35</v>
      </c>
      <c r="F3979" s="3" t="s">
        <v>643</v>
      </c>
      <c r="G3979" s="5">
        <v>141.9369997</v>
      </c>
      <c r="H3979" s="5">
        <v>80.154640040000004</v>
      </c>
      <c r="I3979" s="5">
        <v>221.3737993</v>
      </c>
      <c r="J3979" s="2" t="s">
        <v>644</v>
      </c>
    </row>
    <row r="3980" spans="1:10" ht="14.4">
      <c r="A3980" s="3" t="s">
        <v>355</v>
      </c>
      <c r="B3980" s="5">
        <v>1992</v>
      </c>
      <c r="C3980" s="3" t="s">
        <v>647</v>
      </c>
      <c r="D3980" s="3" t="s">
        <v>642</v>
      </c>
      <c r="E3980" s="3" t="s">
        <v>35</v>
      </c>
      <c r="F3980" s="3" t="s">
        <v>643</v>
      </c>
      <c r="G3980" s="5">
        <v>137.43435729999999</v>
      </c>
      <c r="H3980" s="5">
        <v>80.002090839999994</v>
      </c>
      <c r="I3980" s="5">
        <v>212.32645539999999</v>
      </c>
      <c r="J3980" s="2" t="s">
        <v>644</v>
      </c>
    </row>
    <row r="3981" spans="1:10" ht="14.4">
      <c r="A3981" s="3" t="s">
        <v>355</v>
      </c>
      <c r="B3981" s="5">
        <v>1993</v>
      </c>
      <c r="C3981" s="3" t="s">
        <v>647</v>
      </c>
      <c r="D3981" s="3" t="s">
        <v>642</v>
      </c>
      <c r="E3981" s="3" t="s">
        <v>35</v>
      </c>
      <c r="F3981" s="3" t="s">
        <v>643</v>
      </c>
      <c r="G3981" s="5">
        <v>135.6671566</v>
      </c>
      <c r="H3981" s="5">
        <v>79.6915154</v>
      </c>
      <c r="I3981" s="5">
        <v>213.6925924</v>
      </c>
      <c r="J3981" s="2" t="s">
        <v>644</v>
      </c>
    </row>
    <row r="3982" spans="1:10" ht="14.4">
      <c r="A3982" s="3" t="s">
        <v>355</v>
      </c>
      <c r="B3982" s="5">
        <v>1994</v>
      </c>
      <c r="C3982" s="3" t="s">
        <v>647</v>
      </c>
      <c r="D3982" s="3" t="s">
        <v>642</v>
      </c>
      <c r="E3982" s="3" t="s">
        <v>35</v>
      </c>
      <c r="F3982" s="3" t="s">
        <v>643</v>
      </c>
      <c r="G3982" s="5">
        <v>135.235513</v>
      </c>
      <c r="H3982" s="5">
        <v>77.670263719999994</v>
      </c>
      <c r="I3982" s="5">
        <v>219.22307219999999</v>
      </c>
      <c r="J3982" s="2" t="s">
        <v>644</v>
      </c>
    </row>
    <row r="3983" spans="1:10" ht="14.4">
      <c r="A3983" s="3" t="s">
        <v>355</v>
      </c>
      <c r="B3983" s="5">
        <v>1995</v>
      </c>
      <c r="C3983" s="3" t="s">
        <v>647</v>
      </c>
      <c r="D3983" s="3" t="s">
        <v>642</v>
      </c>
      <c r="E3983" s="3" t="s">
        <v>35</v>
      </c>
      <c r="F3983" s="3" t="s">
        <v>643</v>
      </c>
      <c r="G3983" s="5">
        <v>136.3063282</v>
      </c>
      <c r="H3983" s="5">
        <v>71.866819649999996</v>
      </c>
      <c r="I3983" s="5">
        <v>232.2540324</v>
      </c>
      <c r="J3983" s="2" t="s">
        <v>644</v>
      </c>
    </row>
    <row r="3984" spans="1:10" ht="14.4">
      <c r="A3984" s="3" t="s">
        <v>355</v>
      </c>
      <c r="B3984" s="5">
        <v>1996</v>
      </c>
      <c r="C3984" s="3" t="s">
        <v>647</v>
      </c>
      <c r="D3984" s="3" t="s">
        <v>642</v>
      </c>
      <c r="E3984" s="3" t="s">
        <v>35</v>
      </c>
      <c r="F3984" s="3" t="s">
        <v>643</v>
      </c>
      <c r="G3984" s="5">
        <v>138.18258750000001</v>
      </c>
      <c r="H3984" s="5">
        <v>78.061020999999997</v>
      </c>
      <c r="I3984" s="5">
        <v>223.17172529999999</v>
      </c>
      <c r="J3984" s="2" t="s">
        <v>644</v>
      </c>
    </row>
    <row r="3985" spans="1:10" ht="14.4">
      <c r="A3985" s="3" t="s">
        <v>355</v>
      </c>
      <c r="B3985" s="5">
        <v>1997</v>
      </c>
      <c r="C3985" s="3" t="s">
        <v>647</v>
      </c>
      <c r="D3985" s="3" t="s">
        <v>642</v>
      </c>
      <c r="E3985" s="3" t="s">
        <v>35</v>
      </c>
      <c r="F3985" s="3" t="s">
        <v>643</v>
      </c>
      <c r="G3985" s="5">
        <v>130.66982300000001</v>
      </c>
      <c r="H3985" s="5">
        <v>75.539880310000001</v>
      </c>
      <c r="I3985" s="5">
        <v>208.10356630000001</v>
      </c>
      <c r="J3985" s="2" t="s">
        <v>644</v>
      </c>
    </row>
    <row r="3986" spans="1:10" ht="14.4">
      <c r="A3986" s="3" t="s">
        <v>355</v>
      </c>
      <c r="B3986" s="5">
        <v>1998</v>
      </c>
      <c r="C3986" s="3" t="s">
        <v>647</v>
      </c>
      <c r="D3986" s="3" t="s">
        <v>642</v>
      </c>
      <c r="E3986" s="3" t="s">
        <v>35</v>
      </c>
      <c r="F3986" s="3" t="s">
        <v>643</v>
      </c>
      <c r="G3986" s="5">
        <v>130.34135939999999</v>
      </c>
      <c r="H3986" s="5">
        <v>76.87828562</v>
      </c>
      <c r="I3986" s="5">
        <v>205.8177958</v>
      </c>
      <c r="J3986" s="2" t="s">
        <v>644</v>
      </c>
    </row>
    <row r="3987" spans="1:10" ht="14.4">
      <c r="A3987" s="3" t="s">
        <v>355</v>
      </c>
      <c r="B3987" s="5">
        <v>1999</v>
      </c>
      <c r="C3987" s="3" t="s">
        <v>647</v>
      </c>
      <c r="D3987" s="3" t="s">
        <v>642</v>
      </c>
      <c r="E3987" s="3" t="s">
        <v>35</v>
      </c>
      <c r="F3987" s="3" t="s">
        <v>643</v>
      </c>
      <c r="G3987" s="5">
        <v>136.88079250000001</v>
      </c>
      <c r="H3987" s="5">
        <v>81.763824979999995</v>
      </c>
      <c r="I3987" s="5">
        <v>216.6106322</v>
      </c>
      <c r="J3987" s="2" t="s">
        <v>644</v>
      </c>
    </row>
    <row r="3988" spans="1:10" ht="14.4">
      <c r="A3988" s="3" t="s">
        <v>355</v>
      </c>
      <c r="B3988" s="5">
        <v>2000</v>
      </c>
      <c r="C3988" s="3" t="s">
        <v>647</v>
      </c>
      <c r="D3988" s="3" t="s">
        <v>642</v>
      </c>
      <c r="E3988" s="3" t="s">
        <v>35</v>
      </c>
      <c r="F3988" s="3" t="s">
        <v>643</v>
      </c>
      <c r="G3988" s="5">
        <v>138.48757029999999</v>
      </c>
      <c r="H3988" s="5">
        <v>76.575242329999995</v>
      </c>
      <c r="I3988" s="5">
        <v>225.5004011</v>
      </c>
      <c r="J3988" s="2" t="s">
        <v>644</v>
      </c>
    </row>
    <row r="3989" spans="1:10" ht="14.4">
      <c r="A3989" s="3" t="s">
        <v>355</v>
      </c>
      <c r="B3989" s="5">
        <v>2001</v>
      </c>
      <c r="C3989" s="3" t="s">
        <v>647</v>
      </c>
      <c r="D3989" s="3" t="s">
        <v>642</v>
      </c>
      <c r="E3989" s="3" t="s">
        <v>35</v>
      </c>
      <c r="F3989" s="3" t="s">
        <v>643</v>
      </c>
      <c r="G3989" s="5">
        <v>140.69133210000001</v>
      </c>
      <c r="H3989" s="5">
        <v>86.045732509999993</v>
      </c>
      <c r="I3989" s="5">
        <v>215.88477810000001</v>
      </c>
      <c r="J3989" s="2" t="s">
        <v>644</v>
      </c>
    </row>
    <row r="3990" spans="1:10" ht="14.4">
      <c r="A3990" s="3" t="s">
        <v>355</v>
      </c>
      <c r="B3990" s="5">
        <v>2002</v>
      </c>
      <c r="C3990" s="3" t="s">
        <v>647</v>
      </c>
      <c r="D3990" s="3" t="s">
        <v>642</v>
      </c>
      <c r="E3990" s="3" t="s">
        <v>35</v>
      </c>
      <c r="F3990" s="3" t="s">
        <v>643</v>
      </c>
      <c r="G3990" s="5">
        <v>146.26472989999999</v>
      </c>
      <c r="H3990" s="5">
        <v>93.349983449999996</v>
      </c>
      <c r="I3990" s="5">
        <v>213.60031269999999</v>
      </c>
      <c r="J3990" s="2" t="s">
        <v>644</v>
      </c>
    </row>
    <row r="3991" spans="1:10" ht="14.4">
      <c r="A3991" s="3" t="s">
        <v>355</v>
      </c>
      <c r="B3991" s="5">
        <v>2003</v>
      </c>
      <c r="C3991" s="3" t="s">
        <v>647</v>
      </c>
      <c r="D3991" s="3" t="s">
        <v>642</v>
      </c>
      <c r="E3991" s="3" t="s">
        <v>35</v>
      </c>
      <c r="F3991" s="3" t="s">
        <v>643</v>
      </c>
      <c r="G3991" s="5">
        <v>146.9110465</v>
      </c>
      <c r="H3991" s="5">
        <v>96.76782935</v>
      </c>
      <c r="I3991" s="5">
        <v>208.1002556</v>
      </c>
      <c r="J3991" s="2" t="s">
        <v>644</v>
      </c>
    </row>
    <row r="3992" spans="1:10" ht="14.4">
      <c r="A3992" s="3" t="s">
        <v>355</v>
      </c>
      <c r="B3992" s="5">
        <v>2004</v>
      </c>
      <c r="C3992" s="3" t="s">
        <v>647</v>
      </c>
      <c r="D3992" s="3" t="s">
        <v>642</v>
      </c>
      <c r="E3992" s="3" t="s">
        <v>35</v>
      </c>
      <c r="F3992" s="3" t="s">
        <v>643</v>
      </c>
      <c r="G3992" s="5">
        <v>147.10380749999999</v>
      </c>
      <c r="H3992" s="5">
        <v>93.590182519999999</v>
      </c>
      <c r="I3992" s="5">
        <v>213.90068120000001</v>
      </c>
      <c r="J3992" s="2" t="s">
        <v>644</v>
      </c>
    </row>
    <row r="3993" spans="1:10" ht="14.4">
      <c r="A3993" s="3" t="s">
        <v>355</v>
      </c>
      <c r="B3993" s="5">
        <v>2005</v>
      </c>
      <c r="C3993" s="3" t="s">
        <v>647</v>
      </c>
      <c r="D3993" s="3" t="s">
        <v>642</v>
      </c>
      <c r="E3993" s="3" t="s">
        <v>35</v>
      </c>
      <c r="F3993" s="3" t="s">
        <v>643</v>
      </c>
      <c r="G3993" s="5">
        <v>146.29128030000001</v>
      </c>
      <c r="H3993" s="5">
        <v>85.374458649999994</v>
      </c>
      <c r="I3993" s="5">
        <v>214.28774569999999</v>
      </c>
      <c r="J3993" s="2" t="s">
        <v>644</v>
      </c>
    </row>
    <row r="3994" spans="1:10" ht="14.4">
      <c r="A3994" s="3" t="s">
        <v>355</v>
      </c>
      <c r="B3994" s="5">
        <v>2006</v>
      </c>
      <c r="C3994" s="3" t="s">
        <v>647</v>
      </c>
      <c r="D3994" s="3" t="s">
        <v>642</v>
      </c>
      <c r="E3994" s="3" t="s">
        <v>35</v>
      </c>
      <c r="F3994" s="3" t="s">
        <v>643</v>
      </c>
      <c r="G3994" s="5">
        <v>152.74317160000001</v>
      </c>
      <c r="H3994" s="5">
        <v>94.153219750000005</v>
      </c>
      <c r="I3994" s="5">
        <v>215.61974839999999</v>
      </c>
      <c r="J3994" s="2" t="s">
        <v>644</v>
      </c>
    </row>
    <row r="3995" spans="1:10" ht="14.4">
      <c r="A3995" s="3" t="s">
        <v>355</v>
      </c>
      <c r="B3995" s="5">
        <v>2007</v>
      </c>
      <c r="C3995" s="3" t="s">
        <v>647</v>
      </c>
      <c r="D3995" s="3" t="s">
        <v>642</v>
      </c>
      <c r="E3995" s="3" t="s">
        <v>35</v>
      </c>
      <c r="F3995" s="3" t="s">
        <v>643</v>
      </c>
      <c r="G3995" s="5">
        <v>158.9576552</v>
      </c>
      <c r="H3995" s="5">
        <v>106.0738771</v>
      </c>
      <c r="I3995" s="5">
        <v>219.33437050000001</v>
      </c>
      <c r="J3995" s="2" t="s">
        <v>644</v>
      </c>
    </row>
    <row r="3996" spans="1:10" ht="14.4">
      <c r="A3996" s="3" t="s">
        <v>355</v>
      </c>
      <c r="B3996" s="5">
        <v>2008</v>
      </c>
      <c r="C3996" s="3" t="s">
        <v>647</v>
      </c>
      <c r="D3996" s="3" t="s">
        <v>642</v>
      </c>
      <c r="E3996" s="3" t="s">
        <v>35</v>
      </c>
      <c r="F3996" s="3" t="s">
        <v>643</v>
      </c>
      <c r="G3996" s="5">
        <v>165.69811250000001</v>
      </c>
      <c r="H3996" s="5">
        <v>110.5727318</v>
      </c>
      <c r="I3996" s="5">
        <v>228.10577079999999</v>
      </c>
      <c r="J3996" s="2" t="s">
        <v>644</v>
      </c>
    </row>
    <row r="3997" spans="1:10" ht="14.4">
      <c r="A3997" s="3" t="s">
        <v>355</v>
      </c>
      <c r="B3997" s="5">
        <v>2009</v>
      </c>
      <c r="C3997" s="3" t="s">
        <v>647</v>
      </c>
      <c r="D3997" s="3" t="s">
        <v>642</v>
      </c>
      <c r="E3997" s="3" t="s">
        <v>35</v>
      </c>
      <c r="F3997" s="3" t="s">
        <v>643</v>
      </c>
      <c r="G3997" s="5">
        <v>169.17223569999999</v>
      </c>
      <c r="H3997" s="5">
        <v>106.4684779</v>
      </c>
      <c r="I3997" s="5">
        <v>241.07074600000001</v>
      </c>
      <c r="J3997" s="2" t="s">
        <v>644</v>
      </c>
    </row>
    <row r="3998" spans="1:10" ht="14.4">
      <c r="A3998" s="3" t="s">
        <v>355</v>
      </c>
      <c r="B3998" s="5">
        <v>2010</v>
      </c>
      <c r="C3998" s="3" t="s">
        <v>647</v>
      </c>
      <c r="D3998" s="3" t="s">
        <v>642</v>
      </c>
      <c r="E3998" s="3" t="s">
        <v>35</v>
      </c>
      <c r="F3998" s="3" t="s">
        <v>643</v>
      </c>
      <c r="G3998" s="5">
        <v>178.2021814</v>
      </c>
      <c r="H3998" s="5">
        <v>100.40916679999999</v>
      </c>
      <c r="I3998" s="5">
        <v>269.62902480000002</v>
      </c>
      <c r="J3998" s="2" t="s">
        <v>644</v>
      </c>
    </row>
    <row r="3999" spans="1:10" ht="14.4">
      <c r="A3999" s="3" t="s">
        <v>355</v>
      </c>
      <c r="B3999" s="5">
        <v>2011</v>
      </c>
      <c r="C3999" s="3" t="s">
        <v>647</v>
      </c>
      <c r="D3999" s="3" t="s">
        <v>642</v>
      </c>
      <c r="E3999" s="3" t="s">
        <v>35</v>
      </c>
      <c r="F3999" s="3" t="s">
        <v>643</v>
      </c>
      <c r="G3999" s="5">
        <v>186.83703109999999</v>
      </c>
      <c r="H3999" s="5">
        <v>110.1914189</v>
      </c>
      <c r="I3999" s="5">
        <v>274.24874360000001</v>
      </c>
      <c r="J3999" s="2" t="s">
        <v>644</v>
      </c>
    </row>
    <row r="4000" spans="1:10" ht="14.4">
      <c r="A4000" s="3" t="s">
        <v>355</v>
      </c>
      <c r="B4000" s="5">
        <v>2012</v>
      </c>
      <c r="C4000" s="3" t="s">
        <v>647</v>
      </c>
      <c r="D4000" s="3" t="s">
        <v>642</v>
      </c>
      <c r="E4000" s="3" t="s">
        <v>35</v>
      </c>
      <c r="F4000" s="3" t="s">
        <v>643</v>
      </c>
      <c r="G4000" s="5">
        <v>194.13828179999999</v>
      </c>
      <c r="H4000" s="5">
        <v>108.6737359</v>
      </c>
      <c r="I4000" s="5">
        <v>284.83528519999999</v>
      </c>
      <c r="J4000" s="2" t="s">
        <v>644</v>
      </c>
    </row>
    <row r="4001" spans="1:10" ht="14.4">
      <c r="A4001" s="3" t="s">
        <v>355</v>
      </c>
      <c r="B4001" s="5">
        <v>2013</v>
      </c>
      <c r="C4001" s="3" t="s">
        <v>647</v>
      </c>
      <c r="D4001" s="3" t="s">
        <v>642</v>
      </c>
      <c r="E4001" s="3" t="s">
        <v>35</v>
      </c>
      <c r="F4001" s="3" t="s">
        <v>643</v>
      </c>
      <c r="G4001" s="5">
        <v>195.29049710000001</v>
      </c>
      <c r="H4001" s="5">
        <v>103.8457476</v>
      </c>
      <c r="I4001" s="5">
        <v>288.28606489999999</v>
      </c>
      <c r="J4001" s="2" t="s">
        <v>644</v>
      </c>
    </row>
    <row r="4002" spans="1:10" ht="14.4">
      <c r="A4002" s="3" t="s">
        <v>355</v>
      </c>
      <c r="B4002" s="5">
        <v>2014</v>
      </c>
      <c r="C4002" s="3" t="s">
        <v>647</v>
      </c>
      <c r="D4002" s="3" t="s">
        <v>642</v>
      </c>
      <c r="E4002" s="3" t="s">
        <v>35</v>
      </c>
      <c r="F4002" s="3" t="s">
        <v>643</v>
      </c>
      <c r="G4002" s="5">
        <v>195.61801389999999</v>
      </c>
      <c r="H4002" s="5">
        <v>102.2044909</v>
      </c>
      <c r="I4002" s="5">
        <v>287.76360499999998</v>
      </c>
      <c r="J4002" s="2" t="s">
        <v>644</v>
      </c>
    </row>
    <row r="4003" spans="1:10" ht="14.4">
      <c r="A4003" s="3" t="s">
        <v>355</v>
      </c>
      <c r="B4003" s="5">
        <v>2015</v>
      </c>
      <c r="C4003" s="3" t="s">
        <v>647</v>
      </c>
      <c r="D4003" s="3" t="s">
        <v>642</v>
      </c>
      <c r="E4003" s="3" t="s">
        <v>35</v>
      </c>
      <c r="F4003" s="3" t="s">
        <v>643</v>
      </c>
      <c r="G4003" s="5">
        <v>193.8302793</v>
      </c>
      <c r="H4003" s="5">
        <v>98.922294440000002</v>
      </c>
      <c r="I4003" s="5">
        <v>291.27129309999998</v>
      </c>
      <c r="J4003" s="2" t="s">
        <v>644</v>
      </c>
    </row>
    <row r="4004" spans="1:10" ht="14.4">
      <c r="A4004" s="3" t="s">
        <v>355</v>
      </c>
      <c r="B4004" s="5">
        <v>2016</v>
      </c>
      <c r="C4004" s="3" t="s">
        <v>647</v>
      </c>
      <c r="D4004" s="3" t="s">
        <v>642</v>
      </c>
      <c r="E4004" s="3" t="s">
        <v>35</v>
      </c>
      <c r="F4004" s="3" t="s">
        <v>643</v>
      </c>
      <c r="G4004" s="5">
        <v>197.7950482</v>
      </c>
      <c r="H4004" s="5">
        <v>101.4012817</v>
      </c>
      <c r="I4004" s="5">
        <v>297.9383383</v>
      </c>
      <c r="J4004" s="2" t="s">
        <v>644</v>
      </c>
    </row>
    <row r="4005" spans="1:10" ht="14.4">
      <c r="A4005" s="3" t="s">
        <v>355</v>
      </c>
      <c r="B4005" s="5">
        <v>2017</v>
      </c>
      <c r="C4005" s="3" t="s">
        <v>647</v>
      </c>
      <c r="D4005" s="3" t="s">
        <v>642</v>
      </c>
      <c r="E4005" s="3" t="s">
        <v>35</v>
      </c>
      <c r="F4005" s="3" t="s">
        <v>643</v>
      </c>
      <c r="G4005" s="5">
        <v>201.4556699</v>
      </c>
      <c r="H4005" s="5">
        <v>98.585537079999995</v>
      </c>
      <c r="I4005" s="5">
        <v>311.20700349999998</v>
      </c>
      <c r="J4005" s="2" t="s">
        <v>644</v>
      </c>
    </row>
    <row r="4006" spans="1:10" ht="14.4" hidden="1">
      <c r="A4006" s="3" t="s">
        <v>355</v>
      </c>
      <c r="B4006" s="5">
        <v>1990</v>
      </c>
      <c r="C4006" s="3" t="s">
        <v>647</v>
      </c>
      <c r="D4006" s="3" t="s">
        <v>642</v>
      </c>
      <c r="E4006" s="3" t="s">
        <v>35</v>
      </c>
      <c r="F4006" s="3" t="s">
        <v>646</v>
      </c>
      <c r="G4006" s="5">
        <v>2.9671601559999998</v>
      </c>
      <c r="H4006" s="5">
        <v>1.520623915</v>
      </c>
      <c r="I4006" s="5">
        <v>5.2995012580000003</v>
      </c>
      <c r="J4006" s="2" t="s">
        <v>644</v>
      </c>
    </row>
    <row r="4007" spans="1:10" ht="14.4" hidden="1">
      <c r="A4007" s="3" t="s">
        <v>355</v>
      </c>
      <c r="B4007" s="5">
        <v>1991</v>
      </c>
      <c r="C4007" s="3" t="s">
        <v>647</v>
      </c>
      <c r="D4007" s="3" t="s">
        <v>642</v>
      </c>
      <c r="E4007" s="3" t="s">
        <v>35</v>
      </c>
      <c r="F4007" s="3" t="s">
        <v>646</v>
      </c>
      <c r="G4007" s="5">
        <v>3.0086697889999998</v>
      </c>
      <c r="H4007" s="5">
        <v>1.6911636560000001</v>
      </c>
      <c r="I4007" s="5">
        <v>5.3227597729999996</v>
      </c>
      <c r="J4007" s="2" t="s">
        <v>644</v>
      </c>
    </row>
    <row r="4008" spans="1:10" ht="14.4" hidden="1">
      <c r="A4008" s="3" t="s">
        <v>355</v>
      </c>
      <c r="B4008" s="5">
        <v>1992</v>
      </c>
      <c r="C4008" s="3" t="s">
        <v>647</v>
      </c>
      <c r="D4008" s="3" t="s">
        <v>642</v>
      </c>
      <c r="E4008" s="3" t="s">
        <v>35</v>
      </c>
      <c r="F4008" s="3" t="s">
        <v>646</v>
      </c>
      <c r="G4008" s="5">
        <v>3.0365365440000001</v>
      </c>
      <c r="H4008" s="5">
        <v>1.734092907</v>
      </c>
      <c r="I4008" s="5">
        <v>5.4024716509999999</v>
      </c>
      <c r="J4008" s="2" t="s">
        <v>644</v>
      </c>
    </row>
    <row r="4009" spans="1:10" ht="14.4" hidden="1">
      <c r="A4009" s="3" t="s">
        <v>355</v>
      </c>
      <c r="B4009" s="5">
        <v>1993</v>
      </c>
      <c r="C4009" s="3" t="s">
        <v>647</v>
      </c>
      <c r="D4009" s="3" t="s">
        <v>642</v>
      </c>
      <c r="E4009" s="3" t="s">
        <v>35</v>
      </c>
      <c r="F4009" s="3" t="s">
        <v>646</v>
      </c>
      <c r="G4009" s="5">
        <v>3.105867259</v>
      </c>
      <c r="H4009" s="5">
        <v>1.7886651490000001</v>
      </c>
      <c r="I4009" s="5">
        <v>5.601221045</v>
      </c>
      <c r="J4009" s="2" t="s">
        <v>644</v>
      </c>
    </row>
    <row r="4010" spans="1:10" ht="14.4" hidden="1">
      <c r="A4010" s="3" t="s">
        <v>355</v>
      </c>
      <c r="B4010" s="5">
        <v>1994</v>
      </c>
      <c r="C4010" s="3" t="s">
        <v>647</v>
      </c>
      <c r="D4010" s="3" t="s">
        <v>642</v>
      </c>
      <c r="E4010" s="3" t="s">
        <v>35</v>
      </c>
      <c r="F4010" s="3" t="s">
        <v>646</v>
      </c>
      <c r="G4010" s="5">
        <v>3.1351136469999998</v>
      </c>
      <c r="H4010" s="5">
        <v>1.7630203739999999</v>
      </c>
      <c r="I4010" s="5">
        <v>5.807308999</v>
      </c>
      <c r="J4010" s="2" t="s">
        <v>644</v>
      </c>
    </row>
    <row r="4011" spans="1:10" ht="14.4" hidden="1">
      <c r="A4011" s="3" t="s">
        <v>355</v>
      </c>
      <c r="B4011" s="5">
        <v>1995</v>
      </c>
      <c r="C4011" s="3" t="s">
        <v>647</v>
      </c>
      <c r="D4011" s="3" t="s">
        <v>642</v>
      </c>
      <c r="E4011" s="3" t="s">
        <v>35</v>
      </c>
      <c r="F4011" s="3" t="s">
        <v>646</v>
      </c>
      <c r="G4011" s="5">
        <v>3.1925197500000002</v>
      </c>
      <c r="H4011" s="5">
        <v>1.6418128890000001</v>
      </c>
      <c r="I4011" s="5">
        <v>6.1099550139999996</v>
      </c>
      <c r="J4011" s="2" t="s">
        <v>644</v>
      </c>
    </row>
    <row r="4012" spans="1:10" ht="14.4" hidden="1">
      <c r="A4012" s="3" t="s">
        <v>355</v>
      </c>
      <c r="B4012" s="5">
        <v>1996</v>
      </c>
      <c r="C4012" s="3" t="s">
        <v>647</v>
      </c>
      <c r="D4012" s="3" t="s">
        <v>642</v>
      </c>
      <c r="E4012" s="3" t="s">
        <v>35</v>
      </c>
      <c r="F4012" s="3" t="s">
        <v>646</v>
      </c>
      <c r="G4012" s="5">
        <v>3.300528769</v>
      </c>
      <c r="H4012" s="5">
        <v>1.7937092729999999</v>
      </c>
      <c r="I4012" s="5">
        <v>6.259331295</v>
      </c>
      <c r="J4012" s="2" t="s">
        <v>644</v>
      </c>
    </row>
    <row r="4013" spans="1:10" ht="14.4" hidden="1">
      <c r="A4013" s="3" t="s">
        <v>355</v>
      </c>
      <c r="B4013" s="5">
        <v>1997</v>
      </c>
      <c r="C4013" s="3" t="s">
        <v>647</v>
      </c>
      <c r="D4013" s="3" t="s">
        <v>642</v>
      </c>
      <c r="E4013" s="3" t="s">
        <v>35</v>
      </c>
      <c r="F4013" s="3" t="s">
        <v>646</v>
      </c>
      <c r="G4013" s="5">
        <v>3.1637349619999999</v>
      </c>
      <c r="H4013" s="5">
        <v>1.777259106</v>
      </c>
      <c r="I4013" s="5">
        <v>5.9940566039999998</v>
      </c>
      <c r="J4013" s="2" t="s">
        <v>644</v>
      </c>
    </row>
    <row r="4014" spans="1:10" ht="14.4" hidden="1">
      <c r="A4014" s="3" t="s">
        <v>355</v>
      </c>
      <c r="B4014" s="5">
        <v>1998</v>
      </c>
      <c r="C4014" s="3" t="s">
        <v>647</v>
      </c>
      <c r="D4014" s="3" t="s">
        <v>642</v>
      </c>
      <c r="E4014" s="3" t="s">
        <v>35</v>
      </c>
      <c r="F4014" s="3" t="s">
        <v>646</v>
      </c>
      <c r="G4014" s="5">
        <v>3.1941247449999999</v>
      </c>
      <c r="H4014" s="5">
        <v>1.8308290309999999</v>
      </c>
      <c r="I4014" s="5">
        <v>5.9339634810000002</v>
      </c>
      <c r="J4014" s="2" t="s">
        <v>644</v>
      </c>
    </row>
    <row r="4015" spans="1:10" ht="14.4" hidden="1">
      <c r="A4015" s="3" t="s">
        <v>355</v>
      </c>
      <c r="B4015" s="5">
        <v>1999</v>
      </c>
      <c r="C4015" s="3" t="s">
        <v>647</v>
      </c>
      <c r="D4015" s="3" t="s">
        <v>642</v>
      </c>
      <c r="E4015" s="3" t="s">
        <v>35</v>
      </c>
      <c r="F4015" s="3" t="s">
        <v>646</v>
      </c>
      <c r="G4015" s="5">
        <v>3.4581450409999999</v>
      </c>
      <c r="H4015" s="5">
        <v>2.0166887770000002</v>
      </c>
      <c r="I4015" s="5">
        <v>6.3405431979999998</v>
      </c>
      <c r="J4015" s="2" t="s">
        <v>644</v>
      </c>
    </row>
    <row r="4016" spans="1:10" ht="14.4" hidden="1">
      <c r="A4016" s="3" t="s">
        <v>355</v>
      </c>
      <c r="B4016" s="5">
        <v>2000</v>
      </c>
      <c r="C4016" s="3" t="s">
        <v>647</v>
      </c>
      <c r="D4016" s="3" t="s">
        <v>642</v>
      </c>
      <c r="E4016" s="3" t="s">
        <v>35</v>
      </c>
      <c r="F4016" s="3" t="s">
        <v>646</v>
      </c>
      <c r="G4016" s="5">
        <v>3.6525766659999999</v>
      </c>
      <c r="H4016" s="5">
        <v>1.945600209</v>
      </c>
      <c r="I4016" s="5">
        <v>6.2532651939999999</v>
      </c>
      <c r="J4016" s="2" t="s">
        <v>644</v>
      </c>
    </row>
    <row r="4017" spans="1:10" ht="14.4" hidden="1">
      <c r="A4017" s="3" t="s">
        <v>355</v>
      </c>
      <c r="B4017" s="5">
        <v>2001</v>
      </c>
      <c r="C4017" s="3" t="s">
        <v>647</v>
      </c>
      <c r="D4017" s="3" t="s">
        <v>642</v>
      </c>
      <c r="E4017" s="3" t="s">
        <v>35</v>
      </c>
      <c r="F4017" s="3" t="s">
        <v>646</v>
      </c>
      <c r="G4017" s="5">
        <v>3.8474067820000002</v>
      </c>
      <c r="H4017" s="5">
        <v>2.3134143190000001</v>
      </c>
      <c r="I4017" s="5">
        <v>6.1320701829999997</v>
      </c>
      <c r="J4017" s="2" t="s">
        <v>644</v>
      </c>
    </row>
    <row r="4018" spans="1:10" ht="14.4" hidden="1">
      <c r="A4018" s="3" t="s">
        <v>355</v>
      </c>
      <c r="B4018" s="5">
        <v>2002</v>
      </c>
      <c r="C4018" s="3" t="s">
        <v>647</v>
      </c>
      <c r="D4018" s="3" t="s">
        <v>642</v>
      </c>
      <c r="E4018" s="3" t="s">
        <v>35</v>
      </c>
      <c r="F4018" s="3" t="s">
        <v>646</v>
      </c>
      <c r="G4018" s="5">
        <v>4.2096935020000004</v>
      </c>
      <c r="H4018" s="5">
        <v>2.7304621440000001</v>
      </c>
      <c r="I4018" s="5">
        <v>6.4422880410000003</v>
      </c>
      <c r="J4018" s="2" t="s">
        <v>644</v>
      </c>
    </row>
    <row r="4019" spans="1:10" ht="14.4" hidden="1">
      <c r="A4019" s="3" t="s">
        <v>355</v>
      </c>
      <c r="B4019" s="5">
        <v>2003</v>
      </c>
      <c r="C4019" s="3" t="s">
        <v>647</v>
      </c>
      <c r="D4019" s="3" t="s">
        <v>642</v>
      </c>
      <c r="E4019" s="3" t="s">
        <v>35</v>
      </c>
      <c r="F4019" s="3" t="s">
        <v>646</v>
      </c>
      <c r="G4019" s="5">
        <v>4.4468184590000002</v>
      </c>
      <c r="H4019" s="5">
        <v>2.8859133799999999</v>
      </c>
      <c r="I4019" s="5">
        <v>6.596519389</v>
      </c>
      <c r="J4019" s="2" t="s">
        <v>644</v>
      </c>
    </row>
    <row r="4020" spans="1:10" ht="14.4" hidden="1">
      <c r="A4020" s="3" t="s">
        <v>355</v>
      </c>
      <c r="B4020" s="5">
        <v>2004</v>
      </c>
      <c r="C4020" s="3" t="s">
        <v>647</v>
      </c>
      <c r="D4020" s="3" t="s">
        <v>642</v>
      </c>
      <c r="E4020" s="3" t="s">
        <v>35</v>
      </c>
      <c r="F4020" s="3" t="s">
        <v>646</v>
      </c>
      <c r="G4020" s="5">
        <v>4.7100427189999996</v>
      </c>
      <c r="H4020" s="5">
        <v>2.9772627589999998</v>
      </c>
      <c r="I4020" s="5">
        <v>6.8526574399999998</v>
      </c>
      <c r="J4020" s="2" t="s">
        <v>644</v>
      </c>
    </row>
    <row r="4021" spans="1:10" ht="14.4" hidden="1">
      <c r="A4021" s="3" t="s">
        <v>355</v>
      </c>
      <c r="B4021" s="5">
        <v>2005</v>
      </c>
      <c r="C4021" s="3" t="s">
        <v>647</v>
      </c>
      <c r="D4021" s="3" t="s">
        <v>642</v>
      </c>
      <c r="E4021" s="3" t="s">
        <v>35</v>
      </c>
      <c r="F4021" s="3" t="s">
        <v>646</v>
      </c>
      <c r="G4021" s="5">
        <v>4.9547885330000003</v>
      </c>
      <c r="H4021" s="5">
        <v>2.8686716639999998</v>
      </c>
      <c r="I4021" s="5">
        <v>7.2804434379999998</v>
      </c>
      <c r="J4021" s="2" t="s">
        <v>644</v>
      </c>
    </row>
    <row r="4022" spans="1:10" ht="14.4" hidden="1">
      <c r="A4022" s="3" t="s">
        <v>355</v>
      </c>
      <c r="B4022" s="5">
        <v>2006</v>
      </c>
      <c r="C4022" s="3" t="s">
        <v>647</v>
      </c>
      <c r="D4022" s="3" t="s">
        <v>642</v>
      </c>
      <c r="E4022" s="3" t="s">
        <v>35</v>
      </c>
      <c r="F4022" s="3" t="s">
        <v>646</v>
      </c>
      <c r="G4022" s="5">
        <v>5.4511555039999999</v>
      </c>
      <c r="H4022" s="5">
        <v>3.3933134690000002</v>
      </c>
      <c r="I4022" s="5">
        <v>7.6809830200000002</v>
      </c>
      <c r="J4022" s="2" t="s">
        <v>644</v>
      </c>
    </row>
    <row r="4023" spans="1:10" ht="14.4" hidden="1">
      <c r="A4023" s="3" t="s">
        <v>355</v>
      </c>
      <c r="B4023" s="5">
        <v>2007</v>
      </c>
      <c r="C4023" s="3" t="s">
        <v>647</v>
      </c>
      <c r="D4023" s="3" t="s">
        <v>642</v>
      </c>
      <c r="E4023" s="3" t="s">
        <v>35</v>
      </c>
      <c r="F4023" s="3" t="s">
        <v>646</v>
      </c>
      <c r="G4023" s="5">
        <v>5.9799104559999998</v>
      </c>
      <c r="H4023" s="5">
        <v>3.996583357</v>
      </c>
      <c r="I4023" s="5">
        <v>8.2565870159999992</v>
      </c>
      <c r="J4023" s="2" t="s">
        <v>644</v>
      </c>
    </row>
    <row r="4024" spans="1:10" ht="14.4" hidden="1">
      <c r="A4024" s="3" t="s">
        <v>355</v>
      </c>
      <c r="B4024" s="5">
        <v>2008</v>
      </c>
      <c r="C4024" s="3" t="s">
        <v>647</v>
      </c>
      <c r="D4024" s="3" t="s">
        <v>642</v>
      </c>
      <c r="E4024" s="3" t="s">
        <v>35</v>
      </c>
      <c r="F4024" s="3" t="s">
        <v>646</v>
      </c>
      <c r="G4024" s="5">
        <v>6.5323377980000004</v>
      </c>
      <c r="H4024" s="5">
        <v>4.2984483090000003</v>
      </c>
      <c r="I4024" s="5">
        <v>9.0304352520000002</v>
      </c>
      <c r="J4024" s="2" t="s">
        <v>644</v>
      </c>
    </row>
    <row r="4025" spans="1:10" ht="14.4" hidden="1">
      <c r="A4025" s="3" t="s">
        <v>355</v>
      </c>
      <c r="B4025" s="5">
        <v>2009</v>
      </c>
      <c r="C4025" s="3" t="s">
        <v>647</v>
      </c>
      <c r="D4025" s="3" t="s">
        <v>642</v>
      </c>
      <c r="E4025" s="3" t="s">
        <v>35</v>
      </c>
      <c r="F4025" s="3" t="s">
        <v>646</v>
      </c>
      <c r="G4025" s="5">
        <v>6.9341279279999997</v>
      </c>
      <c r="H4025" s="5">
        <v>4.2857237179999998</v>
      </c>
      <c r="I4025" s="5">
        <v>9.8871762600000004</v>
      </c>
      <c r="J4025" s="2" t="s">
        <v>644</v>
      </c>
    </row>
    <row r="4026" spans="1:10" ht="14.4" hidden="1">
      <c r="A4026" s="3" t="s">
        <v>355</v>
      </c>
      <c r="B4026" s="5">
        <v>2010</v>
      </c>
      <c r="C4026" s="3" t="s">
        <v>647</v>
      </c>
      <c r="D4026" s="3" t="s">
        <v>642</v>
      </c>
      <c r="E4026" s="3" t="s">
        <v>35</v>
      </c>
      <c r="F4026" s="3" t="s">
        <v>646</v>
      </c>
      <c r="G4026" s="5">
        <v>7.6015487090000002</v>
      </c>
      <c r="H4026" s="5">
        <v>4.2397524940000002</v>
      </c>
      <c r="I4026" s="5">
        <v>11.38608163</v>
      </c>
      <c r="J4026" s="2" t="s">
        <v>644</v>
      </c>
    </row>
    <row r="4027" spans="1:10" ht="14.4" hidden="1">
      <c r="A4027" s="3" t="s">
        <v>355</v>
      </c>
      <c r="B4027" s="5">
        <v>2011</v>
      </c>
      <c r="C4027" s="3" t="s">
        <v>647</v>
      </c>
      <c r="D4027" s="3" t="s">
        <v>642</v>
      </c>
      <c r="E4027" s="3" t="s">
        <v>35</v>
      </c>
      <c r="F4027" s="3" t="s">
        <v>646</v>
      </c>
      <c r="G4027" s="5">
        <v>8.1816679499999996</v>
      </c>
      <c r="H4027" s="5">
        <v>4.8099603179999999</v>
      </c>
      <c r="I4027" s="5">
        <v>12.0683837</v>
      </c>
      <c r="J4027" s="2" t="s">
        <v>644</v>
      </c>
    </row>
    <row r="4028" spans="1:10" ht="14.4" hidden="1">
      <c r="A4028" s="3" t="s">
        <v>355</v>
      </c>
      <c r="B4028" s="5">
        <v>2012</v>
      </c>
      <c r="C4028" s="3" t="s">
        <v>647</v>
      </c>
      <c r="D4028" s="3" t="s">
        <v>642</v>
      </c>
      <c r="E4028" s="3" t="s">
        <v>35</v>
      </c>
      <c r="F4028" s="3" t="s">
        <v>646</v>
      </c>
      <c r="G4028" s="5">
        <v>8.6487551440000008</v>
      </c>
      <c r="H4028" s="5">
        <v>4.8386058649999999</v>
      </c>
      <c r="I4028" s="5">
        <v>12.650113340000001</v>
      </c>
      <c r="J4028" s="2" t="s">
        <v>644</v>
      </c>
    </row>
    <row r="4029" spans="1:10" ht="14.4" hidden="1">
      <c r="A4029" s="3" t="s">
        <v>355</v>
      </c>
      <c r="B4029" s="5">
        <v>2013</v>
      </c>
      <c r="C4029" s="3" t="s">
        <v>647</v>
      </c>
      <c r="D4029" s="3" t="s">
        <v>642</v>
      </c>
      <c r="E4029" s="3" t="s">
        <v>35</v>
      </c>
      <c r="F4029" s="3" t="s">
        <v>646</v>
      </c>
      <c r="G4029" s="5">
        <v>8.9211833659999993</v>
      </c>
      <c r="H4029" s="5">
        <v>4.6754558709999996</v>
      </c>
      <c r="I4029" s="5">
        <v>13.224885029999999</v>
      </c>
      <c r="J4029" s="2" t="s">
        <v>644</v>
      </c>
    </row>
    <row r="4030" spans="1:10" ht="14.4" hidden="1">
      <c r="A4030" s="3" t="s">
        <v>355</v>
      </c>
      <c r="B4030" s="5">
        <v>2014</v>
      </c>
      <c r="C4030" s="3" t="s">
        <v>647</v>
      </c>
      <c r="D4030" s="3" t="s">
        <v>642</v>
      </c>
      <c r="E4030" s="3" t="s">
        <v>35</v>
      </c>
      <c r="F4030" s="3" t="s">
        <v>646</v>
      </c>
      <c r="G4030" s="5">
        <v>9.1058930670000002</v>
      </c>
      <c r="H4030" s="5">
        <v>4.7386986269999998</v>
      </c>
      <c r="I4030" s="5">
        <v>13.443028890000001</v>
      </c>
      <c r="J4030" s="2" t="s">
        <v>644</v>
      </c>
    </row>
    <row r="4031" spans="1:10" ht="14.4" hidden="1">
      <c r="A4031" s="3" t="s">
        <v>355</v>
      </c>
      <c r="B4031" s="5">
        <v>2015</v>
      </c>
      <c r="C4031" s="3" t="s">
        <v>647</v>
      </c>
      <c r="D4031" s="3" t="s">
        <v>642</v>
      </c>
      <c r="E4031" s="3" t="s">
        <v>35</v>
      </c>
      <c r="F4031" s="3" t="s">
        <v>646</v>
      </c>
      <c r="G4031" s="5">
        <v>9.2051569220000005</v>
      </c>
      <c r="H4031" s="5">
        <v>4.5298850909999997</v>
      </c>
      <c r="I4031" s="5">
        <v>13.95173525</v>
      </c>
      <c r="J4031" s="2" t="s">
        <v>644</v>
      </c>
    </row>
    <row r="4032" spans="1:10" ht="14.4" hidden="1">
      <c r="A4032" s="3" t="s">
        <v>355</v>
      </c>
      <c r="B4032" s="5">
        <v>2016</v>
      </c>
      <c r="C4032" s="3" t="s">
        <v>647</v>
      </c>
      <c r="D4032" s="3" t="s">
        <v>642</v>
      </c>
      <c r="E4032" s="3" t="s">
        <v>35</v>
      </c>
      <c r="F4032" s="3" t="s">
        <v>646</v>
      </c>
      <c r="G4032" s="5">
        <v>9.5524603080000006</v>
      </c>
      <c r="H4032" s="5">
        <v>4.8921842350000002</v>
      </c>
      <c r="I4032" s="5">
        <v>14.43157969</v>
      </c>
      <c r="J4032" s="2" t="s">
        <v>644</v>
      </c>
    </row>
    <row r="4033" spans="1:10" ht="14.4" hidden="1">
      <c r="A4033" s="3" t="s">
        <v>355</v>
      </c>
      <c r="B4033" s="5">
        <v>2017</v>
      </c>
      <c r="C4033" s="3" t="s">
        <v>647</v>
      </c>
      <c r="D4033" s="3" t="s">
        <v>642</v>
      </c>
      <c r="E4033" s="3" t="s">
        <v>35</v>
      </c>
      <c r="F4033" s="3" t="s">
        <v>646</v>
      </c>
      <c r="G4033" s="5">
        <v>9.9752462069999996</v>
      </c>
      <c r="H4033" s="5">
        <v>4.8120631149999999</v>
      </c>
      <c r="I4033" s="5">
        <v>15.396076170000001</v>
      </c>
      <c r="J4033" s="2" t="s">
        <v>644</v>
      </c>
    </row>
    <row r="4034" spans="1:10" ht="14.4">
      <c r="A4034" s="3" t="s">
        <v>568</v>
      </c>
      <c r="B4034" s="5">
        <v>1990</v>
      </c>
      <c r="C4034" s="3" t="s">
        <v>641</v>
      </c>
      <c r="D4034" s="3" t="s">
        <v>642</v>
      </c>
      <c r="E4034" s="3" t="s">
        <v>35</v>
      </c>
      <c r="F4034" s="3" t="s">
        <v>643</v>
      </c>
      <c r="G4034" s="5">
        <v>1556.7099370000001</v>
      </c>
      <c r="H4034" s="5">
        <v>599.57065050000006</v>
      </c>
      <c r="I4034" s="5">
        <v>2694.4236080000001</v>
      </c>
      <c r="J4034" s="2" t="s">
        <v>644</v>
      </c>
    </row>
    <row r="4035" spans="1:10" ht="14.4">
      <c r="A4035" s="3" t="s">
        <v>568</v>
      </c>
      <c r="B4035" s="5">
        <v>1991</v>
      </c>
      <c r="C4035" s="3" t="s">
        <v>641</v>
      </c>
      <c r="D4035" s="3" t="s">
        <v>642</v>
      </c>
      <c r="E4035" s="3" t="s">
        <v>35</v>
      </c>
      <c r="F4035" s="3" t="s">
        <v>643</v>
      </c>
      <c r="G4035" s="5">
        <v>1455.5145299999999</v>
      </c>
      <c r="H4035" s="5">
        <v>628.00531190000004</v>
      </c>
      <c r="I4035" s="5">
        <v>2499.6315770000001</v>
      </c>
      <c r="J4035" s="2" t="s">
        <v>644</v>
      </c>
    </row>
    <row r="4036" spans="1:10" ht="14.4">
      <c r="A4036" s="3" t="s">
        <v>568</v>
      </c>
      <c r="B4036" s="5">
        <v>1992</v>
      </c>
      <c r="C4036" s="3" t="s">
        <v>641</v>
      </c>
      <c r="D4036" s="3" t="s">
        <v>642</v>
      </c>
      <c r="E4036" s="3" t="s">
        <v>35</v>
      </c>
      <c r="F4036" s="3" t="s">
        <v>643</v>
      </c>
      <c r="G4036" s="5">
        <v>1362.1039599999999</v>
      </c>
      <c r="H4036" s="5">
        <v>618.92498430000001</v>
      </c>
      <c r="I4036" s="5">
        <v>2296.928727</v>
      </c>
      <c r="J4036" s="2" t="s">
        <v>644</v>
      </c>
    </row>
    <row r="4037" spans="1:10" ht="14.4">
      <c r="A4037" s="3" t="s">
        <v>568</v>
      </c>
      <c r="B4037" s="5">
        <v>1993</v>
      </c>
      <c r="C4037" s="3" t="s">
        <v>641</v>
      </c>
      <c r="D4037" s="3" t="s">
        <v>642</v>
      </c>
      <c r="E4037" s="3" t="s">
        <v>35</v>
      </c>
      <c r="F4037" s="3" t="s">
        <v>643</v>
      </c>
      <c r="G4037" s="5">
        <v>1265.1050729999999</v>
      </c>
      <c r="H4037" s="5">
        <v>572.64507479999997</v>
      </c>
      <c r="I4037" s="5">
        <v>2123.8144929999999</v>
      </c>
      <c r="J4037" s="2" t="s">
        <v>644</v>
      </c>
    </row>
    <row r="4038" spans="1:10" ht="14.4">
      <c r="A4038" s="3" t="s">
        <v>568</v>
      </c>
      <c r="B4038" s="5">
        <v>1994</v>
      </c>
      <c r="C4038" s="3" t="s">
        <v>641</v>
      </c>
      <c r="D4038" s="3" t="s">
        <v>642</v>
      </c>
      <c r="E4038" s="3" t="s">
        <v>35</v>
      </c>
      <c r="F4038" s="3" t="s">
        <v>643</v>
      </c>
      <c r="G4038" s="5">
        <v>1178.7293119999999</v>
      </c>
      <c r="H4038" s="5">
        <v>531.2832214</v>
      </c>
      <c r="I4038" s="5">
        <v>2004.627514</v>
      </c>
      <c r="J4038" s="2" t="s">
        <v>644</v>
      </c>
    </row>
    <row r="4039" spans="1:10" ht="14.4">
      <c r="A4039" s="3" t="s">
        <v>568</v>
      </c>
      <c r="B4039" s="5">
        <v>1995</v>
      </c>
      <c r="C4039" s="3" t="s">
        <v>641</v>
      </c>
      <c r="D4039" s="3" t="s">
        <v>642</v>
      </c>
      <c r="E4039" s="3" t="s">
        <v>35</v>
      </c>
      <c r="F4039" s="3" t="s">
        <v>643</v>
      </c>
      <c r="G4039" s="5">
        <v>1093.159592</v>
      </c>
      <c r="H4039" s="5">
        <v>457.33629300000001</v>
      </c>
      <c r="I4039" s="5">
        <v>1940.23216</v>
      </c>
      <c r="J4039" s="2" t="s">
        <v>644</v>
      </c>
    </row>
    <row r="4040" spans="1:10" ht="14.4">
      <c r="A4040" s="3" t="s">
        <v>568</v>
      </c>
      <c r="B4040" s="5">
        <v>1996</v>
      </c>
      <c r="C4040" s="3" t="s">
        <v>641</v>
      </c>
      <c r="D4040" s="3" t="s">
        <v>642</v>
      </c>
      <c r="E4040" s="3" t="s">
        <v>35</v>
      </c>
      <c r="F4040" s="3" t="s">
        <v>643</v>
      </c>
      <c r="G4040" s="5">
        <v>1018.734792</v>
      </c>
      <c r="H4040" s="5">
        <v>499.7609233</v>
      </c>
      <c r="I4040" s="5">
        <v>1717.197555</v>
      </c>
      <c r="J4040" s="2" t="s">
        <v>644</v>
      </c>
    </row>
    <row r="4041" spans="1:10" ht="14.4">
      <c r="A4041" s="3" t="s">
        <v>568</v>
      </c>
      <c r="B4041" s="5">
        <v>1997</v>
      </c>
      <c r="C4041" s="3" t="s">
        <v>641</v>
      </c>
      <c r="D4041" s="3" t="s">
        <v>642</v>
      </c>
      <c r="E4041" s="3" t="s">
        <v>35</v>
      </c>
      <c r="F4041" s="3" t="s">
        <v>643</v>
      </c>
      <c r="G4041" s="5">
        <v>948.96322559999999</v>
      </c>
      <c r="H4041" s="5">
        <v>478.56701670000001</v>
      </c>
      <c r="I4041" s="5">
        <v>1553.7674730000001</v>
      </c>
      <c r="J4041" s="2" t="s">
        <v>644</v>
      </c>
    </row>
    <row r="4042" spans="1:10" ht="14.4">
      <c r="A4042" s="3" t="s">
        <v>568</v>
      </c>
      <c r="B4042" s="5">
        <v>1998</v>
      </c>
      <c r="C4042" s="3" t="s">
        <v>641</v>
      </c>
      <c r="D4042" s="3" t="s">
        <v>642</v>
      </c>
      <c r="E4042" s="3" t="s">
        <v>35</v>
      </c>
      <c r="F4042" s="3" t="s">
        <v>643</v>
      </c>
      <c r="G4042" s="5">
        <v>903.39176889999999</v>
      </c>
      <c r="H4042" s="5">
        <v>448.45620250000002</v>
      </c>
      <c r="I4042" s="5">
        <v>1478.6689229999999</v>
      </c>
      <c r="J4042" s="2" t="s">
        <v>644</v>
      </c>
    </row>
    <row r="4043" spans="1:10" ht="14.4">
      <c r="A4043" s="3" t="s">
        <v>568</v>
      </c>
      <c r="B4043" s="5">
        <v>1999</v>
      </c>
      <c r="C4043" s="3" t="s">
        <v>641</v>
      </c>
      <c r="D4043" s="3" t="s">
        <v>642</v>
      </c>
      <c r="E4043" s="3" t="s">
        <v>35</v>
      </c>
      <c r="F4043" s="3" t="s">
        <v>643</v>
      </c>
      <c r="G4043" s="5">
        <v>865.39051919999997</v>
      </c>
      <c r="H4043" s="5">
        <v>397.9499581</v>
      </c>
      <c r="I4043" s="5">
        <v>1441.1489650000001</v>
      </c>
      <c r="J4043" s="2" t="s">
        <v>644</v>
      </c>
    </row>
    <row r="4044" spans="1:10" ht="14.4">
      <c r="A4044" s="3" t="s">
        <v>568</v>
      </c>
      <c r="B4044" s="5">
        <v>2000</v>
      </c>
      <c r="C4044" s="3" t="s">
        <v>641</v>
      </c>
      <c r="D4044" s="3" t="s">
        <v>642</v>
      </c>
      <c r="E4044" s="3" t="s">
        <v>35</v>
      </c>
      <c r="F4044" s="3" t="s">
        <v>643</v>
      </c>
      <c r="G4044" s="5">
        <v>838.52553909999995</v>
      </c>
      <c r="H4044" s="5">
        <v>337.81419870000002</v>
      </c>
      <c r="I4044" s="5">
        <v>1426.3357410000001</v>
      </c>
      <c r="J4044" s="2" t="s">
        <v>644</v>
      </c>
    </row>
    <row r="4045" spans="1:10" ht="14.4">
      <c r="A4045" s="3" t="s">
        <v>568</v>
      </c>
      <c r="B4045" s="5">
        <v>2001</v>
      </c>
      <c r="C4045" s="3" t="s">
        <v>641</v>
      </c>
      <c r="D4045" s="3" t="s">
        <v>642</v>
      </c>
      <c r="E4045" s="3" t="s">
        <v>35</v>
      </c>
      <c r="F4045" s="3" t="s">
        <v>643</v>
      </c>
      <c r="G4045" s="5">
        <v>836.75013149999995</v>
      </c>
      <c r="H4045" s="5">
        <v>396.21071590000003</v>
      </c>
      <c r="I4045" s="5">
        <v>1351.0571130000001</v>
      </c>
      <c r="J4045" s="2" t="s">
        <v>644</v>
      </c>
    </row>
    <row r="4046" spans="1:10" ht="14.4">
      <c r="A4046" s="3" t="s">
        <v>568</v>
      </c>
      <c r="B4046" s="5">
        <v>2002</v>
      </c>
      <c r="C4046" s="3" t="s">
        <v>641</v>
      </c>
      <c r="D4046" s="3" t="s">
        <v>642</v>
      </c>
      <c r="E4046" s="3" t="s">
        <v>35</v>
      </c>
      <c r="F4046" s="3" t="s">
        <v>643</v>
      </c>
      <c r="G4046" s="5">
        <v>822.72049549999997</v>
      </c>
      <c r="H4046" s="5">
        <v>411.20989200000002</v>
      </c>
      <c r="I4046" s="5">
        <v>1313.6013829999999</v>
      </c>
      <c r="J4046" s="2" t="s">
        <v>644</v>
      </c>
    </row>
    <row r="4047" spans="1:10" ht="14.4">
      <c r="A4047" s="3" t="s">
        <v>568</v>
      </c>
      <c r="B4047" s="5">
        <v>2003</v>
      </c>
      <c r="C4047" s="3" t="s">
        <v>641</v>
      </c>
      <c r="D4047" s="3" t="s">
        <v>642</v>
      </c>
      <c r="E4047" s="3" t="s">
        <v>35</v>
      </c>
      <c r="F4047" s="3" t="s">
        <v>643</v>
      </c>
      <c r="G4047" s="5">
        <v>851.99747000000002</v>
      </c>
      <c r="H4047" s="5">
        <v>433.74783230000003</v>
      </c>
      <c r="I4047" s="5">
        <v>1400.7823109999999</v>
      </c>
      <c r="J4047" s="2" t="s">
        <v>644</v>
      </c>
    </row>
    <row r="4048" spans="1:10" ht="14.4">
      <c r="A4048" s="3" t="s">
        <v>568</v>
      </c>
      <c r="B4048" s="5">
        <v>2004</v>
      </c>
      <c r="C4048" s="3" t="s">
        <v>641</v>
      </c>
      <c r="D4048" s="3" t="s">
        <v>642</v>
      </c>
      <c r="E4048" s="3" t="s">
        <v>35</v>
      </c>
      <c r="F4048" s="3" t="s">
        <v>643</v>
      </c>
      <c r="G4048" s="5">
        <v>869.49928339999997</v>
      </c>
      <c r="H4048" s="5">
        <v>445.873874</v>
      </c>
      <c r="I4048" s="5">
        <v>1426.5000090000001</v>
      </c>
      <c r="J4048" s="2" t="s">
        <v>644</v>
      </c>
    </row>
    <row r="4049" spans="1:10" ht="14.4">
      <c r="A4049" s="3" t="s">
        <v>568</v>
      </c>
      <c r="B4049" s="5">
        <v>2005</v>
      </c>
      <c r="C4049" s="3" t="s">
        <v>641</v>
      </c>
      <c r="D4049" s="3" t="s">
        <v>642</v>
      </c>
      <c r="E4049" s="3" t="s">
        <v>35</v>
      </c>
      <c r="F4049" s="3" t="s">
        <v>643</v>
      </c>
      <c r="G4049" s="5">
        <v>869.81932410000002</v>
      </c>
      <c r="H4049" s="5">
        <v>372.80743539999997</v>
      </c>
      <c r="I4049" s="5">
        <v>1437.2335149999999</v>
      </c>
      <c r="J4049" s="2" t="s">
        <v>644</v>
      </c>
    </row>
    <row r="4050" spans="1:10" ht="14.4">
      <c r="A4050" s="3" t="s">
        <v>568</v>
      </c>
      <c r="B4050" s="5">
        <v>2006</v>
      </c>
      <c r="C4050" s="3" t="s">
        <v>641</v>
      </c>
      <c r="D4050" s="3" t="s">
        <v>642</v>
      </c>
      <c r="E4050" s="3" t="s">
        <v>35</v>
      </c>
      <c r="F4050" s="3" t="s">
        <v>643</v>
      </c>
      <c r="G4050" s="5">
        <v>868.28482680000002</v>
      </c>
      <c r="H4050" s="5">
        <v>446.56600329999998</v>
      </c>
      <c r="I4050" s="5">
        <v>1398.6978340000001</v>
      </c>
      <c r="J4050" s="2" t="s">
        <v>644</v>
      </c>
    </row>
    <row r="4051" spans="1:10" ht="14.4">
      <c r="A4051" s="3" t="s">
        <v>568</v>
      </c>
      <c r="B4051" s="5">
        <v>2007</v>
      </c>
      <c r="C4051" s="3" t="s">
        <v>641</v>
      </c>
      <c r="D4051" s="3" t="s">
        <v>642</v>
      </c>
      <c r="E4051" s="3" t="s">
        <v>35</v>
      </c>
      <c r="F4051" s="3" t="s">
        <v>643</v>
      </c>
      <c r="G4051" s="5">
        <v>858.0987073</v>
      </c>
      <c r="H4051" s="5">
        <v>466.3499238</v>
      </c>
      <c r="I4051" s="5">
        <v>1342.7906889999999</v>
      </c>
      <c r="J4051" s="2" t="s">
        <v>644</v>
      </c>
    </row>
    <row r="4052" spans="1:10" ht="14.4">
      <c r="A4052" s="3" t="s">
        <v>568</v>
      </c>
      <c r="B4052" s="5">
        <v>2008</v>
      </c>
      <c r="C4052" s="3" t="s">
        <v>641</v>
      </c>
      <c r="D4052" s="3" t="s">
        <v>642</v>
      </c>
      <c r="E4052" s="3" t="s">
        <v>35</v>
      </c>
      <c r="F4052" s="3" t="s">
        <v>643</v>
      </c>
      <c r="G4052" s="5">
        <v>842.49325039999997</v>
      </c>
      <c r="H4052" s="5">
        <v>450.95336090000001</v>
      </c>
      <c r="I4052" s="5">
        <v>1319.983254</v>
      </c>
      <c r="J4052" s="2" t="s">
        <v>644</v>
      </c>
    </row>
    <row r="4053" spans="1:10" ht="14.4">
      <c r="A4053" s="3" t="s">
        <v>568</v>
      </c>
      <c r="B4053" s="5">
        <v>2009</v>
      </c>
      <c r="C4053" s="3" t="s">
        <v>641</v>
      </c>
      <c r="D4053" s="3" t="s">
        <v>642</v>
      </c>
      <c r="E4053" s="3" t="s">
        <v>35</v>
      </c>
      <c r="F4053" s="3" t="s">
        <v>643</v>
      </c>
      <c r="G4053" s="5">
        <v>814.70665670000005</v>
      </c>
      <c r="H4053" s="5">
        <v>422.00585369999999</v>
      </c>
      <c r="I4053" s="5">
        <v>1298.069841</v>
      </c>
      <c r="J4053" s="2" t="s">
        <v>644</v>
      </c>
    </row>
    <row r="4054" spans="1:10" ht="14.4">
      <c r="A4054" s="3" t="s">
        <v>568</v>
      </c>
      <c r="B4054" s="5">
        <v>2010</v>
      </c>
      <c r="C4054" s="3" t="s">
        <v>641</v>
      </c>
      <c r="D4054" s="3" t="s">
        <v>642</v>
      </c>
      <c r="E4054" s="3" t="s">
        <v>35</v>
      </c>
      <c r="F4054" s="3" t="s">
        <v>643</v>
      </c>
      <c r="G4054" s="5">
        <v>784.45958199999995</v>
      </c>
      <c r="H4054" s="5">
        <v>351.1924535</v>
      </c>
      <c r="I4054" s="5">
        <v>1304.396718</v>
      </c>
      <c r="J4054" s="2" t="s">
        <v>644</v>
      </c>
    </row>
    <row r="4055" spans="1:10" ht="14.4">
      <c r="A4055" s="3" t="s">
        <v>568</v>
      </c>
      <c r="B4055" s="5">
        <v>2011</v>
      </c>
      <c r="C4055" s="3" t="s">
        <v>641</v>
      </c>
      <c r="D4055" s="3" t="s">
        <v>642</v>
      </c>
      <c r="E4055" s="3" t="s">
        <v>35</v>
      </c>
      <c r="F4055" s="3" t="s">
        <v>643</v>
      </c>
      <c r="G4055" s="5">
        <v>740.4781031</v>
      </c>
      <c r="H4055" s="5">
        <v>319.47528999999997</v>
      </c>
      <c r="I4055" s="5">
        <v>1228.2096309999999</v>
      </c>
      <c r="J4055" s="2" t="s">
        <v>644</v>
      </c>
    </row>
    <row r="4056" spans="1:10" ht="14.4">
      <c r="A4056" s="3" t="s">
        <v>568</v>
      </c>
      <c r="B4056" s="5">
        <v>2012</v>
      </c>
      <c r="C4056" s="3" t="s">
        <v>641</v>
      </c>
      <c r="D4056" s="3" t="s">
        <v>642</v>
      </c>
      <c r="E4056" s="3" t="s">
        <v>35</v>
      </c>
      <c r="F4056" s="3" t="s">
        <v>643</v>
      </c>
      <c r="G4056" s="5">
        <v>682.10132550000003</v>
      </c>
      <c r="H4056" s="5">
        <v>285.55219549999998</v>
      </c>
      <c r="I4056" s="5">
        <v>1181.8735710000001</v>
      </c>
      <c r="J4056" s="2" t="s">
        <v>644</v>
      </c>
    </row>
    <row r="4057" spans="1:10" ht="14.4">
      <c r="A4057" s="3" t="s">
        <v>568</v>
      </c>
      <c r="B4057" s="5">
        <v>2013</v>
      </c>
      <c r="C4057" s="3" t="s">
        <v>641</v>
      </c>
      <c r="D4057" s="3" t="s">
        <v>642</v>
      </c>
      <c r="E4057" s="3" t="s">
        <v>35</v>
      </c>
      <c r="F4057" s="3" t="s">
        <v>643</v>
      </c>
      <c r="G4057" s="5">
        <v>642.3968228</v>
      </c>
      <c r="H4057" s="5">
        <v>256.56311210000001</v>
      </c>
      <c r="I4057" s="5">
        <v>1066.6505400000001</v>
      </c>
      <c r="J4057" s="2" t="s">
        <v>644</v>
      </c>
    </row>
    <row r="4058" spans="1:10" ht="14.4">
      <c r="A4058" s="3" t="s">
        <v>568</v>
      </c>
      <c r="B4058" s="5">
        <v>2014</v>
      </c>
      <c r="C4058" s="3" t="s">
        <v>641</v>
      </c>
      <c r="D4058" s="3" t="s">
        <v>642</v>
      </c>
      <c r="E4058" s="3" t="s">
        <v>35</v>
      </c>
      <c r="F4058" s="3" t="s">
        <v>643</v>
      </c>
      <c r="G4058" s="5">
        <v>588.76274890000002</v>
      </c>
      <c r="H4058" s="5">
        <v>257.5811582</v>
      </c>
      <c r="I4058" s="5">
        <v>1035.5209669999999</v>
      </c>
      <c r="J4058" s="2" t="s">
        <v>644</v>
      </c>
    </row>
    <row r="4059" spans="1:10" ht="14.4">
      <c r="A4059" s="3" t="s">
        <v>568</v>
      </c>
      <c r="B4059" s="5">
        <v>2015</v>
      </c>
      <c r="C4059" s="3" t="s">
        <v>641</v>
      </c>
      <c r="D4059" s="3" t="s">
        <v>642</v>
      </c>
      <c r="E4059" s="3" t="s">
        <v>35</v>
      </c>
      <c r="F4059" s="3" t="s">
        <v>643</v>
      </c>
      <c r="G4059" s="5">
        <v>540.71029750000002</v>
      </c>
      <c r="H4059" s="5">
        <v>228.56766870000001</v>
      </c>
      <c r="I4059" s="5">
        <v>940.9422581</v>
      </c>
      <c r="J4059" s="2" t="s">
        <v>644</v>
      </c>
    </row>
    <row r="4060" spans="1:10" ht="14.4">
      <c r="A4060" s="3" t="s">
        <v>568</v>
      </c>
      <c r="B4060" s="5">
        <v>2016</v>
      </c>
      <c r="C4060" s="3" t="s">
        <v>641</v>
      </c>
      <c r="D4060" s="3" t="s">
        <v>642</v>
      </c>
      <c r="E4060" s="3" t="s">
        <v>35</v>
      </c>
      <c r="F4060" s="3" t="s">
        <v>643</v>
      </c>
      <c r="G4060" s="5">
        <v>489.94296250000002</v>
      </c>
      <c r="H4060" s="5">
        <v>192.03282100000001</v>
      </c>
      <c r="I4060" s="5">
        <v>843.61100859999999</v>
      </c>
      <c r="J4060" s="2" t="s">
        <v>644</v>
      </c>
    </row>
    <row r="4061" spans="1:10" ht="14.4">
      <c r="A4061" s="3" t="s">
        <v>568</v>
      </c>
      <c r="B4061" s="5">
        <v>2017</v>
      </c>
      <c r="C4061" s="3" t="s">
        <v>641</v>
      </c>
      <c r="D4061" s="3" t="s">
        <v>642</v>
      </c>
      <c r="E4061" s="3" t="s">
        <v>35</v>
      </c>
      <c r="F4061" s="3" t="s">
        <v>643</v>
      </c>
      <c r="G4061" s="5">
        <v>463.9878458</v>
      </c>
      <c r="H4061" s="5">
        <v>192.3167804</v>
      </c>
      <c r="I4061" s="5">
        <v>772.94407530000001</v>
      </c>
      <c r="J4061" s="2" t="s">
        <v>644</v>
      </c>
    </row>
    <row r="4062" spans="1:10" ht="14.4" hidden="1">
      <c r="A4062" s="3" t="s">
        <v>568</v>
      </c>
      <c r="B4062" s="5">
        <v>1990</v>
      </c>
      <c r="C4062" s="3" t="s">
        <v>641</v>
      </c>
      <c r="D4062" s="3" t="s">
        <v>642</v>
      </c>
      <c r="E4062" s="3" t="s">
        <v>35</v>
      </c>
      <c r="F4062" s="3" t="s">
        <v>646</v>
      </c>
      <c r="G4062" s="5">
        <v>17.838622099999998</v>
      </c>
      <c r="H4062" s="5">
        <v>6.8732159069999996</v>
      </c>
      <c r="I4062" s="5">
        <v>30.891545199999999</v>
      </c>
      <c r="J4062" s="2" t="s">
        <v>644</v>
      </c>
    </row>
    <row r="4063" spans="1:10" ht="14.4" hidden="1">
      <c r="A4063" s="3" t="s">
        <v>568</v>
      </c>
      <c r="B4063" s="5">
        <v>1991</v>
      </c>
      <c r="C4063" s="3" t="s">
        <v>641</v>
      </c>
      <c r="D4063" s="3" t="s">
        <v>642</v>
      </c>
      <c r="E4063" s="3" t="s">
        <v>35</v>
      </c>
      <c r="F4063" s="3" t="s">
        <v>646</v>
      </c>
      <c r="G4063" s="5">
        <v>16.674349400000001</v>
      </c>
      <c r="H4063" s="5">
        <v>7.198065293</v>
      </c>
      <c r="I4063" s="5">
        <v>28.615236960000001</v>
      </c>
      <c r="J4063" s="2" t="s">
        <v>644</v>
      </c>
    </row>
    <row r="4064" spans="1:10" ht="14.4" hidden="1">
      <c r="A4064" s="3" t="s">
        <v>568</v>
      </c>
      <c r="B4064" s="5">
        <v>1992</v>
      </c>
      <c r="C4064" s="3" t="s">
        <v>641</v>
      </c>
      <c r="D4064" s="3" t="s">
        <v>642</v>
      </c>
      <c r="E4064" s="3" t="s">
        <v>35</v>
      </c>
      <c r="F4064" s="3" t="s">
        <v>646</v>
      </c>
      <c r="G4064" s="5">
        <v>15.59941223</v>
      </c>
      <c r="H4064" s="5">
        <v>7.0682972389999996</v>
      </c>
      <c r="I4064" s="5">
        <v>26.25997739</v>
      </c>
      <c r="J4064" s="2" t="s">
        <v>644</v>
      </c>
    </row>
    <row r="4065" spans="1:10" ht="14.4" hidden="1">
      <c r="A4065" s="3" t="s">
        <v>568</v>
      </c>
      <c r="B4065" s="5">
        <v>1993</v>
      </c>
      <c r="C4065" s="3" t="s">
        <v>641</v>
      </c>
      <c r="D4065" s="3" t="s">
        <v>642</v>
      </c>
      <c r="E4065" s="3" t="s">
        <v>35</v>
      </c>
      <c r="F4065" s="3" t="s">
        <v>646</v>
      </c>
      <c r="G4065" s="5">
        <v>14.48407505</v>
      </c>
      <c r="H4065" s="5">
        <v>6.5509041830000001</v>
      </c>
      <c r="I4065" s="5">
        <v>24.24082203</v>
      </c>
      <c r="J4065" s="2" t="s">
        <v>644</v>
      </c>
    </row>
    <row r="4066" spans="1:10" ht="14.4" hidden="1">
      <c r="A4066" s="3" t="s">
        <v>568</v>
      </c>
      <c r="B4066" s="5">
        <v>1994</v>
      </c>
      <c r="C4066" s="3" t="s">
        <v>641</v>
      </c>
      <c r="D4066" s="3" t="s">
        <v>642</v>
      </c>
      <c r="E4066" s="3" t="s">
        <v>35</v>
      </c>
      <c r="F4066" s="3" t="s">
        <v>646</v>
      </c>
      <c r="G4066" s="5">
        <v>13.49112279</v>
      </c>
      <c r="H4066" s="5">
        <v>6.0864553079999997</v>
      </c>
      <c r="I4066" s="5">
        <v>22.923654559999999</v>
      </c>
      <c r="J4066" s="2" t="s">
        <v>644</v>
      </c>
    </row>
    <row r="4067" spans="1:10" ht="14.4" hidden="1">
      <c r="A4067" s="3" t="s">
        <v>568</v>
      </c>
      <c r="B4067" s="5">
        <v>1995</v>
      </c>
      <c r="C4067" s="3" t="s">
        <v>641</v>
      </c>
      <c r="D4067" s="3" t="s">
        <v>642</v>
      </c>
      <c r="E4067" s="3" t="s">
        <v>35</v>
      </c>
      <c r="F4067" s="3" t="s">
        <v>646</v>
      </c>
      <c r="G4067" s="5">
        <v>12.50818692</v>
      </c>
      <c r="H4067" s="5">
        <v>5.238853829</v>
      </c>
      <c r="I4067" s="5">
        <v>22.23261072</v>
      </c>
      <c r="J4067" s="2" t="s">
        <v>644</v>
      </c>
    </row>
    <row r="4068" spans="1:10" ht="14.4" hidden="1">
      <c r="A4068" s="3" t="s">
        <v>568</v>
      </c>
      <c r="B4068" s="5">
        <v>1996</v>
      </c>
      <c r="C4068" s="3" t="s">
        <v>641</v>
      </c>
      <c r="D4068" s="3" t="s">
        <v>642</v>
      </c>
      <c r="E4068" s="3" t="s">
        <v>35</v>
      </c>
      <c r="F4068" s="3" t="s">
        <v>646</v>
      </c>
      <c r="G4068" s="5">
        <v>11.653369380000001</v>
      </c>
      <c r="H4068" s="5">
        <v>5.7176710970000002</v>
      </c>
      <c r="I4068" s="5">
        <v>19.656855109999999</v>
      </c>
      <c r="J4068" s="2" t="s">
        <v>644</v>
      </c>
    </row>
    <row r="4069" spans="1:10" ht="14.4" hidden="1">
      <c r="A4069" s="3" t="s">
        <v>568</v>
      </c>
      <c r="B4069" s="5">
        <v>1997</v>
      </c>
      <c r="C4069" s="3" t="s">
        <v>641</v>
      </c>
      <c r="D4069" s="3" t="s">
        <v>642</v>
      </c>
      <c r="E4069" s="3" t="s">
        <v>35</v>
      </c>
      <c r="F4069" s="3" t="s">
        <v>646</v>
      </c>
      <c r="G4069" s="5">
        <v>10.85278387</v>
      </c>
      <c r="H4069" s="5">
        <v>5.4725299950000004</v>
      </c>
      <c r="I4069" s="5">
        <v>17.76600693</v>
      </c>
      <c r="J4069" s="2" t="s">
        <v>644</v>
      </c>
    </row>
    <row r="4070" spans="1:10" ht="14.4" hidden="1">
      <c r="A4070" s="3" t="s">
        <v>568</v>
      </c>
      <c r="B4070" s="5">
        <v>1998</v>
      </c>
      <c r="C4070" s="3" t="s">
        <v>641</v>
      </c>
      <c r="D4070" s="3" t="s">
        <v>642</v>
      </c>
      <c r="E4070" s="3" t="s">
        <v>35</v>
      </c>
      <c r="F4070" s="3" t="s">
        <v>646</v>
      </c>
      <c r="G4070" s="5">
        <v>10.330502190000001</v>
      </c>
      <c r="H4070" s="5">
        <v>5.1244500430000004</v>
      </c>
      <c r="I4070" s="5">
        <v>16.911615569999999</v>
      </c>
      <c r="J4070" s="2" t="s">
        <v>644</v>
      </c>
    </row>
    <row r="4071" spans="1:10" ht="14.4" hidden="1">
      <c r="A4071" s="3" t="s">
        <v>568</v>
      </c>
      <c r="B4071" s="5">
        <v>1999</v>
      </c>
      <c r="C4071" s="3" t="s">
        <v>641</v>
      </c>
      <c r="D4071" s="3" t="s">
        <v>642</v>
      </c>
      <c r="E4071" s="3" t="s">
        <v>35</v>
      </c>
      <c r="F4071" s="3" t="s">
        <v>646</v>
      </c>
      <c r="G4071" s="5">
        <v>9.8959208299999997</v>
      </c>
      <c r="H4071" s="5">
        <v>4.5574585470000004</v>
      </c>
      <c r="I4071" s="5">
        <v>16.48893069</v>
      </c>
      <c r="J4071" s="2" t="s">
        <v>644</v>
      </c>
    </row>
    <row r="4072" spans="1:10" ht="14.4" hidden="1">
      <c r="A4072" s="3" t="s">
        <v>568</v>
      </c>
      <c r="B4072" s="5">
        <v>2000</v>
      </c>
      <c r="C4072" s="3" t="s">
        <v>641</v>
      </c>
      <c r="D4072" s="3" t="s">
        <v>642</v>
      </c>
      <c r="E4072" s="3" t="s">
        <v>35</v>
      </c>
      <c r="F4072" s="3" t="s">
        <v>646</v>
      </c>
      <c r="G4072" s="5">
        <v>9.5891081140000001</v>
      </c>
      <c r="H4072" s="5">
        <v>3.8652164340000001</v>
      </c>
      <c r="I4072" s="5">
        <v>16.32745001</v>
      </c>
      <c r="J4072" s="2" t="s">
        <v>644</v>
      </c>
    </row>
    <row r="4073" spans="1:10" ht="14.4" hidden="1">
      <c r="A4073" s="3" t="s">
        <v>568</v>
      </c>
      <c r="B4073" s="5">
        <v>2001</v>
      </c>
      <c r="C4073" s="3" t="s">
        <v>641</v>
      </c>
      <c r="D4073" s="3" t="s">
        <v>642</v>
      </c>
      <c r="E4073" s="3" t="s">
        <v>35</v>
      </c>
      <c r="F4073" s="3" t="s">
        <v>646</v>
      </c>
      <c r="G4073" s="5">
        <v>9.569640154</v>
      </c>
      <c r="H4073" s="5">
        <v>4.5344579290000002</v>
      </c>
      <c r="I4073" s="5">
        <v>15.44680041</v>
      </c>
      <c r="J4073" s="2" t="s">
        <v>644</v>
      </c>
    </row>
    <row r="4074" spans="1:10" ht="14.4" hidden="1">
      <c r="A4074" s="3" t="s">
        <v>568</v>
      </c>
      <c r="B4074" s="5">
        <v>2002</v>
      </c>
      <c r="C4074" s="3" t="s">
        <v>641</v>
      </c>
      <c r="D4074" s="3" t="s">
        <v>642</v>
      </c>
      <c r="E4074" s="3" t="s">
        <v>35</v>
      </c>
      <c r="F4074" s="3" t="s">
        <v>646</v>
      </c>
      <c r="G4074" s="5">
        <v>9.4089088660000009</v>
      </c>
      <c r="H4074" s="5">
        <v>4.7061619170000002</v>
      </c>
      <c r="I4074" s="5">
        <v>15.043696130000001</v>
      </c>
      <c r="J4074" s="2" t="s">
        <v>644</v>
      </c>
    </row>
    <row r="4075" spans="1:10" ht="14.4" hidden="1">
      <c r="A4075" s="3" t="s">
        <v>568</v>
      </c>
      <c r="B4075" s="5">
        <v>2003</v>
      </c>
      <c r="C4075" s="3" t="s">
        <v>641</v>
      </c>
      <c r="D4075" s="3" t="s">
        <v>642</v>
      </c>
      <c r="E4075" s="3" t="s">
        <v>35</v>
      </c>
      <c r="F4075" s="3" t="s">
        <v>646</v>
      </c>
      <c r="G4075" s="5">
        <v>9.7466964879999995</v>
      </c>
      <c r="H4075" s="5">
        <v>4.9635734149999999</v>
      </c>
      <c r="I4075" s="5">
        <v>16.042976029999998</v>
      </c>
      <c r="J4075" s="2" t="s">
        <v>644</v>
      </c>
    </row>
    <row r="4076" spans="1:10" ht="14.4" hidden="1">
      <c r="A4076" s="3" t="s">
        <v>568</v>
      </c>
      <c r="B4076" s="5">
        <v>2004</v>
      </c>
      <c r="C4076" s="3" t="s">
        <v>641</v>
      </c>
      <c r="D4076" s="3" t="s">
        <v>642</v>
      </c>
      <c r="E4076" s="3" t="s">
        <v>35</v>
      </c>
      <c r="F4076" s="3" t="s">
        <v>646</v>
      </c>
      <c r="G4076" s="5">
        <v>9.9494111689999993</v>
      </c>
      <c r="H4076" s="5">
        <v>5.1143826910000003</v>
      </c>
      <c r="I4076" s="5">
        <v>16.33733926</v>
      </c>
      <c r="J4076" s="2" t="s">
        <v>644</v>
      </c>
    </row>
    <row r="4077" spans="1:10" ht="14.4" hidden="1">
      <c r="A4077" s="3" t="s">
        <v>568</v>
      </c>
      <c r="B4077" s="5">
        <v>2005</v>
      </c>
      <c r="C4077" s="3" t="s">
        <v>641</v>
      </c>
      <c r="D4077" s="3" t="s">
        <v>642</v>
      </c>
      <c r="E4077" s="3" t="s">
        <v>35</v>
      </c>
      <c r="F4077" s="3" t="s">
        <v>646</v>
      </c>
      <c r="G4077" s="5">
        <v>9.9509596229999993</v>
      </c>
      <c r="H4077" s="5">
        <v>4.2601348440000004</v>
      </c>
      <c r="I4077" s="5">
        <v>16.467170830000001</v>
      </c>
      <c r="J4077" s="2" t="s">
        <v>644</v>
      </c>
    </row>
    <row r="4078" spans="1:10" ht="14.4" hidden="1">
      <c r="A4078" s="3" t="s">
        <v>568</v>
      </c>
      <c r="B4078" s="5">
        <v>2006</v>
      </c>
      <c r="C4078" s="3" t="s">
        <v>641</v>
      </c>
      <c r="D4078" s="3" t="s">
        <v>642</v>
      </c>
      <c r="E4078" s="3" t="s">
        <v>35</v>
      </c>
      <c r="F4078" s="3" t="s">
        <v>646</v>
      </c>
      <c r="G4078" s="5">
        <v>9.9302538980000001</v>
      </c>
      <c r="H4078" s="5">
        <v>5.1120665870000002</v>
      </c>
      <c r="I4078" s="5">
        <v>16.011525720000002</v>
      </c>
      <c r="J4078" s="2" t="s">
        <v>644</v>
      </c>
    </row>
    <row r="4079" spans="1:10" ht="14.4" hidden="1">
      <c r="A4079" s="3" t="s">
        <v>568</v>
      </c>
      <c r="B4079" s="5">
        <v>2007</v>
      </c>
      <c r="C4079" s="3" t="s">
        <v>641</v>
      </c>
      <c r="D4079" s="3" t="s">
        <v>642</v>
      </c>
      <c r="E4079" s="3" t="s">
        <v>35</v>
      </c>
      <c r="F4079" s="3" t="s">
        <v>646</v>
      </c>
      <c r="G4079" s="5">
        <v>9.8087491989999993</v>
      </c>
      <c r="H4079" s="5">
        <v>5.3304909519999999</v>
      </c>
      <c r="I4079" s="5">
        <v>15.34190609</v>
      </c>
      <c r="J4079" s="2" t="s">
        <v>644</v>
      </c>
    </row>
    <row r="4080" spans="1:10" ht="14.4" hidden="1">
      <c r="A4080" s="3" t="s">
        <v>568</v>
      </c>
      <c r="B4080" s="5">
        <v>2008</v>
      </c>
      <c r="C4080" s="3" t="s">
        <v>641</v>
      </c>
      <c r="D4080" s="3" t="s">
        <v>642</v>
      </c>
      <c r="E4080" s="3" t="s">
        <v>35</v>
      </c>
      <c r="F4080" s="3" t="s">
        <v>646</v>
      </c>
      <c r="G4080" s="5">
        <v>9.6256510950000003</v>
      </c>
      <c r="H4080" s="5">
        <v>5.1571883649999997</v>
      </c>
      <c r="I4080" s="5">
        <v>15.09527761</v>
      </c>
      <c r="J4080" s="2" t="s">
        <v>644</v>
      </c>
    </row>
    <row r="4081" spans="1:10" ht="14.4" hidden="1">
      <c r="A4081" s="3" t="s">
        <v>568</v>
      </c>
      <c r="B4081" s="5">
        <v>2009</v>
      </c>
      <c r="C4081" s="3" t="s">
        <v>641</v>
      </c>
      <c r="D4081" s="3" t="s">
        <v>642</v>
      </c>
      <c r="E4081" s="3" t="s">
        <v>35</v>
      </c>
      <c r="F4081" s="3" t="s">
        <v>646</v>
      </c>
      <c r="G4081" s="5">
        <v>9.3027437160000002</v>
      </c>
      <c r="H4081" s="5">
        <v>4.8125215490000004</v>
      </c>
      <c r="I4081" s="5">
        <v>14.85297869</v>
      </c>
      <c r="J4081" s="2" t="s">
        <v>644</v>
      </c>
    </row>
    <row r="4082" spans="1:10" ht="14.4" hidden="1">
      <c r="A4082" s="3" t="s">
        <v>568</v>
      </c>
      <c r="B4082" s="5">
        <v>2010</v>
      </c>
      <c r="C4082" s="3" t="s">
        <v>641</v>
      </c>
      <c r="D4082" s="3" t="s">
        <v>642</v>
      </c>
      <c r="E4082" s="3" t="s">
        <v>35</v>
      </c>
      <c r="F4082" s="3" t="s">
        <v>646</v>
      </c>
      <c r="G4082" s="5">
        <v>8.9512451140000007</v>
      </c>
      <c r="H4082" s="5">
        <v>4.0039311980000001</v>
      </c>
      <c r="I4082" s="5">
        <v>14.93161666</v>
      </c>
      <c r="J4082" s="2" t="s">
        <v>644</v>
      </c>
    </row>
    <row r="4083" spans="1:10" ht="14.4" hidden="1">
      <c r="A4083" s="3" t="s">
        <v>568</v>
      </c>
      <c r="B4083" s="5">
        <v>2011</v>
      </c>
      <c r="C4083" s="3" t="s">
        <v>641</v>
      </c>
      <c r="D4083" s="3" t="s">
        <v>642</v>
      </c>
      <c r="E4083" s="3" t="s">
        <v>35</v>
      </c>
      <c r="F4083" s="3" t="s">
        <v>646</v>
      </c>
      <c r="G4083" s="5">
        <v>8.4439344320000007</v>
      </c>
      <c r="H4083" s="5">
        <v>3.6371625179999998</v>
      </c>
      <c r="I4083" s="5">
        <v>14.04563991</v>
      </c>
      <c r="J4083" s="2" t="s">
        <v>644</v>
      </c>
    </row>
    <row r="4084" spans="1:10" ht="14.4" hidden="1">
      <c r="A4084" s="3" t="s">
        <v>568</v>
      </c>
      <c r="B4084" s="5">
        <v>2012</v>
      </c>
      <c r="C4084" s="3" t="s">
        <v>641</v>
      </c>
      <c r="D4084" s="3" t="s">
        <v>642</v>
      </c>
      <c r="E4084" s="3" t="s">
        <v>35</v>
      </c>
      <c r="F4084" s="3" t="s">
        <v>646</v>
      </c>
      <c r="G4084" s="5">
        <v>7.7725680080000004</v>
      </c>
      <c r="H4084" s="5">
        <v>3.2368870099999998</v>
      </c>
      <c r="I4084" s="5">
        <v>13.450086519999999</v>
      </c>
      <c r="J4084" s="2" t="s">
        <v>644</v>
      </c>
    </row>
    <row r="4085" spans="1:10" ht="14.4" hidden="1">
      <c r="A4085" s="3" t="s">
        <v>568</v>
      </c>
      <c r="B4085" s="5">
        <v>2013</v>
      </c>
      <c r="C4085" s="3" t="s">
        <v>641</v>
      </c>
      <c r="D4085" s="3" t="s">
        <v>642</v>
      </c>
      <c r="E4085" s="3" t="s">
        <v>35</v>
      </c>
      <c r="F4085" s="3" t="s">
        <v>646</v>
      </c>
      <c r="G4085" s="5">
        <v>7.3148750949999997</v>
      </c>
      <c r="H4085" s="5">
        <v>2.9058417009999999</v>
      </c>
      <c r="I4085" s="5">
        <v>12.15720526</v>
      </c>
      <c r="J4085" s="2" t="s">
        <v>644</v>
      </c>
    </row>
    <row r="4086" spans="1:10" ht="14.4" hidden="1">
      <c r="A4086" s="3" t="s">
        <v>568</v>
      </c>
      <c r="B4086" s="5">
        <v>2014</v>
      </c>
      <c r="C4086" s="3" t="s">
        <v>641</v>
      </c>
      <c r="D4086" s="3" t="s">
        <v>642</v>
      </c>
      <c r="E4086" s="3" t="s">
        <v>35</v>
      </c>
      <c r="F4086" s="3" t="s">
        <v>646</v>
      </c>
      <c r="G4086" s="5">
        <v>6.6991883039999998</v>
      </c>
      <c r="H4086" s="5">
        <v>2.9282384929999998</v>
      </c>
      <c r="I4086" s="5">
        <v>11.81626149</v>
      </c>
      <c r="J4086" s="2" t="s">
        <v>644</v>
      </c>
    </row>
    <row r="4087" spans="1:10" ht="14.4" hidden="1">
      <c r="A4087" s="3" t="s">
        <v>568</v>
      </c>
      <c r="B4087" s="5">
        <v>2015</v>
      </c>
      <c r="C4087" s="3" t="s">
        <v>641</v>
      </c>
      <c r="D4087" s="3" t="s">
        <v>642</v>
      </c>
      <c r="E4087" s="3" t="s">
        <v>35</v>
      </c>
      <c r="F4087" s="3" t="s">
        <v>646</v>
      </c>
      <c r="G4087" s="5">
        <v>6.1496888629999997</v>
      </c>
      <c r="H4087" s="5">
        <v>2.5797419480000001</v>
      </c>
      <c r="I4087" s="5">
        <v>10.70369095</v>
      </c>
      <c r="J4087" s="2" t="s">
        <v>644</v>
      </c>
    </row>
    <row r="4088" spans="1:10" ht="14.4" hidden="1">
      <c r="A4088" s="3" t="s">
        <v>568</v>
      </c>
      <c r="B4088" s="5">
        <v>2016</v>
      </c>
      <c r="C4088" s="3" t="s">
        <v>641</v>
      </c>
      <c r="D4088" s="3" t="s">
        <v>642</v>
      </c>
      <c r="E4088" s="3" t="s">
        <v>35</v>
      </c>
      <c r="F4088" s="3" t="s">
        <v>646</v>
      </c>
      <c r="G4088" s="5">
        <v>5.5679239190000001</v>
      </c>
      <c r="H4088" s="5">
        <v>2.1860239749999999</v>
      </c>
      <c r="I4088" s="5">
        <v>9.5957900939999998</v>
      </c>
      <c r="J4088" s="2" t="s">
        <v>644</v>
      </c>
    </row>
    <row r="4089" spans="1:10" ht="14.4" hidden="1">
      <c r="A4089" s="3" t="s">
        <v>568</v>
      </c>
      <c r="B4089" s="5">
        <v>2017</v>
      </c>
      <c r="C4089" s="3" t="s">
        <v>641</v>
      </c>
      <c r="D4089" s="3" t="s">
        <v>642</v>
      </c>
      <c r="E4089" s="3" t="s">
        <v>35</v>
      </c>
      <c r="F4089" s="3" t="s">
        <v>646</v>
      </c>
      <c r="G4089" s="5">
        <v>5.2693150089999996</v>
      </c>
      <c r="H4089" s="5">
        <v>2.1770435379999999</v>
      </c>
      <c r="I4089" s="5">
        <v>8.779696972</v>
      </c>
      <c r="J4089" s="2" t="s">
        <v>644</v>
      </c>
    </row>
    <row r="4090" spans="1:10" ht="14.4">
      <c r="A4090" s="3" t="s">
        <v>568</v>
      </c>
      <c r="B4090" s="5">
        <v>1990</v>
      </c>
      <c r="C4090" s="3" t="s">
        <v>647</v>
      </c>
      <c r="D4090" s="3" t="s">
        <v>648</v>
      </c>
      <c r="E4090" s="3" t="s">
        <v>35</v>
      </c>
      <c r="F4090" s="3" t="s">
        <v>643</v>
      </c>
      <c r="G4090" s="5">
        <v>48.676942369999999</v>
      </c>
      <c r="H4090" s="5">
        <v>19.885398250000001</v>
      </c>
      <c r="I4090" s="5">
        <v>81.679842919999999</v>
      </c>
      <c r="J4090" s="2" t="s">
        <v>644</v>
      </c>
    </row>
    <row r="4091" spans="1:10" ht="14.4">
      <c r="A4091" s="3" t="s">
        <v>568</v>
      </c>
      <c r="B4091" s="5">
        <v>1991</v>
      </c>
      <c r="C4091" s="3" t="s">
        <v>647</v>
      </c>
      <c r="D4091" s="3" t="s">
        <v>648</v>
      </c>
      <c r="E4091" s="3" t="s">
        <v>35</v>
      </c>
      <c r="F4091" s="3" t="s">
        <v>643</v>
      </c>
      <c r="G4091" s="5">
        <v>49.783271550000002</v>
      </c>
      <c r="H4091" s="5">
        <v>23.13775532</v>
      </c>
      <c r="I4091" s="5">
        <v>82.212072239999998</v>
      </c>
      <c r="J4091" s="2" t="s">
        <v>644</v>
      </c>
    </row>
    <row r="4092" spans="1:10" ht="14.4">
      <c r="A4092" s="3" t="s">
        <v>568</v>
      </c>
      <c r="B4092" s="5">
        <v>1992</v>
      </c>
      <c r="C4092" s="3" t="s">
        <v>647</v>
      </c>
      <c r="D4092" s="3" t="s">
        <v>648</v>
      </c>
      <c r="E4092" s="3" t="s">
        <v>35</v>
      </c>
      <c r="F4092" s="3" t="s">
        <v>643</v>
      </c>
      <c r="G4092" s="5">
        <v>51.377767859999999</v>
      </c>
      <c r="H4092" s="5">
        <v>23.318745849999999</v>
      </c>
      <c r="I4092" s="5">
        <v>84.678077740000006</v>
      </c>
      <c r="J4092" s="2" t="s">
        <v>644</v>
      </c>
    </row>
    <row r="4093" spans="1:10" ht="14.4">
      <c r="A4093" s="3" t="s">
        <v>568</v>
      </c>
      <c r="B4093" s="5">
        <v>1993</v>
      </c>
      <c r="C4093" s="3" t="s">
        <v>647</v>
      </c>
      <c r="D4093" s="3" t="s">
        <v>648</v>
      </c>
      <c r="E4093" s="3" t="s">
        <v>35</v>
      </c>
      <c r="F4093" s="3" t="s">
        <v>643</v>
      </c>
      <c r="G4093" s="5">
        <v>52.691136919999998</v>
      </c>
      <c r="H4093" s="5">
        <v>23.706812930000002</v>
      </c>
      <c r="I4093" s="5">
        <v>86.630764970000001</v>
      </c>
      <c r="J4093" s="2" t="s">
        <v>644</v>
      </c>
    </row>
    <row r="4094" spans="1:10" ht="14.4">
      <c r="A4094" s="3" t="s">
        <v>568</v>
      </c>
      <c r="B4094" s="5">
        <v>1994</v>
      </c>
      <c r="C4094" s="3" t="s">
        <v>647</v>
      </c>
      <c r="D4094" s="3" t="s">
        <v>648</v>
      </c>
      <c r="E4094" s="3" t="s">
        <v>35</v>
      </c>
      <c r="F4094" s="3" t="s">
        <v>643</v>
      </c>
      <c r="G4094" s="5">
        <v>54.479351270000002</v>
      </c>
      <c r="H4094" s="5">
        <v>23.95225469</v>
      </c>
      <c r="I4094" s="5">
        <v>90.726660859999996</v>
      </c>
      <c r="J4094" s="2" t="s">
        <v>644</v>
      </c>
    </row>
    <row r="4095" spans="1:10" ht="14.4">
      <c r="A4095" s="3" t="s">
        <v>568</v>
      </c>
      <c r="B4095" s="5">
        <v>1995</v>
      </c>
      <c r="C4095" s="3" t="s">
        <v>647</v>
      </c>
      <c r="D4095" s="3" t="s">
        <v>648</v>
      </c>
      <c r="E4095" s="3" t="s">
        <v>35</v>
      </c>
      <c r="F4095" s="3" t="s">
        <v>643</v>
      </c>
      <c r="G4095" s="5">
        <v>56.119713840000003</v>
      </c>
      <c r="H4095" s="5">
        <v>23.593843669999998</v>
      </c>
      <c r="I4095" s="5">
        <v>96.036851600000006</v>
      </c>
      <c r="J4095" s="2" t="s">
        <v>644</v>
      </c>
    </row>
    <row r="4096" spans="1:10" ht="14.4">
      <c r="A4096" s="3" t="s">
        <v>568</v>
      </c>
      <c r="B4096" s="5">
        <v>1996</v>
      </c>
      <c r="C4096" s="3" t="s">
        <v>647</v>
      </c>
      <c r="D4096" s="3" t="s">
        <v>648</v>
      </c>
      <c r="E4096" s="3" t="s">
        <v>35</v>
      </c>
      <c r="F4096" s="3" t="s">
        <v>643</v>
      </c>
      <c r="G4096" s="5">
        <v>58.232677150000001</v>
      </c>
      <c r="H4096" s="5">
        <v>28.071664550000001</v>
      </c>
      <c r="I4096" s="5">
        <v>95.09688783</v>
      </c>
      <c r="J4096" s="2" t="s">
        <v>644</v>
      </c>
    </row>
    <row r="4097" spans="1:10" ht="14.4">
      <c r="A4097" s="3" t="s">
        <v>568</v>
      </c>
      <c r="B4097" s="5">
        <v>1997</v>
      </c>
      <c r="C4097" s="3" t="s">
        <v>647</v>
      </c>
      <c r="D4097" s="3" t="s">
        <v>648</v>
      </c>
      <c r="E4097" s="3" t="s">
        <v>35</v>
      </c>
      <c r="F4097" s="3" t="s">
        <v>643</v>
      </c>
      <c r="G4097" s="5">
        <v>60.144709460000001</v>
      </c>
      <c r="H4097" s="5">
        <v>30.746548600000001</v>
      </c>
      <c r="I4097" s="5">
        <v>96.410179819999996</v>
      </c>
      <c r="J4097" s="2" t="s">
        <v>644</v>
      </c>
    </row>
    <row r="4098" spans="1:10" ht="14.4">
      <c r="A4098" s="3" t="s">
        <v>568</v>
      </c>
      <c r="B4098" s="5">
        <v>1998</v>
      </c>
      <c r="C4098" s="3" t="s">
        <v>647</v>
      </c>
      <c r="D4098" s="3" t="s">
        <v>648</v>
      </c>
      <c r="E4098" s="3" t="s">
        <v>35</v>
      </c>
      <c r="F4098" s="3" t="s">
        <v>643</v>
      </c>
      <c r="G4098" s="5">
        <v>62.386772280000002</v>
      </c>
      <c r="H4098" s="5">
        <v>31.279311839999998</v>
      </c>
      <c r="I4098" s="5">
        <v>97.261943770000002</v>
      </c>
      <c r="J4098" s="2" t="s">
        <v>644</v>
      </c>
    </row>
    <row r="4099" spans="1:10" ht="14.4">
      <c r="A4099" s="3" t="s">
        <v>568</v>
      </c>
      <c r="B4099" s="5">
        <v>1999</v>
      </c>
      <c r="C4099" s="3" t="s">
        <v>647</v>
      </c>
      <c r="D4099" s="3" t="s">
        <v>648</v>
      </c>
      <c r="E4099" s="3" t="s">
        <v>35</v>
      </c>
      <c r="F4099" s="3" t="s">
        <v>643</v>
      </c>
      <c r="G4099" s="5">
        <v>64.739232040000005</v>
      </c>
      <c r="H4099" s="5">
        <v>30.824923900000002</v>
      </c>
      <c r="I4099" s="5">
        <v>103.8290463</v>
      </c>
      <c r="J4099" s="2" t="s">
        <v>644</v>
      </c>
    </row>
    <row r="4100" spans="1:10" ht="14.4">
      <c r="A4100" s="3" t="s">
        <v>568</v>
      </c>
      <c r="B4100" s="5">
        <v>2000</v>
      </c>
      <c r="C4100" s="3" t="s">
        <v>647</v>
      </c>
      <c r="D4100" s="3" t="s">
        <v>648</v>
      </c>
      <c r="E4100" s="3" t="s">
        <v>35</v>
      </c>
      <c r="F4100" s="3" t="s">
        <v>643</v>
      </c>
      <c r="G4100" s="5">
        <v>67.194589030000003</v>
      </c>
      <c r="H4100" s="5">
        <v>26.39883596</v>
      </c>
      <c r="I4100" s="5">
        <v>114.3020545</v>
      </c>
      <c r="J4100" s="2" t="s">
        <v>644</v>
      </c>
    </row>
    <row r="4101" spans="1:10" ht="14.4">
      <c r="A4101" s="3" t="s">
        <v>568</v>
      </c>
      <c r="B4101" s="5">
        <v>2001</v>
      </c>
      <c r="C4101" s="3" t="s">
        <v>647</v>
      </c>
      <c r="D4101" s="3" t="s">
        <v>648</v>
      </c>
      <c r="E4101" s="3" t="s">
        <v>35</v>
      </c>
      <c r="F4101" s="3" t="s">
        <v>643</v>
      </c>
      <c r="G4101" s="5">
        <v>71.282326299999994</v>
      </c>
      <c r="H4101" s="5">
        <v>32.69999979</v>
      </c>
      <c r="I4101" s="5">
        <v>113.46638400000001</v>
      </c>
      <c r="J4101" s="2" t="s">
        <v>644</v>
      </c>
    </row>
    <row r="4102" spans="1:10" ht="14.4">
      <c r="A4102" s="3" t="s">
        <v>568</v>
      </c>
      <c r="B4102" s="5">
        <v>2002</v>
      </c>
      <c r="C4102" s="3" t="s">
        <v>647</v>
      </c>
      <c r="D4102" s="3" t="s">
        <v>648</v>
      </c>
      <c r="E4102" s="3" t="s">
        <v>35</v>
      </c>
      <c r="F4102" s="3" t="s">
        <v>643</v>
      </c>
      <c r="G4102" s="5">
        <v>75.047070090000005</v>
      </c>
      <c r="H4102" s="5">
        <v>35.426950990000002</v>
      </c>
      <c r="I4102" s="5">
        <v>115.4869674</v>
      </c>
      <c r="J4102" s="2" t="s">
        <v>644</v>
      </c>
    </row>
    <row r="4103" spans="1:10" ht="14.4">
      <c r="A4103" s="3" t="s">
        <v>568</v>
      </c>
      <c r="B4103" s="5">
        <v>2003</v>
      </c>
      <c r="C4103" s="3" t="s">
        <v>647</v>
      </c>
      <c r="D4103" s="3" t="s">
        <v>648</v>
      </c>
      <c r="E4103" s="3" t="s">
        <v>35</v>
      </c>
      <c r="F4103" s="3" t="s">
        <v>643</v>
      </c>
      <c r="G4103" s="5">
        <v>79.282088720000004</v>
      </c>
      <c r="H4103" s="5">
        <v>38.848641149999999</v>
      </c>
      <c r="I4103" s="5">
        <v>122.28449860000001</v>
      </c>
      <c r="J4103" s="2" t="s">
        <v>644</v>
      </c>
    </row>
    <row r="4104" spans="1:10" ht="14.4">
      <c r="A4104" s="3" t="s">
        <v>568</v>
      </c>
      <c r="B4104" s="5">
        <v>2004</v>
      </c>
      <c r="C4104" s="3" t="s">
        <v>647</v>
      </c>
      <c r="D4104" s="3" t="s">
        <v>648</v>
      </c>
      <c r="E4104" s="3" t="s">
        <v>35</v>
      </c>
      <c r="F4104" s="3" t="s">
        <v>643</v>
      </c>
      <c r="G4104" s="5">
        <v>82.862391110000004</v>
      </c>
      <c r="H4104" s="5">
        <v>39.24982807</v>
      </c>
      <c r="I4104" s="5">
        <v>132.08878229999999</v>
      </c>
      <c r="J4104" s="2" t="s">
        <v>644</v>
      </c>
    </row>
    <row r="4105" spans="1:10" ht="14.4">
      <c r="A4105" s="3" t="s">
        <v>568</v>
      </c>
      <c r="B4105" s="5">
        <v>2005</v>
      </c>
      <c r="C4105" s="3" t="s">
        <v>647</v>
      </c>
      <c r="D4105" s="3" t="s">
        <v>648</v>
      </c>
      <c r="E4105" s="3" t="s">
        <v>35</v>
      </c>
      <c r="F4105" s="3" t="s">
        <v>643</v>
      </c>
      <c r="G4105" s="5">
        <v>86.587001729999997</v>
      </c>
      <c r="H4105" s="5">
        <v>37.937546249999997</v>
      </c>
      <c r="I4105" s="5">
        <v>143.38089840000001</v>
      </c>
      <c r="J4105" s="2" t="s">
        <v>644</v>
      </c>
    </row>
    <row r="4106" spans="1:10" ht="14.4">
      <c r="A4106" s="3" t="s">
        <v>568</v>
      </c>
      <c r="B4106" s="5">
        <v>2006</v>
      </c>
      <c r="C4106" s="3" t="s">
        <v>647</v>
      </c>
      <c r="D4106" s="3" t="s">
        <v>648</v>
      </c>
      <c r="E4106" s="3" t="s">
        <v>35</v>
      </c>
      <c r="F4106" s="3" t="s">
        <v>643</v>
      </c>
      <c r="G4106" s="5">
        <v>90.885072440000002</v>
      </c>
      <c r="H4106" s="5">
        <v>42.907376630000002</v>
      </c>
      <c r="I4106" s="5">
        <v>141.73932210000001</v>
      </c>
      <c r="J4106" s="2" t="s">
        <v>644</v>
      </c>
    </row>
    <row r="4107" spans="1:10" ht="14.4">
      <c r="A4107" s="3" t="s">
        <v>568</v>
      </c>
      <c r="B4107" s="5">
        <v>2007</v>
      </c>
      <c r="C4107" s="3" t="s">
        <v>647</v>
      </c>
      <c r="D4107" s="3" t="s">
        <v>648</v>
      </c>
      <c r="E4107" s="3" t="s">
        <v>35</v>
      </c>
      <c r="F4107" s="3" t="s">
        <v>643</v>
      </c>
      <c r="G4107" s="5">
        <v>95.614526679999997</v>
      </c>
      <c r="H4107" s="5">
        <v>48.826732409999998</v>
      </c>
      <c r="I4107" s="5">
        <v>144.5702981</v>
      </c>
      <c r="J4107" s="2" t="s">
        <v>644</v>
      </c>
    </row>
    <row r="4108" spans="1:10" ht="14.4">
      <c r="A4108" s="3" t="s">
        <v>568</v>
      </c>
      <c r="B4108" s="5">
        <v>2008</v>
      </c>
      <c r="C4108" s="3" t="s">
        <v>647</v>
      </c>
      <c r="D4108" s="3" t="s">
        <v>648</v>
      </c>
      <c r="E4108" s="3" t="s">
        <v>35</v>
      </c>
      <c r="F4108" s="3" t="s">
        <v>643</v>
      </c>
      <c r="G4108" s="5">
        <v>99.775726430000006</v>
      </c>
      <c r="H4108" s="5">
        <v>51.021018890000001</v>
      </c>
      <c r="I4108" s="5">
        <v>151.96542410000001</v>
      </c>
      <c r="J4108" s="2" t="s">
        <v>644</v>
      </c>
    </row>
    <row r="4109" spans="1:10" ht="14.4">
      <c r="A4109" s="3" t="s">
        <v>568</v>
      </c>
      <c r="B4109" s="5">
        <v>2009</v>
      </c>
      <c r="C4109" s="3" t="s">
        <v>647</v>
      </c>
      <c r="D4109" s="3" t="s">
        <v>648</v>
      </c>
      <c r="E4109" s="3" t="s">
        <v>35</v>
      </c>
      <c r="F4109" s="3" t="s">
        <v>643</v>
      </c>
      <c r="G4109" s="5">
        <v>103.507212</v>
      </c>
      <c r="H4109" s="5">
        <v>54.009047350000003</v>
      </c>
      <c r="I4109" s="5">
        <v>159.62810690000001</v>
      </c>
      <c r="J4109" s="2" t="s">
        <v>644</v>
      </c>
    </row>
    <row r="4110" spans="1:10" ht="14.4">
      <c r="A4110" s="3" t="s">
        <v>568</v>
      </c>
      <c r="B4110" s="5">
        <v>2010</v>
      </c>
      <c r="C4110" s="3" t="s">
        <v>647</v>
      </c>
      <c r="D4110" s="3" t="s">
        <v>648</v>
      </c>
      <c r="E4110" s="3" t="s">
        <v>35</v>
      </c>
      <c r="F4110" s="3" t="s">
        <v>643</v>
      </c>
      <c r="G4110" s="5">
        <v>107.5724482</v>
      </c>
      <c r="H4110" s="5">
        <v>50.593151310000003</v>
      </c>
      <c r="I4110" s="5">
        <v>170.3027003</v>
      </c>
      <c r="J4110" s="2" t="s">
        <v>644</v>
      </c>
    </row>
    <row r="4111" spans="1:10" ht="14.4">
      <c r="A4111" s="3" t="s">
        <v>568</v>
      </c>
      <c r="B4111" s="5">
        <v>2011</v>
      </c>
      <c r="C4111" s="3" t="s">
        <v>647</v>
      </c>
      <c r="D4111" s="3" t="s">
        <v>648</v>
      </c>
      <c r="E4111" s="3" t="s">
        <v>35</v>
      </c>
      <c r="F4111" s="3" t="s">
        <v>643</v>
      </c>
      <c r="G4111" s="5">
        <v>110.826959</v>
      </c>
      <c r="H4111" s="5">
        <v>49.118345259999998</v>
      </c>
      <c r="I4111" s="5">
        <v>175.80614779999999</v>
      </c>
      <c r="J4111" s="2" t="s">
        <v>644</v>
      </c>
    </row>
    <row r="4112" spans="1:10" ht="14.4">
      <c r="A4112" s="3" t="s">
        <v>568</v>
      </c>
      <c r="B4112" s="5">
        <v>2012</v>
      </c>
      <c r="C4112" s="3" t="s">
        <v>647</v>
      </c>
      <c r="D4112" s="3" t="s">
        <v>648</v>
      </c>
      <c r="E4112" s="3" t="s">
        <v>35</v>
      </c>
      <c r="F4112" s="3" t="s">
        <v>643</v>
      </c>
      <c r="G4112" s="5">
        <v>113.0215065</v>
      </c>
      <c r="H4112" s="5">
        <v>52.02195184</v>
      </c>
      <c r="I4112" s="5">
        <v>180.65637760000001</v>
      </c>
      <c r="J4112" s="2" t="s">
        <v>644</v>
      </c>
    </row>
    <row r="4113" spans="1:10" ht="14.4">
      <c r="A4113" s="3" t="s">
        <v>568</v>
      </c>
      <c r="B4113" s="5">
        <v>2013</v>
      </c>
      <c r="C4113" s="3" t="s">
        <v>647</v>
      </c>
      <c r="D4113" s="3" t="s">
        <v>648</v>
      </c>
      <c r="E4113" s="3" t="s">
        <v>35</v>
      </c>
      <c r="F4113" s="3" t="s">
        <v>643</v>
      </c>
      <c r="G4113" s="5">
        <v>117.68431940000001</v>
      </c>
      <c r="H4113" s="5">
        <v>47.261535649999999</v>
      </c>
      <c r="I4113" s="5">
        <v>193.59413570000001</v>
      </c>
      <c r="J4113" s="2" t="s">
        <v>644</v>
      </c>
    </row>
    <row r="4114" spans="1:10" ht="14.4">
      <c r="A4114" s="3" t="s">
        <v>568</v>
      </c>
      <c r="B4114" s="5">
        <v>2014</v>
      </c>
      <c r="C4114" s="3" t="s">
        <v>647</v>
      </c>
      <c r="D4114" s="3" t="s">
        <v>648</v>
      </c>
      <c r="E4114" s="3" t="s">
        <v>35</v>
      </c>
      <c r="F4114" s="3" t="s">
        <v>643</v>
      </c>
      <c r="G4114" s="5">
        <v>118.6500161</v>
      </c>
      <c r="H4114" s="5">
        <v>52.348287689999999</v>
      </c>
      <c r="I4114" s="5">
        <v>193.30386240000001</v>
      </c>
      <c r="J4114" s="2" t="s">
        <v>644</v>
      </c>
    </row>
    <row r="4115" spans="1:10" ht="14.4">
      <c r="A4115" s="3" t="s">
        <v>568</v>
      </c>
      <c r="B4115" s="5">
        <v>2015</v>
      </c>
      <c r="C4115" s="3" t="s">
        <v>647</v>
      </c>
      <c r="D4115" s="3" t="s">
        <v>648</v>
      </c>
      <c r="E4115" s="3" t="s">
        <v>35</v>
      </c>
      <c r="F4115" s="3" t="s">
        <v>643</v>
      </c>
      <c r="G4115" s="5">
        <v>117.9445262</v>
      </c>
      <c r="H4115" s="5">
        <v>52.305668150000002</v>
      </c>
      <c r="I4115" s="5">
        <v>188.61794599999999</v>
      </c>
      <c r="J4115" s="2" t="s">
        <v>644</v>
      </c>
    </row>
    <row r="4116" spans="1:10" ht="14.4">
      <c r="A4116" s="3" t="s">
        <v>568</v>
      </c>
      <c r="B4116" s="5">
        <v>2016</v>
      </c>
      <c r="C4116" s="3" t="s">
        <v>647</v>
      </c>
      <c r="D4116" s="3" t="s">
        <v>648</v>
      </c>
      <c r="E4116" s="3" t="s">
        <v>35</v>
      </c>
      <c r="F4116" s="3" t="s">
        <v>643</v>
      </c>
      <c r="G4116" s="5">
        <v>117.334171</v>
      </c>
      <c r="H4116" s="5">
        <v>47.835755769999999</v>
      </c>
      <c r="I4116" s="5">
        <v>184.94361050000001</v>
      </c>
      <c r="J4116" s="2" t="s">
        <v>644</v>
      </c>
    </row>
    <row r="4117" spans="1:10" ht="14.4">
      <c r="A4117" s="3" t="s">
        <v>568</v>
      </c>
      <c r="B4117" s="5">
        <v>2017</v>
      </c>
      <c r="C4117" s="3" t="s">
        <v>647</v>
      </c>
      <c r="D4117" s="3" t="s">
        <v>648</v>
      </c>
      <c r="E4117" s="3" t="s">
        <v>35</v>
      </c>
      <c r="F4117" s="3" t="s">
        <v>643</v>
      </c>
      <c r="G4117" s="5">
        <v>120.9143789</v>
      </c>
      <c r="H4117" s="5">
        <v>47.469510939999999</v>
      </c>
      <c r="I4117" s="5">
        <v>199.48778290000001</v>
      </c>
      <c r="J4117" s="2" t="s">
        <v>644</v>
      </c>
    </row>
    <row r="4118" spans="1:10" ht="14.4" hidden="1">
      <c r="A4118" s="3" t="s">
        <v>568</v>
      </c>
      <c r="B4118" s="5">
        <v>1990</v>
      </c>
      <c r="C4118" s="3" t="s">
        <v>647</v>
      </c>
      <c r="D4118" s="3" t="s">
        <v>648</v>
      </c>
      <c r="E4118" s="3" t="s">
        <v>35</v>
      </c>
      <c r="F4118" s="3" t="s">
        <v>646</v>
      </c>
      <c r="G4118" s="5">
        <v>1.868911773</v>
      </c>
      <c r="H4118" s="5">
        <v>0.76928507599999996</v>
      </c>
      <c r="I4118" s="5">
        <v>3.2262346050000001</v>
      </c>
      <c r="J4118" s="2" t="s">
        <v>644</v>
      </c>
    </row>
    <row r="4119" spans="1:10" ht="14.4" hidden="1">
      <c r="A4119" s="3" t="s">
        <v>568</v>
      </c>
      <c r="B4119" s="5">
        <v>1991</v>
      </c>
      <c r="C4119" s="3" t="s">
        <v>647</v>
      </c>
      <c r="D4119" s="3" t="s">
        <v>648</v>
      </c>
      <c r="E4119" s="3" t="s">
        <v>35</v>
      </c>
      <c r="F4119" s="3" t="s">
        <v>646</v>
      </c>
      <c r="G4119" s="5">
        <v>1.9144887610000001</v>
      </c>
      <c r="H4119" s="5">
        <v>0.88658337700000001</v>
      </c>
      <c r="I4119" s="5">
        <v>3.1887864490000002</v>
      </c>
      <c r="J4119" s="2" t="s">
        <v>644</v>
      </c>
    </row>
    <row r="4120" spans="1:10" ht="14.4" hidden="1">
      <c r="A4120" s="3" t="s">
        <v>568</v>
      </c>
      <c r="B4120" s="5">
        <v>1992</v>
      </c>
      <c r="C4120" s="3" t="s">
        <v>647</v>
      </c>
      <c r="D4120" s="3" t="s">
        <v>648</v>
      </c>
      <c r="E4120" s="3" t="s">
        <v>35</v>
      </c>
      <c r="F4120" s="3" t="s">
        <v>646</v>
      </c>
      <c r="G4120" s="5">
        <v>1.9803637489999999</v>
      </c>
      <c r="H4120" s="5">
        <v>0.88555338100000003</v>
      </c>
      <c r="I4120" s="5">
        <v>3.2566520300000001</v>
      </c>
      <c r="J4120" s="2" t="s">
        <v>644</v>
      </c>
    </row>
    <row r="4121" spans="1:10" ht="14.4" hidden="1">
      <c r="A4121" s="3" t="s">
        <v>568</v>
      </c>
      <c r="B4121" s="5">
        <v>1993</v>
      </c>
      <c r="C4121" s="3" t="s">
        <v>647</v>
      </c>
      <c r="D4121" s="3" t="s">
        <v>648</v>
      </c>
      <c r="E4121" s="3" t="s">
        <v>35</v>
      </c>
      <c r="F4121" s="3" t="s">
        <v>646</v>
      </c>
      <c r="G4121" s="5">
        <v>2.036027926</v>
      </c>
      <c r="H4121" s="5">
        <v>0.91452565900000005</v>
      </c>
      <c r="I4121" s="5">
        <v>3.3889639059999999</v>
      </c>
      <c r="J4121" s="2" t="s">
        <v>644</v>
      </c>
    </row>
    <row r="4122" spans="1:10" ht="14.4" hidden="1">
      <c r="A4122" s="3" t="s">
        <v>568</v>
      </c>
      <c r="B4122" s="5">
        <v>1994</v>
      </c>
      <c r="C4122" s="3" t="s">
        <v>647</v>
      </c>
      <c r="D4122" s="3" t="s">
        <v>648</v>
      </c>
      <c r="E4122" s="3" t="s">
        <v>35</v>
      </c>
      <c r="F4122" s="3" t="s">
        <v>646</v>
      </c>
      <c r="G4122" s="5">
        <v>2.1098519150000001</v>
      </c>
      <c r="H4122" s="5">
        <v>0.92092630799999997</v>
      </c>
      <c r="I4122" s="5">
        <v>3.5133725849999999</v>
      </c>
      <c r="J4122" s="2" t="s">
        <v>644</v>
      </c>
    </row>
    <row r="4123" spans="1:10" ht="14.4" hidden="1">
      <c r="A4123" s="3" t="s">
        <v>568</v>
      </c>
      <c r="B4123" s="5">
        <v>1995</v>
      </c>
      <c r="C4123" s="3" t="s">
        <v>647</v>
      </c>
      <c r="D4123" s="3" t="s">
        <v>648</v>
      </c>
      <c r="E4123" s="3" t="s">
        <v>35</v>
      </c>
      <c r="F4123" s="3" t="s">
        <v>646</v>
      </c>
      <c r="G4123" s="5">
        <v>2.1793937589999999</v>
      </c>
      <c r="H4123" s="5">
        <v>0.88170481700000003</v>
      </c>
      <c r="I4123" s="5">
        <v>3.7723877410000002</v>
      </c>
      <c r="J4123" s="2" t="s">
        <v>644</v>
      </c>
    </row>
    <row r="4124" spans="1:10" ht="14.4" hidden="1">
      <c r="A4124" s="3" t="s">
        <v>568</v>
      </c>
      <c r="B4124" s="5">
        <v>1996</v>
      </c>
      <c r="C4124" s="3" t="s">
        <v>647</v>
      </c>
      <c r="D4124" s="3" t="s">
        <v>648</v>
      </c>
      <c r="E4124" s="3" t="s">
        <v>35</v>
      </c>
      <c r="F4124" s="3" t="s">
        <v>646</v>
      </c>
      <c r="G4124" s="5">
        <v>2.2668815630000001</v>
      </c>
      <c r="H4124" s="5">
        <v>1.0840039050000001</v>
      </c>
      <c r="I4124" s="5">
        <v>3.7557439289999999</v>
      </c>
      <c r="J4124" s="2" t="s">
        <v>644</v>
      </c>
    </row>
    <row r="4125" spans="1:10" ht="14.4" hidden="1">
      <c r="A4125" s="3" t="s">
        <v>568</v>
      </c>
      <c r="B4125" s="5">
        <v>1997</v>
      </c>
      <c r="C4125" s="3" t="s">
        <v>647</v>
      </c>
      <c r="D4125" s="3" t="s">
        <v>648</v>
      </c>
      <c r="E4125" s="3" t="s">
        <v>35</v>
      </c>
      <c r="F4125" s="3" t="s">
        <v>646</v>
      </c>
      <c r="G4125" s="5">
        <v>2.3514747030000001</v>
      </c>
      <c r="H4125" s="5">
        <v>1.207094581</v>
      </c>
      <c r="I4125" s="5">
        <v>3.792491402</v>
      </c>
      <c r="J4125" s="2" t="s">
        <v>644</v>
      </c>
    </row>
    <row r="4126" spans="1:10" ht="14.4" hidden="1">
      <c r="A4126" s="3" t="s">
        <v>568</v>
      </c>
      <c r="B4126" s="5">
        <v>1998</v>
      </c>
      <c r="C4126" s="3" t="s">
        <v>647</v>
      </c>
      <c r="D4126" s="3" t="s">
        <v>648</v>
      </c>
      <c r="E4126" s="3" t="s">
        <v>35</v>
      </c>
      <c r="F4126" s="3" t="s">
        <v>646</v>
      </c>
      <c r="G4126" s="5">
        <v>2.4535623449999999</v>
      </c>
      <c r="H4126" s="5">
        <v>1.2275671859999999</v>
      </c>
      <c r="I4126" s="5">
        <v>3.931464364</v>
      </c>
      <c r="J4126" s="2" t="s">
        <v>644</v>
      </c>
    </row>
    <row r="4127" spans="1:10" ht="14.4" hidden="1">
      <c r="A4127" s="3" t="s">
        <v>568</v>
      </c>
      <c r="B4127" s="5">
        <v>1999</v>
      </c>
      <c r="C4127" s="3" t="s">
        <v>647</v>
      </c>
      <c r="D4127" s="3" t="s">
        <v>648</v>
      </c>
      <c r="E4127" s="3" t="s">
        <v>35</v>
      </c>
      <c r="F4127" s="3" t="s">
        <v>646</v>
      </c>
      <c r="G4127" s="5">
        <v>2.5646913709999999</v>
      </c>
      <c r="H4127" s="5">
        <v>1.1937028350000001</v>
      </c>
      <c r="I4127" s="5">
        <v>4.1361318379999998</v>
      </c>
      <c r="J4127" s="2" t="s">
        <v>644</v>
      </c>
    </row>
    <row r="4128" spans="1:10" ht="14.4" hidden="1">
      <c r="A4128" s="3" t="s">
        <v>568</v>
      </c>
      <c r="B4128" s="5">
        <v>2000</v>
      </c>
      <c r="C4128" s="3" t="s">
        <v>647</v>
      </c>
      <c r="D4128" s="3" t="s">
        <v>648</v>
      </c>
      <c r="E4128" s="3" t="s">
        <v>35</v>
      </c>
      <c r="F4128" s="3" t="s">
        <v>646</v>
      </c>
      <c r="G4128" s="5">
        <v>2.6885253140000001</v>
      </c>
      <c r="H4128" s="5">
        <v>1.0662011950000001</v>
      </c>
      <c r="I4128" s="5">
        <v>4.5134572149999999</v>
      </c>
      <c r="J4128" s="2" t="s">
        <v>644</v>
      </c>
    </row>
    <row r="4129" spans="1:10" ht="14.4" hidden="1">
      <c r="A4129" s="3" t="s">
        <v>568</v>
      </c>
      <c r="B4129" s="5">
        <v>2001</v>
      </c>
      <c r="C4129" s="3" t="s">
        <v>647</v>
      </c>
      <c r="D4129" s="3" t="s">
        <v>648</v>
      </c>
      <c r="E4129" s="3" t="s">
        <v>35</v>
      </c>
      <c r="F4129" s="3" t="s">
        <v>646</v>
      </c>
      <c r="G4129" s="5">
        <v>2.866601846</v>
      </c>
      <c r="H4129" s="5">
        <v>1.309839682</v>
      </c>
      <c r="I4129" s="5">
        <v>4.5958862419999997</v>
      </c>
      <c r="J4129" s="2" t="s">
        <v>644</v>
      </c>
    </row>
    <row r="4130" spans="1:10" ht="14.4" hidden="1">
      <c r="A4130" s="3" t="s">
        <v>568</v>
      </c>
      <c r="B4130" s="5">
        <v>2002</v>
      </c>
      <c r="C4130" s="3" t="s">
        <v>647</v>
      </c>
      <c r="D4130" s="3" t="s">
        <v>648</v>
      </c>
      <c r="E4130" s="3" t="s">
        <v>35</v>
      </c>
      <c r="F4130" s="3" t="s">
        <v>646</v>
      </c>
      <c r="G4130" s="5">
        <v>3.0216113939999998</v>
      </c>
      <c r="H4130" s="5">
        <v>1.426120764</v>
      </c>
      <c r="I4130" s="5">
        <v>4.7208146449999999</v>
      </c>
      <c r="J4130" s="2" t="s">
        <v>644</v>
      </c>
    </row>
    <row r="4131" spans="1:10" ht="14.4" hidden="1">
      <c r="A4131" s="3" t="s">
        <v>568</v>
      </c>
      <c r="B4131" s="5">
        <v>2003</v>
      </c>
      <c r="C4131" s="3" t="s">
        <v>647</v>
      </c>
      <c r="D4131" s="3" t="s">
        <v>648</v>
      </c>
      <c r="E4131" s="3" t="s">
        <v>35</v>
      </c>
      <c r="F4131" s="3" t="s">
        <v>646</v>
      </c>
      <c r="G4131" s="5">
        <v>3.1932144240000002</v>
      </c>
      <c r="H4131" s="5">
        <v>1.5423261530000001</v>
      </c>
      <c r="I4131" s="5">
        <v>5.0142069710000001</v>
      </c>
      <c r="J4131" s="2" t="s">
        <v>644</v>
      </c>
    </row>
    <row r="4132" spans="1:10" ht="14.4" hidden="1">
      <c r="A4132" s="3" t="s">
        <v>568</v>
      </c>
      <c r="B4132" s="5">
        <v>2004</v>
      </c>
      <c r="C4132" s="3" t="s">
        <v>647</v>
      </c>
      <c r="D4132" s="3" t="s">
        <v>648</v>
      </c>
      <c r="E4132" s="3" t="s">
        <v>35</v>
      </c>
      <c r="F4132" s="3" t="s">
        <v>646</v>
      </c>
      <c r="G4132" s="5">
        <v>3.337236292</v>
      </c>
      <c r="H4132" s="5">
        <v>1.5619335670000001</v>
      </c>
      <c r="I4132" s="5">
        <v>5.3010112679999999</v>
      </c>
      <c r="J4132" s="2" t="s">
        <v>644</v>
      </c>
    </row>
    <row r="4133" spans="1:10" ht="14.4" hidden="1">
      <c r="A4133" s="3" t="s">
        <v>568</v>
      </c>
      <c r="B4133" s="5">
        <v>2005</v>
      </c>
      <c r="C4133" s="3" t="s">
        <v>647</v>
      </c>
      <c r="D4133" s="3" t="s">
        <v>648</v>
      </c>
      <c r="E4133" s="3" t="s">
        <v>35</v>
      </c>
      <c r="F4133" s="3" t="s">
        <v>646</v>
      </c>
      <c r="G4133" s="5">
        <v>3.4909273660000002</v>
      </c>
      <c r="H4133" s="5">
        <v>1.4835866639999999</v>
      </c>
      <c r="I4133" s="5">
        <v>5.7551702889999996</v>
      </c>
      <c r="J4133" s="2" t="s">
        <v>644</v>
      </c>
    </row>
    <row r="4134" spans="1:10" ht="14.4" hidden="1">
      <c r="A4134" s="3" t="s">
        <v>568</v>
      </c>
      <c r="B4134" s="5">
        <v>2006</v>
      </c>
      <c r="C4134" s="3" t="s">
        <v>647</v>
      </c>
      <c r="D4134" s="3" t="s">
        <v>648</v>
      </c>
      <c r="E4134" s="3" t="s">
        <v>35</v>
      </c>
      <c r="F4134" s="3" t="s">
        <v>646</v>
      </c>
      <c r="G4134" s="5">
        <v>3.6649155769999999</v>
      </c>
      <c r="H4134" s="5">
        <v>1.761667415</v>
      </c>
      <c r="I4134" s="5">
        <v>5.7138953450000001</v>
      </c>
      <c r="J4134" s="2" t="s">
        <v>644</v>
      </c>
    </row>
    <row r="4135" spans="1:10" ht="14.4" hidden="1">
      <c r="A4135" s="3" t="s">
        <v>568</v>
      </c>
      <c r="B4135" s="5">
        <v>2007</v>
      </c>
      <c r="C4135" s="3" t="s">
        <v>647</v>
      </c>
      <c r="D4135" s="3" t="s">
        <v>648</v>
      </c>
      <c r="E4135" s="3" t="s">
        <v>35</v>
      </c>
      <c r="F4135" s="3" t="s">
        <v>646</v>
      </c>
      <c r="G4135" s="5">
        <v>3.8479144060000001</v>
      </c>
      <c r="H4135" s="5">
        <v>1.938961065</v>
      </c>
      <c r="I4135" s="5">
        <v>5.8160078070000001</v>
      </c>
      <c r="J4135" s="2" t="s">
        <v>644</v>
      </c>
    </row>
    <row r="4136" spans="1:10" ht="14.4" hidden="1">
      <c r="A4136" s="3" t="s">
        <v>568</v>
      </c>
      <c r="B4136" s="5">
        <v>2008</v>
      </c>
      <c r="C4136" s="3" t="s">
        <v>647</v>
      </c>
      <c r="D4136" s="3" t="s">
        <v>648</v>
      </c>
      <c r="E4136" s="3" t="s">
        <v>35</v>
      </c>
      <c r="F4136" s="3" t="s">
        <v>646</v>
      </c>
      <c r="G4136" s="5">
        <v>4.0056182570000001</v>
      </c>
      <c r="H4136" s="5">
        <v>2.0776352849999999</v>
      </c>
      <c r="I4136" s="5">
        <v>6.0746034240000002</v>
      </c>
      <c r="J4136" s="2" t="s">
        <v>644</v>
      </c>
    </row>
    <row r="4137" spans="1:10" ht="14.4" hidden="1">
      <c r="A4137" s="3" t="s">
        <v>568</v>
      </c>
      <c r="B4137" s="5">
        <v>2009</v>
      </c>
      <c r="C4137" s="3" t="s">
        <v>647</v>
      </c>
      <c r="D4137" s="3" t="s">
        <v>648</v>
      </c>
      <c r="E4137" s="3" t="s">
        <v>35</v>
      </c>
      <c r="F4137" s="3" t="s">
        <v>646</v>
      </c>
      <c r="G4137" s="5">
        <v>4.1388606379999997</v>
      </c>
      <c r="H4137" s="5">
        <v>2.2041004659999999</v>
      </c>
      <c r="I4137" s="5">
        <v>6.3383603270000002</v>
      </c>
      <c r="J4137" s="2" t="s">
        <v>644</v>
      </c>
    </row>
    <row r="4138" spans="1:10" ht="14.4" hidden="1">
      <c r="A4138" s="3" t="s">
        <v>568</v>
      </c>
      <c r="B4138" s="5">
        <v>2010</v>
      </c>
      <c r="C4138" s="3" t="s">
        <v>647</v>
      </c>
      <c r="D4138" s="3" t="s">
        <v>648</v>
      </c>
      <c r="E4138" s="3" t="s">
        <v>35</v>
      </c>
      <c r="F4138" s="3" t="s">
        <v>646</v>
      </c>
      <c r="G4138" s="5">
        <v>4.2859052760000003</v>
      </c>
      <c r="H4138" s="5">
        <v>2.0087311950000002</v>
      </c>
      <c r="I4138" s="5">
        <v>6.7421254829999997</v>
      </c>
      <c r="J4138" s="2" t="s">
        <v>644</v>
      </c>
    </row>
    <row r="4139" spans="1:10" ht="14.4" hidden="1">
      <c r="A4139" s="3" t="s">
        <v>568</v>
      </c>
      <c r="B4139" s="5">
        <v>2011</v>
      </c>
      <c r="C4139" s="3" t="s">
        <v>647</v>
      </c>
      <c r="D4139" s="3" t="s">
        <v>648</v>
      </c>
      <c r="E4139" s="3" t="s">
        <v>35</v>
      </c>
      <c r="F4139" s="3" t="s">
        <v>646</v>
      </c>
      <c r="G4139" s="5">
        <v>4.4011899909999999</v>
      </c>
      <c r="H4139" s="5">
        <v>1.9589904490000001</v>
      </c>
      <c r="I4139" s="5">
        <v>6.9809791299999997</v>
      </c>
      <c r="J4139" s="2" t="s">
        <v>644</v>
      </c>
    </row>
    <row r="4140" spans="1:10" ht="14.4" hidden="1">
      <c r="A4140" s="3" t="s">
        <v>568</v>
      </c>
      <c r="B4140" s="5">
        <v>2012</v>
      </c>
      <c r="C4140" s="3" t="s">
        <v>647</v>
      </c>
      <c r="D4140" s="3" t="s">
        <v>648</v>
      </c>
      <c r="E4140" s="3" t="s">
        <v>35</v>
      </c>
      <c r="F4140" s="3" t="s">
        <v>646</v>
      </c>
      <c r="G4140" s="5">
        <v>4.4757805839999998</v>
      </c>
      <c r="H4140" s="5">
        <v>2.0469445799999999</v>
      </c>
      <c r="I4140" s="5">
        <v>7.2514709850000001</v>
      </c>
      <c r="J4140" s="2" t="s">
        <v>644</v>
      </c>
    </row>
    <row r="4141" spans="1:10" ht="14.4" hidden="1">
      <c r="A4141" s="3" t="s">
        <v>568</v>
      </c>
      <c r="B4141" s="5">
        <v>2013</v>
      </c>
      <c r="C4141" s="3" t="s">
        <v>647</v>
      </c>
      <c r="D4141" s="3" t="s">
        <v>648</v>
      </c>
      <c r="E4141" s="3" t="s">
        <v>35</v>
      </c>
      <c r="F4141" s="3" t="s">
        <v>646</v>
      </c>
      <c r="G4141" s="5">
        <v>4.6522009730000002</v>
      </c>
      <c r="H4141" s="5">
        <v>1.8666104130000001</v>
      </c>
      <c r="I4141" s="5">
        <v>7.6542469449999997</v>
      </c>
      <c r="J4141" s="2" t="s">
        <v>644</v>
      </c>
    </row>
    <row r="4142" spans="1:10" ht="14.4" hidden="1">
      <c r="A4142" s="3" t="s">
        <v>568</v>
      </c>
      <c r="B4142" s="5">
        <v>2014</v>
      </c>
      <c r="C4142" s="3" t="s">
        <v>647</v>
      </c>
      <c r="D4142" s="3" t="s">
        <v>648</v>
      </c>
      <c r="E4142" s="3" t="s">
        <v>35</v>
      </c>
      <c r="F4142" s="3" t="s">
        <v>646</v>
      </c>
      <c r="G4142" s="5">
        <v>4.6843203369999999</v>
      </c>
      <c r="H4142" s="5">
        <v>2.0681704619999999</v>
      </c>
      <c r="I4142" s="5">
        <v>7.4224235869999999</v>
      </c>
      <c r="J4142" s="2" t="s">
        <v>644</v>
      </c>
    </row>
    <row r="4143" spans="1:10" ht="14.4" hidden="1">
      <c r="A4143" s="3" t="s">
        <v>568</v>
      </c>
      <c r="B4143" s="5">
        <v>2015</v>
      </c>
      <c r="C4143" s="3" t="s">
        <v>647</v>
      </c>
      <c r="D4143" s="3" t="s">
        <v>648</v>
      </c>
      <c r="E4143" s="3" t="s">
        <v>35</v>
      </c>
      <c r="F4143" s="3" t="s">
        <v>646</v>
      </c>
      <c r="G4143" s="5">
        <v>4.6504687779999996</v>
      </c>
      <c r="H4143" s="5">
        <v>1.990653939</v>
      </c>
      <c r="I4143" s="5">
        <v>7.4814875220000001</v>
      </c>
      <c r="J4143" s="2" t="s">
        <v>644</v>
      </c>
    </row>
    <row r="4144" spans="1:10" ht="14.4" hidden="1">
      <c r="A4144" s="3" t="s">
        <v>568</v>
      </c>
      <c r="B4144" s="5">
        <v>2016</v>
      </c>
      <c r="C4144" s="3" t="s">
        <v>647</v>
      </c>
      <c r="D4144" s="3" t="s">
        <v>648</v>
      </c>
      <c r="E4144" s="3" t="s">
        <v>35</v>
      </c>
      <c r="F4144" s="3" t="s">
        <v>646</v>
      </c>
      <c r="G4144" s="5">
        <v>4.6244949049999997</v>
      </c>
      <c r="H4144" s="5">
        <v>1.882459739</v>
      </c>
      <c r="I4144" s="5">
        <v>7.2883913370000002</v>
      </c>
      <c r="J4144" s="2" t="s">
        <v>644</v>
      </c>
    </row>
    <row r="4145" spans="1:10" ht="14.4" hidden="1">
      <c r="A4145" s="3" t="s">
        <v>568</v>
      </c>
      <c r="B4145" s="5">
        <v>2017</v>
      </c>
      <c r="C4145" s="3" t="s">
        <v>647</v>
      </c>
      <c r="D4145" s="3" t="s">
        <v>648</v>
      </c>
      <c r="E4145" s="3" t="s">
        <v>35</v>
      </c>
      <c r="F4145" s="3" t="s">
        <v>646</v>
      </c>
      <c r="G4145" s="5">
        <v>4.7595504699999998</v>
      </c>
      <c r="H4145" s="5">
        <v>1.8917627939999999</v>
      </c>
      <c r="I4145" s="5">
        <v>7.8269162239999996</v>
      </c>
      <c r="J4145" s="2" t="s">
        <v>644</v>
      </c>
    </row>
    <row r="4146" spans="1:10" ht="14.4">
      <c r="A4146" s="3" t="s">
        <v>568</v>
      </c>
      <c r="B4146" s="5">
        <v>1990</v>
      </c>
      <c r="C4146" s="3" t="s">
        <v>647</v>
      </c>
      <c r="D4146" s="3" t="s">
        <v>649</v>
      </c>
      <c r="E4146" s="3" t="s">
        <v>35</v>
      </c>
      <c r="F4146" s="3" t="s">
        <v>643</v>
      </c>
      <c r="G4146" s="5">
        <v>67.114856040000006</v>
      </c>
      <c r="H4146" s="5">
        <v>28.567374829999999</v>
      </c>
      <c r="I4146" s="5">
        <v>111.0328729</v>
      </c>
      <c r="J4146" s="2" t="s">
        <v>644</v>
      </c>
    </row>
    <row r="4147" spans="1:10" ht="14.4">
      <c r="A4147" s="3" t="s">
        <v>568</v>
      </c>
      <c r="B4147" s="5">
        <v>1991</v>
      </c>
      <c r="C4147" s="3" t="s">
        <v>647</v>
      </c>
      <c r="D4147" s="3" t="s">
        <v>649</v>
      </c>
      <c r="E4147" s="3" t="s">
        <v>35</v>
      </c>
      <c r="F4147" s="3" t="s">
        <v>643</v>
      </c>
      <c r="G4147" s="5">
        <v>68.194223289999996</v>
      </c>
      <c r="H4147" s="5">
        <v>32.252659569999999</v>
      </c>
      <c r="I4147" s="5">
        <v>109.3159939</v>
      </c>
      <c r="J4147" s="2" t="s">
        <v>644</v>
      </c>
    </row>
    <row r="4148" spans="1:10" ht="14.4">
      <c r="A4148" s="3" t="s">
        <v>568</v>
      </c>
      <c r="B4148" s="5">
        <v>1992</v>
      </c>
      <c r="C4148" s="3" t="s">
        <v>647</v>
      </c>
      <c r="D4148" s="3" t="s">
        <v>649</v>
      </c>
      <c r="E4148" s="3" t="s">
        <v>35</v>
      </c>
      <c r="F4148" s="3" t="s">
        <v>643</v>
      </c>
      <c r="G4148" s="5">
        <v>69.592482570000001</v>
      </c>
      <c r="H4148" s="5">
        <v>33.642275089999998</v>
      </c>
      <c r="I4148" s="5">
        <v>109.74504640000001</v>
      </c>
      <c r="J4148" s="2" t="s">
        <v>644</v>
      </c>
    </row>
    <row r="4149" spans="1:10" ht="14.4">
      <c r="A4149" s="3" t="s">
        <v>568</v>
      </c>
      <c r="B4149" s="5">
        <v>1993</v>
      </c>
      <c r="C4149" s="3" t="s">
        <v>647</v>
      </c>
      <c r="D4149" s="3" t="s">
        <v>649</v>
      </c>
      <c r="E4149" s="3" t="s">
        <v>35</v>
      </c>
      <c r="F4149" s="3" t="s">
        <v>643</v>
      </c>
      <c r="G4149" s="5">
        <v>70.405454469999995</v>
      </c>
      <c r="H4149" s="5">
        <v>34.508733790000001</v>
      </c>
      <c r="I4149" s="5">
        <v>112.1036555</v>
      </c>
      <c r="J4149" s="2" t="s">
        <v>644</v>
      </c>
    </row>
    <row r="4150" spans="1:10" ht="14.4">
      <c r="A4150" s="3" t="s">
        <v>568</v>
      </c>
      <c r="B4150" s="5">
        <v>1994</v>
      </c>
      <c r="C4150" s="3" t="s">
        <v>647</v>
      </c>
      <c r="D4150" s="3" t="s">
        <v>649</v>
      </c>
      <c r="E4150" s="3" t="s">
        <v>35</v>
      </c>
      <c r="F4150" s="3" t="s">
        <v>643</v>
      </c>
      <c r="G4150" s="5">
        <v>71.131801109999998</v>
      </c>
      <c r="H4150" s="5">
        <v>33.775412619999997</v>
      </c>
      <c r="I4150" s="5">
        <v>113.3891825</v>
      </c>
      <c r="J4150" s="2" t="s">
        <v>644</v>
      </c>
    </row>
    <row r="4151" spans="1:10" ht="14.4">
      <c r="A4151" s="3" t="s">
        <v>568</v>
      </c>
      <c r="B4151" s="5">
        <v>1995</v>
      </c>
      <c r="C4151" s="3" t="s">
        <v>647</v>
      </c>
      <c r="D4151" s="3" t="s">
        <v>649</v>
      </c>
      <c r="E4151" s="3" t="s">
        <v>35</v>
      </c>
      <c r="F4151" s="3" t="s">
        <v>643</v>
      </c>
      <c r="G4151" s="5">
        <v>71.290724659999995</v>
      </c>
      <c r="H4151" s="5">
        <v>33.028029089999997</v>
      </c>
      <c r="I4151" s="5">
        <v>115.74079690000001</v>
      </c>
      <c r="J4151" s="2" t="s">
        <v>644</v>
      </c>
    </row>
    <row r="4152" spans="1:10" ht="14.4">
      <c r="A4152" s="3" t="s">
        <v>568</v>
      </c>
      <c r="B4152" s="5">
        <v>1996</v>
      </c>
      <c r="C4152" s="3" t="s">
        <v>647</v>
      </c>
      <c r="D4152" s="3" t="s">
        <v>649</v>
      </c>
      <c r="E4152" s="3" t="s">
        <v>35</v>
      </c>
      <c r="F4152" s="3" t="s">
        <v>643</v>
      </c>
      <c r="G4152" s="5">
        <v>72.034424250000001</v>
      </c>
      <c r="H4152" s="5">
        <v>37.555364539999999</v>
      </c>
      <c r="I4152" s="5">
        <v>114.4007613</v>
      </c>
      <c r="J4152" s="2" t="s">
        <v>644</v>
      </c>
    </row>
    <row r="4153" spans="1:10" ht="14.4">
      <c r="A4153" s="3" t="s">
        <v>568</v>
      </c>
      <c r="B4153" s="5">
        <v>1997</v>
      </c>
      <c r="C4153" s="3" t="s">
        <v>647</v>
      </c>
      <c r="D4153" s="3" t="s">
        <v>649</v>
      </c>
      <c r="E4153" s="3" t="s">
        <v>35</v>
      </c>
      <c r="F4153" s="3" t="s">
        <v>643</v>
      </c>
      <c r="G4153" s="5">
        <v>72.618583569999998</v>
      </c>
      <c r="H4153" s="5">
        <v>40.04219913</v>
      </c>
      <c r="I4153" s="5">
        <v>111.1206579</v>
      </c>
      <c r="J4153" s="2" t="s">
        <v>644</v>
      </c>
    </row>
    <row r="4154" spans="1:10" ht="14.4">
      <c r="A4154" s="3" t="s">
        <v>568</v>
      </c>
      <c r="B4154" s="5">
        <v>1998</v>
      </c>
      <c r="C4154" s="3" t="s">
        <v>647</v>
      </c>
      <c r="D4154" s="3" t="s">
        <v>649</v>
      </c>
      <c r="E4154" s="3" t="s">
        <v>35</v>
      </c>
      <c r="F4154" s="3" t="s">
        <v>643</v>
      </c>
      <c r="G4154" s="5">
        <v>73.830787139999998</v>
      </c>
      <c r="H4154" s="5">
        <v>38.514071540000003</v>
      </c>
      <c r="I4154" s="5">
        <v>110.6358135</v>
      </c>
      <c r="J4154" s="2" t="s">
        <v>644</v>
      </c>
    </row>
    <row r="4155" spans="1:10" ht="14.4">
      <c r="A4155" s="3" t="s">
        <v>568</v>
      </c>
      <c r="B4155" s="5">
        <v>1999</v>
      </c>
      <c r="C4155" s="3" t="s">
        <v>647</v>
      </c>
      <c r="D4155" s="3" t="s">
        <v>649</v>
      </c>
      <c r="E4155" s="3" t="s">
        <v>35</v>
      </c>
      <c r="F4155" s="3" t="s">
        <v>643</v>
      </c>
      <c r="G4155" s="5">
        <v>75.301756310000002</v>
      </c>
      <c r="H4155" s="5">
        <v>38.123137649999997</v>
      </c>
      <c r="I4155" s="5">
        <v>115.8240251</v>
      </c>
      <c r="J4155" s="2" t="s">
        <v>644</v>
      </c>
    </row>
    <row r="4156" spans="1:10" ht="14.4">
      <c r="A4156" s="3" t="s">
        <v>568</v>
      </c>
      <c r="B4156" s="5">
        <v>2000</v>
      </c>
      <c r="C4156" s="3" t="s">
        <v>647</v>
      </c>
      <c r="D4156" s="3" t="s">
        <v>649</v>
      </c>
      <c r="E4156" s="3" t="s">
        <v>35</v>
      </c>
      <c r="F4156" s="3" t="s">
        <v>643</v>
      </c>
      <c r="G4156" s="5">
        <v>76.319924959999994</v>
      </c>
      <c r="H4156" s="5">
        <v>31.985866059999999</v>
      </c>
      <c r="I4156" s="5">
        <v>121.6388828</v>
      </c>
      <c r="J4156" s="2" t="s">
        <v>644</v>
      </c>
    </row>
    <row r="4157" spans="1:10" ht="14.4">
      <c r="A4157" s="3" t="s">
        <v>568</v>
      </c>
      <c r="B4157" s="5">
        <v>2001</v>
      </c>
      <c r="C4157" s="3" t="s">
        <v>647</v>
      </c>
      <c r="D4157" s="3" t="s">
        <v>649</v>
      </c>
      <c r="E4157" s="3" t="s">
        <v>35</v>
      </c>
      <c r="F4157" s="3" t="s">
        <v>643</v>
      </c>
      <c r="G4157" s="5">
        <v>79.347042259999995</v>
      </c>
      <c r="H4157" s="5">
        <v>39.825816699999997</v>
      </c>
      <c r="I4157" s="5">
        <v>121.24077680000001</v>
      </c>
      <c r="J4157" s="2" t="s">
        <v>644</v>
      </c>
    </row>
    <row r="4158" spans="1:10" ht="14.4">
      <c r="A4158" s="3" t="s">
        <v>568</v>
      </c>
      <c r="B4158" s="5">
        <v>2002</v>
      </c>
      <c r="C4158" s="3" t="s">
        <v>647</v>
      </c>
      <c r="D4158" s="3" t="s">
        <v>649</v>
      </c>
      <c r="E4158" s="3" t="s">
        <v>35</v>
      </c>
      <c r="F4158" s="3" t="s">
        <v>643</v>
      </c>
      <c r="G4158" s="5">
        <v>81.599273049999994</v>
      </c>
      <c r="H4158" s="5">
        <v>44.355747460000003</v>
      </c>
      <c r="I4158" s="5">
        <v>120.0534523</v>
      </c>
      <c r="J4158" s="2" t="s">
        <v>644</v>
      </c>
    </row>
    <row r="4159" spans="1:10" ht="14.4">
      <c r="A4159" s="3" t="s">
        <v>568</v>
      </c>
      <c r="B4159" s="5">
        <v>2003</v>
      </c>
      <c r="C4159" s="3" t="s">
        <v>647</v>
      </c>
      <c r="D4159" s="3" t="s">
        <v>649</v>
      </c>
      <c r="E4159" s="3" t="s">
        <v>35</v>
      </c>
      <c r="F4159" s="3" t="s">
        <v>643</v>
      </c>
      <c r="G4159" s="5">
        <v>84.370118059999996</v>
      </c>
      <c r="H4159" s="5">
        <v>45.458353270000003</v>
      </c>
      <c r="I4159" s="5">
        <v>127.7784628</v>
      </c>
      <c r="J4159" s="2" t="s">
        <v>644</v>
      </c>
    </row>
    <row r="4160" spans="1:10" ht="14.4">
      <c r="A4160" s="3" t="s">
        <v>568</v>
      </c>
      <c r="B4160" s="5">
        <v>2004</v>
      </c>
      <c r="C4160" s="3" t="s">
        <v>647</v>
      </c>
      <c r="D4160" s="3" t="s">
        <v>649</v>
      </c>
      <c r="E4160" s="3" t="s">
        <v>35</v>
      </c>
      <c r="F4160" s="3" t="s">
        <v>643</v>
      </c>
      <c r="G4160" s="5">
        <v>86.294553759999999</v>
      </c>
      <c r="H4160" s="5">
        <v>44.547023840000001</v>
      </c>
      <c r="I4160" s="5">
        <v>133.5082692</v>
      </c>
      <c r="J4160" s="2" t="s">
        <v>644</v>
      </c>
    </row>
    <row r="4161" spans="1:10" ht="14.4">
      <c r="A4161" s="3" t="s">
        <v>568</v>
      </c>
      <c r="B4161" s="5">
        <v>2005</v>
      </c>
      <c r="C4161" s="3" t="s">
        <v>647</v>
      </c>
      <c r="D4161" s="3" t="s">
        <v>649</v>
      </c>
      <c r="E4161" s="3" t="s">
        <v>35</v>
      </c>
      <c r="F4161" s="3" t="s">
        <v>643</v>
      </c>
      <c r="G4161" s="5">
        <v>88.819960199999997</v>
      </c>
      <c r="H4161" s="5">
        <v>40.832124520000001</v>
      </c>
      <c r="I4161" s="5">
        <v>139.94359410000001</v>
      </c>
      <c r="J4161" s="2" t="s">
        <v>644</v>
      </c>
    </row>
    <row r="4162" spans="1:10" ht="14.4">
      <c r="A4162" s="3" t="s">
        <v>568</v>
      </c>
      <c r="B4162" s="5">
        <v>2006</v>
      </c>
      <c r="C4162" s="3" t="s">
        <v>647</v>
      </c>
      <c r="D4162" s="3" t="s">
        <v>649</v>
      </c>
      <c r="E4162" s="3" t="s">
        <v>35</v>
      </c>
      <c r="F4162" s="3" t="s">
        <v>643</v>
      </c>
      <c r="G4162" s="5">
        <v>92.757515769999998</v>
      </c>
      <c r="H4162" s="5">
        <v>50.90884234</v>
      </c>
      <c r="I4162" s="5">
        <v>136.58595109999999</v>
      </c>
      <c r="J4162" s="2" t="s">
        <v>644</v>
      </c>
    </row>
    <row r="4163" spans="1:10" ht="14.4">
      <c r="A4163" s="3" t="s">
        <v>568</v>
      </c>
      <c r="B4163" s="5">
        <v>2007</v>
      </c>
      <c r="C4163" s="3" t="s">
        <v>647</v>
      </c>
      <c r="D4163" s="3" t="s">
        <v>649</v>
      </c>
      <c r="E4163" s="3" t="s">
        <v>35</v>
      </c>
      <c r="F4163" s="3" t="s">
        <v>643</v>
      </c>
      <c r="G4163" s="5">
        <v>97.919094349999995</v>
      </c>
      <c r="H4163" s="5">
        <v>58.352056599999997</v>
      </c>
      <c r="I4163" s="5">
        <v>140.3979975</v>
      </c>
      <c r="J4163" s="2" t="s">
        <v>644</v>
      </c>
    </row>
    <row r="4164" spans="1:10" ht="14.4">
      <c r="A4164" s="3" t="s">
        <v>568</v>
      </c>
      <c r="B4164" s="5">
        <v>2008</v>
      </c>
      <c r="C4164" s="3" t="s">
        <v>647</v>
      </c>
      <c r="D4164" s="3" t="s">
        <v>649</v>
      </c>
      <c r="E4164" s="3" t="s">
        <v>35</v>
      </c>
      <c r="F4164" s="3" t="s">
        <v>643</v>
      </c>
      <c r="G4164" s="5">
        <v>103.49428570000001</v>
      </c>
      <c r="H4164" s="5">
        <v>61.440280600000001</v>
      </c>
      <c r="I4164" s="5">
        <v>147.79140810000001</v>
      </c>
      <c r="J4164" s="2" t="s">
        <v>644</v>
      </c>
    </row>
    <row r="4165" spans="1:10" ht="14.4">
      <c r="A4165" s="3" t="s">
        <v>568</v>
      </c>
      <c r="B4165" s="5">
        <v>2009</v>
      </c>
      <c r="C4165" s="3" t="s">
        <v>647</v>
      </c>
      <c r="D4165" s="3" t="s">
        <v>649</v>
      </c>
      <c r="E4165" s="3" t="s">
        <v>35</v>
      </c>
      <c r="F4165" s="3" t="s">
        <v>643</v>
      </c>
      <c r="G4165" s="5">
        <v>109.4431733</v>
      </c>
      <c r="H4165" s="5">
        <v>60.997335700000001</v>
      </c>
      <c r="I4165" s="5">
        <v>157.6871433</v>
      </c>
      <c r="J4165" s="2" t="s">
        <v>644</v>
      </c>
    </row>
    <row r="4166" spans="1:10" ht="14.4">
      <c r="A4166" s="3" t="s">
        <v>568</v>
      </c>
      <c r="B4166" s="5">
        <v>2010</v>
      </c>
      <c r="C4166" s="3" t="s">
        <v>647</v>
      </c>
      <c r="D4166" s="3" t="s">
        <v>649</v>
      </c>
      <c r="E4166" s="3" t="s">
        <v>35</v>
      </c>
      <c r="F4166" s="3" t="s">
        <v>643</v>
      </c>
      <c r="G4166" s="5">
        <v>116.0204344</v>
      </c>
      <c r="H4166" s="5">
        <v>59.662596569999998</v>
      </c>
      <c r="I4166" s="5">
        <v>173.58594360000001</v>
      </c>
      <c r="J4166" s="2" t="s">
        <v>644</v>
      </c>
    </row>
    <row r="4167" spans="1:10" ht="14.4">
      <c r="A4167" s="3" t="s">
        <v>568</v>
      </c>
      <c r="B4167" s="5">
        <v>2011</v>
      </c>
      <c r="C4167" s="3" t="s">
        <v>647</v>
      </c>
      <c r="D4167" s="3" t="s">
        <v>649</v>
      </c>
      <c r="E4167" s="3" t="s">
        <v>35</v>
      </c>
      <c r="F4167" s="3" t="s">
        <v>643</v>
      </c>
      <c r="G4167" s="5">
        <v>120.2550459</v>
      </c>
      <c r="H4167" s="5">
        <v>60.045000999999999</v>
      </c>
      <c r="I4167" s="5">
        <v>176.9402934</v>
      </c>
      <c r="J4167" s="2" t="s">
        <v>644</v>
      </c>
    </row>
    <row r="4168" spans="1:10" ht="14.4">
      <c r="A4168" s="3" t="s">
        <v>568</v>
      </c>
      <c r="B4168" s="5">
        <v>2012</v>
      </c>
      <c r="C4168" s="3" t="s">
        <v>647</v>
      </c>
      <c r="D4168" s="3" t="s">
        <v>649</v>
      </c>
      <c r="E4168" s="3" t="s">
        <v>35</v>
      </c>
      <c r="F4168" s="3" t="s">
        <v>643</v>
      </c>
      <c r="G4168" s="5">
        <v>123.98142</v>
      </c>
      <c r="H4168" s="5">
        <v>58.500388940000001</v>
      </c>
      <c r="I4168" s="5">
        <v>186.26259709999999</v>
      </c>
      <c r="J4168" s="2" t="s">
        <v>644</v>
      </c>
    </row>
    <row r="4169" spans="1:10" ht="14.4">
      <c r="A4169" s="3" t="s">
        <v>568</v>
      </c>
      <c r="B4169" s="5">
        <v>2013</v>
      </c>
      <c r="C4169" s="3" t="s">
        <v>647</v>
      </c>
      <c r="D4169" s="3" t="s">
        <v>649</v>
      </c>
      <c r="E4169" s="3" t="s">
        <v>35</v>
      </c>
      <c r="F4169" s="3" t="s">
        <v>643</v>
      </c>
      <c r="G4169" s="5">
        <v>129.65119999999999</v>
      </c>
      <c r="H4169" s="5">
        <v>62.091235349999998</v>
      </c>
      <c r="I4169" s="5">
        <v>192.790592</v>
      </c>
      <c r="J4169" s="2" t="s">
        <v>644</v>
      </c>
    </row>
    <row r="4170" spans="1:10" ht="14.4">
      <c r="A4170" s="3" t="s">
        <v>568</v>
      </c>
      <c r="B4170" s="5">
        <v>2014</v>
      </c>
      <c r="C4170" s="3" t="s">
        <v>647</v>
      </c>
      <c r="D4170" s="3" t="s">
        <v>649</v>
      </c>
      <c r="E4170" s="3" t="s">
        <v>35</v>
      </c>
      <c r="F4170" s="3" t="s">
        <v>643</v>
      </c>
      <c r="G4170" s="5">
        <v>131.66845609999999</v>
      </c>
      <c r="H4170" s="5">
        <v>72.209787019999993</v>
      </c>
      <c r="I4170" s="5">
        <v>195.6613026</v>
      </c>
      <c r="J4170" s="2" t="s">
        <v>644</v>
      </c>
    </row>
    <row r="4171" spans="1:10" ht="14.4">
      <c r="A4171" s="3" t="s">
        <v>568</v>
      </c>
      <c r="B4171" s="5">
        <v>2015</v>
      </c>
      <c r="C4171" s="3" t="s">
        <v>647</v>
      </c>
      <c r="D4171" s="3" t="s">
        <v>649</v>
      </c>
      <c r="E4171" s="3" t="s">
        <v>35</v>
      </c>
      <c r="F4171" s="3" t="s">
        <v>643</v>
      </c>
      <c r="G4171" s="5">
        <v>131.79487599999999</v>
      </c>
      <c r="H4171" s="5">
        <v>63.68244713</v>
      </c>
      <c r="I4171" s="5">
        <v>191.9597239</v>
      </c>
      <c r="J4171" s="2" t="s">
        <v>644</v>
      </c>
    </row>
    <row r="4172" spans="1:10" ht="14.4">
      <c r="A4172" s="3" t="s">
        <v>568</v>
      </c>
      <c r="B4172" s="5">
        <v>2016</v>
      </c>
      <c r="C4172" s="3" t="s">
        <v>647</v>
      </c>
      <c r="D4172" s="3" t="s">
        <v>649</v>
      </c>
      <c r="E4172" s="3" t="s">
        <v>35</v>
      </c>
      <c r="F4172" s="3" t="s">
        <v>643</v>
      </c>
      <c r="G4172" s="5">
        <v>132.0009469</v>
      </c>
      <c r="H4172" s="5">
        <v>63.816940590000002</v>
      </c>
      <c r="I4172" s="5">
        <v>196.62266640000001</v>
      </c>
      <c r="J4172" s="2" t="s">
        <v>644</v>
      </c>
    </row>
    <row r="4173" spans="1:10" ht="14.4">
      <c r="A4173" s="3" t="s">
        <v>568</v>
      </c>
      <c r="B4173" s="5">
        <v>2017</v>
      </c>
      <c r="C4173" s="3" t="s">
        <v>647</v>
      </c>
      <c r="D4173" s="3" t="s">
        <v>649</v>
      </c>
      <c r="E4173" s="3" t="s">
        <v>35</v>
      </c>
      <c r="F4173" s="3" t="s">
        <v>643</v>
      </c>
      <c r="G4173" s="5">
        <v>137.1009214</v>
      </c>
      <c r="H4173" s="5">
        <v>66.911849680000003</v>
      </c>
      <c r="I4173" s="5">
        <v>202.55613249999999</v>
      </c>
      <c r="J4173" s="2" t="s">
        <v>644</v>
      </c>
    </row>
    <row r="4174" spans="1:10" ht="14.4" hidden="1">
      <c r="A4174" s="3" t="s">
        <v>568</v>
      </c>
      <c r="B4174" s="5">
        <v>1990</v>
      </c>
      <c r="C4174" s="3" t="s">
        <v>647</v>
      </c>
      <c r="D4174" s="3" t="s">
        <v>649</v>
      </c>
      <c r="E4174" s="3" t="s">
        <v>35</v>
      </c>
      <c r="F4174" s="3" t="s">
        <v>646</v>
      </c>
      <c r="G4174" s="5">
        <v>2.8457003259999998</v>
      </c>
      <c r="H4174" s="5">
        <v>1.2103836729999999</v>
      </c>
      <c r="I4174" s="5">
        <v>4.684062376</v>
      </c>
      <c r="J4174" s="2" t="s">
        <v>644</v>
      </c>
    </row>
    <row r="4175" spans="1:10" ht="14.4" hidden="1">
      <c r="A4175" s="3" t="s">
        <v>568</v>
      </c>
      <c r="B4175" s="5">
        <v>1991</v>
      </c>
      <c r="C4175" s="3" t="s">
        <v>647</v>
      </c>
      <c r="D4175" s="3" t="s">
        <v>649</v>
      </c>
      <c r="E4175" s="3" t="s">
        <v>35</v>
      </c>
      <c r="F4175" s="3" t="s">
        <v>646</v>
      </c>
      <c r="G4175" s="5">
        <v>2.8908406879999999</v>
      </c>
      <c r="H4175" s="5">
        <v>1.3714082320000001</v>
      </c>
      <c r="I4175" s="5">
        <v>4.6328023509999996</v>
      </c>
      <c r="J4175" s="2" t="s">
        <v>644</v>
      </c>
    </row>
    <row r="4176" spans="1:10" ht="14.4" hidden="1">
      <c r="A4176" s="3" t="s">
        <v>568</v>
      </c>
      <c r="B4176" s="5">
        <v>1992</v>
      </c>
      <c r="C4176" s="3" t="s">
        <v>647</v>
      </c>
      <c r="D4176" s="3" t="s">
        <v>649</v>
      </c>
      <c r="E4176" s="3" t="s">
        <v>35</v>
      </c>
      <c r="F4176" s="3" t="s">
        <v>646</v>
      </c>
      <c r="G4176" s="5">
        <v>2.9522725259999998</v>
      </c>
      <c r="H4176" s="5">
        <v>1.428842854</v>
      </c>
      <c r="I4176" s="5">
        <v>4.6722383499999998</v>
      </c>
      <c r="J4176" s="2" t="s">
        <v>644</v>
      </c>
    </row>
    <row r="4177" spans="1:10" ht="14.4" hidden="1">
      <c r="A4177" s="3" t="s">
        <v>568</v>
      </c>
      <c r="B4177" s="5">
        <v>1993</v>
      </c>
      <c r="C4177" s="3" t="s">
        <v>647</v>
      </c>
      <c r="D4177" s="3" t="s">
        <v>649</v>
      </c>
      <c r="E4177" s="3" t="s">
        <v>35</v>
      </c>
      <c r="F4177" s="3" t="s">
        <v>646</v>
      </c>
      <c r="G4177" s="5">
        <v>2.9910657170000001</v>
      </c>
      <c r="H4177" s="5">
        <v>1.4410047029999999</v>
      </c>
      <c r="I4177" s="5">
        <v>4.7195358179999998</v>
      </c>
      <c r="J4177" s="2" t="s">
        <v>644</v>
      </c>
    </row>
    <row r="4178" spans="1:10" ht="14.4" hidden="1">
      <c r="A4178" s="3" t="s">
        <v>568</v>
      </c>
      <c r="B4178" s="5">
        <v>1994</v>
      </c>
      <c r="C4178" s="3" t="s">
        <v>647</v>
      </c>
      <c r="D4178" s="3" t="s">
        <v>649</v>
      </c>
      <c r="E4178" s="3" t="s">
        <v>35</v>
      </c>
      <c r="F4178" s="3" t="s">
        <v>646</v>
      </c>
      <c r="G4178" s="5">
        <v>3.030239387</v>
      </c>
      <c r="H4178" s="5">
        <v>1.425117993</v>
      </c>
      <c r="I4178" s="5">
        <v>4.8139907419999997</v>
      </c>
      <c r="J4178" s="2" t="s">
        <v>644</v>
      </c>
    </row>
    <row r="4179" spans="1:10" ht="14.4" hidden="1">
      <c r="A4179" s="3" t="s">
        <v>568</v>
      </c>
      <c r="B4179" s="5">
        <v>1995</v>
      </c>
      <c r="C4179" s="3" t="s">
        <v>647</v>
      </c>
      <c r="D4179" s="3" t="s">
        <v>649</v>
      </c>
      <c r="E4179" s="3" t="s">
        <v>35</v>
      </c>
      <c r="F4179" s="3" t="s">
        <v>646</v>
      </c>
      <c r="G4179" s="5">
        <v>3.0514860480000001</v>
      </c>
      <c r="H4179" s="5">
        <v>1.399604066</v>
      </c>
      <c r="I4179" s="5">
        <v>4.9682586039999999</v>
      </c>
      <c r="J4179" s="2" t="s">
        <v>644</v>
      </c>
    </row>
    <row r="4180" spans="1:10" ht="14.4" hidden="1">
      <c r="A4180" s="3" t="s">
        <v>568</v>
      </c>
      <c r="B4180" s="5">
        <v>1996</v>
      </c>
      <c r="C4180" s="3" t="s">
        <v>647</v>
      </c>
      <c r="D4180" s="3" t="s">
        <v>649</v>
      </c>
      <c r="E4180" s="3" t="s">
        <v>35</v>
      </c>
      <c r="F4180" s="3" t="s">
        <v>646</v>
      </c>
      <c r="G4180" s="5">
        <v>3.098575764</v>
      </c>
      <c r="H4180" s="5">
        <v>1.6285636779999999</v>
      </c>
      <c r="I4180" s="5">
        <v>4.8901681459999997</v>
      </c>
      <c r="J4180" s="2" t="s">
        <v>644</v>
      </c>
    </row>
    <row r="4181" spans="1:10" ht="14.4" hidden="1">
      <c r="A4181" s="3" t="s">
        <v>568</v>
      </c>
      <c r="B4181" s="5">
        <v>1997</v>
      </c>
      <c r="C4181" s="3" t="s">
        <v>647</v>
      </c>
      <c r="D4181" s="3" t="s">
        <v>649</v>
      </c>
      <c r="E4181" s="3" t="s">
        <v>35</v>
      </c>
      <c r="F4181" s="3" t="s">
        <v>646</v>
      </c>
      <c r="G4181" s="5">
        <v>3.1429273800000002</v>
      </c>
      <c r="H4181" s="5">
        <v>1.7421917870000001</v>
      </c>
      <c r="I4181" s="5">
        <v>4.7718965600000001</v>
      </c>
      <c r="J4181" s="2" t="s">
        <v>644</v>
      </c>
    </row>
    <row r="4182" spans="1:10" ht="14.4" hidden="1">
      <c r="A4182" s="3" t="s">
        <v>568</v>
      </c>
      <c r="B4182" s="5">
        <v>1998</v>
      </c>
      <c r="C4182" s="3" t="s">
        <v>647</v>
      </c>
      <c r="D4182" s="3" t="s">
        <v>649</v>
      </c>
      <c r="E4182" s="3" t="s">
        <v>35</v>
      </c>
      <c r="F4182" s="3" t="s">
        <v>646</v>
      </c>
      <c r="G4182" s="5">
        <v>3.2178472170000001</v>
      </c>
      <c r="H4182" s="5">
        <v>1.6716822469999999</v>
      </c>
      <c r="I4182" s="5">
        <v>4.8299086510000002</v>
      </c>
      <c r="J4182" s="2" t="s">
        <v>644</v>
      </c>
    </row>
    <row r="4183" spans="1:10" ht="14.4" hidden="1">
      <c r="A4183" s="3" t="s">
        <v>568</v>
      </c>
      <c r="B4183" s="5">
        <v>1999</v>
      </c>
      <c r="C4183" s="3" t="s">
        <v>647</v>
      </c>
      <c r="D4183" s="3" t="s">
        <v>649</v>
      </c>
      <c r="E4183" s="3" t="s">
        <v>35</v>
      </c>
      <c r="F4183" s="3" t="s">
        <v>646</v>
      </c>
      <c r="G4183" s="5">
        <v>3.3044621510000001</v>
      </c>
      <c r="H4183" s="5">
        <v>1.641340998</v>
      </c>
      <c r="I4183" s="5">
        <v>5.0354731309999998</v>
      </c>
      <c r="J4183" s="2" t="s">
        <v>644</v>
      </c>
    </row>
    <row r="4184" spans="1:10" ht="14.4" hidden="1">
      <c r="A4184" s="3" t="s">
        <v>568</v>
      </c>
      <c r="B4184" s="5">
        <v>2000</v>
      </c>
      <c r="C4184" s="3" t="s">
        <v>647</v>
      </c>
      <c r="D4184" s="3" t="s">
        <v>649</v>
      </c>
      <c r="E4184" s="3" t="s">
        <v>35</v>
      </c>
      <c r="F4184" s="3" t="s">
        <v>646</v>
      </c>
      <c r="G4184" s="5">
        <v>3.3678188470000001</v>
      </c>
      <c r="H4184" s="5">
        <v>1.39114008</v>
      </c>
      <c r="I4184" s="5">
        <v>5.3552928030000002</v>
      </c>
      <c r="J4184" s="2" t="s">
        <v>644</v>
      </c>
    </row>
    <row r="4185" spans="1:10" ht="14.4" hidden="1">
      <c r="A4185" s="3" t="s">
        <v>568</v>
      </c>
      <c r="B4185" s="5">
        <v>2001</v>
      </c>
      <c r="C4185" s="3" t="s">
        <v>647</v>
      </c>
      <c r="D4185" s="3" t="s">
        <v>649</v>
      </c>
      <c r="E4185" s="3" t="s">
        <v>35</v>
      </c>
      <c r="F4185" s="3" t="s">
        <v>646</v>
      </c>
      <c r="G4185" s="5">
        <v>3.5113825529999998</v>
      </c>
      <c r="H4185" s="5">
        <v>1.7324076349999999</v>
      </c>
      <c r="I4185" s="5">
        <v>5.3549561910000003</v>
      </c>
      <c r="J4185" s="2" t="s">
        <v>644</v>
      </c>
    </row>
    <row r="4186" spans="1:10" ht="14.4" hidden="1">
      <c r="A4186" s="3" t="s">
        <v>568</v>
      </c>
      <c r="B4186" s="5">
        <v>2002</v>
      </c>
      <c r="C4186" s="3" t="s">
        <v>647</v>
      </c>
      <c r="D4186" s="3" t="s">
        <v>649</v>
      </c>
      <c r="E4186" s="3" t="s">
        <v>35</v>
      </c>
      <c r="F4186" s="3" t="s">
        <v>646</v>
      </c>
      <c r="G4186" s="5">
        <v>3.6169242150000001</v>
      </c>
      <c r="H4186" s="5">
        <v>1.920080435</v>
      </c>
      <c r="I4186" s="5">
        <v>5.3408506180000002</v>
      </c>
      <c r="J4186" s="2" t="s">
        <v>644</v>
      </c>
    </row>
    <row r="4187" spans="1:10" ht="14.4" hidden="1">
      <c r="A4187" s="3" t="s">
        <v>568</v>
      </c>
      <c r="B4187" s="5">
        <v>2003</v>
      </c>
      <c r="C4187" s="3" t="s">
        <v>647</v>
      </c>
      <c r="D4187" s="3" t="s">
        <v>649</v>
      </c>
      <c r="E4187" s="3" t="s">
        <v>35</v>
      </c>
      <c r="F4187" s="3" t="s">
        <v>646</v>
      </c>
      <c r="G4187" s="5">
        <v>3.744281381</v>
      </c>
      <c r="H4187" s="5">
        <v>2.0137507000000001</v>
      </c>
      <c r="I4187" s="5">
        <v>5.5623671679999998</v>
      </c>
      <c r="J4187" s="2" t="s">
        <v>644</v>
      </c>
    </row>
    <row r="4188" spans="1:10" ht="14.4" hidden="1">
      <c r="A4188" s="3" t="s">
        <v>568</v>
      </c>
      <c r="B4188" s="5">
        <v>2004</v>
      </c>
      <c r="C4188" s="3" t="s">
        <v>647</v>
      </c>
      <c r="D4188" s="3" t="s">
        <v>649</v>
      </c>
      <c r="E4188" s="3" t="s">
        <v>35</v>
      </c>
      <c r="F4188" s="3" t="s">
        <v>646</v>
      </c>
      <c r="G4188" s="5">
        <v>3.8346573930000001</v>
      </c>
      <c r="H4188" s="5">
        <v>1.994974596</v>
      </c>
      <c r="I4188" s="5">
        <v>5.9046936690000003</v>
      </c>
      <c r="J4188" s="2" t="s">
        <v>644</v>
      </c>
    </row>
    <row r="4189" spans="1:10" ht="14.4" hidden="1">
      <c r="A4189" s="3" t="s">
        <v>568</v>
      </c>
      <c r="B4189" s="5">
        <v>2005</v>
      </c>
      <c r="C4189" s="3" t="s">
        <v>647</v>
      </c>
      <c r="D4189" s="3" t="s">
        <v>649</v>
      </c>
      <c r="E4189" s="3" t="s">
        <v>35</v>
      </c>
      <c r="F4189" s="3" t="s">
        <v>646</v>
      </c>
      <c r="G4189" s="5">
        <v>3.9530506449999998</v>
      </c>
      <c r="H4189" s="5">
        <v>1.838270235</v>
      </c>
      <c r="I4189" s="5">
        <v>6.1918528730000002</v>
      </c>
      <c r="J4189" s="2" t="s">
        <v>644</v>
      </c>
    </row>
    <row r="4190" spans="1:10" ht="14.4" hidden="1">
      <c r="A4190" s="3" t="s">
        <v>568</v>
      </c>
      <c r="B4190" s="5">
        <v>2006</v>
      </c>
      <c r="C4190" s="3" t="s">
        <v>647</v>
      </c>
      <c r="D4190" s="3" t="s">
        <v>649</v>
      </c>
      <c r="E4190" s="3" t="s">
        <v>35</v>
      </c>
      <c r="F4190" s="3" t="s">
        <v>646</v>
      </c>
      <c r="G4190" s="5">
        <v>4.1290191949999997</v>
      </c>
      <c r="H4190" s="5">
        <v>2.2601335339999999</v>
      </c>
      <c r="I4190" s="5">
        <v>6.116890358</v>
      </c>
      <c r="J4190" s="2" t="s">
        <v>644</v>
      </c>
    </row>
    <row r="4191" spans="1:10" ht="14.4" hidden="1">
      <c r="A4191" s="3" t="s">
        <v>568</v>
      </c>
      <c r="B4191" s="5">
        <v>2007</v>
      </c>
      <c r="C4191" s="3" t="s">
        <v>647</v>
      </c>
      <c r="D4191" s="3" t="s">
        <v>649</v>
      </c>
      <c r="E4191" s="3" t="s">
        <v>35</v>
      </c>
      <c r="F4191" s="3" t="s">
        <v>646</v>
      </c>
      <c r="G4191" s="5">
        <v>4.3514668079999996</v>
      </c>
      <c r="H4191" s="5">
        <v>2.5638847660000001</v>
      </c>
      <c r="I4191" s="5">
        <v>6.2487631219999997</v>
      </c>
      <c r="J4191" s="2" t="s">
        <v>644</v>
      </c>
    </row>
    <row r="4192" spans="1:10" ht="14.4" hidden="1">
      <c r="A4192" s="3" t="s">
        <v>568</v>
      </c>
      <c r="B4192" s="5">
        <v>2008</v>
      </c>
      <c r="C4192" s="3" t="s">
        <v>647</v>
      </c>
      <c r="D4192" s="3" t="s">
        <v>649</v>
      </c>
      <c r="E4192" s="3" t="s">
        <v>35</v>
      </c>
      <c r="F4192" s="3" t="s">
        <v>646</v>
      </c>
      <c r="G4192" s="5">
        <v>4.5836174610000002</v>
      </c>
      <c r="H4192" s="5">
        <v>2.7084347000000002</v>
      </c>
      <c r="I4192" s="5">
        <v>6.5956456450000003</v>
      </c>
      <c r="J4192" s="2" t="s">
        <v>644</v>
      </c>
    </row>
    <row r="4193" spans="1:10" ht="14.4" hidden="1">
      <c r="A4193" s="3" t="s">
        <v>568</v>
      </c>
      <c r="B4193" s="5">
        <v>2009</v>
      </c>
      <c r="C4193" s="3" t="s">
        <v>647</v>
      </c>
      <c r="D4193" s="3" t="s">
        <v>649</v>
      </c>
      <c r="E4193" s="3" t="s">
        <v>35</v>
      </c>
      <c r="F4193" s="3" t="s">
        <v>646</v>
      </c>
      <c r="G4193" s="5">
        <v>4.8240829539999996</v>
      </c>
      <c r="H4193" s="5">
        <v>2.662077687</v>
      </c>
      <c r="I4193" s="5">
        <v>6.9510237310000003</v>
      </c>
      <c r="J4193" s="2" t="s">
        <v>644</v>
      </c>
    </row>
    <row r="4194" spans="1:10" ht="14.4" hidden="1">
      <c r="A4194" s="3" t="s">
        <v>568</v>
      </c>
      <c r="B4194" s="5">
        <v>2010</v>
      </c>
      <c r="C4194" s="3" t="s">
        <v>647</v>
      </c>
      <c r="D4194" s="3" t="s">
        <v>649</v>
      </c>
      <c r="E4194" s="3" t="s">
        <v>35</v>
      </c>
      <c r="F4194" s="3" t="s">
        <v>646</v>
      </c>
      <c r="G4194" s="5">
        <v>5.0949567719999997</v>
      </c>
      <c r="H4194" s="5">
        <v>2.5568674809999998</v>
      </c>
      <c r="I4194" s="5">
        <v>7.6109672460000004</v>
      </c>
      <c r="J4194" s="2" t="s">
        <v>644</v>
      </c>
    </row>
    <row r="4195" spans="1:10" ht="14.4" hidden="1">
      <c r="A4195" s="3" t="s">
        <v>568</v>
      </c>
      <c r="B4195" s="5">
        <v>2011</v>
      </c>
      <c r="C4195" s="3" t="s">
        <v>647</v>
      </c>
      <c r="D4195" s="3" t="s">
        <v>649</v>
      </c>
      <c r="E4195" s="3" t="s">
        <v>35</v>
      </c>
      <c r="F4195" s="3" t="s">
        <v>646</v>
      </c>
      <c r="G4195" s="5">
        <v>5.2832235399999998</v>
      </c>
      <c r="H4195" s="5">
        <v>2.6653793800000001</v>
      </c>
      <c r="I4195" s="5">
        <v>7.802787038</v>
      </c>
      <c r="J4195" s="2" t="s">
        <v>644</v>
      </c>
    </row>
    <row r="4196" spans="1:10" ht="14.4" hidden="1">
      <c r="A4196" s="3" t="s">
        <v>568</v>
      </c>
      <c r="B4196" s="5">
        <v>2012</v>
      </c>
      <c r="C4196" s="3" t="s">
        <v>647</v>
      </c>
      <c r="D4196" s="3" t="s">
        <v>649</v>
      </c>
      <c r="E4196" s="3" t="s">
        <v>35</v>
      </c>
      <c r="F4196" s="3" t="s">
        <v>646</v>
      </c>
      <c r="G4196" s="5">
        <v>5.4559945460000003</v>
      </c>
      <c r="H4196" s="5">
        <v>2.5946907239999999</v>
      </c>
      <c r="I4196" s="5">
        <v>8.1862872269999993</v>
      </c>
      <c r="J4196" s="2" t="s">
        <v>644</v>
      </c>
    </row>
    <row r="4197" spans="1:10" ht="14.4" hidden="1">
      <c r="A4197" s="3" t="s">
        <v>568</v>
      </c>
      <c r="B4197" s="5">
        <v>2013</v>
      </c>
      <c r="C4197" s="3" t="s">
        <v>647</v>
      </c>
      <c r="D4197" s="3" t="s">
        <v>649</v>
      </c>
      <c r="E4197" s="3" t="s">
        <v>35</v>
      </c>
      <c r="F4197" s="3" t="s">
        <v>646</v>
      </c>
      <c r="G4197" s="5">
        <v>5.7128366430000002</v>
      </c>
      <c r="H4197" s="5">
        <v>2.7374595560000001</v>
      </c>
      <c r="I4197" s="5">
        <v>8.4045716069999994</v>
      </c>
      <c r="J4197" s="2" t="s">
        <v>644</v>
      </c>
    </row>
    <row r="4198" spans="1:10" ht="14.4" hidden="1">
      <c r="A4198" s="3" t="s">
        <v>568</v>
      </c>
      <c r="B4198" s="5">
        <v>2014</v>
      </c>
      <c r="C4198" s="3" t="s">
        <v>647</v>
      </c>
      <c r="D4198" s="3" t="s">
        <v>649</v>
      </c>
      <c r="E4198" s="3" t="s">
        <v>35</v>
      </c>
      <c r="F4198" s="3" t="s">
        <v>646</v>
      </c>
      <c r="G4198" s="5">
        <v>5.8103251050000004</v>
      </c>
      <c r="H4198" s="5">
        <v>3.221730945</v>
      </c>
      <c r="I4198" s="5">
        <v>8.5729771019999994</v>
      </c>
      <c r="J4198" s="2" t="s">
        <v>644</v>
      </c>
    </row>
    <row r="4199" spans="1:10" ht="14.4" hidden="1">
      <c r="A4199" s="3" t="s">
        <v>568</v>
      </c>
      <c r="B4199" s="5">
        <v>2015</v>
      </c>
      <c r="C4199" s="3" t="s">
        <v>647</v>
      </c>
      <c r="D4199" s="3" t="s">
        <v>649</v>
      </c>
      <c r="E4199" s="3" t="s">
        <v>35</v>
      </c>
      <c r="F4199" s="3" t="s">
        <v>646</v>
      </c>
      <c r="G4199" s="5">
        <v>5.8205591869999997</v>
      </c>
      <c r="H4199" s="5">
        <v>2.8170978299999998</v>
      </c>
      <c r="I4199" s="5">
        <v>8.3837736510000003</v>
      </c>
      <c r="J4199" s="2" t="s">
        <v>644</v>
      </c>
    </row>
    <row r="4200" spans="1:10" ht="14.4" hidden="1">
      <c r="A4200" s="3" t="s">
        <v>568</v>
      </c>
      <c r="B4200" s="5">
        <v>2016</v>
      </c>
      <c r="C4200" s="3" t="s">
        <v>647</v>
      </c>
      <c r="D4200" s="3" t="s">
        <v>649</v>
      </c>
      <c r="E4200" s="3" t="s">
        <v>35</v>
      </c>
      <c r="F4200" s="3" t="s">
        <v>646</v>
      </c>
      <c r="G4200" s="5">
        <v>5.8452208570000002</v>
      </c>
      <c r="H4200" s="5">
        <v>2.8294096959999999</v>
      </c>
      <c r="I4200" s="5">
        <v>8.646167792</v>
      </c>
      <c r="J4200" s="2" t="s">
        <v>644</v>
      </c>
    </row>
    <row r="4201" spans="1:10" ht="14.4" hidden="1">
      <c r="A4201" s="3" t="s">
        <v>568</v>
      </c>
      <c r="B4201" s="5">
        <v>2017</v>
      </c>
      <c r="C4201" s="3" t="s">
        <v>647</v>
      </c>
      <c r="D4201" s="3" t="s">
        <v>649</v>
      </c>
      <c r="E4201" s="3" t="s">
        <v>35</v>
      </c>
      <c r="F4201" s="3" t="s">
        <v>646</v>
      </c>
      <c r="G4201" s="5">
        <v>6.0812899910000002</v>
      </c>
      <c r="H4201" s="5">
        <v>3.0401543659999999</v>
      </c>
      <c r="I4201" s="5">
        <v>8.8754703859999999</v>
      </c>
      <c r="J4201" s="2" t="s">
        <v>644</v>
      </c>
    </row>
    <row r="4202" spans="1:10" ht="14.4">
      <c r="A4202" s="3" t="s">
        <v>568</v>
      </c>
      <c r="B4202" s="5">
        <v>1990</v>
      </c>
      <c r="C4202" s="3" t="s">
        <v>647</v>
      </c>
      <c r="D4202" s="3" t="s">
        <v>650</v>
      </c>
      <c r="E4202" s="3" t="s">
        <v>35</v>
      </c>
      <c r="F4202" s="3" t="s">
        <v>643</v>
      </c>
      <c r="G4202" s="5">
        <v>22.982874160000001</v>
      </c>
      <c r="H4202" s="5">
        <v>9.4918932219999999</v>
      </c>
      <c r="I4202" s="5">
        <v>39.063666519999998</v>
      </c>
      <c r="J4202" s="2" t="s">
        <v>644</v>
      </c>
    </row>
    <row r="4203" spans="1:10" ht="14.4">
      <c r="A4203" s="3" t="s">
        <v>568</v>
      </c>
      <c r="B4203" s="5">
        <v>1991</v>
      </c>
      <c r="C4203" s="3" t="s">
        <v>647</v>
      </c>
      <c r="D4203" s="3" t="s">
        <v>650</v>
      </c>
      <c r="E4203" s="3" t="s">
        <v>35</v>
      </c>
      <c r="F4203" s="3" t="s">
        <v>643</v>
      </c>
      <c r="G4203" s="5">
        <v>23.454308269999999</v>
      </c>
      <c r="H4203" s="5">
        <v>10.556429899999999</v>
      </c>
      <c r="I4203" s="5">
        <v>38.637030559999999</v>
      </c>
      <c r="J4203" s="2" t="s">
        <v>644</v>
      </c>
    </row>
    <row r="4204" spans="1:10" ht="14.4">
      <c r="A4204" s="3" t="s">
        <v>568</v>
      </c>
      <c r="B4204" s="5">
        <v>1992</v>
      </c>
      <c r="C4204" s="3" t="s">
        <v>647</v>
      </c>
      <c r="D4204" s="3" t="s">
        <v>650</v>
      </c>
      <c r="E4204" s="3" t="s">
        <v>35</v>
      </c>
      <c r="F4204" s="3" t="s">
        <v>643</v>
      </c>
      <c r="G4204" s="5">
        <v>24.093758709999999</v>
      </c>
      <c r="H4204" s="5">
        <v>11.294569940000001</v>
      </c>
      <c r="I4204" s="5">
        <v>39.517931369999999</v>
      </c>
      <c r="J4204" s="2" t="s">
        <v>644</v>
      </c>
    </row>
    <row r="4205" spans="1:10" ht="14.4">
      <c r="A4205" s="3" t="s">
        <v>568</v>
      </c>
      <c r="B4205" s="5">
        <v>1993</v>
      </c>
      <c r="C4205" s="3" t="s">
        <v>647</v>
      </c>
      <c r="D4205" s="3" t="s">
        <v>650</v>
      </c>
      <c r="E4205" s="3" t="s">
        <v>35</v>
      </c>
      <c r="F4205" s="3" t="s">
        <v>643</v>
      </c>
      <c r="G4205" s="5">
        <v>24.570948080000001</v>
      </c>
      <c r="H4205" s="5">
        <v>11.143677650000001</v>
      </c>
      <c r="I4205" s="5">
        <v>39.435622309999999</v>
      </c>
      <c r="J4205" s="2" t="s">
        <v>644</v>
      </c>
    </row>
    <row r="4206" spans="1:10" ht="14.4">
      <c r="A4206" s="3" t="s">
        <v>568</v>
      </c>
      <c r="B4206" s="5">
        <v>1994</v>
      </c>
      <c r="C4206" s="3" t="s">
        <v>647</v>
      </c>
      <c r="D4206" s="3" t="s">
        <v>650</v>
      </c>
      <c r="E4206" s="3" t="s">
        <v>35</v>
      </c>
      <c r="F4206" s="3" t="s">
        <v>643</v>
      </c>
      <c r="G4206" s="5">
        <v>25.057915479999998</v>
      </c>
      <c r="H4206" s="5">
        <v>11.74180151</v>
      </c>
      <c r="I4206" s="5">
        <v>41.518770269999997</v>
      </c>
      <c r="J4206" s="2" t="s">
        <v>644</v>
      </c>
    </row>
    <row r="4207" spans="1:10" ht="14.4">
      <c r="A4207" s="3" t="s">
        <v>568</v>
      </c>
      <c r="B4207" s="5">
        <v>1995</v>
      </c>
      <c r="C4207" s="3" t="s">
        <v>647</v>
      </c>
      <c r="D4207" s="3" t="s">
        <v>650</v>
      </c>
      <c r="E4207" s="3" t="s">
        <v>35</v>
      </c>
      <c r="F4207" s="3" t="s">
        <v>643</v>
      </c>
      <c r="G4207" s="5">
        <v>25.380600059999999</v>
      </c>
      <c r="H4207" s="5">
        <v>11.09613749</v>
      </c>
      <c r="I4207" s="5">
        <v>43.663701090000004</v>
      </c>
      <c r="J4207" s="2" t="s">
        <v>644</v>
      </c>
    </row>
    <row r="4208" spans="1:10" ht="14.4">
      <c r="A4208" s="3" t="s">
        <v>568</v>
      </c>
      <c r="B4208" s="5">
        <v>1996</v>
      </c>
      <c r="C4208" s="3" t="s">
        <v>647</v>
      </c>
      <c r="D4208" s="3" t="s">
        <v>650</v>
      </c>
      <c r="E4208" s="3" t="s">
        <v>35</v>
      </c>
      <c r="F4208" s="3" t="s">
        <v>643</v>
      </c>
      <c r="G4208" s="5">
        <v>25.992421960000001</v>
      </c>
      <c r="H4208" s="5">
        <v>13.111012929999999</v>
      </c>
      <c r="I4208" s="5">
        <v>42.041774310000001</v>
      </c>
      <c r="J4208" s="2" t="s">
        <v>644</v>
      </c>
    </row>
    <row r="4209" spans="1:10" ht="14.4">
      <c r="A4209" s="3" t="s">
        <v>568</v>
      </c>
      <c r="B4209" s="5">
        <v>1997</v>
      </c>
      <c r="C4209" s="3" t="s">
        <v>647</v>
      </c>
      <c r="D4209" s="3" t="s">
        <v>650</v>
      </c>
      <c r="E4209" s="3" t="s">
        <v>35</v>
      </c>
      <c r="F4209" s="3" t="s">
        <v>643</v>
      </c>
      <c r="G4209" s="5">
        <v>26.649142659999999</v>
      </c>
      <c r="H4209" s="5">
        <v>13.76484685</v>
      </c>
      <c r="I4209" s="5">
        <v>41.210160109999997</v>
      </c>
      <c r="J4209" s="2" t="s">
        <v>644</v>
      </c>
    </row>
    <row r="4210" spans="1:10" ht="14.4">
      <c r="A4210" s="3" t="s">
        <v>568</v>
      </c>
      <c r="B4210" s="5">
        <v>1998</v>
      </c>
      <c r="C4210" s="3" t="s">
        <v>647</v>
      </c>
      <c r="D4210" s="3" t="s">
        <v>650</v>
      </c>
      <c r="E4210" s="3" t="s">
        <v>35</v>
      </c>
      <c r="F4210" s="3" t="s">
        <v>643</v>
      </c>
      <c r="G4210" s="5">
        <v>27.624148009999999</v>
      </c>
      <c r="H4210" s="5">
        <v>14.59112041</v>
      </c>
      <c r="I4210" s="5">
        <v>42.136838570000002</v>
      </c>
      <c r="J4210" s="2" t="s">
        <v>644</v>
      </c>
    </row>
    <row r="4211" spans="1:10" ht="14.4">
      <c r="A4211" s="3" t="s">
        <v>568</v>
      </c>
      <c r="B4211" s="5">
        <v>1999</v>
      </c>
      <c r="C4211" s="3" t="s">
        <v>647</v>
      </c>
      <c r="D4211" s="3" t="s">
        <v>650</v>
      </c>
      <c r="E4211" s="3" t="s">
        <v>35</v>
      </c>
      <c r="F4211" s="3" t="s">
        <v>643</v>
      </c>
      <c r="G4211" s="5">
        <v>28.789282100000001</v>
      </c>
      <c r="H4211" s="5">
        <v>13.879328320000001</v>
      </c>
      <c r="I4211" s="5">
        <v>45.333714720000003</v>
      </c>
      <c r="J4211" s="2" t="s">
        <v>644</v>
      </c>
    </row>
    <row r="4212" spans="1:10" ht="14.4">
      <c r="A4212" s="3" t="s">
        <v>568</v>
      </c>
      <c r="B4212" s="5">
        <v>2000</v>
      </c>
      <c r="C4212" s="3" t="s">
        <v>647</v>
      </c>
      <c r="D4212" s="3" t="s">
        <v>650</v>
      </c>
      <c r="E4212" s="3" t="s">
        <v>35</v>
      </c>
      <c r="F4212" s="3" t="s">
        <v>643</v>
      </c>
      <c r="G4212" s="5">
        <v>29.88768425</v>
      </c>
      <c r="H4212" s="5">
        <v>12.70054844</v>
      </c>
      <c r="I4212" s="5">
        <v>48.488094459999999</v>
      </c>
      <c r="J4212" s="2" t="s">
        <v>644</v>
      </c>
    </row>
    <row r="4213" spans="1:10" ht="14.4">
      <c r="A4213" s="3" t="s">
        <v>568</v>
      </c>
      <c r="B4213" s="5">
        <v>2001</v>
      </c>
      <c r="C4213" s="3" t="s">
        <v>647</v>
      </c>
      <c r="D4213" s="3" t="s">
        <v>650</v>
      </c>
      <c r="E4213" s="3" t="s">
        <v>35</v>
      </c>
      <c r="F4213" s="3" t="s">
        <v>643</v>
      </c>
      <c r="G4213" s="5">
        <v>31.723978500000001</v>
      </c>
      <c r="H4213" s="5">
        <v>15.11369258</v>
      </c>
      <c r="I4213" s="5">
        <v>49.303156690000002</v>
      </c>
      <c r="J4213" s="2" t="s">
        <v>644</v>
      </c>
    </row>
    <row r="4214" spans="1:10" ht="14.4">
      <c r="A4214" s="3" t="s">
        <v>568</v>
      </c>
      <c r="B4214" s="5">
        <v>2002</v>
      </c>
      <c r="C4214" s="3" t="s">
        <v>647</v>
      </c>
      <c r="D4214" s="3" t="s">
        <v>650</v>
      </c>
      <c r="E4214" s="3" t="s">
        <v>35</v>
      </c>
      <c r="F4214" s="3" t="s">
        <v>643</v>
      </c>
      <c r="G4214" s="5">
        <v>33.219032310000003</v>
      </c>
      <c r="H4214" s="5">
        <v>17.26643786</v>
      </c>
      <c r="I4214" s="5">
        <v>50.80969399</v>
      </c>
      <c r="J4214" s="2" t="s">
        <v>644</v>
      </c>
    </row>
    <row r="4215" spans="1:10" ht="14.4">
      <c r="A4215" s="3" t="s">
        <v>568</v>
      </c>
      <c r="B4215" s="5">
        <v>2003</v>
      </c>
      <c r="C4215" s="3" t="s">
        <v>647</v>
      </c>
      <c r="D4215" s="3" t="s">
        <v>650</v>
      </c>
      <c r="E4215" s="3" t="s">
        <v>35</v>
      </c>
      <c r="F4215" s="3" t="s">
        <v>643</v>
      </c>
      <c r="G4215" s="5">
        <v>34.880291190000001</v>
      </c>
      <c r="H4215" s="5">
        <v>18.274209750000001</v>
      </c>
      <c r="I4215" s="5">
        <v>52.926156740000003</v>
      </c>
      <c r="J4215" s="2" t="s">
        <v>644</v>
      </c>
    </row>
    <row r="4216" spans="1:10" ht="14.4">
      <c r="A4216" s="3" t="s">
        <v>568</v>
      </c>
      <c r="B4216" s="5">
        <v>2004</v>
      </c>
      <c r="C4216" s="3" t="s">
        <v>647</v>
      </c>
      <c r="D4216" s="3" t="s">
        <v>650</v>
      </c>
      <c r="E4216" s="3" t="s">
        <v>35</v>
      </c>
      <c r="F4216" s="3" t="s">
        <v>643</v>
      </c>
      <c r="G4216" s="5">
        <v>36.141111739999999</v>
      </c>
      <c r="H4216" s="5">
        <v>17.943637039999999</v>
      </c>
      <c r="I4216" s="5">
        <v>56.919013460000002</v>
      </c>
      <c r="J4216" s="2" t="s">
        <v>644</v>
      </c>
    </row>
    <row r="4217" spans="1:10" ht="14.4">
      <c r="A4217" s="3" t="s">
        <v>568</v>
      </c>
      <c r="B4217" s="5">
        <v>2005</v>
      </c>
      <c r="C4217" s="3" t="s">
        <v>647</v>
      </c>
      <c r="D4217" s="3" t="s">
        <v>650</v>
      </c>
      <c r="E4217" s="3" t="s">
        <v>35</v>
      </c>
      <c r="F4217" s="3" t="s">
        <v>643</v>
      </c>
      <c r="G4217" s="5">
        <v>37.546204979999999</v>
      </c>
      <c r="H4217" s="5">
        <v>16.928244930000002</v>
      </c>
      <c r="I4217" s="5">
        <v>59.643057579999997</v>
      </c>
      <c r="J4217" s="2" t="s">
        <v>644</v>
      </c>
    </row>
    <row r="4218" spans="1:10" ht="14.4">
      <c r="A4218" s="3" t="s">
        <v>568</v>
      </c>
      <c r="B4218" s="5">
        <v>2006</v>
      </c>
      <c r="C4218" s="3" t="s">
        <v>647</v>
      </c>
      <c r="D4218" s="3" t="s">
        <v>650</v>
      </c>
      <c r="E4218" s="3" t="s">
        <v>35</v>
      </c>
      <c r="F4218" s="3" t="s">
        <v>643</v>
      </c>
      <c r="G4218" s="5">
        <v>39.342059740000003</v>
      </c>
      <c r="H4218" s="5">
        <v>21.251861720000001</v>
      </c>
      <c r="I4218" s="5">
        <v>60.873560419999997</v>
      </c>
      <c r="J4218" s="2" t="s">
        <v>644</v>
      </c>
    </row>
    <row r="4219" spans="1:10" ht="14.4">
      <c r="A4219" s="3" t="s">
        <v>568</v>
      </c>
      <c r="B4219" s="5">
        <v>2007</v>
      </c>
      <c r="C4219" s="3" t="s">
        <v>647</v>
      </c>
      <c r="D4219" s="3" t="s">
        <v>650</v>
      </c>
      <c r="E4219" s="3" t="s">
        <v>35</v>
      </c>
      <c r="F4219" s="3" t="s">
        <v>643</v>
      </c>
      <c r="G4219" s="5">
        <v>41.437102469999999</v>
      </c>
      <c r="H4219" s="5">
        <v>23.063920280000001</v>
      </c>
      <c r="I4219" s="5">
        <v>61.67092701</v>
      </c>
      <c r="J4219" s="2" t="s">
        <v>644</v>
      </c>
    </row>
    <row r="4220" spans="1:10" ht="14.4">
      <c r="A4220" s="3" t="s">
        <v>568</v>
      </c>
      <c r="B4220" s="5">
        <v>2008</v>
      </c>
      <c r="C4220" s="3" t="s">
        <v>647</v>
      </c>
      <c r="D4220" s="3" t="s">
        <v>650</v>
      </c>
      <c r="E4220" s="3" t="s">
        <v>35</v>
      </c>
      <c r="F4220" s="3" t="s">
        <v>643</v>
      </c>
      <c r="G4220" s="5">
        <v>43.390834060000003</v>
      </c>
      <c r="H4220" s="5">
        <v>24.753037800000001</v>
      </c>
      <c r="I4220" s="5">
        <v>64.514744780000001</v>
      </c>
      <c r="J4220" s="2" t="s">
        <v>644</v>
      </c>
    </row>
    <row r="4221" spans="1:10" ht="14.4">
      <c r="A4221" s="3" t="s">
        <v>568</v>
      </c>
      <c r="B4221" s="5">
        <v>2009</v>
      </c>
      <c r="C4221" s="3" t="s">
        <v>647</v>
      </c>
      <c r="D4221" s="3" t="s">
        <v>650</v>
      </c>
      <c r="E4221" s="3" t="s">
        <v>35</v>
      </c>
      <c r="F4221" s="3" t="s">
        <v>643</v>
      </c>
      <c r="G4221" s="5">
        <v>45.296355499999997</v>
      </c>
      <c r="H4221" s="5">
        <v>24.685137229999999</v>
      </c>
      <c r="I4221" s="5">
        <v>68.463707749999998</v>
      </c>
      <c r="J4221" s="2" t="s">
        <v>644</v>
      </c>
    </row>
    <row r="4222" spans="1:10" ht="14.4">
      <c r="A4222" s="3" t="s">
        <v>568</v>
      </c>
      <c r="B4222" s="5">
        <v>2010</v>
      </c>
      <c r="C4222" s="3" t="s">
        <v>647</v>
      </c>
      <c r="D4222" s="3" t="s">
        <v>650</v>
      </c>
      <c r="E4222" s="3" t="s">
        <v>35</v>
      </c>
      <c r="F4222" s="3" t="s">
        <v>643</v>
      </c>
      <c r="G4222" s="5">
        <v>47.191172440000003</v>
      </c>
      <c r="H4222" s="5">
        <v>22.974484839999999</v>
      </c>
      <c r="I4222" s="5">
        <v>74.235770380000005</v>
      </c>
      <c r="J4222" s="2" t="s">
        <v>644</v>
      </c>
    </row>
    <row r="4223" spans="1:10" ht="14.4">
      <c r="A4223" s="3" t="s">
        <v>568</v>
      </c>
      <c r="B4223" s="5">
        <v>2011</v>
      </c>
      <c r="C4223" s="3" t="s">
        <v>647</v>
      </c>
      <c r="D4223" s="3" t="s">
        <v>650</v>
      </c>
      <c r="E4223" s="3" t="s">
        <v>35</v>
      </c>
      <c r="F4223" s="3" t="s">
        <v>643</v>
      </c>
      <c r="G4223" s="5">
        <v>48.341706780000003</v>
      </c>
      <c r="H4223" s="5">
        <v>22.53010905</v>
      </c>
      <c r="I4223" s="5">
        <v>74.862395680000006</v>
      </c>
      <c r="J4223" s="2" t="s">
        <v>644</v>
      </c>
    </row>
    <row r="4224" spans="1:10" ht="14.4">
      <c r="A4224" s="3" t="s">
        <v>568</v>
      </c>
      <c r="B4224" s="5">
        <v>2012</v>
      </c>
      <c r="C4224" s="3" t="s">
        <v>647</v>
      </c>
      <c r="D4224" s="3" t="s">
        <v>650</v>
      </c>
      <c r="E4224" s="3" t="s">
        <v>35</v>
      </c>
      <c r="F4224" s="3" t="s">
        <v>643</v>
      </c>
      <c r="G4224" s="5">
        <v>49.274581269999999</v>
      </c>
      <c r="H4224" s="5">
        <v>22.187899959999999</v>
      </c>
      <c r="I4224" s="5">
        <v>77.585470990000005</v>
      </c>
      <c r="J4224" s="2" t="s">
        <v>644</v>
      </c>
    </row>
    <row r="4225" spans="1:10" ht="14.4">
      <c r="A4225" s="3" t="s">
        <v>568</v>
      </c>
      <c r="B4225" s="5">
        <v>2013</v>
      </c>
      <c r="C4225" s="3" t="s">
        <v>647</v>
      </c>
      <c r="D4225" s="3" t="s">
        <v>650</v>
      </c>
      <c r="E4225" s="3" t="s">
        <v>35</v>
      </c>
      <c r="F4225" s="3" t="s">
        <v>643</v>
      </c>
      <c r="G4225" s="5">
        <v>50.742305819999999</v>
      </c>
      <c r="H4225" s="5">
        <v>24.31412997</v>
      </c>
      <c r="I4225" s="5">
        <v>77.431506389999996</v>
      </c>
      <c r="J4225" s="2" t="s">
        <v>644</v>
      </c>
    </row>
    <row r="4226" spans="1:10" ht="14.4">
      <c r="A4226" s="3" t="s">
        <v>568</v>
      </c>
      <c r="B4226" s="5">
        <v>2014</v>
      </c>
      <c r="C4226" s="3" t="s">
        <v>647</v>
      </c>
      <c r="D4226" s="3" t="s">
        <v>650</v>
      </c>
      <c r="E4226" s="3" t="s">
        <v>35</v>
      </c>
      <c r="F4226" s="3" t="s">
        <v>643</v>
      </c>
      <c r="G4226" s="5">
        <v>51.090346660000002</v>
      </c>
      <c r="H4226" s="5">
        <v>25.997687020000001</v>
      </c>
      <c r="I4226" s="5">
        <v>78.983317389999996</v>
      </c>
      <c r="J4226" s="2" t="s">
        <v>644</v>
      </c>
    </row>
    <row r="4227" spans="1:10" ht="14.4">
      <c r="A4227" s="3" t="s">
        <v>568</v>
      </c>
      <c r="B4227" s="5">
        <v>2015</v>
      </c>
      <c r="C4227" s="3" t="s">
        <v>647</v>
      </c>
      <c r="D4227" s="3" t="s">
        <v>650</v>
      </c>
      <c r="E4227" s="3" t="s">
        <v>35</v>
      </c>
      <c r="F4227" s="3" t="s">
        <v>643</v>
      </c>
      <c r="G4227" s="5">
        <v>50.515624969999998</v>
      </c>
      <c r="H4227" s="5">
        <v>24.961712680000002</v>
      </c>
      <c r="I4227" s="5">
        <v>76.079538220000003</v>
      </c>
      <c r="J4227" s="2" t="s">
        <v>644</v>
      </c>
    </row>
    <row r="4228" spans="1:10" ht="14.4">
      <c r="A4228" s="3" t="s">
        <v>568</v>
      </c>
      <c r="B4228" s="5">
        <v>2016</v>
      </c>
      <c r="C4228" s="3" t="s">
        <v>647</v>
      </c>
      <c r="D4228" s="3" t="s">
        <v>650</v>
      </c>
      <c r="E4228" s="3" t="s">
        <v>35</v>
      </c>
      <c r="F4228" s="3" t="s">
        <v>643</v>
      </c>
      <c r="G4228" s="5">
        <v>50.110396029999997</v>
      </c>
      <c r="H4228" s="5">
        <v>24.07263966</v>
      </c>
      <c r="I4228" s="5">
        <v>77.128729579999998</v>
      </c>
      <c r="J4228" s="2" t="s">
        <v>644</v>
      </c>
    </row>
    <row r="4229" spans="1:10" ht="14.4">
      <c r="A4229" s="3" t="s">
        <v>568</v>
      </c>
      <c r="B4229" s="5">
        <v>2017</v>
      </c>
      <c r="C4229" s="3" t="s">
        <v>647</v>
      </c>
      <c r="D4229" s="3" t="s">
        <v>650</v>
      </c>
      <c r="E4229" s="3" t="s">
        <v>35</v>
      </c>
      <c r="F4229" s="3" t="s">
        <v>643</v>
      </c>
      <c r="G4229" s="5">
        <v>51.476385350000001</v>
      </c>
      <c r="H4229" s="5">
        <v>22.948366199999999</v>
      </c>
      <c r="I4229" s="5">
        <v>77.29957933</v>
      </c>
      <c r="J4229" s="2" t="s">
        <v>644</v>
      </c>
    </row>
    <row r="4230" spans="1:10" ht="14.4" hidden="1">
      <c r="A4230" s="3" t="s">
        <v>568</v>
      </c>
      <c r="B4230" s="5">
        <v>1990</v>
      </c>
      <c r="C4230" s="3" t="s">
        <v>647</v>
      </c>
      <c r="D4230" s="3" t="s">
        <v>650</v>
      </c>
      <c r="E4230" s="3" t="s">
        <v>35</v>
      </c>
      <c r="F4230" s="3" t="s">
        <v>646</v>
      </c>
      <c r="G4230" s="5">
        <v>1.112863739</v>
      </c>
      <c r="H4230" s="5">
        <v>0.46266121799999999</v>
      </c>
      <c r="I4230" s="5">
        <v>1.907368559</v>
      </c>
      <c r="J4230" s="2" t="s">
        <v>644</v>
      </c>
    </row>
    <row r="4231" spans="1:10" ht="14.4" hidden="1">
      <c r="A4231" s="3" t="s">
        <v>568</v>
      </c>
      <c r="B4231" s="5">
        <v>1991</v>
      </c>
      <c r="C4231" s="3" t="s">
        <v>647</v>
      </c>
      <c r="D4231" s="3" t="s">
        <v>650</v>
      </c>
      <c r="E4231" s="3" t="s">
        <v>35</v>
      </c>
      <c r="F4231" s="3" t="s">
        <v>646</v>
      </c>
      <c r="G4231" s="5">
        <v>1.1354519789999999</v>
      </c>
      <c r="H4231" s="5">
        <v>0.51024848</v>
      </c>
      <c r="I4231" s="5">
        <v>1.8832723179999999</v>
      </c>
      <c r="J4231" s="2" t="s">
        <v>644</v>
      </c>
    </row>
    <row r="4232" spans="1:10" ht="14.4" hidden="1">
      <c r="A4232" s="3" t="s">
        <v>568</v>
      </c>
      <c r="B4232" s="5">
        <v>1992</v>
      </c>
      <c r="C4232" s="3" t="s">
        <v>647</v>
      </c>
      <c r="D4232" s="3" t="s">
        <v>650</v>
      </c>
      <c r="E4232" s="3" t="s">
        <v>35</v>
      </c>
      <c r="F4232" s="3" t="s">
        <v>646</v>
      </c>
      <c r="G4232" s="5">
        <v>1.167004637</v>
      </c>
      <c r="H4232" s="5">
        <v>0.53275841199999996</v>
      </c>
      <c r="I4232" s="5">
        <v>1.9149118190000001</v>
      </c>
      <c r="J4232" s="2" t="s">
        <v>644</v>
      </c>
    </row>
    <row r="4233" spans="1:10" ht="14.4" hidden="1">
      <c r="A4233" s="3" t="s">
        <v>568</v>
      </c>
      <c r="B4233" s="5">
        <v>1993</v>
      </c>
      <c r="C4233" s="3" t="s">
        <v>647</v>
      </c>
      <c r="D4233" s="3" t="s">
        <v>650</v>
      </c>
      <c r="E4233" s="3" t="s">
        <v>35</v>
      </c>
      <c r="F4233" s="3" t="s">
        <v>646</v>
      </c>
      <c r="G4233" s="5">
        <v>1.191705572</v>
      </c>
      <c r="H4233" s="5">
        <v>0.55518355100000005</v>
      </c>
      <c r="I4233" s="5">
        <v>1.931794644</v>
      </c>
      <c r="J4233" s="2" t="s">
        <v>644</v>
      </c>
    </row>
    <row r="4234" spans="1:10" ht="14.4" hidden="1">
      <c r="A4234" s="3" t="s">
        <v>568</v>
      </c>
      <c r="B4234" s="5">
        <v>1994</v>
      </c>
      <c r="C4234" s="3" t="s">
        <v>647</v>
      </c>
      <c r="D4234" s="3" t="s">
        <v>650</v>
      </c>
      <c r="E4234" s="3" t="s">
        <v>35</v>
      </c>
      <c r="F4234" s="3" t="s">
        <v>646</v>
      </c>
      <c r="G4234" s="5">
        <v>1.218782488</v>
      </c>
      <c r="H4234" s="5">
        <v>0.56242347000000004</v>
      </c>
      <c r="I4234" s="5">
        <v>2.0465943559999999</v>
      </c>
      <c r="J4234" s="2" t="s">
        <v>644</v>
      </c>
    </row>
    <row r="4235" spans="1:10" ht="14.4" hidden="1">
      <c r="A4235" s="3" t="s">
        <v>568</v>
      </c>
      <c r="B4235" s="5">
        <v>1995</v>
      </c>
      <c r="C4235" s="3" t="s">
        <v>647</v>
      </c>
      <c r="D4235" s="3" t="s">
        <v>650</v>
      </c>
      <c r="E4235" s="3" t="s">
        <v>35</v>
      </c>
      <c r="F4235" s="3" t="s">
        <v>646</v>
      </c>
      <c r="G4235" s="5">
        <v>1.2399907210000001</v>
      </c>
      <c r="H4235" s="5">
        <v>0.53706629900000002</v>
      </c>
      <c r="I4235" s="5">
        <v>2.1513232019999999</v>
      </c>
      <c r="J4235" s="2" t="s">
        <v>644</v>
      </c>
    </row>
    <row r="4236" spans="1:10" ht="14.4" hidden="1">
      <c r="A4236" s="3" t="s">
        <v>568</v>
      </c>
      <c r="B4236" s="5">
        <v>1996</v>
      </c>
      <c r="C4236" s="3" t="s">
        <v>647</v>
      </c>
      <c r="D4236" s="3" t="s">
        <v>650</v>
      </c>
      <c r="E4236" s="3" t="s">
        <v>35</v>
      </c>
      <c r="F4236" s="3" t="s">
        <v>646</v>
      </c>
      <c r="G4236" s="5">
        <v>1.2748168710000001</v>
      </c>
      <c r="H4236" s="5">
        <v>0.65161010200000002</v>
      </c>
      <c r="I4236" s="5">
        <v>2.0691891120000001</v>
      </c>
      <c r="J4236" s="2" t="s">
        <v>644</v>
      </c>
    </row>
    <row r="4237" spans="1:10" ht="14.4" hidden="1">
      <c r="A4237" s="3" t="s">
        <v>568</v>
      </c>
      <c r="B4237" s="5">
        <v>1997</v>
      </c>
      <c r="C4237" s="3" t="s">
        <v>647</v>
      </c>
      <c r="D4237" s="3" t="s">
        <v>650</v>
      </c>
      <c r="E4237" s="3" t="s">
        <v>35</v>
      </c>
      <c r="F4237" s="3" t="s">
        <v>646</v>
      </c>
      <c r="G4237" s="5">
        <v>1.312441596</v>
      </c>
      <c r="H4237" s="5">
        <v>0.68802157200000003</v>
      </c>
      <c r="I4237" s="5">
        <v>2.022631289</v>
      </c>
      <c r="J4237" s="2" t="s">
        <v>644</v>
      </c>
    </row>
    <row r="4238" spans="1:10" ht="14.4" hidden="1">
      <c r="A4238" s="3" t="s">
        <v>568</v>
      </c>
      <c r="B4238" s="5">
        <v>1998</v>
      </c>
      <c r="C4238" s="3" t="s">
        <v>647</v>
      </c>
      <c r="D4238" s="3" t="s">
        <v>650</v>
      </c>
      <c r="E4238" s="3" t="s">
        <v>35</v>
      </c>
      <c r="F4238" s="3" t="s">
        <v>646</v>
      </c>
      <c r="G4238" s="5">
        <v>1.367298272</v>
      </c>
      <c r="H4238" s="5">
        <v>0.72662469299999999</v>
      </c>
      <c r="I4238" s="5">
        <v>2.138654684</v>
      </c>
      <c r="J4238" s="2" t="s">
        <v>644</v>
      </c>
    </row>
    <row r="4239" spans="1:10" ht="14.4" hidden="1">
      <c r="A4239" s="3" t="s">
        <v>568</v>
      </c>
      <c r="B4239" s="5">
        <v>1999</v>
      </c>
      <c r="C4239" s="3" t="s">
        <v>647</v>
      </c>
      <c r="D4239" s="3" t="s">
        <v>650</v>
      </c>
      <c r="E4239" s="3" t="s">
        <v>35</v>
      </c>
      <c r="F4239" s="3" t="s">
        <v>646</v>
      </c>
      <c r="G4239" s="5">
        <v>1.430816232</v>
      </c>
      <c r="H4239" s="5">
        <v>0.68798660599999995</v>
      </c>
      <c r="I4239" s="5">
        <v>2.2744464980000001</v>
      </c>
      <c r="J4239" s="2" t="s">
        <v>644</v>
      </c>
    </row>
    <row r="4240" spans="1:10" ht="14.4" hidden="1">
      <c r="A4240" s="3" t="s">
        <v>568</v>
      </c>
      <c r="B4240" s="5">
        <v>2000</v>
      </c>
      <c r="C4240" s="3" t="s">
        <v>647</v>
      </c>
      <c r="D4240" s="3" t="s">
        <v>650</v>
      </c>
      <c r="E4240" s="3" t="s">
        <v>35</v>
      </c>
      <c r="F4240" s="3" t="s">
        <v>646</v>
      </c>
      <c r="G4240" s="5">
        <v>1.4917062969999999</v>
      </c>
      <c r="H4240" s="5">
        <v>0.62572961999999999</v>
      </c>
      <c r="I4240" s="5">
        <v>2.4570238409999998</v>
      </c>
      <c r="J4240" s="2" t="s">
        <v>644</v>
      </c>
    </row>
    <row r="4241" spans="1:10" ht="14.4" hidden="1">
      <c r="A4241" s="3" t="s">
        <v>568</v>
      </c>
      <c r="B4241" s="5">
        <v>2001</v>
      </c>
      <c r="C4241" s="3" t="s">
        <v>647</v>
      </c>
      <c r="D4241" s="3" t="s">
        <v>650</v>
      </c>
      <c r="E4241" s="3" t="s">
        <v>35</v>
      </c>
      <c r="F4241" s="3" t="s">
        <v>646</v>
      </c>
      <c r="G4241" s="5">
        <v>1.5870178850000001</v>
      </c>
      <c r="H4241" s="5">
        <v>0.72321123399999998</v>
      </c>
      <c r="I4241" s="5">
        <v>2.5177185440000001</v>
      </c>
      <c r="J4241" s="2" t="s">
        <v>644</v>
      </c>
    </row>
    <row r="4242" spans="1:10" ht="14.4" hidden="1">
      <c r="A4242" s="3" t="s">
        <v>568</v>
      </c>
      <c r="B4242" s="5">
        <v>2002</v>
      </c>
      <c r="C4242" s="3" t="s">
        <v>647</v>
      </c>
      <c r="D4242" s="3" t="s">
        <v>650</v>
      </c>
      <c r="E4242" s="3" t="s">
        <v>35</v>
      </c>
      <c r="F4242" s="3" t="s">
        <v>646</v>
      </c>
      <c r="G4242" s="5">
        <v>1.6655739860000001</v>
      </c>
      <c r="H4242" s="5">
        <v>0.85715852800000003</v>
      </c>
      <c r="I4242" s="5">
        <v>2.5895363159999998</v>
      </c>
      <c r="J4242" s="2" t="s">
        <v>644</v>
      </c>
    </row>
    <row r="4243" spans="1:10" ht="14.4" hidden="1">
      <c r="A4243" s="3" t="s">
        <v>568</v>
      </c>
      <c r="B4243" s="5">
        <v>2003</v>
      </c>
      <c r="C4243" s="3" t="s">
        <v>647</v>
      </c>
      <c r="D4243" s="3" t="s">
        <v>650</v>
      </c>
      <c r="E4243" s="3" t="s">
        <v>35</v>
      </c>
      <c r="F4243" s="3" t="s">
        <v>646</v>
      </c>
      <c r="G4243" s="5">
        <v>1.753520035</v>
      </c>
      <c r="H4243" s="5">
        <v>0.89924515400000005</v>
      </c>
      <c r="I4243" s="5">
        <v>2.7098270699999998</v>
      </c>
      <c r="J4243" s="2" t="s">
        <v>644</v>
      </c>
    </row>
    <row r="4244" spans="1:10" ht="14.4" hidden="1">
      <c r="A4244" s="3" t="s">
        <v>568</v>
      </c>
      <c r="B4244" s="5">
        <v>2004</v>
      </c>
      <c r="C4244" s="3" t="s">
        <v>647</v>
      </c>
      <c r="D4244" s="3" t="s">
        <v>650</v>
      </c>
      <c r="E4244" s="3" t="s">
        <v>35</v>
      </c>
      <c r="F4244" s="3" t="s">
        <v>646</v>
      </c>
      <c r="G4244" s="5">
        <v>1.8219848460000001</v>
      </c>
      <c r="H4244" s="5">
        <v>0.90512920799999996</v>
      </c>
      <c r="I4244" s="5">
        <v>2.8551206929999999</v>
      </c>
      <c r="J4244" s="2" t="s">
        <v>644</v>
      </c>
    </row>
    <row r="4245" spans="1:10" ht="14.4" hidden="1">
      <c r="A4245" s="3" t="s">
        <v>568</v>
      </c>
      <c r="B4245" s="5">
        <v>2005</v>
      </c>
      <c r="C4245" s="3" t="s">
        <v>647</v>
      </c>
      <c r="D4245" s="3" t="s">
        <v>650</v>
      </c>
      <c r="E4245" s="3" t="s">
        <v>35</v>
      </c>
      <c r="F4245" s="3" t="s">
        <v>646</v>
      </c>
      <c r="G4245" s="5">
        <v>1.8973823190000001</v>
      </c>
      <c r="H4245" s="5">
        <v>0.83392929000000005</v>
      </c>
      <c r="I4245" s="5">
        <v>3.0092121359999999</v>
      </c>
      <c r="J4245" s="2" t="s">
        <v>644</v>
      </c>
    </row>
    <row r="4246" spans="1:10" ht="14.4" hidden="1">
      <c r="A4246" s="3" t="s">
        <v>568</v>
      </c>
      <c r="B4246" s="5">
        <v>2006</v>
      </c>
      <c r="C4246" s="3" t="s">
        <v>647</v>
      </c>
      <c r="D4246" s="3" t="s">
        <v>650</v>
      </c>
      <c r="E4246" s="3" t="s">
        <v>35</v>
      </c>
      <c r="F4246" s="3" t="s">
        <v>646</v>
      </c>
      <c r="G4246" s="5">
        <v>1.988248958</v>
      </c>
      <c r="H4246" s="5">
        <v>1.040158089</v>
      </c>
      <c r="I4246" s="5">
        <v>3.1041625810000002</v>
      </c>
      <c r="J4246" s="2" t="s">
        <v>644</v>
      </c>
    </row>
    <row r="4247" spans="1:10" ht="14.4" hidden="1">
      <c r="A4247" s="3" t="s">
        <v>568</v>
      </c>
      <c r="B4247" s="5">
        <v>2007</v>
      </c>
      <c r="C4247" s="3" t="s">
        <v>647</v>
      </c>
      <c r="D4247" s="3" t="s">
        <v>650</v>
      </c>
      <c r="E4247" s="3" t="s">
        <v>35</v>
      </c>
      <c r="F4247" s="3" t="s">
        <v>646</v>
      </c>
      <c r="G4247" s="5">
        <v>2.0902387309999999</v>
      </c>
      <c r="H4247" s="5">
        <v>1.1696741209999999</v>
      </c>
      <c r="I4247" s="5">
        <v>3.1634182119999998</v>
      </c>
      <c r="J4247" s="2" t="s">
        <v>644</v>
      </c>
    </row>
    <row r="4248" spans="1:10" ht="14.4" hidden="1">
      <c r="A4248" s="3" t="s">
        <v>568</v>
      </c>
      <c r="B4248" s="5">
        <v>2008</v>
      </c>
      <c r="C4248" s="3" t="s">
        <v>647</v>
      </c>
      <c r="D4248" s="3" t="s">
        <v>650</v>
      </c>
      <c r="E4248" s="3" t="s">
        <v>35</v>
      </c>
      <c r="F4248" s="3" t="s">
        <v>646</v>
      </c>
      <c r="G4248" s="5">
        <v>2.1804185230000002</v>
      </c>
      <c r="H4248" s="5">
        <v>1.250062059</v>
      </c>
      <c r="I4248" s="5">
        <v>3.2494526700000002</v>
      </c>
      <c r="J4248" s="2" t="s">
        <v>644</v>
      </c>
    </row>
    <row r="4249" spans="1:10" ht="14.4" hidden="1">
      <c r="A4249" s="3" t="s">
        <v>568</v>
      </c>
      <c r="B4249" s="5">
        <v>2009</v>
      </c>
      <c r="C4249" s="3" t="s">
        <v>647</v>
      </c>
      <c r="D4249" s="3" t="s">
        <v>650</v>
      </c>
      <c r="E4249" s="3" t="s">
        <v>35</v>
      </c>
      <c r="F4249" s="3" t="s">
        <v>646</v>
      </c>
      <c r="G4249" s="5">
        <v>2.2644174000000001</v>
      </c>
      <c r="H4249" s="5">
        <v>1.2373153370000001</v>
      </c>
      <c r="I4249" s="5">
        <v>3.4447158739999999</v>
      </c>
      <c r="J4249" s="2" t="s">
        <v>644</v>
      </c>
    </row>
    <row r="4250" spans="1:10" ht="14.4" hidden="1">
      <c r="A4250" s="3" t="s">
        <v>568</v>
      </c>
      <c r="B4250" s="5">
        <v>2010</v>
      </c>
      <c r="C4250" s="3" t="s">
        <v>647</v>
      </c>
      <c r="D4250" s="3" t="s">
        <v>650</v>
      </c>
      <c r="E4250" s="3" t="s">
        <v>35</v>
      </c>
      <c r="F4250" s="3" t="s">
        <v>646</v>
      </c>
      <c r="G4250" s="5">
        <v>2.3493241870000001</v>
      </c>
      <c r="H4250" s="5">
        <v>1.1480069939999999</v>
      </c>
      <c r="I4250" s="5">
        <v>3.7051065539999999</v>
      </c>
      <c r="J4250" s="2" t="s">
        <v>644</v>
      </c>
    </row>
    <row r="4251" spans="1:10" ht="14.4" hidden="1">
      <c r="A4251" s="3" t="s">
        <v>568</v>
      </c>
      <c r="B4251" s="5">
        <v>2011</v>
      </c>
      <c r="C4251" s="3" t="s">
        <v>647</v>
      </c>
      <c r="D4251" s="3" t="s">
        <v>650</v>
      </c>
      <c r="E4251" s="3" t="s">
        <v>35</v>
      </c>
      <c r="F4251" s="3" t="s">
        <v>646</v>
      </c>
      <c r="G4251" s="5">
        <v>2.3997051709999999</v>
      </c>
      <c r="H4251" s="5">
        <v>1.1416066030000001</v>
      </c>
      <c r="I4251" s="5">
        <v>3.7699627809999998</v>
      </c>
      <c r="J4251" s="2" t="s">
        <v>644</v>
      </c>
    </row>
    <row r="4252" spans="1:10" ht="14.4" hidden="1">
      <c r="A4252" s="3" t="s">
        <v>568</v>
      </c>
      <c r="B4252" s="5">
        <v>2012</v>
      </c>
      <c r="C4252" s="3" t="s">
        <v>647</v>
      </c>
      <c r="D4252" s="3" t="s">
        <v>650</v>
      </c>
      <c r="E4252" s="3" t="s">
        <v>35</v>
      </c>
      <c r="F4252" s="3" t="s">
        <v>646</v>
      </c>
      <c r="G4252" s="5">
        <v>2.4399135740000002</v>
      </c>
      <c r="H4252" s="5">
        <v>1.1050203199999999</v>
      </c>
      <c r="I4252" s="5">
        <v>3.8752386630000002</v>
      </c>
      <c r="J4252" s="2" t="s">
        <v>644</v>
      </c>
    </row>
    <row r="4253" spans="1:10" ht="14.4" hidden="1">
      <c r="A4253" s="3" t="s">
        <v>568</v>
      </c>
      <c r="B4253" s="5">
        <v>2013</v>
      </c>
      <c r="C4253" s="3" t="s">
        <v>647</v>
      </c>
      <c r="D4253" s="3" t="s">
        <v>650</v>
      </c>
      <c r="E4253" s="3" t="s">
        <v>35</v>
      </c>
      <c r="F4253" s="3" t="s">
        <v>646</v>
      </c>
      <c r="G4253" s="5">
        <v>2.5078106259999999</v>
      </c>
      <c r="H4253" s="5">
        <v>1.224793552</v>
      </c>
      <c r="I4253" s="5">
        <v>3.8415797519999999</v>
      </c>
      <c r="J4253" s="2" t="s">
        <v>644</v>
      </c>
    </row>
    <row r="4254" spans="1:10" ht="14.4" hidden="1">
      <c r="A4254" s="3" t="s">
        <v>568</v>
      </c>
      <c r="B4254" s="5">
        <v>2014</v>
      </c>
      <c r="C4254" s="3" t="s">
        <v>647</v>
      </c>
      <c r="D4254" s="3" t="s">
        <v>650</v>
      </c>
      <c r="E4254" s="3" t="s">
        <v>35</v>
      </c>
      <c r="F4254" s="3" t="s">
        <v>646</v>
      </c>
      <c r="G4254" s="5">
        <v>2.522721384</v>
      </c>
      <c r="H4254" s="5">
        <v>1.3054838440000001</v>
      </c>
      <c r="I4254" s="5">
        <v>3.938481162</v>
      </c>
      <c r="J4254" s="2" t="s">
        <v>644</v>
      </c>
    </row>
    <row r="4255" spans="1:10" ht="14.4" hidden="1">
      <c r="A4255" s="3" t="s">
        <v>568</v>
      </c>
      <c r="B4255" s="5">
        <v>2015</v>
      </c>
      <c r="C4255" s="3" t="s">
        <v>647</v>
      </c>
      <c r="D4255" s="3" t="s">
        <v>650</v>
      </c>
      <c r="E4255" s="3" t="s">
        <v>35</v>
      </c>
      <c r="F4255" s="3" t="s">
        <v>646</v>
      </c>
      <c r="G4255" s="5">
        <v>2.489158701</v>
      </c>
      <c r="H4255" s="5">
        <v>1.2029445620000001</v>
      </c>
      <c r="I4255" s="5">
        <v>3.70483517</v>
      </c>
      <c r="J4255" s="2" t="s">
        <v>644</v>
      </c>
    </row>
    <row r="4256" spans="1:10" ht="14.4" hidden="1">
      <c r="A4256" s="3" t="s">
        <v>568</v>
      </c>
      <c r="B4256" s="5">
        <v>2016</v>
      </c>
      <c r="C4256" s="3" t="s">
        <v>647</v>
      </c>
      <c r="D4256" s="3" t="s">
        <v>650</v>
      </c>
      <c r="E4256" s="3" t="s">
        <v>35</v>
      </c>
      <c r="F4256" s="3" t="s">
        <v>646</v>
      </c>
      <c r="G4256" s="5">
        <v>2.463626729</v>
      </c>
      <c r="H4256" s="5">
        <v>1.1635507810000001</v>
      </c>
      <c r="I4256" s="5">
        <v>3.762528122</v>
      </c>
      <c r="J4256" s="2" t="s">
        <v>644</v>
      </c>
    </row>
    <row r="4257" spans="1:10" ht="14.4" hidden="1">
      <c r="A4257" s="3" t="s">
        <v>568</v>
      </c>
      <c r="B4257" s="5">
        <v>2017</v>
      </c>
      <c r="C4257" s="3" t="s">
        <v>647</v>
      </c>
      <c r="D4257" s="3" t="s">
        <v>650</v>
      </c>
      <c r="E4257" s="3" t="s">
        <v>35</v>
      </c>
      <c r="F4257" s="3" t="s">
        <v>646</v>
      </c>
      <c r="G4257" s="5">
        <v>2.5239452569999998</v>
      </c>
      <c r="H4257" s="5">
        <v>1.159748048</v>
      </c>
      <c r="I4257" s="5">
        <v>3.7862574329999998</v>
      </c>
      <c r="J4257" s="2" t="s">
        <v>644</v>
      </c>
    </row>
    <row r="4258" spans="1:10" ht="14.4">
      <c r="A4258" s="3" t="s">
        <v>568</v>
      </c>
      <c r="B4258" s="5">
        <v>1990</v>
      </c>
      <c r="C4258" s="3" t="s">
        <v>647</v>
      </c>
      <c r="D4258" s="3" t="s">
        <v>651</v>
      </c>
      <c r="E4258" s="3" t="s">
        <v>35</v>
      </c>
      <c r="F4258" s="3" t="s">
        <v>643</v>
      </c>
      <c r="G4258" s="5">
        <v>45.846031770000003</v>
      </c>
      <c r="H4258" s="5">
        <v>18.943657890000001</v>
      </c>
      <c r="I4258" s="5">
        <v>80.289790199999999</v>
      </c>
      <c r="J4258" s="2" t="s">
        <v>644</v>
      </c>
    </row>
    <row r="4259" spans="1:10" ht="14.4">
      <c r="A4259" s="3" t="s">
        <v>568</v>
      </c>
      <c r="B4259" s="5">
        <v>1991</v>
      </c>
      <c r="C4259" s="3" t="s">
        <v>647</v>
      </c>
      <c r="D4259" s="3" t="s">
        <v>651</v>
      </c>
      <c r="E4259" s="3" t="s">
        <v>35</v>
      </c>
      <c r="F4259" s="3" t="s">
        <v>643</v>
      </c>
      <c r="G4259" s="5">
        <v>46.208502529999997</v>
      </c>
      <c r="H4259" s="5">
        <v>21.547475850000001</v>
      </c>
      <c r="I4259" s="5">
        <v>76.379803050000007</v>
      </c>
      <c r="J4259" s="2" t="s">
        <v>644</v>
      </c>
    </row>
    <row r="4260" spans="1:10" ht="14.4">
      <c r="A4260" s="3" t="s">
        <v>568</v>
      </c>
      <c r="B4260" s="5">
        <v>1992</v>
      </c>
      <c r="C4260" s="3" t="s">
        <v>647</v>
      </c>
      <c r="D4260" s="3" t="s">
        <v>651</v>
      </c>
      <c r="E4260" s="3" t="s">
        <v>35</v>
      </c>
      <c r="F4260" s="3" t="s">
        <v>643</v>
      </c>
      <c r="G4260" s="5">
        <v>46.993189889999996</v>
      </c>
      <c r="H4260" s="5">
        <v>22.274662979999999</v>
      </c>
      <c r="I4260" s="5">
        <v>76.132140430000007</v>
      </c>
      <c r="J4260" s="2" t="s">
        <v>644</v>
      </c>
    </row>
    <row r="4261" spans="1:10" ht="14.4">
      <c r="A4261" s="3" t="s">
        <v>568</v>
      </c>
      <c r="B4261" s="5">
        <v>1993</v>
      </c>
      <c r="C4261" s="3" t="s">
        <v>647</v>
      </c>
      <c r="D4261" s="3" t="s">
        <v>651</v>
      </c>
      <c r="E4261" s="3" t="s">
        <v>35</v>
      </c>
      <c r="F4261" s="3" t="s">
        <v>643</v>
      </c>
      <c r="G4261" s="5">
        <v>47.619078940000001</v>
      </c>
      <c r="H4261" s="5">
        <v>23.279906199999999</v>
      </c>
      <c r="I4261" s="5">
        <v>76.175042399999995</v>
      </c>
      <c r="J4261" s="2" t="s">
        <v>644</v>
      </c>
    </row>
    <row r="4262" spans="1:10" ht="14.4">
      <c r="A4262" s="3" t="s">
        <v>568</v>
      </c>
      <c r="B4262" s="5">
        <v>1994</v>
      </c>
      <c r="C4262" s="3" t="s">
        <v>647</v>
      </c>
      <c r="D4262" s="3" t="s">
        <v>651</v>
      </c>
      <c r="E4262" s="3" t="s">
        <v>35</v>
      </c>
      <c r="F4262" s="3" t="s">
        <v>643</v>
      </c>
      <c r="G4262" s="5">
        <v>48.646252349999997</v>
      </c>
      <c r="H4262" s="5">
        <v>21.90568476</v>
      </c>
      <c r="I4262" s="5">
        <v>78.135097920000007</v>
      </c>
      <c r="J4262" s="2" t="s">
        <v>644</v>
      </c>
    </row>
    <row r="4263" spans="1:10" ht="14.4">
      <c r="A4263" s="3" t="s">
        <v>568</v>
      </c>
      <c r="B4263" s="5">
        <v>1995</v>
      </c>
      <c r="C4263" s="3" t="s">
        <v>647</v>
      </c>
      <c r="D4263" s="3" t="s">
        <v>651</v>
      </c>
      <c r="E4263" s="3" t="s">
        <v>35</v>
      </c>
      <c r="F4263" s="3" t="s">
        <v>643</v>
      </c>
      <c r="G4263" s="5">
        <v>49.707747120000001</v>
      </c>
      <c r="H4263" s="5">
        <v>22.089451069999999</v>
      </c>
      <c r="I4263" s="5">
        <v>83.919384820000005</v>
      </c>
      <c r="J4263" s="2" t="s">
        <v>644</v>
      </c>
    </row>
    <row r="4264" spans="1:10" ht="14.4">
      <c r="A4264" s="3" t="s">
        <v>568</v>
      </c>
      <c r="B4264" s="5">
        <v>1996</v>
      </c>
      <c r="C4264" s="3" t="s">
        <v>647</v>
      </c>
      <c r="D4264" s="3" t="s">
        <v>651</v>
      </c>
      <c r="E4264" s="3" t="s">
        <v>35</v>
      </c>
      <c r="F4264" s="3" t="s">
        <v>643</v>
      </c>
      <c r="G4264" s="5">
        <v>51.459192020000003</v>
      </c>
      <c r="H4264" s="5">
        <v>25.68044519</v>
      </c>
      <c r="I4264" s="5">
        <v>83.367157820000003</v>
      </c>
      <c r="J4264" s="2" t="s">
        <v>644</v>
      </c>
    </row>
    <row r="4265" spans="1:10" ht="14.4">
      <c r="A4265" s="3" t="s">
        <v>568</v>
      </c>
      <c r="B4265" s="5">
        <v>1997</v>
      </c>
      <c r="C4265" s="3" t="s">
        <v>647</v>
      </c>
      <c r="D4265" s="3" t="s">
        <v>651</v>
      </c>
      <c r="E4265" s="3" t="s">
        <v>35</v>
      </c>
      <c r="F4265" s="3" t="s">
        <v>643</v>
      </c>
      <c r="G4265" s="5">
        <v>53.505585199999999</v>
      </c>
      <c r="H4265" s="5">
        <v>27.25244455</v>
      </c>
      <c r="I4265" s="5">
        <v>83.020625949999996</v>
      </c>
      <c r="J4265" s="2" t="s">
        <v>644</v>
      </c>
    </row>
    <row r="4266" spans="1:10" ht="14.4">
      <c r="A4266" s="3" t="s">
        <v>568</v>
      </c>
      <c r="B4266" s="5">
        <v>1998</v>
      </c>
      <c r="C4266" s="3" t="s">
        <v>647</v>
      </c>
      <c r="D4266" s="3" t="s">
        <v>651</v>
      </c>
      <c r="E4266" s="3" t="s">
        <v>35</v>
      </c>
      <c r="F4266" s="3" t="s">
        <v>643</v>
      </c>
      <c r="G4266" s="5">
        <v>55.97986101</v>
      </c>
      <c r="H4266" s="5">
        <v>28.84061706</v>
      </c>
      <c r="I4266" s="5">
        <v>85.826637930000004</v>
      </c>
      <c r="J4266" s="2" t="s">
        <v>644</v>
      </c>
    </row>
    <row r="4267" spans="1:10" ht="14.4">
      <c r="A4267" s="3" t="s">
        <v>568</v>
      </c>
      <c r="B4267" s="5">
        <v>1999</v>
      </c>
      <c r="C4267" s="3" t="s">
        <v>647</v>
      </c>
      <c r="D4267" s="3" t="s">
        <v>651</v>
      </c>
      <c r="E4267" s="3" t="s">
        <v>35</v>
      </c>
      <c r="F4267" s="3" t="s">
        <v>643</v>
      </c>
      <c r="G4267" s="5">
        <v>58.611104830000002</v>
      </c>
      <c r="H4267" s="5">
        <v>27.957888610000001</v>
      </c>
      <c r="I4267" s="5">
        <v>92.163253879999999</v>
      </c>
      <c r="J4267" s="2" t="s">
        <v>644</v>
      </c>
    </row>
    <row r="4268" spans="1:10" ht="14.4">
      <c r="A4268" s="3" t="s">
        <v>568</v>
      </c>
      <c r="B4268" s="5">
        <v>2000</v>
      </c>
      <c r="C4268" s="3" t="s">
        <v>647</v>
      </c>
      <c r="D4268" s="3" t="s">
        <v>651</v>
      </c>
      <c r="E4268" s="3" t="s">
        <v>35</v>
      </c>
      <c r="F4268" s="3" t="s">
        <v>643</v>
      </c>
      <c r="G4268" s="5">
        <v>61.00366957</v>
      </c>
      <c r="H4268" s="5">
        <v>24.63745638</v>
      </c>
      <c r="I4268" s="5">
        <v>102.8840407</v>
      </c>
      <c r="J4268" s="2" t="s">
        <v>644</v>
      </c>
    </row>
    <row r="4269" spans="1:10" ht="14.4">
      <c r="A4269" s="3" t="s">
        <v>568</v>
      </c>
      <c r="B4269" s="5">
        <v>2001</v>
      </c>
      <c r="C4269" s="3" t="s">
        <v>647</v>
      </c>
      <c r="D4269" s="3" t="s">
        <v>651</v>
      </c>
      <c r="E4269" s="3" t="s">
        <v>35</v>
      </c>
      <c r="F4269" s="3" t="s">
        <v>643</v>
      </c>
      <c r="G4269" s="5">
        <v>64.673297199999993</v>
      </c>
      <c r="H4269" s="5">
        <v>30.148399940000001</v>
      </c>
      <c r="I4269" s="5">
        <v>102.1408919</v>
      </c>
      <c r="J4269" s="2" t="s">
        <v>644</v>
      </c>
    </row>
    <row r="4270" spans="1:10" ht="14.4">
      <c r="A4270" s="3" t="s">
        <v>568</v>
      </c>
      <c r="B4270" s="5">
        <v>2002</v>
      </c>
      <c r="C4270" s="3" t="s">
        <v>647</v>
      </c>
      <c r="D4270" s="3" t="s">
        <v>651</v>
      </c>
      <c r="E4270" s="3" t="s">
        <v>35</v>
      </c>
      <c r="F4270" s="3" t="s">
        <v>643</v>
      </c>
      <c r="G4270" s="5">
        <v>68.027598710000007</v>
      </c>
      <c r="H4270" s="5">
        <v>34.360829699999996</v>
      </c>
      <c r="I4270" s="5">
        <v>106.686097</v>
      </c>
      <c r="J4270" s="2" t="s">
        <v>644</v>
      </c>
    </row>
    <row r="4271" spans="1:10" ht="14.4">
      <c r="A4271" s="3" t="s">
        <v>568</v>
      </c>
      <c r="B4271" s="5">
        <v>2003</v>
      </c>
      <c r="C4271" s="3" t="s">
        <v>647</v>
      </c>
      <c r="D4271" s="3" t="s">
        <v>651</v>
      </c>
      <c r="E4271" s="3" t="s">
        <v>35</v>
      </c>
      <c r="F4271" s="3" t="s">
        <v>643</v>
      </c>
      <c r="G4271" s="5">
        <v>71.795783470000003</v>
      </c>
      <c r="H4271" s="5">
        <v>37.974691489999998</v>
      </c>
      <c r="I4271" s="5">
        <v>111.431225</v>
      </c>
      <c r="J4271" s="2" t="s">
        <v>644</v>
      </c>
    </row>
    <row r="4272" spans="1:10" ht="14.4">
      <c r="A4272" s="3" t="s">
        <v>568</v>
      </c>
      <c r="B4272" s="5">
        <v>2004</v>
      </c>
      <c r="C4272" s="3" t="s">
        <v>647</v>
      </c>
      <c r="D4272" s="3" t="s">
        <v>651</v>
      </c>
      <c r="E4272" s="3" t="s">
        <v>35</v>
      </c>
      <c r="F4272" s="3" t="s">
        <v>643</v>
      </c>
      <c r="G4272" s="5">
        <v>75.161290820000005</v>
      </c>
      <c r="H4272" s="5">
        <v>37.760894530000002</v>
      </c>
      <c r="I4272" s="5">
        <v>119.83869919999999</v>
      </c>
      <c r="J4272" s="2" t="s">
        <v>644</v>
      </c>
    </row>
    <row r="4273" spans="1:10" ht="14.4">
      <c r="A4273" s="3" t="s">
        <v>568</v>
      </c>
      <c r="B4273" s="5">
        <v>2005</v>
      </c>
      <c r="C4273" s="3" t="s">
        <v>647</v>
      </c>
      <c r="D4273" s="3" t="s">
        <v>651</v>
      </c>
      <c r="E4273" s="3" t="s">
        <v>35</v>
      </c>
      <c r="F4273" s="3" t="s">
        <v>643</v>
      </c>
      <c r="G4273" s="5">
        <v>78.796120250000001</v>
      </c>
      <c r="H4273" s="5">
        <v>34.132505889999997</v>
      </c>
      <c r="I4273" s="5">
        <v>129.24087700000001</v>
      </c>
      <c r="J4273" s="2" t="s">
        <v>644</v>
      </c>
    </row>
    <row r="4274" spans="1:10" ht="14.4">
      <c r="A4274" s="3" t="s">
        <v>568</v>
      </c>
      <c r="B4274" s="5">
        <v>2006</v>
      </c>
      <c r="C4274" s="3" t="s">
        <v>647</v>
      </c>
      <c r="D4274" s="3" t="s">
        <v>651</v>
      </c>
      <c r="E4274" s="3" t="s">
        <v>35</v>
      </c>
      <c r="F4274" s="3" t="s">
        <v>643</v>
      </c>
      <c r="G4274" s="5">
        <v>83.137015790000007</v>
      </c>
      <c r="H4274" s="5">
        <v>42.496473229999999</v>
      </c>
      <c r="I4274" s="5">
        <v>130.9802498</v>
      </c>
      <c r="J4274" s="2" t="s">
        <v>644</v>
      </c>
    </row>
    <row r="4275" spans="1:10" ht="14.4">
      <c r="A4275" s="3" t="s">
        <v>568</v>
      </c>
      <c r="B4275" s="5">
        <v>2007</v>
      </c>
      <c r="C4275" s="3" t="s">
        <v>647</v>
      </c>
      <c r="D4275" s="3" t="s">
        <v>651</v>
      </c>
      <c r="E4275" s="3" t="s">
        <v>35</v>
      </c>
      <c r="F4275" s="3" t="s">
        <v>643</v>
      </c>
      <c r="G4275" s="5">
        <v>87.914219180000003</v>
      </c>
      <c r="H4275" s="5">
        <v>46.665383060000003</v>
      </c>
      <c r="I4275" s="5">
        <v>132.79849139999999</v>
      </c>
      <c r="J4275" s="2" t="s">
        <v>644</v>
      </c>
    </row>
    <row r="4276" spans="1:10" ht="14.4">
      <c r="A4276" s="3" t="s">
        <v>568</v>
      </c>
      <c r="B4276" s="5">
        <v>2008</v>
      </c>
      <c r="C4276" s="3" t="s">
        <v>647</v>
      </c>
      <c r="D4276" s="3" t="s">
        <v>651</v>
      </c>
      <c r="E4276" s="3" t="s">
        <v>35</v>
      </c>
      <c r="F4276" s="3" t="s">
        <v>643</v>
      </c>
      <c r="G4276" s="5">
        <v>91.801088469999996</v>
      </c>
      <c r="H4276" s="5">
        <v>47.62076527</v>
      </c>
      <c r="I4276" s="5">
        <v>137.78927210000001</v>
      </c>
      <c r="J4276" s="2" t="s">
        <v>644</v>
      </c>
    </row>
    <row r="4277" spans="1:10" ht="14.4">
      <c r="A4277" s="3" t="s">
        <v>568</v>
      </c>
      <c r="B4277" s="5">
        <v>2009</v>
      </c>
      <c r="C4277" s="3" t="s">
        <v>647</v>
      </c>
      <c r="D4277" s="3" t="s">
        <v>651</v>
      </c>
      <c r="E4277" s="3" t="s">
        <v>35</v>
      </c>
      <c r="F4277" s="3" t="s">
        <v>643</v>
      </c>
      <c r="G4277" s="5">
        <v>95.565925879999995</v>
      </c>
      <c r="H4277" s="5">
        <v>47.98322125</v>
      </c>
      <c r="I4277" s="5">
        <v>147.528412</v>
      </c>
      <c r="J4277" s="2" t="s">
        <v>644</v>
      </c>
    </row>
    <row r="4278" spans="1:10" ht="14.4">
      <c r="A4278" s="3" t="s">
        <v>568</v>
      </c>
      <c r="B4278" s="5">
        <v>2010</v>
      </c>
      <c r="C4278" s="3" t="s">
        <v>647</v>
      </c>
      <c r="D4278" s="3" t="s">
        <v>651</v>
      </c>
      <c r="E4278" s="3" t="s">
        <v>35</v>
      </c>
      <c r="F4278" s="3" t="s">
        <v>643</v>
      </c>
      <c r="G4278" s="5">
        <v>99.429837649999996</v>
      </c>
      <c r="H4278" s="5">
        <v>42.950363510000003</v>
      </c>
      <c r="I4278" s="5">
        <v>160.58930989999999</v>
      </c>
      <c r="J4278" s="2" t="s">
        <v>644</v>
      </c>
    </row>
    <row r="4279" spans="1:10" ht="14.4">
      <c r="A4279" s="3" t="s">
        <v>568</v>
      </c>
      <c r="B4279" s="5">
        <v>2011</v>
      </c>
      <c r="C4279" s="3" t="s">
        <v>647</v>
      </c>
      <c r="D4279" s="3" t="s">
        <v>651</v>
      </c>
      <c r="E4279" s="3" t="s">
        <v>35</v>
      </c>
      <c r="F4279" s="3" t="s">
        <v>643</v>
      </c>
      <c r="G4279" s="5">
        <v>102.3605274</v>
      </c>
      <c r="H4279" s="5">
        <v>46.91564237</v>
      </c>
      <c r="I4279" s="5">
        <v>162.76218030000001</v>
      </c>
      <c r="J4279" s="2" t="s">
        <v>644</v>
      </c>
    </row>
    <row r="4280" spans="1:10" ht="14.4">
      <c r="A4280" s="3" t="s">
        <v>568</v>
      </c>
      <c r="B4280" s="5">
        <v>2012</v>
      </c>
      <c r="C4280" s="3" t="s">
        <v>647</v>
      </c>
      <c r="D4280" s="3" t="s">
        <v>651</v>
      </c>
      <c r="E4280" s="3" t="s">
        <v>35</v>
      </c>
      <c r="F4280" s="3" t="s">
        <v>643</v>
      </c>
      <c r="G4280" s="5">
        <v>105.0873507</v>
      </c>
      <c r="H4280" s="5">
        <v>42.469299880000001</v>
      </c>
      <c r="I4280" s="5">
        <v>177.16694150000001</v>
      </c>
      <c r="J4280" s="2" t="s">
        <v>644</v>
      </c>
    </row>
    <row r="4281" spans="1:10" ht="14.4">
      <c r="A4281" s="3" t="s">
        <v>568</v>
      </c>
      <c r="B4281" s="5">
        <v>2013</v>
      </c>
      <c r="C4281" s="3" t="s">
        <v>647</v>
      </c>
      <c r="D4281" s="3" t="s">
        <v>651</v>
      </c>
      <c r="E4281" s="3" t="s">
        <v>35</v>
      </c>
      <c r="F4281" s="3" t="s">
        <v>643</v>
      </c>
      <c r="G4281" s="5">
        <v>109.5437893</v>
      </c>
      <c r="H4281" s="5">
        <v>45.138922559999997</v>
      </c>
      <c r="I4281" s="5">
        <v>181.74430419999999</v>
      </c>
      <c r="J4281" s="2" t="s">
        <v>644</v>
      </c>
    </row>
    <row r="4282" spans="1:10" ht="14.4">
      <c r="A4282" s="3" t="s">
        <v>568</v>
      </c>
      <c r="B4282" s="5">
        <v>2014</v>
      </c>
      <c r="C4282" s="3" t="s">
        <v>647</v>
      </c>
      <c r="D4282" s="3" t="s">
        <v>651</v>
      </c>
      <c r="E4282" s="3" t="s">
        <v>35</v>
      </c>
      <c r="F4282" s="3" t="s">
        <v>643</v>
      </c>
      <c r="G4282" s="5">
        <v>110.46492720000001</v>
      </c>
      <c r="H4282" s="5">
        <v>49.035015899999998</v>
      </c>
      <c r="I4282" s="5">
        <v>187.92462839999999</v>
      </c>
      <c r="J4282" s="2" t="s">
        <v>644</v>
      </c>
    </row>
    <row r="4283" spans="1:10" ht="14.4">
      <c r="A4283" s="3" t="s">
        <v>568</v>
      </c>
      <c r="B4283" s="5">
        <v>2015</v>
      </c>
      <c r="C4283" s="3" t="s">
        <v>647</v>
      </c>
      <c r="D4283" s="3" t="s">
        <v>651</v>
      </c>
      <c r="E4283" s="3" t="s">
        <v>35</v>
      </c>
      <c r="F4283" s="3" t="s">
        <v>643</v>
      </c>
      <c r="G4283" s="5">
        <v>109.72795429999999</v>
      </c>
      <c r="H4283" s="5">
        <v>45.472197340000001</v>
      </c>
      <c r="I4283" s="5">
        <v>184.21276399999999</v>
      </c>
      <c r="J4283" s="2" t="s">
        <v>644</v>
      </c>
    </row>
    <row r="4284" spans="1:10" ht="14.4">
      <c r="A4284" s="3" t="s">
        <v>568</v>
      </c>
      <c r="B4284" s="5">
        <v>2016</v>
      </c>
      <c r="C4284" s="3" t="s">
        <v>647</v>
      </c>
      <c r="D4284" s="3" t="s">
        <v>651</v>
      </c>
      <c r="E4284" s="3" t="s">
        <v>35</v>
      </c>
      <c r="F4284" s="3" t="s">
        <v>643</v>
      </c>
      <c r="G4284" s="5">
        <v>109.32664920000001</v>
      </c>
      <c r="H4284" s="5">
        <v>42.621818009999998</v>
      </c>
      <c r="I4284" s="5">
        <v>185.9151415</v>
      </c>
      <c r="J4284" s="2" t="s">
        <v>644</v>
      </c>
    </row>
    <row r="4285" spans="1:10" ht="14.4">
      <c r="A4285" s="3" t="s">
        <v>568</v>
      </c>
      <c r="B4285" s="5">
        <v>2017</v>
      </c>
      <c r="C4285" s="3" t="s">
        <v>647</v>
      </c>
      <c r="D4285" s="3" t="s">
        <v>651</v>
      </c>
      <c r="E4285" s="3" t="s">
        <v>35</v>
      </c>
      <c r="F4285" s="3" t="s">
        <v>643</v>
      </c>
      <c r="G4285" s="5">
        <v>112.5992617</v>
      </c>
      <c r="H4285" s="5">
        <v>45.853353519999999</v>
      </c>
      <c r="I4285" s="5">
        <v>186.1364456</v>
      </c>
      <c r="J4285" s="2" t="s">
        <v>644</v>
      </c>
    </row>
    <row r="4286" spans="1:10" ht="14.4" hidden="1">
      <c r="A4286" s="3" t="s">
        <v>568</v>
      </c>
      <c r="B4286" s="5">
        <v>1990</v>
      </c>
      <c r="C4286" s="3" t="s">
        <v>647</v>
      </c>
      <c r="D4286" s="3" t="s">
        <v>651</v>
      </c>
      <c r="E4286" s="3" t="s">
        <v>35</v>
      </c>
      <c r="F4286" s="3" t="s">
        <v>646</v>
      </c>
      <c r="G4286" s="5">
        <v>1.879040295</v>
      </c>
      <c r="H4286" s="5">
        <v>0.78129107900000005</v>
      </c>
      <c r="I4286" s="5">
        <v>3.3326553570000002</v>
      </c>
      <c r="J4286" s="2" t="s">
        <v>644</v>
      </c>
    </row>
    <row r="4287" spans="1:10" ht="14.4" hidden="1">
      <c r="A4287" s="3" t="s">
        <v>568</v>
      </c>
      <c r="B4287" s="5">
        <v>1991</v>
      </c>
      <c r="C4287" s="3" t="s">
        <v>647</v>
      </c>
      <c r="D4287" s="3" t="s">
        <v>651</v>
      </c>
      <c r="E4287" s="3" t="s">
        <v>35</v>
      </c>
      <c r="F4287" s="3" t="s">
        <v>646</v>
      </c>
      <c r="G4287" s="5">
        <v>1.8953549300000001</v>
      </c>
      <c r="H4287" s="5">
        <v>0.87713287500000003</v>
      </c>
      <c r="I4287" s="5">
        <v>3.1289215559999999</v>
      </c>
      <c r="J4287" s="2" t="s">
        <v>644</v>
      </c>
    </row>
    <row r="4288" spans="1:10" ht="14.4" hidden="1">
      <c r="A4288" s="3" t="s">
        <v>568</v>
      </c>
      <c r="B4288" s="5">
        <v>1992</v>
      </c>
      <c r="C4288" s="3" t="s">
        <v>647</v>
      </c>
      <c r="D4288" s="3" t="s">
        <v>651</v>
      </c>
      <c r="E4288" s="3" t="s">
        <v>35</v>
      </c>
      <c r="F4288" s="3" t="s">
        <v>646</v>
      </c>
      <c r="G4288" s="5">
        <v>1.9299978200000001</v>
      </c>
      <c r="H4288" s="5">
        <v>0.91958244700000003</v>
      </c>
      <c r="I4288" s="5">
        <v>3.1378574810000002</v>
      </c>
      <c r="J4288" s="2" t="s">
        <v>644</v>
      </c>
    </row>
    <row r="4289" spans="1:10" ht="14.4" hidden="1">
      <c r="A4289" s="3" t="s">
        <v>568</v>
      </c>
      <c r="B4289" s="5">
        <v>1993</v>
      </c>
      <c r="C4289" s="3" t="s">
        <v>647</v>
      </c>
      <c r="D4289" s="3" t="s">
        <v>651</v>
      </c>
      <c r="E4289" s="3" t="s">
        <v>35</v>
      </c>
      <c r="F4289" s="3" t="s">
        <v>646</v>
      </c>
      <c r="G4289" s="5">
        <v>1.9586237900000001</v>
      </c>
      <c r="H4289" s="5">
        <v>0.96247227400000002</v>
      </c>
      <c r="I4289" s="5">
        <v>3.1421732750000002</v>
      </c>
      <c r="J4289" s="2" t="s">
        <v>644</v>
      </c>
    </row>
    <row r="4290" spans="1:10" ht="14.4" hidden="1">
      <c r="A4290" s="3" t="s">
        <v>568</v>
      </c>
      <c r="B4290" s="5">
        <v>1994</v>
      </c>
      <c r="C4290" s="3" t="s">
        <v>647</v>
      </c>
      <c r="D4290" s="3" t="s">
        <v>651</v>
      </c>
      <c r="E4290" s="3" t="s">
        <v>35</v>
      </c>
      <c r="F4290" s="3" t="s">
        <v>646</v>
      </c>
      <c r="G4290" s="5">
        <v>2.0038967809999999</v>
      </c>
      <c r="H4290" s="5">
        <v>0.91213005800000002</v>
      </c>
      <c r="I4290" s="5">
        <v>3.2490882089999999</v>
      </c>
      <c r="J4290" s="2" t="s">
        <v>644</v>
      </c>
    </row>
    <row r="4291" spans="1:10" ht="14.4" hidden="1">
      <c r="A4291" s="3" t="s">
        <v>568</v>
      </c>
      <c r="B4291" s="5">
        <v>1995</v>
      </c>
      <c r="C4291" s="3" t="s">
        <v>647</v>
      </c>
      <c r="D4291" s="3" t="s">
        <v>651</v>
      </c>
      <c r="E4291" s="3" t="s">
        <v>35</v>
      </c>
      <c r="F4291" s="3" t="s">
        <v>646</v>
      </c>
      <c r="G4291" s="5">
        <v>2.0520223569999998</v>
      </c>
      <c r="H4291" s="5">
        <v>0.91479253699999996</v>
      </c>
      <c r="I4291" s="5">
        <v>3.467580238</v>
      </c>
      <c r="J4291" s="2" t="s">
        <v>644</v>
      </c>
    </row>
    <row r="4292" spans="1:10" ht="14.4" hidden="1">
      <c r="A4292" s="3" t="s">
        <v>568</v>
      </c>
      <c r="B4292" s="5">
        <v>1996</v>
      </c>
      <c r="C4292" s="3" t="s">
        <v>647</v>
      </c>
      <c r="D4292" s="3" t="s">
        <v>651</v>
      </c>
      <c r="E4292" s="3" t="s">
        <v>35</v>
      </c>
      <c r="F4292" s="3" t="s">
        <v>646</v>
      </c>
      <c r="G4292" s="5">
        <v>2.12882076</v>
      </c>
      <c r="H4292" s="5">
        <v>1.06655553</v>
      </c>
      <c r="I4292" s="5">
        <v>3.4489041930000002</v>
      </c>
      <c r="J4292" s="2" t="s">
        <v>644</v>
      </c>
    </row>
    <row r="4293" spans="1:10" ht="14.4" hidden="1">
      <c r="A4293" s="3" t="s">
        <v>568</v>
      </c>
      <c r="B4293" s="5">
        <v>1997</v>
      </c>
      <c r="C4293" s="3" t="s">
        <v>647</v>
      </c>
      <c r="D4293" s="3" t="s">
        <v>651</v>
      </c>
      <c r="E4293" s="3" t="s">
        <v>35</v>
      </c>
      <c r="F4293" s="3" t="s">
        <v>646</v>
      </c>
      <c r="G4293" s="5">
        <v>2.2198871339999999</v>
      </c>
      <c r="H4293" s="5">
        <v>1.1335186159999999</v>
      </c>
      <c r="I4293" s="5">
        <v>3.4329933709999998</v>
      </c>
      <c r="J4293" s="2" t="s">
        <v>644</v>
      </c>
    </row>
    <row r="4294" spans="1:10" ht="14.4" hidden="1">
      <c r="A4294" s="3" t="s">
        <v>568</v>
      </c>
      <c r="B4294" s="5">
        <v>1998</v>
      </c>
      <c r="C4294" s="3" t="s">
        <v>647</v>
      </c>
      <c r="D4294" s="3" t="s">
        <v>651</v>
      </c>
      <c r="E4294" s="3" t="s">
        <v>35</v>
      </c>
      <c r="F4294" s="3" t="s">
        <v>646</v>
      </c>
      <c r="G4294" s="5">
        <v>2.3320118339999998</v>
      </c>
      <c r="H4294" s="5">
        <v>1.1996210620000001</v>
      </c>
      <c r="I4294" s="5">
        <v>3.5634594370000001</v>
      </c>
      <c r="J4294" s="2" t="s">
        <v>644</v>
      </c>
    </row>
    <row r="4295" spans="1:10" ht="14.4" hidden="1">
      <c r="A4295" s="3" t="s">
        <v>568</v>
      </c>
      <c r="B4295" s="5">
        <v>1999</v>
      </c>
      <c r="C4295" s="3" t="s">
        <v>647</v>
      </c>
      <c r="D4295" s="3" t="s">
        <v>651</v>
      </c>
      <c r="E4295" s="3" t="s">
        <v>35</v>
      </c>
      <c r="F4295" s="3" t="s">
        <v>646</v>
      </c>
      <c r="G4295" s="5">
        <v>2.4534599140000002</v>
      </c>
      <c r="H4295" s="5">
        <v>1.1872518439999999</v>
      </c>
      <c r="I4295" s="5">
        <v>3.86637399</v>
      </c>
      <c r="J4295" s="2" t="s">
        <v>644</v>
      </c>
    </row>
    <row r="4296" spans="1:10" ht="14.4" hidden="1">
      <c r="A4296" s="3" t="s">
        <v>568</v>
      </c>
      <c r="B4296" s="5">
        <v>2000</v>
      </c>
      <c r="C4296" s="3" t="s">
        <v>647</v>
      </c>
      <c r="D4296" s="3" t="s">
        <v>651</v>
      </c>
      <c r="E4296" s="3" t="s">
        <v>35</v>
      </c>
      <c r="F4296" s="3" t="s">
        <v>646</v>
      </c>
      <c r="G4296" s="5">
        <v>2.565545368</v>
      </c>
      <c r="H4296" s="5">
        <v>1.030466162</v>
      </c>
      <c r="I4296" s="5">
        <v>4.3385775259999999</v>
      </c>
      <c r="J4296" s="2" t="s">
        <v>644</v>
      </c>
    </row>
    <row r="4297" spans="1:10" ht="14.4" hidden="1">
      <c r="A4297" s="3" t="s">
        <v>568</v>
      </c>
      <c r="B4297" s="5">
        <v>2001</v>
      </c>
      <c r="C4297" s="3" t="s">
        <v>647</v>
      </c>
      <c r="D4297" s="3" t="s">
        <v>651</v>
      </c>
      <c r="E4297" s="3" t="s">
        <v>35</v>
      </c>
      <c r="F4297" s="3" t="s">
        <v>646</v>
      </c>
      <c r="G4297" s="5">
        <v>2.7264719190000002</v>
      </c>
      <c r="H4297" s="5">
        <v>1.2731660060000001</v>
      </c>
      <c r="I4297" s="5">
        <v>4.3271323830000004</v>
      </c>
      <c r="J4297" s="2" t="s">
        <v>644</v>
      </c>
    </row>
    <row r="4298" spans="1:10" ht="14.4" hidden="1">
      <c r="A4298" s="3" t="s">
        <v>568</v>
      </c>
      <c r="B4298" s="5">
        <v>2002</v>
      </c>
      <c r="C4298" s="3" t="s">
        <v>647</v>
      </c>
      <c r="D4298" s="3" t="s">
        <v>651</v>
      </c>
      <c r="E4298" s="3" t="s">
        <v>35</v>
      </c>
      <c r="F4298" s="3" t="s">
        <v>646</v>
      </c>
      <c r="G4298" s="5">
        <v>2.870450392</v>
      </c>
      <c r="H4298" s="5">
        <v>1.443773738</v>
      </c>
      <c r="I4298" s="5">
        <v>4.4920933549999997</v>
      </c>
      <c r="J4298" s="2" t="s">
        <v>644</v>
      </c>
    </row>
    <row r="4299" spans="1:10" ht="14.4" hidden="1">
      <c r="A4299" s="3" t="s">
        <v>568</v>
      </c>
      <c r="B4299" s="5">
        <v>2003</v>
      </c>
      <c r="C4299" s="3" t="s">
        <v>647</v>
      </c>
      <c r="D4299" s="3" t="s">
        <v>651</v>
      </c>
      <c r="E4299" s="3" t="s">
        <v>35</v>
      </c>
      <c r="F4299" s="3" t="s">
        <v>646</v>
      </c>
      <c r="G4299" s="5">
        <v>3.0282207809999999</v>
      </c>
      <c r="H4299" s="5">
        <v>1.6120943860000001</v>
      </c>
      <c r="I4299" s="5">
        <v>4.7086169040000003</v>
      </c>
      <c r="J4299" s="2" t="s">
        <v>644</v>
      </c>
    </row>
    <row r="4300" spans="1:10" ht="14.4" hidden="1">
      <c r="A4300" s="3" t="s">
        <v>568</v>
      </c>
      <c r="B4300" s="5">
        <v>2004</v>
      </c>
      <c r="C4300" s="3" t="s">
        <v>647</v>
      </c>
      <c r="D4300" s="3" t="s">
        <v>651</v>
      </c>
      <c r="E4300" s="3" t="s">
        <v>35</v>
      </c>
      <c r="F4300" s="3" t="s">
        <v>646</v>
      </c>
      <c r="G4300" s="5">
        <v>3.1670496309999998</v>
      </c>
      <c r="H4300" s="5">
        <v>1.5887892370000001</v>
      </c>
      <c r="I4300" s="5">
        <v>5.0296231809999998</v>
      </c>
      <c r="J4300" s="2" t="s">
        <v>644</v>
      </c>
    </row>
    <row r="4301" spans="1:10" ht="14.4" hidden="1">
      <c r="A4301" s="3" t="s">
        <v>568</v>
      </c>
      <c r="B4301" s="5">
        <v>2005</v>
      </c>
      <c r="C4301" s="3" t="s">
        <v>647</v>
      </c>
      <c r="D4301" s="3" t="s">
        <v>651</v>
      </c>
      <c r="E4301" s="3" t="s">
        <v>35</v>
      </c>
      <c r="F4301" s="3" t="s">
        <v>646</v>
      </c>
      <c r="G4301" s="5">
        <v>3.3144138189999999</v>
      </c>
      <c r="H4301" s="5">
        <v>1.425868125</v>
      </c>
      <c r="I4301" s="5">
        <v>5.4665470279999999</v>
      </c>
      <c r="J4301" s="2" t="s">
        <v>644</v>
      </c>
    </row>
    <row r="4302" spans="1:10" ht="14.4" hidden="1">
      <c r="A4302" s="3" t="s">
        <v>568</v>
      </c>
      <c r="B4302" s="5">
        <v>2006</v>
      </c>
      <c r="C4302" s="3" t="s">
        <v>647</v>
      </c>
      <c r="D4302" s="3" t="s">
        <v>651</v>
      </c>
      <c r="E4302" s="3" t="s">
        <v>35</v>
      </c>
      <c r="F4302" s="3" t="s">
        <v>646</v>
      </c>
      <c r="G4302" s="5">
        <v>3.488667183</v>
      </c>
      <c r="H4302" s="5">
        <v>1.777991812</v>
      </c>
      <c r="I4302" s="5">
        <v>5.4712756909999998</v>
      </c>
      <c r="J4302" s="2" t="s">
        <v>644</v>
      </c>
    </row>
    <row r="4303" spans="1:10" ht="14.4" hidden="1">
      <c r="A4303" s="3" t="s">
        <v>568</v>
      </c>
      <c r="B4303" s="5">
        <v>2007</v>
      </c>
      <c r="C4303" s="3" t="s">
        <v>647</v>
      </c>
      <c r="D4303" s="3" t="s">
        <v>651</v>
      </c>
      <c r="E4303" s="3" t="s">
        <v>35</v>
      </c>
      <c r="F4303" s="3" t="s">
        <v>646</v>
      </c>
      <c r="G4303" s="5">
        <v>3.681305885</v>
      </c>
      <c r="H4303" s="5">
        <v>1.9617757259999999</v>
      </c>
      <c r="I4303" s="5">
        <v>5.555917698</v>
      </c>
      <c r="J4303" s="2" t="s">
        <v>644</v>
      </c>
    </row>
    <row r="4304" spans="1:10" ht="14.4" hidden="1">
      <c r="A4304" s="3" t="s">
        <v>568</v>
      </c>
      <c r="B4304" s="5">
        <v>2008</v>
      </c>
      <c r="C4304" s="3" t="s">
        <v>647</v>
      </c>
      <c r="D4304" s="3" t="s">
        <v>651</v>
      </c>
      <c r="E4304" s="3" t="s">
        <v>35</v>
      </c>
      <c r="F4304" s="3" t="s">
        <v>646</v>
      </c>
      <c r="G4304" s="5">
        <v>3.832975915</v>
      </c>
      <c r="H4304" s="5">
        <v>1.99557976</v>
      </c>
      <c r="I4304" s="5">
        <v>5.7568127230000004</v>
      </c>
      <c r="J4304" s="2" t="s">
        <v>644</v>
      </c>
    </row>
    <row r="4305" spans="1:10" ht="14.4" hidden="1">
      <c r="A4305" s="3" t="s">
        <v>568</v>
      </c>
      <c r="B4305" s="5">
        <v>2009</v>
      </c>
      <c r="C4305" s="3" t="s">
        <v>647</v>
      </c>
      <c r="D4305" s="3" t="s">
        <v>651</v>
      </c>
      <c r="E4305" s="3" t="s">
        <v>35</v>
      </c>
      <c r="F4305" s="3" t="s">
        <v>646</v>
      </c>
      <c r="G4305" s="5">
        <v>3.9754935410000001</v>
      </c>
      <c r="H4305" s="5">
        <v>2.0270437389999998</v>
      </c>
      <c r="I4305" s="5">
        <v>6.0876336450000004</v>
      </c>
      <c r="J4305" s="2" t="s">
        <v>644</v>
      </c>
    </row>
    <row r="4306" spans="1:10" ht="14.4" hidden="1">
      <c r="A4306" s="3" t="s">
        <v>568</v>
      </c>
      <c r="B4306" s="5">
        <v>2010</v>
      </c>
      <c r="C4306" s="3" t="s">
        <v>647</v>
      </c>
      <c r="D4306" s="3" t="s">
        <v>651</v>
      </c>
      <c r="E4306" s="3" t="s">
        <v>35</v>
      </c>
      <c r="F4306" s="3" t="s">
        <v>646</v>
      </c>
      <c r="G4306" s="5">
        <v>4.1197791029999999</v>
      </c>
      <c r="H4306" s="5">
        <v>1.7877345469999999</v>
      </c>
      <c r="I4306" s="5">
        <v>6.7227723460000002</v>
      </c>
      <c r="J4306" s="2" t="s">
        <v>644</v>
      </c>
    </row>
    <row r="4307" spans="1:10" ht="14.4" hidden="1">
      <c r="A4307" s="3" t="s">
        <v>568</v>
      </c>
      <c r="B4307" s="5">
        <v>2011</v>
      </c>
      <c r="C4307" s="3" t="s">
        <v>647</v>
      </c>
      <c r="D4307" s="3" t="s">
        <v>651</v>
      </c>
      <c r="E4307" s="3" t="s">
        <v>35</v>
      </c>
      <c r="F4307" s="3" t="s">
        <v>646</v>
      </c>
      <c r="G4307" s="5">
        <v>4.2316883680000004</v>
      </c>
      <c r="H4307" s="5">
        <v>1.9336128480000001</v>
      </c>
      <c r="I4307" s="5">
        <v>6.7234549719999999</v>
      </c>
      <c r="J4307" s="2" t="s">
        <v>644</v>
      </c>
    </row>
    <row r="4308" spans="1:10" ht="14.4" hidden="1">
      <c r="A4308" s="3" t="s">
        <v>568</v>
      </c>
      <c r="B4308" s="5">
        <v>2012</v>
      </c>
      <c r="C4308" s="3" t="s">
        <v>647</v>
      </c>
      <c r="D4308" s="3" t="s">
        <v>651</v>
      </c>
      <c r="E4308" s="3" t="s">
        <v>35</v>
      </c>
      <c r="F4308" s="3" t="s">
        <v>646</v>
      </c>
      <c r="G4308" s="5">
        <v>4.3353782230000002</v>
      </c>
      <c r="H4308" s="5">
        <v>1.7204536699999999</v>
      </c>
      <c r="I4308" s="5">
        <v>7.2408759920000003</v>
      </c>
      <c r="J4308" s="2" t="s">
        <v>644</v>
      </c>
    </row>
    <row r="4309" spans="1:10" ht="14.4" hidden="1">
      <c r="A4309" s="3" t="s">
        <v>568</v>
      </c>
      <c r="B4309" s="5">
        <v>2013</v>
      </c>
      <c r="C4309" s="3" t="s">
        <v>647</v>
      </c>
      <c r="D4309" s="3" t="s">
        <v>651</v>
      </c>
      <c r="E4309" s="3" t="s">
        <v>35</v>
      </c>
      <c r="F4309" s="3" t="s">
        <v>646</v>
      </c>
      <c r="G4309" s="5">
        <v>4.514503317</v>
      </c>
      <c r="H4309" s="5">
        <v>1.865926073</v>
      </c>
      <c r="I4309" s="5">
        <v>7.3863521719999996</v>
      </c>
      <c r="J4309" s="2" t="s">
        <v>644</v>
      </c>
    </row>
    <row r="4310" spans="1:10" ht="14.4" hidden="1">
      <c r="A4310" s="3" t="s">
        <v>568</v>
      </c>
      <c r="B4310" s="5">
        <v>2014</v>
      </c>
      <c r="C4310" s="3" t="s">
        <v>647</v>
      </c>
      <c r="D4310" s="3" t="s">
        <v>651</v>
      </c>
      <c r="E4310" s="3" t="s">
        <v>35</v>
      </c>
      <c r="F4310" s="3" t="s">
        <v>646</v>
      </c>
      <c r="G4310" s="5">
        <v>4.5477722800000002</v>
      </c>
      <c r="H4310" s="5">
        <v>1.9993221539999999</v>
      </c>
      <c r="I4310" s="5">
        <v>7.5904633260000001</v>
      </c>
      <c r="J4310" s="2" t="s">
        <v>644</v>
      </c>
    </row>
    <row r="4311" spans="1:10" ht="14.4" hidden="1">
      <c r="A4311" s="3" t="s">
        <v>568</v>
      </c>
      <c r="B4311" s="5">
        <v>2015</v>
      </c>
      <c r="C4311" s="3" t="s">
        <v>647</v>
      </c>
      <c r="D4311" s="3" t="s">
        <v>651</v>
      </c>
      <c r="E4311" s="3" t="s">
        <v>35</v>
      </c>
      <c r="F4311" s="3" t="s">
        <v>646</v>
      </c>
      <c r="G4311" s="5">
        <v>4.5090669700000001</v>
      </c>
      <c r="H4311" s="5">
        <v>1.867288651</v>
      </c>
      <c r="I4311" s="5">
        <v>7.5168662880000001</v>
      </c>
      <c r="J4311" s="2" t="s">
        <v>644</v>
      </c>
    </row>
    <row r="4312" spans="1:10" ht="14.4" hidden="1">
      <c r="A4312" s="3" t="s">
        <v>568</v>
      </c>
      <c r="B4312" s="5">
        <v>2016</v>
      </c>
      <c r="C4312" s="3" t="s">
        <v>647</v>
      </c>
      <c r="D4312" s="3" t="s">
        <v>651</v>
      </c>
      <c r="E4312" s="3" t="s">
        <v>35</v>
      </c>
      <c r="F4312" s="3" t="s">
        <v>646</v>
      </c>
      <c r="G4312" s="5">
        <v>4.4986007810000004</v>
      </c>
      <c r="H4312" s="5">
        <v>1.75492257</v>
      </c>
      <c r="I4312" s="5">
        <v>7.6497238520000002</v>
      </c>
      <c r="J4312" s="2" t="s">
        <v>644</v>
      </c>
    </row>
    <row r="4313" spans="1:10" ht="14.4" hidden="1">
      <c r="A4313" s="3" t="s">
        <v>568</v>
      </c>
      <c r="B4313" s="5">
        <v>2017</v>
      </c>
      <c r="C4313" s="3" t="s">
        <v>647</v>
      </c>
      <c r="D4313" s="3" t="s">
        <v>651</v>
      </c>
      <c r="E4313" s="3" t="s">
        <v>35</v>
      </c>
      <c r="F4313" s="3" t="s">
        <v>646</v>
      </c>
      <c r="G4313" s="5">
        <v>4.6404500960000004</v>
      </c>
      <c r="H4313" s="5">
        <v>1.9033250100000001</v>
      </c>
      <c r="I4313" s="5">
        <v>7.6465954549999999</v>
      </c>
      <c r="J4313" s="2" t="s">
        <v>644</v>
      </c>
    </row>
    <row r="4314" spans="1:10" ht="14.4">
      <c r="A4314" s="3" t="s">
        <v>568</v>
      </c>
      <c r="B4314" s="5">
        <v>1990</v>
      </c>
      <c r="C4314" s="3" t="s">
        <v>647</v>
      </c>
      <c r="D4314" s="3" t="s">
        <v>642</v>
      </c>
      <c r="E4314" s="3" t="s">
        <v>35</v>
      </c>
      <c r="F4314" s="3" t="s">
        <v>643</v>
      </c>
      <c r="G4314" s="5">
        <v>240.58771580000001</v>
      </c>
      <c r="H4314" s="5">
        <v>94.476916070000001</v>
      </c>
      <c r="I4314" s="5">
        <v>415.04295130000003</v>
      </c>
      <c r="J4314" s="2" t="s">
        <v>644</v>
      </c>
    </row>
    <row r="4315" spans="1:10" ht="14.4">
      <c r="A4315" s="3" t="s">
        <v>568</v>
      </c>
      <c r="B4315" s="5">
        <v>1991</v>
      </c>
      <c r="C4315" s="3" t="s">
        <v>647</v>
      </c>
      <c r="D4315" s="3" t="s">
        <v>642</v>
      </c>
      <c r="E4315" s="3" t="s">
        <v>35</v>
      </c>
      <c r="F4315" s="3" t="s">
        <v>643</v>
      </c>
      <c r="G4315" s="5">
        <v>223.67191460000001</v>
      </c>
      <c r="H4315" s="5">
        <v>97.11007223</v>
      </c>
      <c r="I4315" s="5">
        <v>377.7874703</v>
      </c>
      <c r="J4315" s="2" t="s">
        <v>644</v>
      </c>
    </row>
    <row r="4316" spans="1:10" ht="14.4">
      <c r="A4316" s="3" t="s">
        <v>568</v>
      </c>
      <c r="B4316" s="5">
        <v>1992</v>
      </c>
      <c r="C4316" s="3" t="s">
        <v>647</v>
      </c>
      <c r="D4316" s="3" t="s">
        <v>642</v>
      </c>
      <c r="E4316" s="3" t="s">
        <v>35</v>
      </c>
      <c r="F4316" s="3" t="s">
        <v>643</v>
      </c>
      <c r="G4316" s="5">
        <v>207.97982250000001</v>
      </c>
      <c r="H4316" s="5">
        <v>95.637033049999999</v>
      </c>
      <c r="I4316" s="5">
        <v>343.69199329999998</v>
      </c>
      <c r="J4316" s="2" t="s">
        <v>644</v>
      </c>
    </row>
    <row r="4317" spans="1:10" ht="14.4">
      <c r="A4317" s="3" t="s">
        <v>568</v>
      </c>
      <c r="B4317" s="5">
        <v>1993</v>
      </c>
      <c r="C4317" s="3" t="s">
        <v>647</v>
      </c>
      <c r="D4317" s="3" t="s">
        <v>642</v>
      </c>
      <c r="E4317" s="3" t="s">
        <v>35</v>
      </c>
      <c r="F4317" s="3" t="s">
        <v>643</v>
      </c>
      <c r="G4317" s="5">
        <v>191.706548</v>
      </c>
      <c r="H4317" s="5">
        <v>87.442224429999996</v>
      </c>
      <c r="I4317" s="5">
        <v>312.29375829999998</v>
      </c>
      <c r="J4317" s="2" t="s">
        <v>644</v>
      </c>
    </row>
    <row r="4318" spans="1:10" ht="14.4">
      <c r="A4318" s="3" t="s">
        <v>568</v>
      </c>
      <c r="B4318" s="5">
        <v>1994</v>
      </c>
      <c r="C4318" s="3" t="s">
        <v>647</v>
      </c>
      <c r="D4318" s="3" t="s">
        <v>642</v>
      </c>
      <c r="E4318" s="3" t="s">
        <v>35</v>
      </c>
      <c r="F4318" s="3" t="s">
        <v>643</v>
      </c>
      <c r="G4318" s="5">
        <v>177.14071340000001</v>
      </c>
      <c r="H4318" s="5">
        <v>81.420450419999995</v>
      </c>
      <c r="I4318" s="5">
        <v>297.55544220000002</v>
      </c>
      <c r="J4318" s="2" t="s">
        <v>644</v>
      </c>
    </row>
    <row r="4319" spans="1:10" ht="14.4">
      <c r="A4319" s="3" t="s">
        <v>568</v>
      </c>
      <c r="B4319" s="5">
        <v>1995</v>
      </c>
      <c r="C4319" s="3" t="s">
        <v>647</v>
      </c>
      <c r="D4319" s="3" t="s">
        <v>642</v>
      </c>
      <c r="E4319" s="3" t="s">
        <v>35</v>
      </c>
      <c r="F4319" s="3" t="s">
        <v>643</v>
      </c>
      <c r="G4319" s="5">
        <v>162.6570759</v>
      </c>
      <c r="H4319" s="5">
        <v>70.847392839999998</v>
      </c>
      <c r="I4319" s="5">
        <v>281.3709447</v>
      </c>
      <c r="J4319" s="2" t="s">
        <v>644</v>
      </c>
    </row>
    <row r="4320" spans="1:10" ht="14.4">
      <c r="A4320" s="3" t="s">
        <v>568</v>
      </c>
      <c r="B4320" s="5">
        <v>1996</v>
      </c>
      <c r="C4320" s="3" t="s">
        <v>647</v>
      </c>
      <c r="D4320" s="3" t="s">
        <v>642</v>
      </c>
      <c r="E4320" s="3" t="s">
        <v>35</v>
      </c>
      <c r="F4320" s="3" t="s">
        <v>643</v>
      </c>
      <c r="G4320" s="5">
        <v>150.17257770000001</v>
      </c>
      <c r="H4320" s="5">
        <v>75.32913843</v>
      </c>
      <c r="I4320" s="5">
        <v>246.05493000000001</v>
      </c>
      <c r="J4320" s="2" t="s">
        <v>644</v>
      </c>
    </row>
    <row r="4321" spans="1:10" ht="14.4">
      <c r="A4321" s="3" t="s">
        <v>568</v>
      </c>
      <c r="B4321" s="5">
        <v>1997</v>
      </c>
      <c r="C4321" s="3" t="s">
        <v>647</v>
      </c>
      <c r="D4321" s="3" t="s">
        <v>642</v>
      </c>
      <c r="E4321" s="3" t="s">
        <v>35</v>
      </c>
      <c r="F4321" s="3" t="s">
        <v>643</v>
      </c>
      <c r="G4321" s="5">
        <v>138.6632262</v>
      </c>
      <c r="H4321" s="5">
        <v>72.233487319999995</v>
      </c>
      <c r="I4321" s="5">
        <v>220.0599722</v>
      </c>
      <c r="J4321" s="2" t="s">
        <v>644</v>
      </c>
    </row>
    <row r="4322" spans="1:10" ht="14.4">
      <c r="A4322" s="3" t="s">
        <v>568</v>
      </c>
      <c r="B4322" s="5">
        <v>1998</v>
      </c>
      <c r="C4322" s="3" t="s">
        <v>647</v>
      </c>
      <c r="D4322" s="3" t="s">
        <v>642</v>
      </c>
      <c r="E4322" s="3" t="s">
        <v>35</v>
      </c>
      <c r="F4322" s="3" t="s">
        <v>643</v>
      </c>
      <c r="G4322" s="5">
        <v>130.5729882</v>
      </c>
      <c r="H4322" s="5">
        <v>68.353538040000004</v>
      </c>
      <c r="I4322" s="5">
        <v>206.8913258</v>
      </c>
      <c r="J4322" s="2" t="s">
        <v>644</v>
      </c>
    </row>
    <row r="4323" spans="1:10" ht="14.4">
      <c r="A4323" s="3" t="s">
        <v>568</v>
      </c>
      <c r="B4323" s="5">
        <v>1999</v>
      </c>
      <c r="C4323" s="3" t="s">
        <v>647</v>
      </c>
      <c r="D4323" s="3" t="s">
        <v>642</v>
      </c>
      <c r="E4323" s="3" t="s">
        <v>35</v>
      </c>
      <c r="F4323" s="3" t="s">
        <v>643</v>
      </c>
      <c r="G4323" s="5">
        <v>123.8679527</v>
      </c>
      <c r="H4323" s="5">
        <v>58.464946150000003</v>
      </c>
      <c r="I4323" s="5">
        <v>200.1328694</v>
      </c>
      <c r="J4323" s="2" t="s">
        <v>644</v>
      </c>
    </row>
    <row r="4324" spans="1:10" ht="14.4">
      <c r="A4324" s="3" t="s">
        <v>568</v>
      </c>
      <c r="B4324" s="5">
        <v>2000</v>
      </c>
      <c r="C4324" s="3" t="s">
        <v>647</v>
      </c>
      <c r="D4324" s="3" t="s">
        <v>642</v>
      </c>
      <c r="E4324" s="3" t="s">
        <v>35</v>
      </c>
      <c r="F4324" s="3" t="s">
        <v>643</v>
      </c>
      <c r="G4324" s="5">
        <v>119.0583481</v>
      </c>
      <c r="H4324" s="5">
        <v>50.064084360000003</v>
      </c>
      <c r="I4324" s="5">
        <v>199.68270219999999</v>
      </c>
      <c r="J4324" s="2" t="s">
        <v>644</v>
      </c>
    </row>
    <row r="4325" spans="1:10" ht="14.4">
      <c r="A4325" s="3" t="s">
        <v>568</v>
      </c>
      <c r="B4325" s="5">
        <v>2001</v>
      </c>
      <c r="C4325" s="3" t="s">
        <v>647</v>
      </c>
      <c r="D4325" s="3" t="s">
        <v>642</v>
      </c>
      <c r="E4325" s="3" t="s">
        <v>35</v>
      </c>
      <c r="F4325" s="3" t="s">
        <v>643</v>
      </c>
      <c r="G4325" s="5">
        <v>118.1469221</v>
      </c>
      <c r="H4325" s="5">
        <v>56.720801430000002</v>
      </c>
      <c r="I4325" s="5">
        <v>189.06277850000001</v>
      </c>
      <c r="J4325" s="2" t="s">
        <v>644</v>
      </c>
    </row>
    <row r="4326" spans="1:10" ht="14.4">
      <c r="A4326" s="3" t="s">
        <v>568</v>
      </c>
      <c r="B4326" s="5">
        <v>2002</v>
      </c>
      <c r="C4326" s="3" t="s">
        <v>647</v>
      </c>
      <c r="D4326" s="3" t="s">
        <v>642</v>
      </c>
      <c r="E4326" s="3" t="s">
        <v>35</v>
      </c>
      <c r="F4326" s="3" t="s">
        <v>643</v>
      </c>
      <c r="G4326" s="5">
        <v>116.4998106</v>
      </c>
      <c r="H4326" s="5">
        <v>57.394808930000003</v>
      </c>
      <c r="I4326" s="5">
        <v>182.01555450000001</v>
      </c>
      <c r="J4326" s="2" t="s">
        <v>644</v>
      </c>
    </row>
    <row r="4327" spans="1:10" ht="14.4">
      <c r="A4327" s="3" t="s">
        <v>568</v>
      </c>
      <c r="B4327" s="5">
        <v>2003</v>
      </c>
      <c r="C4327" s="3" t="s">
        <v>647</v>
      </c>
      <c r="D4327" s="3" t="s">
        <v>642</v>
      </c>
      <c r="E4327" s="3" t="s">
        <v>35</v>
      </c>
      <c r="F4327" s="3" t="s">
        <v>643</v>
      </c>
      <c r="G4327" s="5">
        <v>119.7702554</v>
      </c>
      <c r="H4327" s="5">
        <v>63.697814909999998</v>
      </c>
      <c r="I4327" s="5">
        <v>190.96286169999999</v>
      </c>
      <c r="J4327" s="2" t="s">
        <v>644</v>
      </c>
    </row>
    <row r="4328" spans="1:10" ht="14.4">
      <c r="A4328" s="3" t="s">
        <v>568</v>
      </c>
      <c r="B4328" s="5">
        <v>2004</v>
      </c>
      <c r="C4328" s="3" t="s">
        <v>647</v>
      </c>
      <c r="D4328" s="3" t="s">
        <v>642</v>
      </c>
      <c r="E4328" s="3" t="s">
        <v>35</v>
      </c>
      <c r="F4328" s="3" t="s">
        <v>643</v>
      </c>
      <c r="G4328" s="5">
        <v>121.98843100000001</v>
      </c>
      <c r="H4328" s="5">
        <v>64.076042740000005</v>
      </c>
      <c r="I4328" s="5">
        <v>194.00096579999999</v>
      </c>
      <c r="J4328" s="2" t="s">
        <v>644</v>
      </c>
    </row>
    <row r="4329" spans="1:10" ht="14.4">
      <c r="A4329" s="3" t="s">
        <v>568</v>
      </c>
      <c r="B4329" s="5">
        <v>2005</v>
      </c>
      <c r="C4329" s="3" t="s">
        <v>647</v>
      </c>
      <c r="D4329" s="3" t="s">
        <v>642</v>
      </c>
      <c r="E4329" s="3" t="s">
        <v>35</v>
      </c>
      <c r="F4329" s="3" t="s">
        <v>643</v>
      </c>
      <c r="G4329" s="5">
        <v>123.19278009999999</v>
      </c>
      <c r="H4329" s="5">
        <v>54.622517199999997</v>
      </c>
      <c r="I4329" s="5">
        <v>200.08158230000001</v>
      </c>
      <c r="J4329" s="2" t="s">
        <v>644</v>
      </c>
    </row>
    <row r="4330" spans="1:10" ht="14.4">
      <c r="A4330" s="3" t="s">
        <v>568</v>
      </c>
      <c r="B4330" s="5">
        <v>2006</v>
      </c>
      <c r="C4330" s="3" t="s">
        <v>647</v>
      </c>
      <c r="D4330" s="3" t="s">
        <v>642</v>
      </c>
      <c r="E4330" s="3" t="s">
        <v>35</v>
      </c>
      <c r="F4330" s="3" t="s">
        <v>643</v>
      </c>
      <c r="G4330" s="5">
        <v>124.90391579999999</v>
      </c>
      <c r="H4330" s="5">
        <v>65.960411629999996</v>
      </c>
      <c r="I4330" s="5">
        <v>196.57062740000001</v>
      </c>
      <c r="J4330" s="2" t="s">
        <v>644</v>
      </c>
    </row>
    <row r="4331" spans="1:10" ht="14.4">
      <c r="A4331" s="3" t="s">
        <v>568</v>
      </c>
      <c r="B4331" s="5">
        <v>2007</v>
      </c>
      <c r="C4331" s="3" t="s">
        <v>647</v>
      </c>
      <c r="D4331" s="3" t="s">
        <v>642</v>
      </c>
      <c r="E4331" s="3" t="s">
        <v>35</v>
      </c>
      <c r="F4331" s="3" t="s">
        <v>643</v>
      </c>
      <c r="G4331" s="5">
        <v>126.3947466</v>
      </c>
      <c r="H4331" s="5">
        <v>71.33568794</v>
      </c>
      <c r="I4331" s="5">
        <v>190.8815434</v>
      </c>
      <c r="J4331" s="2" t="s">
        <v>644</v>
      </c>
    </row>
    <row r="4332" spans="1:10" ht="14.4">
      <c r="A4332" s="3" t="s">
        <v>568</v>
      </c>
      <c r="B4332" s="5">
        <v>2008</v>
      </c>
      <c r="C4332" s="3" t="s">
        <v>647</v>
      </c>
      <c r="D4332" s="3" t="s">
        <v>642</v>
      </c>
      <c r="E4332" s="3" t="s">
        <v>35</v>
      </c>
      <c r="F4332" s="3" t="s">
        <v>643</v>
      </c>
      <c r="G4332" s="5">
        <v>127.1787245</v>
      </c>
      <c r="H4332" s="5">
        <v>71.02737922</v>
      </c>
      <c r="I4332" s="5">
        <v>193.52729350000001</v>
      </c>
      <c r="J4332" s="2" t="s">
        <v>644</v>
      </c>
    </row>
    <row r="4333" spans="1:10" ht="14.4">
      <c r="A4333" s="3" t="s">
        <v>568</v>
      </c>
      <c r="B4333" s="5">
        <v>2009</v>
      </c>
      <c r="C4333" s="3" t="s">
        <v>647</v>
      </c>
      <c r="D4333" s="3" t="s">
        <v>642</v>
      </c>
      <c r="E4333" s="3" t="s">
        <v>35</v>
      </c>
      <c r="F4333" s="3" t="s">
        <v>643</v>
      </c>
      <c r="G4333" s="5">
        <v>126.69971339999999</v>
      </c>
      <c r="H4333" s="5">
        <v>67.430776190000003</v>
      </c>
      <c r="I4333" s="5">
        <v>196.1764838</v>
      </c>
      <c r="J4333" s="2" t="s">
        <v>644</v>
      </c>
    </row>
    <row r="4334" spans="1:10" ht="14.4">
      <c r="A4334" s="3" t="s">
        <v>568</v>
      </c>
      <c r="B4334" s="5">
        <v>2010</v>
      </c>
      <c r="C4334" s="3" t="s">
        <v>647</v>
      </c>
      <c r="D4334" s="3" t="s">
        <v>642</v>
      </c>
      <c r="E4334" s="3" t="s">
        <v>35</v>
      </c>
      <c r="F4334" s="3" t="s">
        <v>643</v>
      </c>
      <c r="G4334" s="5">
        <v>125.63100780000001</v>
      </c>
      <c r="H4334" s="5">
        <v>58.250664749999999</v>
      </c>
      <c r="I4334" s="5">
        <v>202.6433251</v>
      </c>
      <c r="J4334" s="2" t="s">
        <v>644</v>
      </c>
    </row>
    <row r="4335" spans="1:10" ht="14.4">
      <c r="A4335" s="3" t="s">
        <v>568</v>
      </c>
      <c r="B4335" s="5">
        <v>2011</v>
      </c>
      <c r="C4335" s="3" t="s">
        <v>647</v>
      </c>
      <c r="D4335" s="3" t="s">
        <v>642</v>
      </c>
      <c r="E4335" s="3" t="s">
        <v>35</v>
      </c>
      <c r="F4335" s="3" t="s">
        <v>643</v>
      </c>
      <c r="G4335" s="5">
        <v>122.3405812</v>
      </c>
      <c r="H4335" s="5">
        <v>53.01241169</v>
      </c>
      <c r="I4335" s="5">
        <v>193.5073735</v>
      </c>
      <c r="J4335" s="2" t="s">
        <v>644</v>
      </c>
    </row>
    <row r="4336" spans="1:10" ht="14.4">
      <c r="A4336" s="3" t="s">
        <v>568</v>
      </c>
      <c r="B4336" s="5">
        <v>2012</v>
      </c>
      <c r="C4336" s="3" t="s">
        <v>647</v>
      </c>
      <c r="D4336" s="3" t="s">
        <v>642</v>
      </c>
      <c r="E4336" s="3" t="s">
        <v>35</v>
      </c>
      <c r="F4336" s="3" t="s">
        <v>643</v>
      </c>
      <c r="G4336" s="5">
        <v>117.07804109999999</v>
      </c>
      <c r="H4336" s="5">
        <v>51.210068130000003</v>
      </c>
      <c r="I4336" s="5">
        <v>192.77765489999999</v>
      </c>
      <c r="J4336" s="2" t="s">
        <v>644</v>
      </c>
    </row>
    <row r="4337" spans="1:10" ht="14.4">
      <c r="A4337" s="3" t="s">
        <v>568</v>
      </c>
      <c r="B4337" s="5">
        <v>2013</v>
      </c>
      <c r="C4337" s="3" t="s">
        <v>647</v>
      </c>
      <c r="D4337" s="3" t="s">
        <v>642</v>
      </c>
      <c r="E4337" s="3" t="s">
        <v>35</v>
      </c>
      <c r="F4337" s="3" t="s">
        <v>643</v>
      </c>
      <c r="G4337" s="5">
        <v>114.12337290000001</v>
      </c>
      <c r="H4337" s="5">
        <v>49.574931309999997</v>
      </c>
      <c r="I4337" s="5">
        <v>182.50612509999999</v>
      </c>
      <c r="J4337" s="2" t="s">
        <v>644</v>
      </c>
    </row>
    <row r="4338" spans="1:10" ht="14.4">
      <c r="A4338" s="3" t="s">
        <v>568</v>
      </c>
      <c r="B4338" s="5">
        <v>2014</v>
      </c>
      <c r="C4338" s="3" t="s">
        <v>647</v>
      </c>
      <c r="D4338" s="3" t="s">
        <v>642</v>
      </c>
      <c r="E4338" s="3" t="s">
        <v>35</v>
      </c>
      <c r="F4338" s="3" t="s">
        <v>643</v>
      </c>
      <c r="G4338" s="5">
        <v>108.23132560000001</v>
      </c>
      <c r="H4338" s="5">
        <v>52.124302520000001</v>
      </c>
      <c r="I4338" s="5">
        <v>179.51057779999999</v>
      </c>
      <c r="J4338" s="2" t="s">
        <v>644</v>
      </c>
    </row>
    <row r="4339" spans="1:10" ht="14.4">
      <c r="A4339" s="3" t="s">
        <v>568</v>
      </c>
      <c r="B4339" s="5">
        <v>2015</v>
      </c>
      <c r="C4339" s="3" t="s">
        <v>647</v>
      </c>
      <c r="D4339" s="3" t="s">
        <v>642</v>
      </c>
      <c r="E4339" s="3" t="s">
        <v>35</v>
      </c>
      <c r="F4339" s="3" t="s">
        <v>643</v>
      </c>
      <c r="G4339" s="5">
        <v>101.4429928</v>
      </c>
      <c r="H4339" s="5">
        <v>44.374701049999999</v>
      </c>
      <c r="I4339" s="5">
        <v>165.651006</v>
      </c>
      <c r="J4339" s="2" t="s">
        <v>644</v>
      </c>
    </row>
    <row r="4340" spans="1:10" ht="14.4">
      <c r="A4340" s="3" t="s">
        <v>568</v>
      </c>
      <c r="B4340" s="5">
        <v>2016</v>
      </c>
      <c r="C4340" s="3" t="s">
        <v>647</v>
      </c>
      <c r="D4340" s="3" t="s">
        <v>642</v>
      </c>
      <c r="E4340" s="3" t="s">
        <v>35</v>
      </c>
      <c r="F4340" s="3" t="s">
        <v>643</v>
      </c>
      <c r="G4340" s="5">
        <v>94.654985460000006</v>
      </c>
      <c r="H4340" s="5">
        <v>38.30274799</v>
      </c>
      <c r="I4340" s="5">
        <v>154.48599419999999</v>
      </c>
      <c r="J4340" s="2" t="s">
        <v>644</v>
      </c>
    </row>
    <row r="4341" spans="1:10" ht="14.4">
      <c r="A4341" s="3" t="s">
        <v>568</v>
      </c>
      <c r="B4341" s="5">
        <v>2017</v>
      </c>
      <c r="C4341" s="3" t="s">
        <v>647</v>
      </c>
      <c r="D4341" s="3" t="s">
        <v>642</v>
      </c>
      <c r="E4341" s="3" t="s">
        <v>35</v>
      </c>
      <c r="F4341" s="3" t="s">
        <v>643</v>
      </c>
      <c r="G4341" s="5">
        <v>92.020517240000004</v>
      </c>
      <c r="H4341" s="5">
        <v>38.505860259999999</v>
      </c>
      <c r="I4341" s="5">
        <v>145.25382740000001</v>
      </c>
      <c r="J4341" s="2" t="s">
        <v>644</v>
      </c>
    </row>
    <row r="4342" spans="1:10" ht="14.4" hidden="1">
      <c r="A4342" s="3" t="s">
        <v>568</v>
      </c>
      <c r="B4342" s="5">
        <v>1990</v>
      </c>
      <c r="C4342" s="3" t="s">
        <v>647</v>
      </c>
      <c r="D4342" s="3" t="s">
        <v>642</v>
      </c>
      <c r="E4342" s="3" t="s">
        <v>35</v>
      </c>
      <c r="F4342" s="3" t="s">
        <v>646</v>
      </c>
      <c r="G4342" s="5">
        <v>3.7215461799999998</v>
      </c>
      <c r="H4342" s="5">
        <v>1.4731690630000001</v>
      </c>
      <c r="I4342" s="5">
        <v>6.3442045489999996</v>
      </c>
      <c r="J4342" s="2" t="s">
        <v>644</v>
      </c>
    </row>
    <row r="4343" spans="1:10" ht="14.4" hidden="1">
      <c r="A4343" s="3" t="s">
        <v>568</v>
      </c>
      <c r="B4343" s="5">
        <v>1991</v>
      </c>
      <c r="C4343" s="3" t="s">
        <v>647</v>
      </c>
      <c r="D4343" s="3" t="s">
        <v>642</v>
      </c>
      <c r="E4343" s="3" t="s">
        <v>35</v>
      </c>
      <c r="F4343" s="3" t="s">
        <v>646</v>
      </c>
      <c r="G4343" s="5">
        <v>3.5411530729999998</v>
      </c>
      <c r="H4343" s="5">
        <v>1.592811687</v>
      </c>
      <c r="I4343" s="5">
        <v>5.9484459269999999</v>
      </c>
      <c r="J4343" s="2" t="s">
        <v>644</v>
      </c>
    </row>
    <row r="4344" spans="1:10" ht="14.4" hidden="1">
      <c r="A4344" s="3" t="s">
        <v>568</v>
      </c>
      <c r="B4344" s="5">
        <v>1992</v>
      </c>
      <c r="C4344" s="3" t="s">
        <v>647</v>
      </c>
      <c r="D4344" s="3" t="s">
        <v>642</v>
      </c>
      <c r="E4344" s="3" t="s">
        <v>35</v>
      </c>
      <c r="F4344" s="3" t="s">
        <v>646</v>
      </c>
      <c r="G4344" s="5">
        <v>3.3829924519999999</v>
      </c>
      <c r="H4344" s="5">
        <v>1.5562702369999999</v>
      </c>
      <c r="I4344" s="5">
        <v>5.6008775689999997</v>
      </c>
      <c r="J4344" s="2" t="s">
        <v>644</v>
      </c>
    </row>
    <row r="4345" spans="1:10" ht="14.4" hidden="1">
      <c r="A4345" s="3" t="s">
        <v>568</v>
      </c>
      <c r="B4345" s="5">
        <v>1993</v>
      </c>
      <c r="C4345" s="3" t="s">
        <v>647</v>
      </c>
      <c r="D4345" s="3" t="s">
        <v>642</v>
      </c>
      <c r="E4345" s="3" t="s">
        <v>35</v>
      </c>
      <c r="F4345" s="3" t="s">
        <v>646</v>
      </c>
      <c r="G4345" s="5">
        <v>3.213190837</v>
      </c>
      <c r="H4345" s="5">
        <v>1.4807587090000001</v>
      </c>
      <c r="I4345" s="5">
        <v>5.1547057150000004</v>
      </c>
      <c r="J4345" s="2" t="s">
        <v>644</v>
      </c>
    </row>
    <row r="4346" spans="1:10" ht="14.4" hidden="1">
      <c r="A4346" s="3" t="s">
        <v>568</v>
      </c>
      <c r="B4346" s="5">
        <v>1994</v>
      </c>
      <c r="C4346" s="3" t="s">
        <v>647</v>
      </c>
      <c r="D4346" s="3" t="s">
        <v>642</v>
      </c>
      <c r="E4346" s="3" t="s">
        <v>35</v>
      </c>
      <c r="F4346" s="3" t="s">
        <v>646</v>
      </c>
      <c r="G4346" s="5">
        <v>3.0725823970000001</v>
      </c>
      <c r="H4346" s="5">
        <v>1.4173225599999999</v>
      </c>
      <c r="I4346" s="5">
        <v>4.9703175650000002</v>
      </c>
      <c r="J4346" s="2" t="s">
        <v>644</v>
      </c>
    </row>
    <row r="4347" spans="1:10" ht="14.4" hidden="1">
      <c r="A4347" s="3" t="s">
        <v>568</v>
      </c>
      <c r="B4347" s="5">
        <v>1995</v>
      </c>
      <c r="C4347" s="3" t="s">
        <v>647</v>
      </c>
      <c r="D4347" s="3" t="s">
        <v>642</v>
      </c>
      <c r="E4347" s="3" t="s">
        <v>35</v>
      </c>
      <c r="F4347" s="3" t="s">
        <v>646</v>
      </c>
      <c r="G4347" s="5">
        <v>2.9298467239999999</v>
      </c>
      <c r="H4347" s="5">
        <v>1.3113934949999999</v>
      </c>
      <c r="I4347" s="5">
        <v>4.9354131949999998</v>
      </c>
      <c r="J4347" s="2" t="s">
        <v>644</v>
      </c>
    </row>
    <row r="4348" spans="1:10" ht="14.4" hidden="1">
      <c r="A4348" s="3" t="s">
        <v>568</v>
      </c>
      <c r="B4348" s="5">
        <v>1996</v>
      </c>
      <c r="C4348" s="3" t="s">
        <v>647</v>
      </c>
      <c r="D4348" s="3" t="s">
        <v>642</v>
      </c>
      <c r="E4348" s="3" t="s">
        <v>35</v>
      </c>
      <c r="F4348" s="3" t="s">
        <v>646</v>
      </c>
      <c r="G4348" s="5">
        <v>2.8220157129999999</v>
      </c>
      <c r="H4348" s="5">
        <v>1.4266845260000001</v>
      </c>
      <c r="I4348" s="5">
        <v>4.6375634310000002</v>
      </c>
      <c r="J4348" s="2" t="s">
        <v>644</v>
      </c>
    </row>
    <row r="4349" spans="1:10" ht="14.4" hidden="1">
      <c r="A4349" s="3" t="s">
        <v>568</v>
      </c>
      <c r="B4349" s="5">
        <v>1997</v>
      </c>
      <c r="C4349" s="3" t="s">
        <v>647</v>
      </c>
      <c r="D4349" s="3" t="s">
        <v>642</v>
      </c>
      <c r="E4349" s="3" t="s">
        <v>35</v>
      </c>
      <c r="F4349" s="3" t="s">
        <v>646</v>
      </c>
      <c r="G4349" s="5">
        <v>2.7260936149999999</v>
      </c>
      <c r="H4349" s="5">
        <v>1.4193642449999999</v>
      </c>
      <c r="I4349" s="5">
        <v>4.2728182739999996</v>
      </c>
      <c r="J4349" s="2" t="s">
        <v>644</v>
      </c>
    </row>
    <row r="4350" spans="1:10" ht="14.4" hidden="1">
      <c r="A4350" s="3" t="s">
        <v>568</v>
      </c>
      <c r="B4350" s="5">
        <v>1998</v>
      </c>
      <c r="C4350" s="3" t="s">
        <v>647</v>
      </c>
      <c r="D4350" s="3" t="s">
        <v>642</v>
      </c>
      <c r="E4350" s="3" t="s">
        <v>35</v>
      </c>
      <c r="F4350" s="3" t="s">
        <v>646</v>
      </c>
      <c r="G4350" s="5">
        <v>2.6797297950000001</v>
      </c>
      <c r="H4350" s="5">
        <v>1.4159773769999999</v>
      </c>
      <c r="I4350" s="5">
        <v>4.2789347759999998</v>
      </c>
      <c r="J4350" s="2" t="s">
        <v>644</v>
      </c>
    </row>
    <row r="4351" spans="1:10" ht="14.4" hidden="1">
      <c r="A4351" s="3" t="s">
        <v>568</v>
      </c>
      <c r="B4351" s="5">
        <v>1999</v>
      </c>
      <c r="C4351" s="3" t="s">
        <v>647</v>
      </c>
      <c r="D4351" s="3" t="s">
        <v>642</v>
      </c>
      <c r="E4351" s="3" t="s">
        <v>35</v>
      </c>
      <c r="F4351" s="3" t="s">
        <v>646</v>
      </c>
      <c r="G4351" s="5">
        <v>2.6521001179999999</v>
      </c>
      <c r="H4351" s="5">
        <v>1.328453023</v>
      </c>
      <c r="I4351" s="5">
        <v>4.2824698440000004</v>
      </c>
      <c r="J4351" s="2" t="s">
        <v>644</v>
      </c>
    </row>
    <row r="4352" spans="1:10" ht="14.4" hidden="1">
      <c r="A4352" s="3" t="s">
        <v>568</v>
      </c>
      <c r="B4352" s="5">
        <v>2000</v>
      </c>
      <c r="C4352" s="3" t="s">
        <v>647</v>
      </c>
      <c r="D4352" s="3" t="s">
        <v>642</v>
      </c>
      <c r="E4352" s="3" t="s">
        <v>35</v>
      </c>
      <c r="F4352" s="3" t="s">
        <v>646</v>
      </c>
      <c r="G4352" s="5">
        <v>2.6456787450000001</v>
      </c>
      <c r="H4352" s="5">
        <v>1.1280936850000001</v>
      </c>
      <c r="I4352" s="5">
        <v>4.4787014230000004</v>
      </c>
      <c r="J4352" s="2" t="s">
        <v>644</v>
      </c>
    </row>
    <row r="4353" spans="1:10" ht="14.4" hidden="1">
      <c r="A4353" s="3" t="s">
        <v>568</v>
      </c>
      <c r="B4353" s="5">
        <v>2001</v>
      </c>
      <c r="C4353" s="3" t="s">
        <v>647</v>
      </c>
      <c r="D4353" s="3" t="s">
        <v>642</v>
      </c>
      <c r="E4353" s="3" t="s">
        <v>35</v>
      </c>
      <c r="F4353" s="3" t="s">
        <v>646</v>
      </c>
      <c r="G4353" s="5">
        <v>2.7090424899999999</v>
      </c>
      <c r="H4353" s="5">
        <v>1.3354477440000001</v>
      </c>
      <c r="I4353" s="5">
        <v>4.355353934</v>
      </c>
      <c r="J4353" s="2" t="s">
        <v>644</v>
      </c>
    </row>
    <row r="4354" spans="1:10" ht="14.4" hidden="1">
      <c r="A4354" s="3" t="s">
        <v>568</v>
      </c>
      <c r="B4354" s="5">
        <v>2002</v>
      </c>
      <c r="C4354" s="3" t="s">
        <v>647</v>
      </c>
      <c r="D4354" s="3" t="s">
        <v>642</v>
      </c>
      <c r="E4354" s="3" t="s">
        <v>35</v>
      </c>
      <c r="F4354" s="3" t="s">
        <v>646</v>
      </c>
      <c r="G4354" s="5">
        <v>2.7544644049999998</v>
      </c>
      <c r="H4354" s="5">
        <v>1.375720493</v>
      </c>
      <c r="I4354" s="5">
        <v>4.3074467829999996</v>
      </c>
      <c r="J4354" s="2" t="s">
        <v>644</v>
      </c>
    </row>
    <row r="4355" spans="1:10" ht="14.4" hidden="1">
      <c r="A4355" s="3" t="s">
        <v>568</v>
      </c>
      <c r="B4355" s="5">
        <v>2003</v>
      </c>
      <c r="C4355" s="3" t="s">
        <v>647</v>
      </c>
      <c r="D4355" s="3" t="s">
        <v>642</v>
      </c>
      <c r="E4355" s="3" t="s">
        <v>35</v>
      </c>
      <c r="F4355" s="3" t="s">
        <v>646</v>
      </c>
      <c r="G4355" s="5">
        <v>2.868502044</v>
      </c>
      <c r="H4355" s="5">
        <v>1.5196878009999999</v>
      </c>
      <c r="I4355" s="5">
        <v>4.5474993960000001</v>
      </c>
      <c r="J4355" s="2" t="s">
        <v>644</v>
      </c>
    </row>
    <row r="4356" spans="1:10" ht="14.4" hidden="1">
      <c r="A4356" s="3" t="s">
        <v>568</v>
      </c>
      <c r="B4356" s="5">
        <v>2004</v>
      </c>
      <c r="C4356" s="3" t="s">
        <v>647</v>
      </c>
      <c r="D4356" s="3" t="s">
        <v>642</v>
      </c>
      <c r="E4356" s="3" t="s">
        <v>35</v>
      </c>
      <c r="F4356" s="3" t="s">
        <v>646</v>
      </c>
      <c r="G4356" s="5">
        <v>2.9611886109999999</v>
      </c>
      <c r="H4356" s="5">
        <v>1.4887570450000001</v>
      </c>
      <c r="I4356" s="5">
        <v>4.624751968</v>
      </c>
      <c r="J4356" s="2" t="s">
        <v>644</v>
      </c>
    </row>
    <row r="4357" spans="1:10" ht="14.4" hidden="1">
      <c r="A4357" s="3" t="s">
        <v>568</v>
      </c>
      <c r="B4357" s="5">
        <v>2005</v>
      </c>
      <c r="C4357" s="3" t="s">
        <v>647</v>
      </c>
      <c r="D4357" s="3" t="s">
        <v>642</v>
      </c>
      <c r="E4357" s="3" t="s">
        <v>35</v>
      </c>
      <c r="F4357" s="3" t="s">
        <v>646</v>
      </c>
      <c r="G4357" s="5">
        <v>3.0526615810000002</v>
      </c>
      <c r="H4357" s="5">
        <v>1.33614196</v>
      </c>
      <c r="I4357" s="5">
        <v>5.0712494369999996</v>
      </c>
      <c r="J4357" s="2" t="s">
        <v>644</v>
      </c>
    </row>
    <row r="4358" spans="1:10" ht="14.4" hidden="1">
      <c r="A4358" s="3" t="s">
        <v>568</v>
      </c>
      <c r="B4358" s="5">
        <v>2006</v>
      </c>
      <c r="C4358" s="3" t="s">
        <v>647</v>
      </c>
      <c r="D4358" s="3" t="s">
        <v>642</v>
      </c>
      <c r="E4358" s="3" t="s">
        <v>35</v>
      </c>
      <c r="F4358" s="3" t="s">
        <v>646</v>
      </c>
      <c r="G4358" s="5">
        <v>3.164078033</v>
      </c>
      <c r="H4358" s="5">
        <v>1.614009912</v>
      </c>
      <c r="I4358" s="5">
        <v>4.9153259289999998</v>
      </c>
      <c r="J4358" s="2" t="s">
        <v>644</v>
      </c>
    </row>
    <row r="4359" spans="1:10" ht="14.4" hidden="1">
      <c r="A4359" s="3" t="s">
        <v>568</v>
      </c>
      <c r="B4359" s="5">
        <v>2007</v>
      </c>
      <c r="C4359" s="3" t="s">
        <v>647</v>
      </c>
      <c r="D4359" s="3" t="s">
        <v>642</v>
      </c>
      <c r="E4359" s="3" t="s">
        <v>35</v>
      </c>
      <c r="F4359" s="3" t="s">
        <v>646</v>
      </c>
      <c r="G4359" s="5">
        <v>3.2873637200000001</v>
      </c>
      <c r="H4359" s="5">
        <v>1.840756139</v>
      </c>
      <c r="I4359" s="5">
        <v>4.9432313710000004</v>
      </c>
      <c r="J4359" s="2" t="s">
        <v>644</v>
      </c>
    </row>
    <row r="4360" spans="1:10" ht="14.4" hidden="1">
      <c r="A4360" s="3" t="s">
        <v>568</v>
      </c>
      <c r="B4360" s="5">
        <v>2008</v>
      </c>
      <c r="C4360" s="3" t="s">
        <v>647</v>
      </c>
      <c r="D4360" s="3" t="s">
        <v>642</v>
      </c>
      <c r="E4360" s="3" t="s">
        <v>35</v>
      </c>
      <c r="F4360" s="3" t="s">
        <v>646</v>
      </c>
      <c r="G4360" s="5">
        <v>3.3895671840000001</v>
      </c>
      <c r="H4360" s="5">
        <v>1.8861153850000001</v>
      </c>
      <c r="I4360" s="5">
        <v>5.1483626820000001</v>
      </c>
      <c r="J4360" s="2" t="s">
        <v>644</v>
      </c>
    </row>
    <row r="4361" spans="1:10" ht="14.4" hidden="1">
      <c r="A4361" s="3" t="s">
        <v>568</v>
      </c>
      <c r="B4361" s="5">
        <v>2009</v>
      </c>
      <c r="C4361" s="3" t="s">
        <v>647</v>
      </c>
      <c r="D4361" s="3" t="s">
        <v>642</v>
      </c>
      <c r="E4361" s="3" t="s">
        <v>35</v>
      </c>
      <c r="F4361" s="3" t="s">
        <v>646</v>
      </c>
      <c r="G4361" s="5">
        <v>3.4679272569999999</v>
      </c>
      <c r="H4361" s="5">
        <v>1.8125921650000001</v>
      </c>
      <c r="I4361" s="5">
        <v>5.3504617440000004</v>
      </c>
      <c r="J4361" s="2" t="s">
        <v>644</v>
      </c>
    </row>
    <row r="4362" spans="1:10" ht="14.4" hidden="1">
      <c r="A4362" s="3" t="s">
        <v>568</v>
      </c>
      <c r="B4362" s="5">
        <v>2010</v>
      </c>
      <c r="C4362" s="3" t="s">
        <v>647</v>
      </c>
      <c r="D4362" s="3" t="s">
        <v>642</v>
      </c>
      <c r="E4362" s="3" t="s">
        <v>35</v>
      </c>
      <c r="F4362" s="3" t="s">
        <v>646</v>
      </c>
      <c r="G4362" s="5">
        <v>3.536007417</v>
      </c>
      <c r="H4362" s="5">
        <v>1.6481260360000001</v>
      </c>
      <c r="I4362" s="5">
        <v>5.6496549790000001</v>
      </c>
      <c r="J4362" s="2" t="s">
        <v>644</v>
      </c>
    </row>
    <row r="4363" spans="1:10" ht="14.4" hidden="1">
      <c r="A4363" s="3" t="s">
        <v>568</v>
      </c>
      <c r="B4363" s="5">
        <v>2011</v>
      </c>
      <c r="C4363" s="3" t="s">
        <v>647</v>
      </c>
      <c r="D4363" s="3" t="s">
        <v>642</v>
      </c>
      <c r="E4363" s="3" t="s">
        <v>35</v>
      </c>
      <c r="F4363" s="3" t="s">
        <v>646</v>
      </c>
      <c r="G4363" s="5">
        <v>3.5476572630000001</v>
      </c>
      <c r="H4363" s="5">
        <v>1.5587185889999999</v>
      </c>
      <c r="I4363" s="5">
        <v>5.6681133910000003</v>
      </c>
      <c r="J4363" s="2" t="s">
        <v>644</v>
      </c>
    </row>
    <row r="4364" spans="1:10" ht="14.4" hidden="1">
      <c r="A4364" s="3" t="s">
        <v>568</v>
      </c>
      <c r="B4364" s="5">
        <v>2012</v>
      </c>
      <c r="C4364" s="3" t="s">
        <v>647</v>
      </c>
      <c r="D4364" s="3" t="s">
        <v>642</v>
      </c>
      <c r="E4364" s="3" t="s">
        <v>35</v>
      </c>
      <c r="F4364" s="3" t="s">
        <v>646</v>
      </c>
      <c r="G4364" s="5">
        <v>3.5154047070000001</v>
      </c>
      <c r="H4364" s="5">
        <v>1.5270250590000001</v>
      </c>
      <c r="I4364" s="5">
        <v>5.7158839339999998</v>
      </c>
      <c r="J4364" s="2" t="s">
        <v>644</v>
      </c>
    </row>
    <row r="4365" spans="1:10" ht="14.4" hidden="1">
      <c r="A4365" s="3" t="s">
        <v>568</v>
      </c>
      <c r="B4365" s="5">
        <v>2013</v>
      </c>
      <c r="C4365" s="3" t="s">
        <v>647</v>
      </c>
      <c r="D4365" s="3" t="s">
        <v>642</v>
      </c>
      <c r="E4365" s="3" t="s">
        <v>35</v>
      </c>
      <c r="F4365" s="3" t="s">
        <v>646</v>
      </c>
      <c r="G4365" s="5">
        <v>3.545849241</v>
      </c>
      <c r="H4365" s="5">
        <v>1.537341641</v>
      </c>
      <c r="I4365" s="5">
        <v>5.8280466620000002</v>
      </c>
      <c r="J4365" s="2" t="s">
        <v>644</v>
      </c>
    </row>
    <row r="4366" spans="1:10" ht="14.4" hidden="1">
      <c r="A4366" s="3" t="s">
        <v>568</v>
      </c>
      <c r="B4366" s="5">
        <v>2014</v>
      </c>
      <c r="C4366" s="3" t="s">
        <v>647</v>
      </c>
      <c r="D4366" s="3" t="s">
        <v>642</v>
      </c>
      <c r="E4366" s="3" t="s">
        <v>35</v>
      </c>
      <c r="F4366" s="3" t="s">
        <v>646</v>
      </c>
      <c r="G4366" s="5">
        <v>3.4743503310000001</v>
      </c>
      <c r="H4366" s="5">
        <v>1.72200153</v>
      </c>
      <c r="I4366" s="5">
        <v>5.787045204</v>
      </c>
      <c r="J4366" s="2" t="s">
        <v>644</v>
      </c>
    </row>
    <row r="4367" spans="1:10" ht="14.4" hidden="1">
      <c r="A4367" s="3" t="s">
        <v>568</v>
      </c>
      <c r="B4367" s="5">
        <v>2015</v>
      </c>
      <c r="C4367" s="3" t="s">
        <v>647</v>
      </c>
      <c r="D4367" s="3" t="s">
        <v>642</v>
      </c>
      <c r="E4367" s="3" t="s">
        <v>35</v>
      </c>
      <c r="F4367" s="3" t="s">
        <v>646</v>
      </c>
      <c r="G4367" s="5">
        <v>3.345435428</v>
      </c>
      <c r="H4367" s="5">
        <v>1.4567234499999999</v>
      </c>
      <c r="I4367" s="5">
        <v>5.4563000219999997</v>
      </c>
      <c r="J4367" s="2" t="s">
        <v>644</v>
      </c>
    </row>
    <row r="4368" spans="1:10" ht="14.4" hidden="1">
      <c r="A4368" s="3" t="s">
        <v>568</v>
      </c>
      <c r="B4368" s="5">
        <v>2016</v>
      </c>
      <c r="C4368" s="3" t="s">
        <v>647</v>
      </c>
      <c r="D4368" s="3" t="s">
        <v>642</v>
      </c>
      <c r="E4368" s="3" t="s">
        <v>35</v>
      </c>
      <c r="F4368" s="3" t="s">
        <v>646</v>
      </c>
      <c r="G4368" s="5">
        <v>3.2295775930000001</v>
      </c>
      <c r="H4368" s="5">
        <v>1.325470506</v>
      </c>
      <c r="I4368" s="5">
        <v>5.2943663369999996</v>
      </c>
      <c r="J4368" s="2" t="s">
        <v>644</v>
      </c>
    </row>
    <row r="4369" spans="1:10" ht="14.4" hidden="1">
      <c r="A4369" s="3" t="s">
        <v>568</v>
      </c>
      <c r="B4369" s="5">
        <v>2017</v>
      </c>
      <c r="C4369" s="3" t="s">
        <v>647</v>
      </c>
      <c r="D4369" s="3" t="s">
        <v>642</v>
      </c>
      <c r="E4369" s="3" t="s">
        <v>35</v>
      </c>
      <c r="F4369" s="3" t="s">
        <v>646</v>
      </c>
      <c r="G4369" s="5">
        <v>3.2438577980000001</v>
      </c>
      <c r="H4369" s="5">
        <v>1.3582257849999999</v>
      </c>
      <c r="I4369" s="5">
        <v>5.1839155129999996</v>
      </c>
      <c r="J4369" s="2" t="s">
        <v>644</v>
      </c>
    </row>
    <row r="4370" spans="1:10" ht="14.4">
      <c r="A4370" s="3" t="s">
        <v>29</v>
      </c>
      <c r="B4370" s="5">
        <v>1990</v>
      </c>
      <c r="C4370" s="3" t="s">
        <v>641</v>
      </c>
      <c r="D4370" s="3" t="s">
        <v>642</v>
      </c>
      <c r="E4370" s="3" t="s">
        <v>670</v>
      </c>
      <c r="F4370" s="3" t="s">
        <v>671</v>
      </c>
      <c r="G4370" s="5">
        <v>26299.32</v>
      </c>
      <c r="H4370" s="5">
        <v>19731.759999999998</v>
      </c>
      <c r="I4370" s="5">
        <v>32637.09</v>
      </c>
      <c r="J4370" s="2"/>
    </row>
    <row r="4371" spans="1:10" ht="14.4">
      <c r="A4371" s="3" t="s">
        <v>29</v>
      </c>
      <c r="B4371" s="5">
        <v>1991</v>
      </c>
      <c r="C4371" s="3" t="s">
        <v>641</v>
      </c>
      <c r="D4371" s="3" t="s">
        <v>642</v>
      </c>
      <c r="E4371" s="3" t="s">
        <v>670</v>
      </c>
      <c r="F4371" s="3" t="s">
        <v>671</v>
      </c>
      <c r="G4371" s="5">
        <v>25086.63</v>
      </c>
      <c r="H4371" s="5">
        <v>18456.54</v>
      </c>
      <c r="I4371" s="5">
        <v>31308.61</v>
      </c>
      <c r="J4371" s="2"/>
    </row>
    <row r="4372" spans="1:10" ht="14.4">
      <c r="A4372" s="3" t="s">
        <v>29</v>
      </c>
      <c r="B4372" s="5">
        <v>1992</v>
      </c>
      <c r="C4372" s="3" t="s">
        <v>641</v>
      </c>
      <c r="D4372" s="3" t="s">
        <v>642</v>
      </c>
      <c r="E4372" s="3" t="s">
        <v>670</v>
      </c>
      <c r="F4372" s="3" t="s">
        <v>671</v>
      </c>
      <c r="G4372" s="5">
        <v>23472.59</v>
      </c>
      <c r="H4372" s="5">
        <v>17492.64</v>
      </c>
      <c r="I4372" s="5">
        <v>29497.02</v>
      </c>
      <c r="J4372" s="2"/>
    </row>
    <row r="4373" spans="1:10" ht="14.4">
      <c r="A4373" s="3" t="s">
        <v>29</v>
      </c>
      <c r="B4373" s="5">
        <v>1993</v>
      </c>
      <c r="C4373" s="3" t="s">
        <v>641</v>
      </c>
      <c r="D4373" s="3" t="s">
        <v>642</v>
      </c>
      <c r="E4373" s="3" t="s">
        <v>670</v>
      </c>
      <c r="F4373" s="3" t="s">
        <v>671</v>
      </c>
      <c r="G4373" s="5">
        <v>22014.36</v>
      </c>
      <c r="H4373" s="5">
        <v>16207.64</v>
      </c>
      <c r="I4373" s="5">
        <v>27680.31</v>
      </c>
      <c r="J4373" s="2"/>
    </row>
    <row r="4374" spans="1:10" ht="14.4">
      <c r="A4374" s="3" t="s">
        <v>29</v>
      </c>
      <c r="B4374" s="5">
        <v>1994</v>
      </c>
      <c r="C4374" s="3" t="s">
        <v>641</v>
      </c>
      <c r="D4374" s="3" t="s">
        <v>642</v>
      </c>
      <c r="E4374" s="3" t="s">
        <v>670</v>
      </c>
      <c r="F4374" s="3" t="s">
        <v>671</v>
      </c>
      <c r="G4374" s="5">
        <v>20859</v>
      </c>
      <c r="H4374" s="5">
        <v>15519.6</v>
      </c>
      <c r="I4374" s="5">
        <v>26225.75</v>
      </c>
      <c r="J4374" s="2"/>
    </row>
    <row r="4375" spans="1:10" ht="14.4">
      <c r="A4375" s="3" t="s">
        <v>29</v>
      </c>
      <c r="B4375" s="5">
        <v>1995</v>
      </c>
      <c r="C4375" s="3" t="s">
        <v>641</v>
      </c>
      <c r="D4375" s="3" t="s">
        <v>642</v>
      </c>
      <c r="E4375" s="3" t="s">
        <v>670</v>
      </c>
      <c r="F4375" s="3" t="s">
        <v>671</v>
      </c>
      <c r="G4375" s="5">
        <v>19930.689999999999</v>
      </c>
      <c r="H4375" s="5">
        <v>14832.12</v>
      </c>
      <c r="I4375" s="5">
        <v>24737.77</v>
      </c>
      <c r="J4375" s="2"/>
    </row>
    <row r="4376" spans="1:10" ht="14.4">
      <c r="A4376" s="3" t="s">
        <v>29</v>
      </c>
      <c r="B4376" s="5">
        <v>1996</v>
      </c>
      <c r="C4376" s="3" t="s">
        <v>641</v>
      </c>
      <c r="D4376" s="3" t="s">
        <v>642</v>
      </c>
      <c r="E4376" s="3" t="s">
        <v>670</v>
      </c>
      <c r="F4376" s="3" t="s">
        <v>671</v>
      </c>
      <c r="G4376" s="5">
        <v>19130.66</v>
      </c>
      <c r="H4376" s="5">
        <v>14055.39</v>
      </c>
      <c r="I4376" s="5">
        <v>23907.67</v>
      </c>
      <c r="J4376" s="2"/>
    </row>
    <row r="4377" spans="1:10" ht="14.4">
      <c r="A4377" s="3" t="s">
        <v>29</v>
      </c>
      <c r="B4377" s="5">
        <v>1997</v>
      </c>
      <c r="C4377" s="3" t="s">
        <v>641</v>
      </c>
      <c r="D4377" s="3" t="s">
        <v>642</v>
      </c>
      <c r="E4377" s="3" t="s">
        <v>670</v>
      </c>
      <c r="F4377" s="3" t="s">
        <v>671</v>
      </c>
      <c r="G4377" s="5">
        <v>18405.150000000001</v>
      </c>
      <c r="H4377" s="5">
        <v>13439.08</v>
      </c>
      <c r="I4377" s="5">
        <v>23051.61</v>
      </c>
      <c r="J4377" s="2"/>
    </row>
    <row r="4378" spans="1:10" ht="14.4">
      <c r="A4378" s="3" t="s">
        <v>29</v>
      </c>
      <c r="B4378" s="5">
        <v>1998</v>
      </c>
      <c r="C4378" s="3" t="s">
        <v>641</v>
      </c>
      <c r="D4378" s="3" t="s">
        <v>642</v>
      </c>
      <c r="E4378" s="3" t="s">
        <v>670</v>
      </c>
      <c r="F4378" s="3" t="s">
        <v>671</v>
      </c>
      <c r="G4378" s="5">
        <v>17627.740000000002</v>
      </c>
      <c r="H4378" s="5">
        <v>12931.54</v>
      </c>
      <c r="I4378" s="5">
        <v>22287.7</v>
      </c>
      <c r="J4378" s="2"/>
    </row>
    <row r="4379" spans="1:10" ht="14.4">
      <c r="A4379" s="3" t="s">
        <v>29</v>
      </c>
      <c r="B4379" s="5">
        <v>1999</v>
      </c>
      <c r="C4379" s="3" t="s">
        <v>641</v>
      </c>
      <c r="D4379" s="3" t="s">
        <v>642</v>
      </c>
      <c r="E4379" s="3" t="s">
        <v>670</v>
      </c>
      <c r="F4379" s="3" t="s">
        <v>671</v>
      </c>
      <c r="G4379" s="5">
        <v>16929.560000000001</v>
      </c>
      <c r="H4379" s="5">
        <v>12499.29</v>
      </c>
      <c r="I4379" s="5">
        <v>21535.97</v>
      </c>
      <c r="J4379" s="2"/>
    </row>
    <row r="4380" spans="1:10" ht="14.4">
      <c r="A4380" s="3" t="s">
        <v>29</v>
      </c>
      <c r="B4380" s="5">
        <v>2000</v>
      </c>
      <c r="C4380" s="3" t="s">
        <v>641</v>
      </c>
      <c r="D4380" s="3" t="s">
        <v>642</v>
      </c>
      <c r="E4380" s="3" t="s">
        <v>670</v>
      </c>
      <c r="F4380" s="3" t="s">
        <v>671</v>
      </c>
      <c r="G4380" s="5">
        <v>16357.27</v>
      </c>
      <c r="H4380" s="5">
        <v>11678.55</v>
      </c>
      <c r="I4380" s="5">
        <v>20706.599999999999</v>
      </c>
      <c r="J4380" s="2"/>
    </row>
    <row r="4381" spans="1:10" ht="14.4">
      <c r="A4381" s="3" t="s">
        <v>29</v>
      </c>
      <c r="B4381" s="5">
        <v>2001</v>
      </c>
      <c r="C4381" s="3" t="s">
        <v>641</v>
      </c>
      <c r="D4381" s="3" t="s">
        <v>642</v>
      </c>
      <c r="E4381" s="3" t="s">
        <v>670</v>
      </c>
      <c r="F4381" s="3" t="s">
        <v>671</v>
      </c>
      <c r="G4381" s="5">
        <v>15737.71</v>
      </c>
      <c r="H4381" s="5">
        <v>11502.79</v>
      </c>
      <c r="I4381" s="5">
        <v>19877.73</v>
      </c>
      <c r="J4381" s="2"/>
    </row>
    <row r="4382" spans="1:10" ht="14.4">
      <c r="A4382" s="3" t="s">
        <v>29</v>
      </c>
      <c r="B4382" s="5">
        <v>2002</v>
      </c>
      <c r="C4382" s="3" t="s">
        <v>641</v>
      </c>
      <c r="D4382" s="3" t="s">
        <v>642</v>
      </c>
      <c r="E4382" s="3" t="s">
        <v>670</v>
      </c>
      <c r="F4382" s="3" t="s">
        <v>671</v>
      </c>
      <c r="G4382" s="5">
        <v>14994.23</v>
      </c>
      <c r="H4382" s="5">
        <v>11134.92</v>
      </c>
      <c r="I4382" s="5">
        <v>19116.29</v>
      </c>
      <c r="J4382" s="2"/>
    </row>
    <row r="4383" spans="1:10" ht="14.4">
      <c r="A4383" s="3" t="s">
        <v>29</v>
      </c>
      <c r="B4383" s="5">
        <v>2003</v>
      </c>
      <c r="C4383" s="3" t="s">
        <v>641</v>
      </c>
      <c r="D4383" s="3" t="s">
        <v>642</v>
      </c>
      <c r="E4383" s="3" t="s">
        <v>670</v>
      </c>
      <c r="F4383" s="3" t="s">
        <v>671</v>
      </c>
      <c r="G4383" s="5">
        <v>13905.88</v>
      </c>
      <c r="H4383" s="5">
        <v>10195.89</v>
      </c>
      <c r="I4383" s="5">
        <v>17842.55</v>
      </c>
      <c r="J4383" s="2"/>
    </row>
    <row r="4384" spans="1:10" ht="14.4">
      <c r="A4384" s="3" t="s">
        <v>29</v>
      </c>
      <c r="B4384" s="5">
        <v>2004</v>
      </c>
      <c r="C4384" s="3" t="s">
        <v>641</v>
      </c>
      <c r="D4384" s="3" t="s">
        <v>642</v>
      </c>
      <c r="E4384" s="3" t="s">
        <v>670</v>
      </c>
      <c r="F4384" s="3" t="s">
        <v>671</v>
      </c>
      <c r="G4384" s="5">
        <v>12873.98</v>
      </c>
      <c r="H4384" s="5">
        <v>9272.3829999999998</v>
      </c>
      <c r="I4384" s="5">
        <v>16281.33</v>
      </c>
      <c r="J4384" s="2"/>
    </row>
    <row r="4385" spans="1:10" ht="14.4">
      <c r="A4385" s="3" t="s">
        <v>29</v>
      </c>
      <c r="B4385" s="5">
        <v>2005</v>
      </c>
      <c r="C4385" s="3" t="s">
        <v>641</v>
      </c>
      <c r="D4385" s="3" t="s">
        <v>642</v>
      </c>
      <c r="E4385" s="3" t="s">
        <v>670</v>
      </c>
      <c r="F4385" s="3" t="s">
        <v>671</v>
      </c>
      <c r="G4385" s="5">
        <v>11673.22</v>
      </c>
      <c r="H4385" s="5">
        <v>8345.1779999999999</v>
      </c>
      <c r="I4385" s="5">
        <v>15053.89</v>
      </c>
      <c r="J4385" s="2"/>
    </row>
    <row r="4386" spans="1:10" ht="14.4">
      <c r="A4386" s="3" t="s">
        <v>29</v>
      </c>
      <c r="B4386" s="5">
        <v>2006</v>
      </c>
      <c r="C4386" s="3" t="s">
        <v>641</v>
      </c>
      <c r="D4386" s="3" t="s">
        <v>642</v>
      </c>
      <c r="E4386" s="3" t="s">
        <v>670</v>
      </c>
      <c r="F4386" s="3" t="s">
        <v>671</v>
      </c>
      <c r="G4386" s="5">
        <v>10433.129999999999</v>
      </c>
      <c r="H4386" s="5">
        <v>7474.2849999999999</v>
      </c>
      <c r="I4386" s="5">
        <v>13296.41</v>
      </c>
      <c r="J4386" s="2"/>
    </row>
    <row r="4387" spans="1:10" ht="14.4">
      <c r="A4387" s="3" t="s">
        <v>29</v>
      </c>
      <c r="B4387" s="5">
        <v>2007</v>
      </c>
      <c r="C4387" s="3" t="s">
        <v>641</v>
      </c>
      <c r="D4387" s="3" t="s">
        <v>642</v>
      </c>
      <c r="E4387" s="3" t="s">
        <v>670</v>
      </c>
      <c r="F4387" s="3" t="s">
        <v>671</v>
      </c>
      <c r="G4387" s="5">
        <v>9535.5010000000002</v>
      </c>
      <c r="H4387" s="5">
        <v>6724.5389999999998</v>
      </c>
      <c r="I4387" s="5">
        <v>12279.53</v>
      </c>
      <c r="J4387" s="2"/>
    </row>
    <row r="4388" spans="1:10" ht="14.4">
      <c r="A4388" s="3" t="s">
        <v>29</v>
      </c>
      <c r="B4388" s="5">
        <v>2008</v>
      </c>
      <c r="C4388" s="3" t="s">
        <v>641</v>
      </c>
      <c r="D4388" s="3" t="s">
        <v>642</v>
      </c>
      <c r="E4388" s="3" t="s">
        <v>670</v>
      </c>
      <c r="F4388" s="3" t="s">
        <v>671</v>
      </c>
      <c r="G4388" s="5">
        <v>8481.1409999999996</v>
      </c>
      <c r="H4388" s="5">
        <v>5930.0940000000001</v>
      </c>
      <c r="I4388" s="5">
        <v>11267.1</v>
      </c>
      <c r="J4388" s="2"/>
    </row>
    <row r="4389" spans="1:10" ht="14.4">
      <c r="A4389" s="3" t="s">
        <v>29</v>
      </c>
      <c r="B4389" s="5">
        <v>2009</v>
      </c>
      <c r="C4389" s="3" t="s">
        <v>641</v>
      </c>
      <c r="D4389" s="3" t="s">
        <v>642</v>
      </c>
      <c r="E4389" s="3" t="s">
        <v>670</v>
      </c>
      <c r="F4389" s="3" t="s">
        <v>671</v>
      </c>
      <c r="G4389" s="5">
        <v>7530.7330000000002</v>
      </c>
      <c r="H4389" s="5">
        <v>5386.6379999999999</v>
      </c>
      <c r="I4389" s="5">
        <v>9974.5769999999993</v>
      </c>
      <c r="J4389" s="2"/>
    </row>
    <row r="4390" spans="1:10" ht="14.4">
      <c r="A4390" s="3" t="s">
        <v>29</v>
      </c>
      <c r="B4390" s="5">
        <v>2010</v>
      </c>
      <c r="C4390" s="3" t="s">
        <v>641</v>
      </c>
      <c r="D4390" s="3" t="s">
        <v>642</v>
      </c>
      <c r="E4390" s="3" t="s">
        <v>670</v>
      </c>
      <c r="F4390" s="3" t="s">
        <v>671</v>
      </c>
      <c r="G4390" s="5">
        <v>6859.1</v>
      </c>
      <c r="H4390" s="5">
        <v>4793.125</v>
      </c>
      <c r="I4390" s="5">
        <v>9115.1</v>
      </c>
      <c r="J4390" s="2"/>
    </row>
    <row r="4391" spans="1:10" ht="14.4">
      <c r="A4391" s="3" t="s">
        <v>29</v>
      </c>
      <c r="B4391" s="5">
        <v>2011</v>
      </c>
      <c r="C4391" s="3" t="s">
        <v>641</v>
      </c>
      <c r="D4391" s="3" t="s">
        <v>642</v>
      </c>
      <c r="E4391" s="3" t="s">
        <v>670</v>
      </c>
      <c r="F4391" s="3" t="s">
        <v>671</v>
      </c>
      <c r="G4391" s="5">
        <v>6359.174</v>
      </c>
      <c r="H4391" s="5">
        <v>4386.5820000000003</v>
      </c>
      <c r="I4391" s="5">
        <v>8554.152</v>
      </c>
      <c r="J4391" s="2"/>
    </row>
    <row r="4392" spans="1:10" ht="14.4">
      <c r="A4392" s="3" t="s">
        <v>29</v>
      </c>
      <c r="B4392" s="5">
        <v>2012</v>
      </c>
      <c r="C4392" s="3" t="s">
        <v>641</v>
      </c>
      <c r="D4392" s="3" t="s">
        <v>642</v>
      </c>
      <c r="E4392" s="3" t="s">
        <v>670</v>
      </c>
      <c r="F4392" s="3" t="s">
        <v>671</v>
      </c>
      <c r="G4392" s="5">
        <v>5717.1369999999997</v>
      </c>
      <c r="H4392" s="5">
        <v>3909.6849999999999</v>
      </c>
      <c r="I4392" s="5">
        <v>7732.04</v>
      </c>
      <c r="J4392" s="2"/>
    </row>
    <row r="4393" spans="1:10" ht="14.4">
      <c r="A4393" s="3" t="s">
        <v>29</v>
      </c>
      <c r="B4393" s="5">
        <v>2013</v>
      </c>
      <c r="C4393" s="3" t="s">
        <v>641</v>
      </c>
      <c r="D4393" s="3" t="s">
        <v>642</v>
      </c>
      <c r="E4393" s="3" t="s">
        <v>670</v>
      </c>
      <c r="F4393" s="3" t="s">
        <v>671</v>
      </c>
      <c r="G4393" s="5">
        <v>5282.875</v>
      </c>
      <c r="H4393" s="5">
        <v>3608.0349999999999</v>
      </c>
      <c r="I4393" s="5">
        <v>7143.27</v>
      </c>
      <c r="J4393" s="2"/>
    </row>
    <row r="4394" spans="1:10" ht="14.4">
      <c r="A4394" s="3" t="s">
        <v>29</v>
      </c>
      <c r="B4394" s="5">
        <v>2014</v>
      </c>
      <c r="C4394" s="3" t="s">
        <v>641</v>
      </c>
      <c r="D4394" s="3" t="s">
        <v>642</v>
      </c>
      <c r="E4394" s="3" t="s">
        <v>670</v>
      </c>
      <c r="F4394" s="3" t="s">
        <v>671</v>
      </c>
      <c r="G4394" s="5">
        <v>4747.18</v>
      </c>
      <c r="H4394" s="5">
        <v>3142.127</v>
      </c>
      <c r="I4394" s="5">
        <v>6622.7439999999997</v>
      </c>
      <c r="J4394" s="2"/>
    </row>
    <row r="4395" spans="1:10" ht="14.4">
      <c r="A4395" s="3" t="s">
        <v>29</v>
      </c>
      <c r="B4395" s="5">
        <v>2015</v>
      </c>
      <c r="C4395" s="3" t="s">
        <v>641</v>
      </c>
      <c r="D4395" s="3" t="s">
        <v>642</v>
      </c>
      <c r="E4395" s="3" t="s">
        <v>670</v>
      </c>
      <c r="F4395" s="3" t="s">
        <v>671</v>
      </c>
      <c r="G4395" s="5">
        <v>4282.2979999999998</v>
      </c>
      <c r="H4395" s="5">
        <v>2836.8220000000001</v>
      </c>
      <c r="I4395" s="5">
        <v>6001.2269999999999</v>
      </c>
      <c r="J4395" s="2"/>
    </row>
    <row r="4396" spans="1:10" ht="14.4">
      <c r="A4396" s="3" t="s">
        <v>29</v>
      </c>
      <c r="B4396" s="5">
        <v>2016</v>
      </c>
      <c r="C4396" s="3" t="s">
        <v>641</v>
      </c>
      <c r="D4396" s="3" t="s">
        <v>642</v>
      </c>
      <c r="E4396" s="3" t="s">
        <v>670</v>
      </c>
      <c r="F4396" s="3" t="s">
        <v>671</v>
      </c>
      <c r="G4396" s="5">
        <v>3941.0650000000001</v>
      </c>
      <c r="H4396" s="5">
        <v>2505.998</v>
      </c>
      <c r="I4396" s="5">
        <v>5758.8710000000001</v>
      </c>
      <c r="J4396" s="2"/>
    </row>
    <row r="4397" spans="1:10" ht="14.4">
      <c r="A4397" s="3" t="s">
        <v>29</v>
      </c>
      <c r="B4397" s="5">
        <v>2017</v>
      </c>
      <c r="C4397" s="3" t="s">
        <v>641</v>
      </c>
      <c r="D4397" s="3" t="s">
        <v>642</v>
      </c>
      <c r="E4397" s="3" t="s">
        <v>670</v>
      </c>
      <c r="F4397" s="3" t="s">
        <v>671</v>
      </c>
      <c r="G4397" s="5">
        <v>3568.5210000000002</v>
      </c>
      <c r="H4397" s="5">
        <v>2272.8560000000002</v>
      </c>
      <c r="I4397" s="5">
        <v>5166.1530000000002</v>
      </c>
      <c r="J4397" s="2"/>
    </row>
    <row r="4398" spans="1:10" ht="14.4" hidden="1">
      <c r="A4398" s="3" t="s">
        <v>29</v>
      </c>
      <c r="B4398" s="5">
        <v>1990</v>
      </c>
      <c r="C4398" s="3" t="s">
        <v>641</v>
      </c>
      <c r="D4398" s="3" t="s">
        <v>642</v>
      </c>
      <c r="E4398" s="3" t="s">
        <v>670</v>
      </c>
      <c r="F4398" s="3" t="s">
        <v>672</v>
      </c>
      <c r="G4398" s="5">
        <v>301.86867119999999</v>
      </c>
      <c r="H4398" s="5">
        <v>226.77453349999999</v>
      </c>
      <c r="I4398" s="5">
        <v>374.59476469999998</v>
      </c>
      <c r="J4398" s="2"/>
    </row>
    <row r="4399" spans="1:10" ht="14.4" hidden="1">
      <c r="A4399" s="3" t="s">
        <v>29</v>
      </c>
      <c r="B4399" s="5">
        <v>1991</v>
      </c>
      <c r="C4399" s="3" t="s">
        <v>641</v>
      </c>
      <c r="D4399" s="3" t="s">
        <v>642</v>
      </c>
      <c r="E4399" s="3" t="s">
        <v>670</v>
      </c>
      <c r="F4399" s="3" t="s">
        <v>672</v>
      </c>
      <c r="G4399" s="5">
        <v>287.94751869999999</v>
      </c>
      <c r="H4399" s="5">
        <v>211.96745970000001</v>
      </c>
      <c r="I4399" s="5">
        <v>359.25652339999999</v>
      </c>
      <c r="J4399" s="2"/>
    </row>
    <row r="4400" spans="1:10" ht="14.4" hidden="1">
      <c r="A4400" s="3" t="s">
        <v>29</v>
      </c>
      <c r="B4400" s="5">
        <v>1992</v>
      </c>
      <c r="C4400" s="3" t="s">
        <v>641</v>
      </c>
      <c r="D4400" s="3" t="s">
        <v>642</v>
      </c>
      <c r="E4400" s="3" t="s">
        <v>670</v>
      </c>
      <c r="F4400" s="3" t="s">
        <v>672</v>
      </c>
      <c r="G4400" s="5">
        <v>269.3268223</v>
      </c>
      <c r="H4400" s="5">
        <v>200.85147760000001</v>
      </c>
      <c r="I4400" s="5">
        <v>338.53445379999999</v>
      </c>
      <c r="J4400" s="2"/>
    </row>
    <row r="4401" spans="1:10" ht="14.4" hidden="1">
      <c r="A4401" s="3" t="s">
        <v>29</v>
      </c>
      <c r="B4401" s="5">
        <v>1993</v>
      </c>
      <c r="C4401" s="3" t="s">
        <v>641</v>
      </c>
      <c r="D4401" s="3" t="s">
        <v>642</v>
      </c>
      <c r="E4401" s="3" t="s">
        <v>670</v>
      </c>
      <c r="F4401" s="3" t="s">
        <v>672</v>
      </c>
      <c r="G4401" s="5">
        <v>252.53663990000001</v>
      </c>
      <c r="H4401" s="5">
        <v>185.9668399</v>
      </c>
      <c r="I4401" s="5">
        <v>317.31129010000001</v>
      </c>
      <c r="J4401" s="2"/>
    </row>
    <row r="4402" spans="1:10" ht="14.4" hidden="1">
      <c r="A4402" s="3" t="s">
        <v>29</v>
      </c>
      <c r="B4402" s="5">
        <v>1994</v>
      </c>
      <c r="C4402" s="3" t="s">
        <v>641</v>
      </c>
      <c r="D4402" s="3" t="s">
        <v>642</v>
      </c>
      <c r="E4402" s="3" t="s">
        <v>670</v>
      </c>
      <c r="F4402" s="3" t="s">
        <v>672</v>
      </c>
      <c r="G4402" s="5">
        <v>239.22133310000001</v>
      </c>
      <c r="H4402" s="5">
        <v>178.08686839999999</v>
      </c>
      <c r="I4402" s="5">
        <v>300.48997409999998</v>
      </c>
      <c r="J4402" s="2"/>
    </row>
    <row r="4403" spans="1:10" ht="14.4" hidden="1">
      <c r="A4403" s="3" t="s">
        <v>29</v>
      </c>
      <c r="B4403" s="5">
        <v>1995</v>
      </c>
      <c r="C4403" s="3" t="s">
        <v>641</v>
      </c>
      <c r="D4403" s="3" t="s">
        <v>642</v>
      </c>
      <c r="E4403" s="3" t="s">
        <v>670</v>
      </c>
      <c r="F4403" s="3" t="s">
        <v>672</v>
      </c>
      <c r="G4403" s="5">
        <v>228.5222512</v>
      </c>
      <c r="H4403" s="5">
        <v>169.87680800000001</v>
      </c>
      <c r="I4403" s="5">
        <v>283.33935919999999</v>
      </c>
      <c r="J4403" s="2"/>
    </row>
    <row r="4404" spans="1:10" ht="14.4" hidden="1">
      <c r="A4404" s="3" t="s">
        <v>29</v>
      </c>
      <c r="B4404" s="5">
        <v>1996</v>
      </c>
      <c r="C4404" s="3" t="s">
        <v>641</v>
      </c>
      <c r="D4404" s="3" t="s">
        <v>642</v>
      </c>
      <c r="E4404" s="3" t="s">
        <v>670</v>
      </c>
      <c r="F4404" s="3" t="s">
        <v>672</v>
      </c>
      <c r="G4404" s="5">
        <v>219.30082730000001</v>
      </c>
      <c r="H4404" s="5">
        <v>161.02375760000001</v>
      </c>
      <c r="I4404" s="5">
        <v>274.02699489999998</v>
      </c>
      <c r="J4404" s="2"/>
    </row>
    <row r="4405" spans="1:10" ht="14.4" hidden="1">
      <c r="A4405" s="3" t="s">
        <v>29</v>
      </c>
      <c r="B4405" s="5">
        <v>1997</v>
      </c>
      <c r="C4405" s="3" t="s">
        <v>641</v>
      </c>
      <c r="D4405" s="3" t="s">
        <v>642</v>
      </c>
      <c r="E4405" s="3" t="s">
        <v>670</v>
      </c>
      <c r="F4405" s="3" t="s">
        <v>672</v>
      </c>
      <c r="G4405" s="5">
        <v>210.9395284</v>
      </c>
      <c r="H4405" s="5">
        <v>154.0414834</v>
      </c>
      <c r="I4405" s="5">
        <v>264.24149820000002</v>
      </c>
      <c r="J4405" s="2"/>
    </row>
    <row r="4406" spans="1:10" ht="14.4" hidden="1">
      <c r="A4406" s="3" t="s">
        <v>29</v>
      </c>
      <c r="B4406" s="5">
        <v>1998</v>
      </c>
      <c r="C4406" s="3" t="s">
        <v>641</v>
      </c>
      <c r="D4406" s="3" t="s">
        <v>642</v>
      </c>
      <c r="E4406" s="3" t="s">
        <v>670</v>
      </c>
      <c r="F4406" s="3" t="s">
        <v>672</v>
      </c>
      <c r="G4406" s="5">
        <v>201.98572859999999</v>
      </c>
      <c r="H4406" s="5">
        <v>148.186341</v>
      </c>
      <c r="I4406" s="5">
        <v>255.8096285</v>
      </c>
      <c r="J4406" s="2"/>
    </row>
    <row r="4407" spans="1:10" ht="14.4" hidden="1">
      <c r="A4407" s="3" t="s">
        <v>29</v>
      </c>
      <c r="B4407" s="5">
        <v>1999</v>
      </c>
      <c r="C4407" s="3" t="s">
        <v>641</v>
      </c>
      <c r="D4407" s="3" t="s">
        <v>642</v>
      </c>
      <c r="E4407" s="3" t="s">
        <v>670</v>
      </c>
      <c r="F4407" s="3" t="s">
        <v>672</v>
      </c>
      <c r="G4407" s="5">
        <v>193.9489255</v>
      </c>
      <c r="H4407" s="5">
        <v>143.00330729999999</v>
      </c>
      <c r="I4407" s="5">
        <v>246.83725390000001</v>
      </c>
      <c r="J4407" s="2"/>
    </row>
    <row r="4408" spans="1:10" ht="14.4" hidden="1">
      <c r="A4408" s="3" t="s">
        <v>29</v>
      </c>
      <c r="B4408" s="5">
        <v>2000</v>
      </c>
      <c r="C4408" s="3" t="s">
        <v>641</v>
      </c>
      <c r="D4408" s="3" t="s">
        <v>642</v>
      </c>
      <c r="E4408" s="3" t="s">
        <v>670</v>
      </c>
      <c r="F4408" s="3" t="s">
        <v>672</v>
      </c>
      <c r="G4408" s="5">
        <v>187.3628506</v>
      </c>
      <c r="H4408" s="5">
        <v>133.71921929999999</v>
      </c>
      <c r="I4408" s="5">
        <v>237.49890690000001</v>
      </c>
      <c r="J4408" s="2"/>
    </row>
    <row r="4409" spans="1:10" ht="14.4" hidden="1">
      <c r="A4409" s="3" t="s">
        <v>29</v>
      </c>
      <c r="B4409" s="5">
        <v>2001</v>
      </c>
      <c r="C4409" s="3" t="s">
        <v>641</v>
      </c>
      <c r="D4409" s="3" t="s">
        <v>642</v>
      </c>
      <c r="E4409" s="3" t="s">
        <v>670</v>
      </c>
      <c r="F4409" s="3" t="s">
        <v>672</v>
      </c>
      <c r="G4409" s="5">
        <v>180.24224530000001</v>
      </c>
      <c r="H4409" s="5">
        <v>131.66343560000001</v>
      </c>
      <c r="I4409" s="5">
        <v>227.9050068</v>
      </c>
      <c r="J4409" s="2"/>
    </row>
    <row r="4410" spans="1:10" ht="14.4" hidden="1">
      <c r="A4410" s="3" t="s">
        <v>29</v>
      </c>
      <c r="B4410" s="5">
        <v>2002</v>
      </c>
      <c r="C4410" s="3" t="s">
        <v>641</v>
      </c>
      <c r="D4410" s="3" t="s">
        <v>642</v>
      </c>
      <c r="E4410" s="3" t="s">
        <v>670</v>
      </c>
      <c r="F4410" s="3" t="s">
        <v>672</v>
      </c>
      <c r="G4410" s="5">
        <v>171.71449809999999</v>
      </c>
      <c r="H4410" s="5">
        <v>127.37307199999999</v>
      </c>
      <c r="I4410" s="5">
        <v>218.75859199999999</v>
      </c>
      <c r="J4410" s="2"/>
    </row>
    <row r="4411" spans="1:10" ht="14.4" hidden="1">
      <c r="A4411" s="3" t="s">
        <v>29</v>
      </c>
      <c r="B4411" s="5">
        <v>2003</v>
      </c>
      <c r="C4411" s="3" t="s">
        <v>641</v>
      </c>
      <c r="D4411" s="3" t="s">
        <v>642</v>
      </c>
      <c r="E4411" s="3" t="s">
        <v>670</v>
      </c>
      <c r="F4411" s="3" t="s">
        <v>672</v>
      </c>
      <c r="G4411" s="5">
        <v>159.24772429999999</v>
      </c>
      <c r="H4411" s="5">
        <v>116.7238443</v>
      </c>
      <c r="I4411" s="5">
        <v>204.31171660000001</v>
      </c>
      <c r="J4411" s="2"/>
    </row>
    <row r="4412" spans="1:10" ht="14.4" hidden="1">
      <c r="A4412" s="3" t="s">
        <v>29</v>
      </c>
      <c r="B4412" s="5">
        <v>2004</v>
      </c>
      <c r="C4412" s="3" t="s">
        <v>641</v>
      </c>
      <c r="D4412" s="3" t="s">
        <v>642</v>
      </c>
      <c r="E4412" s="3" t="s">
        <v>670</v>
      </c>
      <c r="F4412" s="3" t="s">
        <v>672</v>
      </c>
      <c r="G4412" s="5">
        <v>147.4311017</v>
      </c>
      <c r="H4412" s="5">
        <v>106.1716584</v>
      </c>
      <c r="I4412" s="5">
        <v>186.51363860000001</v>
      </c>
      <c r="J4412" s="2"/>
    </row>
    <row r="4413" spans="1:10" ht="14.4" hidden="1">
      <c r="A4413" s="3" t="s">
        <v>29</v>
      </c>
      <c r="B4413" s="5">
        <v>2005</v>
      </c>
      <c r="C4413" s="3" t="s">
        <v>641</v>
      </c>
      <c r="D4413" s="3" t="s">
        <v>642</v>
      </c>
      <c r="E4413" s="3" t="s">
        <v>670</v>
      </c>
      <c r="F4413" s="3" t="s">
        <v>672</v>
      </c>
      <c r="G4413" s="5">
        <v>133.66897800000001</v>
      </c>
      <c r="H4413" s="5">
        <v>95.579901969999995</v>
      </c>
      <c r="I4413" s="5">
        <v>172.55688050000001</v>
      </c>
      <c r="J4413" s="2"/>
    </row>
    <row r="4414" spans="1:10" ht="14.4" hidden="1">
      <c r="A4414" s="3" t="s">
        <v>29</v>
      </c>
      <c r="B4414" s="5">
        <v>2006</v>
      </c>
      <c r="C4414" s="3" t="s">
        <v>641</v>
      </c>
      <c r="D4414" s="3" t="s">
        <v>642</v>
      </c>
      <c r="E4414" s="3" t="s">
        <v>670</v>
      </c>
      <c r="F4414" s="3" t="s">
        <v>672</v>
      </c>
      <c r="G4414" s="5">
        <v>119.4605177</v>
      </c>
      <c r="H4414" s="5">
        <v>85.571745579999998</v>
      </c>
      <c r="I4414" s="5">
        <v>152.2261494</v>
      </c>
      <c r="J4414" s="2"/>
    </row>
    <row r="4415" spans="1:10" ht="14.4" hidden="1">
      <c r="A4415" s="3" t="s">
        <v>29</v>
      </c>
      <c r="B4415" s="5">
        <v>2007</v>
      </c>
      <c r="C4415" s="3" t="s">
        <v>641</v>
      </c>
      <c r="D4415" s="3" t="s">
        <v>642</v>
      </c>
      <c r="E4415" s="3" t="s">
        <v>670</v>
      </c>
      <c r="F4415" s="3" t="s">
        <v>672</v>
      </c>
      <c r="G4415" s="5">
        <v>109.19938310000001</v>
      </c>
      <c r="H4415" s="5">
        <v>77.033266740000002</v>
      </c>
      <c r="I4415" s="5">
        <v>140.71529570000001</v>
      </c>
      <c r="J4415" s="2"/>
    </row>
    <row r="4416" spans="1:10" ht="14.4" hidden="1">
      <c r="A4416" s="3" t="s">
        <v>29</v>
      </c>
      <c r="B4416" s="5">
        <v>2008</v>
      </c>
      <c r="C4416" s="3" t="s">
        <v>641</v>
      </c>
      <c r="D4416" s="3" t="s">
        <v>642</v>
      </c>
      <c r="E4416" s="3" t="s">
        <v>670</v>
      </c>
      <c r="F4416" s="3" t="s">
        <v>672</v>
      </c>
      <c r="G4416" s="5">
        <v>97.117771439999999</v>
      </c>
      <c r="H4416" s="5">
        <v>67.938333170000007</v>
      </c>
      <c r="I4416" s="5">
        <v>128.9886506</v>
      </c>
      <c r="J4416" s="2"/>
    </row>
    <row r="4417" spans="1:10" ht="14.4" hidden="1">
      <c r="A4417" s="3" t="s">
        <v>29</v>
      </c>
      <c r="B4417" s="5">
        <v>2009</v>
      </c>
      <c r="C4417" s="3" t="s">
        <v>641</v>
      </c>
      <c r="D4417" s="3" t="s">
        <v>642</v>
      </c>
      <c r="E4417" s="3" t="s">
        <v>670</v>
      </c>
      <c r="F4417" s="3" t="s">
        <v>672</v>
      </c>
      <c r="G4417" s="5">
        <v>86.220712800000001</v>
      </c>
      <c r="H4417" s="5">
        <v>61.666751470000001</v>
      </c>
      <c r="I4417" s="5">
        <v>114.3052295</v>
      </c>
      <c r="J4417" s="2"/>
    </row>
    <row r="4418" spans="1:10" ht="14.4" hidden="1">
      <c r="A4418" s="3" t="s">
        <v>29</v>
      </c>
      <c r="B4418" s="5">
        <v>2010</v>
      </c>
      <c r="C4418" s="3" t="s">
        <v>641</v>
      </c>
      <c r="D4418" s="3" t="s">
        <v>642</v>
      </c>
      <c r="E4418" s="3" t="s">
        <v>670</v>
      </c>
      <c r="F4418" s="3" t="s">
        <v>672</v>
      </c>
      <c r="G4418" s="5">
        <v>78.517569480000006</v>
      </c>
      <c r="H4418" s="5">
        <v>54.921210379999998</v>
      </c>
      <c r="I4418" s="5">
        <v>104.31813219999999</v>
      </c>
      <c r="J4418" s="2"/>
    </row>
    <row r="4419" spans="1:10" ht="14.4" hidden="1">
      <c r="A4419" s="3" t="s">
        <v>29</v>
      </c>
      <c r="B4419" s="5">
        <v>2011</v>
      </c>
      <c r="C4419" s="3" t="s">
        <v>641</v>
      </c>
      <c r="D4419" s="3" t="s">
        <v>642</v>
      </c>
      <c r="E4419" s="3" t="s">
        <v>670</v>
      </c>
      <c r="F4419" s="3" t="s">
        <v>672</v>
      </c>
      <c r="G4419" s="5">
        <v>72.783451749999998</v>
      </c>
      <c r="H4419" s="5">
        <v>50.212134149999997</v>
      </c>
      <c r="I4419" s="5">
        <v>97.899745550000006</v>
      </c>
      <c r="J4419" s="2"/>
    </row>
    <row r="4420" spans="1:10" ht="14.4" hidden="1">
      <c r="A4420" s="3" t="s">
        <v>29</v>
      </c>
      <c r="B4420" s="5">
        <v>2012</v>
      </c>
      <c r="C4420" s="3" t="s">
        <v>641</v>
      </c>
      <c r="D4420" s="3" t="s">
        <v>642</v>
      </c>
      <c r="E4420" s="3" t="s">
        <v>670</v>
      </c>
      <c r="F4420" s="3" t="s">
        <v>672</v>
      </c>
      <c r="G4420" s="5">
        <v>65.421188470000004</v>
      </c>
      <c r="H4420" s="5">
        <v>44.684180599999998</v>
      </c>
      <c r="I4420" s="5">
        <v>88.560275759999996</v>
      </c>
      <c r="J4420" s="2"/>
    </row>
    <row r="4421" spans="1:10" ht="14.4" hidden="1">
      <c r="A4421" s="3" t="s">
        <v>29</v>
      </c>
      <c r="B4421" s="5">
        <v>2013</v>
      </c>
      <c r="C4421" s="3" t="s">
        <v>641</v>
      </c>
      <c r="D4421" s="3" t="s">
        <v>642</v>
      </c>
      <c r="E4421" s="3" t="s">
        <v>670</v>
      </c>
      <c r="F4421" s="3" t="s">
        <v>672</v>
      </c>
      <c r="G4421" s="5">
        <v>60.443614449999998</v>
      </c>
      <c r="H4421" s="5">
        <v>41.270214430000003</v>
      </c>
      <c r="I4421" s="5">
        <v>81.731279270000002</v>
      </c>
      <c r="J4421" s="2"/>
    </row>
    <row r="4422" spans="1:10" ht="14.4" hidden="1">
      <c r="A4422" s="3" t="s">
        <v>29</v>
      </c>
      <c r="B4422" s="5">
        <v>2014</v>
      </c>
      <c r="C4422" s="3" t="s">
        <v>641</v>
      </c>
      <c r="D4422" s="3" t="s">
        <v>642</v>
      </c>
      <c r="E4422" s="3" t="s">
        <v>670</v>
      </c>
      <c r="F4422" s="3" t="s">
        <v>672</v>
      </c>
      <c r="G4422" s="5">
        <v>54.305894989999999</v>
      </c>
      <c r="H4422" s="5">
        <v>35.925014609999998</v>
      </c>
      <c r="I4422" s="5">
        <v>75.813107430000002</v>
      </c>
      <c r="J4422" s="2"/>
    </row>
    <row r="4423" spans="1:10" ht="14.4" hidden="1">
      <c r="A4423" s="3" t="s">
        <v>29</v>
      </c>
      <c r="B4423" s="5">
        <v>2015</v>
      </c>
      <c r="C4423" s="3" t="s">
        <v>641</v>
      </c>
      <c r="D4423" s="3" t="s">
        <v>642</v>
      </c>
      <c r="E4423" s="3" t="s">
        <v>670</v>
      </c>
      <c r="F4423" s="3" t="s">
        <v>672</v>
      </c>
      <c r="G4423" s="5">
        <v>48.984988170000001</v>
      </c>
      <c r="H4423" s="5">
        <v>32.367091840000001</v>
      </c>
      <c r="I4423" s="5">
        <v>68.645861159999995</v>
      </c>
      <c r="J4423" s="2"/>
    </row>
    <row r="4424" spans="1:10" ht="14.4" hidden="1">
      <c r="A4424" s="3" t="s">
        <v>29</v>
      </c>
      <c r="B4424" s="5">
        <v>2016</v>
      </c>
      <c r="C4424" s="3" t="s">
        <v>641</v>
      </c>
      <c r="D4424" s="3" t="s">
        <v>642</v>
      </c>
      <c r="E4424" s="3" t="s">
        <v>670</v>
      </c>
      <c r="F4424" s="3" t="s">
        <v>672</v>
      </c>
      <c r="G4424" s="5">
        <v>45.076158220000003</v>
      </c>
      <c r="H4424" s="5">
        <v>28.639525939999999</v>
      </c>
      <c r="I4424" s="5">
        <v>65.942795020000005</v>
      </c>
      <c r="J4424" s="2"/>
    </row>
    <row r="4425" spans="1:10" ht="14.4" hidden="1">
      <c r="A4425" s="3" t="s">
        <v>29</v>
      </c>
      <c r="B4425" s="5">
        <v>2017</v>
      </c>
      <c r="C4425" s="3" t="s">
        <v>641</v>
      </c>
      <c r="D4425" s="3" t="s">
        <v>642</v>
      </c>
      <c r="E4425" s="3" t="s">
        <v>670</v>
      </c>
      <c r="F4425" s="3" t="s">
        <v>672</v>
      </c>
      <c r="G4425" s="5">
        <v>40.81090485</v>
      </c>
      <c r="H4425" s="5">
        <v>25.987517700000001</v>
      </c>
      <c r="I4425" s="5">
        <v>59.119815940000002</v>
      </c>
      <c r="J4425" s="2"/>
    </row>
    <row r="4426" spans="1:10" ht="14.4">
      <c r="A4426" s="3" t="s">
        <v>29</v>
      </c>
      <c r="B4426" s="5">
        <v>1990</v>
      </c>
      <c r="C4426" s="3" t="s">
        <v>647</v>
      </c>
      <c r="D4426" s="3" t="s">
        <v>648</v>
      </c>
      <c r="E4426" s="3" t="s">
        <v>670</v>
      </c>
      <c r="F4426" s="3" t="s">
        <v>671</v>
      </c>
      <c r="G4426" s="5">
        <v>411.80475430000001</v>
      </c>
      <c r="H4426" s="5">
        <v>271.38569219999999</v>
      </c>
      <c r="I4426" s="5">
        <v>552.97879060000002</v>
      </c>
      <c r="J4426" s="2"/>
    </row>
    <row r="4427" spans="1:10" ht="14.4">
      <c r="A4427" s="3" t="s">
        <v>29</v>
      </c>
      <c r="B4427" s="5">
        <v>1991</v>
      </c>
      <c r="C4427" s="3" t="s">
        <v>647</v>
      </c>
      <c r="D4427" s="3" t="s">
        <v>648</v>
      </c>
      <c r="E4427" s="3" t="s">
        <v>670</v>
      </c>
      <c r="F4427" s="3" t="s">
        <v>671</v>
      </c>
      <c r="G4427" s="5">
        <v>375.3178964</v>
      </c>
      <c r="H4427" s="5">
        <v>247.29339100000001</v>
      </c>
      <c r="I4427" s="5">
        <v>510.22898470000001</v>
      </c>
      <c r="J4427" s="2"/>
    </row>
    <row r="4428" spans="1:10" ht="14.4">
      <c r="A4428" s="3" t="s">
        <v>29</v>
      </c>
      <c r="B4428" s="5">
        <v>1992</v>
      </c>
      <c r="C4428" s="3" t="s">
        <v>647</v>
      </c>
      <c r="D4428" s="3" t="s">
        <v>648</v>
      </c>
      <c r="E4428" s="3" t="s">
        <v>670</v>
      </c>
      <c r="F4428" s="3" t="s">
        <v>671</v>
      </c>
      <c r="G4428" s="5">
        <v>369.63115310000001</v>
      </c>
      <c r="H4428" s="5">
        <v>247.71723230000001</v>
      </c>
      <c r="I4428" s="5">
        <v>499.58497890000001</v>
      </c>
      <c r="J4428" s="2"/>
    </row>
    <row r="4429" spans="1:10" ht="14.4">
      <c r="A4429" s="3" t="s">
        <v>29</v>
      </c>
      <c r="B4429" s="5">
        <v>1993</v>
      </c>
      <c r="C4429" s="3" t="s">
        <v>647</v>
      </c>
      <c r="D4429" s="3" t="s">
        <v>648</v>
      </c>
      <c r="E4429" s="3" t="s">
        <v>670</v>
      </c>
      <c r="F4429" s="3" t="s">
        <v>671</v>
      </c>
      <c r="G4429" s="5">
        <v>353.84960139999998</v>
      </c>
      <c r="H4429" s="5">
        <v>231.89562069999999</v>
      </c>
      <c r="I4429" s="5">
        <v>473.58589849999998</v>
      </c>
      <c r="J4429" s="2"/>
    </row>
    <row r="4430" spans="1:10" ht="14.4">
      <c r="A4430" s="3" t="s">
        <v>29</v>
      </c>
      <c r="B4430" s="5">
        <v>1994</v>
      </c>
      <c r="C4430" s="3" t="s">
        <v>647</v>
      </c>
      <c r="D4430" s="3" t="s">
        <v>648</v>
      </c>
      <c r="E4430" s="3" t="s">
        <v>670</v>
      </c>
      <c r="F4430" s="3" t="s">
        <v>671</v>
      </c>
      <c r="G4430" s="5">
        <v>339.95208860000002</v>
      </c>
      <c r="H4430" s="5">
        <v>231.67320839999999</v>
      </c>
      <c r="I4430" s="5">
        <v>457.91413039999998</v>
      </c>
      <c r="J4430" s="2"/>
    </row>
    <row r="4431" spans="1:10" ht="14.4">
      <c r="A4431" s="3" t="s">
        <v>29</v>
      </c>
      <c r="B4431" s="5">
        <v>1995</v>
      </c>
      <c r="C4431" s="3" t="s">
        <v>647</v>
      </c>
      <c r="D4431" s="3" t="s">
        <v>648</v>
      </c>
      <c r="E4431" s="3" t="s">
        <v>670</v>
      </c>
      <c r="F4431" s="3" t="s">
        <v>671</v>
      </c>
      <c r="G4431" s="5">
        <v>336.59078690000001</v>
      </c>
      <c r="H4431" s="5">
        <v>232.86963729999999</v>
      </c>
      <c r="I4431" s="5">
        <v>450.91868410000001</v>
      </c>
      <c r="J4431" s="2"/>
    </row>
    <row r="4432" spans="1:10" ht="14.4">
      <c r="A4432" s="3" t="s">
        <v>29</v>
      </c>
      <c r="B4432" s="5">
        <v>1996</v>
      </c>
      <c r="C4432" s="3" t="s">
        <v>647</v>
      </c>
      <c r="D4432" s="3" t="s">
        <v>648</v>
      </c>
      <c r="E4432" s="3" t="s">
        <v>670</v>
      </c>
      <c r="F4432" s="3" t="s">
        <v>671</v>
      </c>
      <c r="G4432" s="5">
        <v>322.91665929999999</v>
      </c>
      <c r="H4432" s="5">
        <v>221.40040669999999</v>
      </c>
      <c r="I4432" s="5">
        <v>435.57334939999998</v>
      </c>
      <c r="J4432" s="2"/>
    </row>
    <row r="4433" spans="1:10" ht="14.4">
      <c r="A4433" s="3" t="s">
        <v>29</v>
      </c>
      <c r="B4433" s="5">
        <v>1997</v>
      </c>
      <c r="C4433" s="3" t="s">
        <v>647</v>
      </c>
      <c r="D4433" s="3" t="s">
        <v>648</v>
      </c>
      <c r="E4433" s="3" t="s">
        <v>670</v>
      </c>
      <c r="F4433" s="3" t="s">
        <v>671</v>
      </c>
      <c r="G4433" s="5">
        <v>308.97983169999998</v>
      </c>
      <c r="H4433" s="5">
        <v>215.5269849</v>
      </c>
      <c r="I4433" s="5">
        <v>412.74552740000001</v>
      </c>
      <c r="J4433" s="2"/>
    </row>
    <row r="4434" spans="1:10" ht="14.4">
      <c r="A4434" s="3" t="s">
        <v>29</v>
      </c>
      <c r="B4434" s="5">
        <v>1998</v>
      </c>
      <c r="C4434" s="3" t="s">
        <v>647</v>
      </c>
      <c r="D4434" s="3" t="s">
        <v>648</v>
      </c>
      <c r="E4434" s="3" t="s">
        <v>670</v>
      </c>
      <c r="F4434" s="3" t="s">
        <v>671</v>
      </c>
      <c r="G4434" s="5">
        <v>300.56027499999999</v>
      </c>
      <c r="H4434" s="5">
        <v>210.3074546</v>
      </c>
      <c r="I4434" s="5">
        <v>404.78745409999999</v>
      </c>
      <c r="J4434" s="2"/>
    </row>
    <row r="4435" spans="1:10" ht="14.4">
      <c r="A4435" s="3" t="s">
        <v>29</v>
      </c>
      <c r="B4435" s="5">
        <v>1999</v>
      </c>
      <c r="C4435" s="3" t="s">
        <v>647</v>
      </c>
      <c r="D4435" s="3" t="s">
        <v>648</v>
      </c>
      <c r="E4435" s="3" t="s">
        <v>670</v>
      </c>
      <c r="F4435" s="3" t="s">
        <v>671</v>
      </c>
      <c r="G4435" s="5">
        <v>294.68792539999998</v>
      </c>
      <c r="H4435" s="5">
        <v>205.06187869999999</v>
      </c>
      <c r="I4435" s="5">
        <v>392.75531890000002</v>
      </c>
      <c r="J4435" s="2"/>
    </row>
    <row r="4436" spans="1:10" ht="14.4">
      <c r="A4436" s="3" t="s">
        <v>29</v>
      </c>
      <c r="B4436" s="5">
        <v>2000</v>
      </c>
      <c r="C4436" s="3" t="s">
        <v>647</v>
      </c>
      <c r="D4436" s="3" t="s">
        <v>648</v>
      </c>
      <c r="E4436" s="3" t="s">
        <v>670</v>
      </c>
      <c r="F4436" s="3" t="s">
        <v>671</v>
      </c>
      <c r="G4436" s="5">
        <v>292.84312749999998</v>
      </c>
      <c r="H4436" s="5">
        <v>200.00272140000001</v>
      </c>
      <c r="I4436" s="5">
        <v>391.7300338</v>
      </c>
      <c r="J4436" s="2"/>
    </row>
    <row r="4437" spans="1:10" ht="14.4">
      <c r="A4437" s="3" t="s">
        <v>29</v>
      </c>
      <c r="B4437" s="5">
        <v>2001</v>
      </c>
      <c r="C4437" s="3" t="s">
        <v>647</v>
      </c>
      <c r="D4437" s="3" t="s">
        <v>648</v>
      </c>
      <c r="E4437" s="3" t="s">
        <v>670</v>
      </c>
      <c r="F4437" s="3" t="s">
        <v>671</v>
      </c>
      <c r="G4437" s="5">
        <v>289.67164300000002</v>
      </c>
      <c r="H4437" s="5">
        <v>201.60090099999999</v>
      </c>
      <c r="I4437" s="5">
        <v>379.3588977</v>
      </c>
      <c r="J4437" s="2"/>
    </row>
    <row r="4438" spans="1:10" ht="14.4">
      <c r="A4438" s="3" t="s">
        <v>29</v>
      </c>
      <c r="B4438" s="5">
        <v>2002</v>
      </c>
      <c r="C4438" s="3" t="s">
        <v>647</v>
      </c>
      <c r="D4438" s="3" t="s">
        <v>648</v>
      </c>
      <c r="E4438" s="3" t="s">
        <v>670</v>
      </c>
      <c r="F4438" s="3" t="s">
        <v>671</v>
      </c>
      <c r="G4438" s="5">
        <v>288.03857720000002</v>
      </c>
      <c r="H4438" s="5">
        <v>196.23300800000001</v>
      </c>
      <c r="I4438" s="5">
        <v>380.43715650000001</v>
      </c>
      <c r="J4438" s="2"/>
    </row>
    <row r="4439" spans="1:10" ht="14.4">
      <c r="A4439" s="3" t="s">
        <v>29</v>
      </c>
      <c r="B4439" s="5">
        <v>2003</v>
      </c>
      <c r="C4439" s="3" t="s">
        <v>647</v>
      </c>
      <c r="D4439" s="3" t="s">
        <v>648</v>
      </c>
      <c r="E4439" s="3" t="s">
        <v>670</v>
      </c>
      <c r="F4439" s="3" t="s">
        <v>671</v>
      </c>
      <c r="G4439" s="5">
        <v>283.64042169999999</v>
      </c>
      <c r="H4439" s="5">
        <v>199.5344135</v>
      </c>
      <c r="I4439" s="5">
        <v>376.49014119999998</v>
      </c>
      <c r="J4439" s="2"/>
    </row>
    <row r="4440" spans="1:10" ht="14.4">
      <c r="A4440" s="3" t="s">
        <v>29</v>
      </c>
      <c r="B4440" s="5">
        <v>2004</v>
      </c>
      <c r="C4440" s="3" t="s">
        <v>647</v>
      </c>
      <c r="D4440" s="3" t="s">
        <v>648</v>
      </c>
      <c r="E4440" s="3" t="s">
        <v>670</v>
      </c>
      <c r="F4440" s="3" t="s">
        <v>671</v>
      </c>
      <c r="G4440" s="5">
        <v>279.90450779999998</v>
      </c>
      <c r="H4440" s="5">
        <v>195.51215329999999</v>
      </c>
      <c r="I4440" s="5">
        <v>367.6450059</v>
      </c>
      <c r="J4440" s="2"/>
    </row>
    <row r="4441" spans="1:10" ht="14.4">
      <c r="A4441" s="3" t="s">
        <v>29</v>
      </c>
      <c r="B4441" s="5">
        <v>2005</v>
      </c>
      <c r="C4441" s="3" t="s">
        <v>647</v>
      </c>
      <c r="D4441" s="3" t="s">
        <v>648</v>
      </c>
      <c r="E4441" s="3" t="s">
        <v>670</v>
      </c>
      <c r="F4441" s="3" t="s">
        <v>671</v>
      </c>
      <c r="G4441" s="5">
        <v>278.5393972</v>
      </c>
      <c r="H4441" s="5">
        <v>192.11054859999999</v>
      </c>
      <c r="I4441" s="5">
        <v>364.0825337</v>
      </c>
      <c r="J4441" s="2"/>
    </row>
    <row r="4442" spans="1:10" ht="14.4">
      <c r="A4442" s="3" t="s">
        <v>29</v>
      </c>
      <c r="B4442" s="5">
        <v>2006</v>
      </c>
      <c r="C4442" s="3" t="s">
        <v>647</v>
      </c>
      <c r="D4442" s="3" t="s">
        <v>648</v>
      </c>
      <c r="E4442" s="3" t="s">
        <v>670</v>
      </c>
      <c r="F4442" s="3" t="s">
        <v>671</v>
      </c>
      <c r="G4442" s="5">
        <v>280.36049370000001</v>
      </c>
      <c r="H4442" s="5">
        <v>197.77837589999999</v>
      </c>
      <c r="I4442" s="5">
        <v>365.34839570000003</v>
      </c>
      <c r="J4442" s="2"/>
    </row>
    <row r="4443" spans="1:10" ht="14.4">
      <c r="A4443" s="3" t="s">
        <v>29</v>
      </c>
      <c r="B4443" s="5">
        <v>2007</v>
      </c>
      <c r="C4443" s="3" t="s">
        <v>647</v>
      </c>
      <c r="D4443" s="3" t="s">
        <v>648</v>
      </c>
      <c r="E4443" s="3" t="s">
        <v>670</v>
      </c>
      <c r="F4443" s="3" t="s">
        <v>671</v>
      </c>
      <c r="G4443" s="5">
        <v>286.18030850000002</v>
      </c>
      <c r="H4443" s="5">
        <v>202.5900943</v>
      </c>
      <c r="I4443" s="5">
        <v>377.36997830000001</v>
      </c>
      <c r="J4443" s="2"/>
    </row>
    <row r="4444" spans="1:10" ht="14.4">
      <c r="A4444" s="3" t="s">
        <v>29</v>
      </c>
      <c r="B4444" s="5">
        <v>2008</v>
      </c>
      <c r="C4444" s="3" t="s">
        <v>647</v>
      </c>
      <c r="D4444" s="3" t="s">
        <v>648</v>
      </c>
      <c r="E4444" s="3" t="s">
        <v>670</v>
      </c>
      <c r="F4444" s="3" t="s">
        <v>671</v>
      </c>
      <c r="G4444" s="5">
        <v>285.70869349999998</v>
      </c>
      <c r="H4444" s="5">
        <v>200.46374829999999</v>
      </c>
      <c r="I4444" s="5">
        <v>373.39850510000002</v>
      </c>
      <c r="J4444" s="2"/>
    </row>
    <row r="4445" spans="1:10" ht="14.4">
      <c r="A4445" s="3" t="s">
        <v>29</v>
      </c>
      <c r="B4445" s="5">
        <v>2009</v>
      </c>
      <c r="C4445" s="3" t="s">
        <v>647</v>
      </c>
      <c r="D4445" s="3" t="s">
        <v>648</v>
      </c>
      <c r="E4445" s="3" t="s">
        <v>670</v>
      </c>
      <c r="F4445" s="3" t="s">
        <v>671</v>
      </c>
      <c r="G4445" s="5">
        <v>280.58608240000001</v>
      </c>
      <c r="H4445" s="5">
        <v>195.99184550000001</v>
      </c>
      <c r="I4445" s="5">
        <v>374.44652150000002</v>
      </c>
      <c r="J4445" s="2"/>
    </row>
    <row r="4446" spans="1:10" ht="14.4">
      <c r="A4446" s="3" t="s">
        <v>29</v>
      </c>
      <c r="B4446" s="5">
        <v>2010</v>
      </c>
      <c r="C4446" s="3" t="s">
        <v>647</v>
      </c>
      <c r="D4446" s="3" t="s">
        <v>648</v>
      </c>
      <c r="E4446" s="3" t="s">
        <v>670</v>
      </c>
      <c r="F4446" s="3" t="s">
        <v>671</v>
      </c>
      <c r="G4446" s="5">
        <v>279.52302220000001</v>
      </c>
      <c r="H4446" s="5">
        <v>196.1415332</v>
      </c>
      <c r="I4446" s="5">
        <v>369.72450809999998</v>
      </c>
      <c r="J4446" s="2"/>
    </row>
    <row r="4447" spans="1:10" ht="14.4">
      <c r="A4447" s="3" t="s">
        <v>29</v>
      </c>
      <c r="B4447" s="5">
        <v>2011</v>
      </c>
      <c r="C4447" s="3" t="s">
        <v>647</v>
      </c>
      <c r="D4447" s="3" t="s">
        <v>648</v>
      </c>
      <c r="E4447" s="3" t="s">
        <v>670</v>
      </c>
      <c r="F4447" s="3" t="s">
        <v>671</v>
      </c>
      <c r="G4447" s="5">
        <v>272.45199830000001</v>
      </c>
      <c r="H4447" s="5">
        <v>191.48288650000001</v>
      </c>
      <c r="I4447" s="5">
        <v>360.66869559999998</v>
      </c>
      <c r="J4447" s="2"/>
    </row>
    <row r="4448" spans="1:10" ht="14.4">
      <c r="A4448" s="3" t="s">
        <v>29</v>
      </c>
      <c r="B4448" s="5">
        <v>2012</v>
      </c>
      <c r="C4448" s="3" t="s">
        <v>647</v>
      </c>
      <c r="D4448" s="3" t="s">
        <v>648</v>
      </c>
      <c r="E4448" s="3" t="s">
        <v>670</v>
      </c>
      <c r="F4448" s="3" t="s">
        <v>671</v>
      </c>
      <c r="G4448" s="5">
        <v>265.53748280000002</v>
      </c>
      <c r="H4448" s="5">
        <v>186.79050480000001</v>
      </c>
      <c r="I4448" s="5">
        <v>347.75711910000001</v>
      </c>
      <c r="J4448" s="2"/>
    </row>
    <row r="4449" spans="1:10" ht="14.4">
      <c r="A4449" s="3" t="s">
        <v>29</v>
      </c>
      <c r="B4449" s="5">
        <v>2013</v>
      </c>
      <c r="C4449" s="3" t="s">
        <v>647</v>
      </c>
      <c r="D4449" s="3" t="s">
        <v>648</v>
      </c>
      <c r="E4449" s="3" t="s">
        <v>670</v>
      </c>
      <c r="F4449" s="3" t="s">
        <v>671</v>
      </c>
      <c r="G4449" s="5">
        <v>269.60724729999998</v>
      </c>
      <c r="H4449" s="5">
        <v>186.23491469999999</v>
      </c>
      <c r="I4449" s="5">
        <v>356.98568319999998</v>
      </c>
      <c r="J4449" s="2"/>
    </row>
    <row r="4450" spans="1:10" ht="14.4">
      <c r="A4450" s="3" t="s">
        <v>29</v>
      </c>
      <c r="B4450" s="5">
        <v>2014</v>
      </c>
      <c r="C4450" s="3" t="s">
        <v>647</v>
      </c>
      <c r="D4450" s="3" t="s">
        <v>648</v>
      </c>
      <c r="E4450" s="3" t="s">
        <v>670</v>
      </c>
      <c r="F4450" s="3" t="s">
        <v>671</v>
      </c>
      <c r="G4450" s="5">
        <v>267.56311169999998</v>
      </c>
      <c r="H4450" s="5">
        <v>183.774756</v>
      </c>
      <c r="I4450" s="5">
        <v>353.48391559999999</v>
      </c>
      <c r="J4450" s="2"/>
    </row>
    <row r="4451" spans="1:10" ht="14.4">
      <c r="A4451" s="3" t="s">
        <v>29</v>
      </c>
      <c r="B4451" s="5">
        <v>2015</v>
      </c>
      <c r="C4451" s="3" t="s">
        <v>647</v>
      </c>
      <c r="D4451" s="3" t="s">
        <v>648</v>
      </c>
      <c r="E4451" s="3" t="s">
        <v>670</v>
      </c>
      <c r="F4451" s="3" t="s">
        <v>671</v>
      </c>
      <c r="G4451" s="5">
        <v>266.23485840000001</v>
      </c>
      <c r="H4451" s="5">
        <v>184.2443609</v>
      </c>
      <c r="I4451" s="5">
        <v>358.56540710000002</v>
      </c>
      <c r="J4451" s="2"/>
    </row>
    <row r="4452" spans="1:10" ht="14.4">
      <c r="A4452" s="3" t="s">
        <v>29</v>
      </c>
      <c r="B4452" s="5">
        <v>2016</v>
      </c>
      <c r="C4452" s="3" t="s">
        <v>647</v>
      </c>
      <c r="D4452" s="3" t="s">
        <v>648</v>
      </c>
      <c r="E4452" s="3" t="s">
        <v>670</v>
      </c>
      <c r="F4452" s="3" t="s">
        <v>671</v>
      </c>
      <c r="G4452" s="5">
        <v>270.60994729999999</v>
      </c>
      <c r="H4452" s="5">
        <v>184.1578389</v>
      </c>
      <c r="I4452" s="5">
        <v>361.21688970000002</v>
      </c>
      <c r="J4452" s="2"/>
    </row>
    <row r="4453" spans="1:10" ht="14.4">
      <c r="A4453" s="3" t="s">
        <v>29</v>
      </c>
      <c r="B4453" s="5">
        <v>2017</v>
      </c>
      <c r="C4453" s="3" t="s">
        <v>647</v>
      </c>
      <c r="D4453" s="3" t="s">
        <v>648</v>
      </c>
      <c r="E4453" s="3" t="s">
        <v>670</v>
      </c>
      <c r="F4453" s="3" t="s">
        <v>671</v>
      </c>
      <c r="G4453" s="5">
        <v>271.32999030000002</v>
      </c>
      <c r="H4453" s="5">
        <v>185.8223357</v>
      </c>
      <c r="I4453" s="5">
        <v>363.84943989999999</v>
      </c>
      <c r="J4453" s="2"/>
    </row>
    <row r="4454" spans="1:10" ht="14.4" hidden="1">
      <c r="A4454" s="3" t="s">
        <v>29</v>
      </c>
      <c r="B4454" s="5">
        <v>1990</v>
      </c>
      <c r="C4454" s="3" t="s">
        <v>647</v>
      </c>
      <c r="D4454" s="3" t="s">
        <v>648</v>
      </c>
      <c r="E4454" s="3" t="s">
        <v>670</v>
      </c>
      <c r="F4454" s="3" t="s">
        <v>672</v>
      </c>
      <c r="G4454" s="5">
        <v>15.87589</v>
      </c>
      <c r="H4454" s="5">
        <v>9.8681490000000007</v>
      </c>
      <c r="I4454" s="5">
        <v>21.692489999999999</v>
      </c>
      <c r="J4454" s="2"/>
    </row>
    <row r="4455" spans="1:10" ht="14.4" hidden="1">
      <c r="A4455" s="3" t="s">
        <v>29</v>
      </c>
      <c r="B4455" s="5">
        <v>1991</v>
      </c>
      <c r="C4455" s="3" t="s">
        <v>647</v>
      </c>
      <c r="D4455" s="3" t="s">
        <v>648</v>
      </c>
      <c r="E4455" s="3" t="s">
        <v>670</v>
      </c>
      <c r="F4455" s="3" t="s">
        <v>672</v>
      </c>
      <c r="G4455" s="5">
        <v>14.249610000000001</v>
      </c>
      <c r="H4455" s="5">
        <v>9.0912380000000006</v>
      </c>
      <c r="I4455" s="5">
        <v>19.514859999999999</v>
      </c>
      <c r="J4455" s="2"/>
    </row>
    <row r="4456" spans="1:10" ht="14.4" hidden="1">
      <c r="A4456" s="3" t="s">
        <v>29</v>
      </c>
      <c r="B4456" s="5">
        <v>1992</v>
      </c>
      <c r="C4456" s="3" t="s">
        <v>647</v>
      </c>
      <c r="D4456" s="3" t="s">
        <v>648</v>
      </c>
      <c r="E4456" s="3" t="s">
        <v>670</v>
      </c>
      <c r="F4456" s="3" t="s">
        <v>672</v>
      </c>
      <c r="G4456" s="5">
        <v>14.079890000000001</v>
      </c>
      <c r="H4456" s="5">
        <v>9.0074629999999996</v>
      </c>
      <c r="I4456" s="5">
        <v>19.185669999999998</v>
      </c>
      <c r="J4456" s="2"/>
    </row>
    <row r="4457" spans="1:10" ht="14.4" hidden="1">
      <c r="A4457" s="3" t="s">
        <v>29</v>
      </c>
      <c r="B4457" s="5">
        <v>1993</v>
      </c>
      <c r="C4457" s="3" t="s">
        <v>647</v>
      </c>
      <c r="D4457" s="3" t="s">
        <v>648</v>
      </c>
      <c r="E4457" s="3" t="s">
        <v>670</v>
      </c>
      <c r="F4457" s="3" t="s">
        <v>672</v>
      </c>
      <c r="G4457" s="5">
        <v>13.4314</v>
      </c>
      <c r="H4457" s="5">
        <v>8.7119669999999996</v>
      </c>
      <c r="I4457" s="5">
        <v>18.08952</v>
      </c>
      <c r="J4457" s="2"/>
    </row>
    <row r="4458" spans="1:10" ht="14.4" hidden="1">
      <c r="A4458" s="3" t="s">
        <v>29</v>
      </c>
      <c r="B4458" s="5">
        <v>1994</v>
      </c>
      <c r="C4458" s="3" t="s">
        <v>647</v>
      </c>
      <c r="D4458" s="3" t="s">
        <v>648</v>
      </c>
      <c r="E4458" s="3" t="s">
        <v>670</v>
      </c>
      <c r="F4458" s="3" t="s">
        <v>672</v>
      </c>
      <c r="G4458" s="5">
        <v>12.84629</v>
      </c>
      <c r="H4458" s="5">
        <v>8.6086849999999995</v>
      </c>
      <c r="I4458" s="5">
        <v>17.42651</v>
      </c>
      <c r="J4458" s="2"/>
    </row>
    <row r="4459" spans="1:10" ht="14.4" hidden="1">
      <c r="A4459" s="3" t="s">
        <v>29</v>
      </c>
      <c r="B4459" s="5">
        <v>1995</v>
      </c>
      <c r="C4459" s="3" t="s">
        <v>647</v>
      </c>
      <c r="D4459" s="3" t="s">
        <v>648</v>
      </c>
      <c r="E4459" s="3" t="s">
        <v>670</v>
      </c>
      <c r="F4459" s="3" t="s">
        <v>672</v>
      </c>
      <c r="G4459" s="5">
        <v>12.706720000000001</v>
      </c>
      <c r="H4459" s="5">
        <v>8.4241820000000001</v>
      </c>
      <c r="I4459" s="5">
        <v>16.978899999999999</v>
      </c>
      <c r="J4459" s="2"/>
    </row>
    <row r="4460" spans="1:10" ht="14.4" hidden="1">
      <c r="A4460" s="3" t="s">
        <v>29</v>
      </c>
      <c r="B4460" s="5">
        <v>1996</v>
      </c>
      <c r="C4460" s="3" t="s">
        <v>647</v>
      </c>
      <c r="D4460" s="3" t="s">
        <v>648</v>
      </c>
      <c r="E4460" s="3" t="s">
        <v>670</v>
      </c>
      <c r="F4460" s="3" t="s">
        <v>672</v>
      </c>
      <c r="G4460" s="5">
        <v>12.1195</v>
      </c>
      <c r="H4460" s="5">
        <v>8.1236750000000004</v>
      </c>
      <c r="I4460" s="5">
        <v>16.33192</v>
      </c>
      <c r="J4460" s="2"/>
    </row>
    <row r="4461" spans="1:10" ht="14.4" hidden="1">
      <c r="A4461" s="3" t="s">
        <v>29</v>
      </c>
      <c r="B4461" s="5">
        <v>1997</v>
      </c>
      <c r="C4461" s="3" t="s">
        <v>647</v>
      </c>
      <c r="D4461" s="3" t="s">
        <v>648</v>
      </c>
      <c r="E4461" s="3" t="s">
        <v>670</v>
      </c>
      <c r="F4461" s="3" t="s">
        <v>672</v>
      </c>
      <c r="G4461" s="5">
        <v>11.569279999999999</v>
      </c>
      <c r="H4461" s="5">
        <v>7.8730669999999998</v>
      </c>
      <c r="I4461" s="5">
        <v>15.380129999999999</v>
      </c>
      <c r="J4461" s="2"/>
    </row>
    <row r="4462" spans="1:10" ht="14.4" hidden="1">
      <c r="A4462" s="3" t="s">
        <v>29</v>
      </c>
      <c r="B4462" s="5">
        <v>1998</v>
      </c>
      <c r="C4462" s="3" t="s">
        <v>647</v>
      </c>
      <c r="D4462" s="3" t="s">
        <v>648</v>
      </c>
      <c r="E4462" s="3" t="s">
        <v>670</v>
      </c>
      <c r="F4462" s="3" t="s">
        <v>672</v>
      </c>
      <c r="G4462" s="5">
        <v>11.21828</v>
      </c>
      <c r="H4462" s="5">
        <v>7.7232010000000004</v>
      </c>
      <c r="I4462" s="5">
        <v>15.2431</v>
      </c>
      <c r="J4462" s="2"/>
    </row>
    <row r="4463" spans="1:10" ht="14.4" hidden="1">
      <c r="A4463" s="3" t="s">
        <v>29</v>
      </c>
      <c r="B4463" s="5">
        <v>1999</v>
      </c>
      <c r="C4463" s="3" t="s">
        <v>647</v>
      </c>
      <c r="D4463" s="3" t="s">
        <v>648</v>
      </c>
      <c r="E4463" s="3" t="s">
        <v>670</v>
      </c>
      <c r="F4463" s="3" t="s">
        <v>672</v>
      </c>
      <c r="G4463" s="5">
        <v>10.974159999999999</v>
      </c>
      <c r="H4463" s="5">
        <v>7.5609419999999998</v>
      </c>
      <c r="I4463" s="5">
        <v>14.748010000000001</v>
      </c>
      <c r="J4463" s="2"/>
    </row>
    <row r="4464" spans="1:10" ht="14.4" hidden="1">
      <c r="A4464" s="3" t="s">
        <v>29</v>
      </c>
      <c r="B4464" s="5">
        <v>2000</v>
      </c>
      <c r="C4464" s="3" t="s">
        <v>647</v>
      </c>
      <c r="D4464" s="3" t="s">
        <v>648</v>
      </c>
      <c r="E4464" s="3" t="s">
        <v>670</v>
      </c>
      <c r="F4464" s="3" t="s">
        <v>672</v>
      </c>
      <c r="G4464" s="5">
        <v>10.874309999999999</v>
      </c>
      <c r="H4464" s="5">
        <v>7.3181209999999997</v>
      </c>
      <c r="I4464" s="5">
        <v>14.590719999999999</v>
      </c>
      <c r="J4464" s="2"/>
    </row>
    <row r="4465" spans="1:10" ht="14.4" hidden="1">
      <c r="A4465" s="3" t="s">
        <v>29</v>
      </c>
      <c r="B4465" s="5">
        <v>2001</v>
      </c>
      <c r="C4465" s="3" t="s">
        <v>647</v>
      </c>
      <c r="D4465" s="3" t="s">
        <v>648</v>
      </c>
      <c r="E4465" s="3" t="s">
        <v>670</v>
      </c>
      <c r="F4465" s="3" t="s">
        <v>672</v>
      </c>
      <c r="G4465" s="5">
        <v>10.634169999999999</v>
      </c>
      <c r="H4465" s="5">
        <v>7.3708739999999997</v>
      </c>
      <c r="I4465" s="5">
        <v>13.96355</v>
      </c>
      <c r="J4465" s="2"/>
    </row>
    <row r="4466" spans="1:10" ht="14.4" hidden="1">
      <c r="A4466" s="3" t="s">
        <v>29</v>
      </c>
      <c r="B4466" s="5">
        <v>2002</v>
      </c>
      <c r="C4466" s="3" t="s">
        <v>647</v>
      </c>
      <c r="D4466" s="3" t="s">
        <v>648</v>
      </c>
      <c r="E4466" s="3" t="s">
        <v>670</v>
      </c>
      <c r="F4466" s="3" t="s">
        <v>672</v>
      </c>
      <c r="G4466" s="5">
        <v>10.40151</v>
      </c>
      <c r="H4466" s="5">
        <v>7.1033039999999996</v>
      </c>
      <c r="I4466" s="5">
        <v>13.868320000000001</v>
      </c>
      <c r="J4466" s="2"/>
    </row>
    <row r="4467" spans="1:10" ht="14.4" hidden="1">
      <c r="A4467" s="3" t="s">
        <v>29</v>
      </c>
      <c r="B4467" s="5">
        <v>2003</v>
      </c>
      <c r="C4467" s="3" t="s">
        <v>647</v>
      </c>
      <c r="D4467" s="3" t="s">
        <v>648</v>
      </c>
      <c r="E4467" s="3" t="s">
        <v>670</v>
      </c>
      <c r="F4467" s="3" t="s">
        <v>672</v>
      </c>
      <c r="G4467" s="5">
        <v>10.04621</v>
      </c>
      <c r="H4467" s="5">
        <v>6.9558520000000001</v>
      </c>
      <c r="I4467" s="5">
        <v>13.34249</v>
      </c>
      <c r="J4467" s="2"/>
    </row>
    <row r="4468" spans="1:10" ht="14.4" hidden="1">
      <c r="A4468" s="3" t="s">
        <v>29</v>
      </c>
      <c r="B4468" s="5">
        <v>2004</v>
      </c>
      <c r="C4468" s="3" t="s">
        <v>647</v>
      </c>
      <c r="D4468" s="3" t="s">
        <v>648</v>
      </c>
      <c r="E4468" s="3" t="s">
        <v>670</v>
      </c>
      <c r="F4468" s="3" t="s">
        <v>672</v>
      </c>
      <c r="G4468" s="5">
        <v>9.7590059999999994</v>
      </c>
      <c r="H4468" s="5">
        <v>6.837758</v>
      </c>
      <c r="I4468" s="5">
        <v>13.00812</v>
      </c>
      <c r="J4468" s="2"/>
    </row>
    <row r="4469" spans="1:10" ht="14.4" hidden="1">
      <c r="A4469" s="3" t="s">
        <v>29</v>
      </c>
      <c r="B4469" s="5">
        <v>2005</v>
      </c>
      <c r="C4469" s="3" t="s">
        <v>647</v>
      </c>
      <c r="D4469" s="3" t="s">
        <v>648</v>
      </c>
      <c r="E4469" s="3" t="s">
        <v>670</v>
      </c>
      <c r="F4469" s="3" t="s">
        <v>672</v>
      </c>
      <c r="G4469" s="5">
        <v>9.6086559999999999</v>
      </c>
      <c r="H4469" s="5">
        <v>6.4824479999999998</v>
      </c>
      <c r="I4469" s="5">
        <v>12.723330000000001</v>
      </c>
      <c r="J4469" s="2"/>
    </row>
    <row r="4470" spans="1:10" ht="14.4" hidden="1">
      <c r="A4470" s="3" t="s">
        <v>29</v>
      </c>
      <c r="B4470" s="5">
        <v>2006</v>
      </c>
      <c r="C4470" s="3" t="s">
        <v>647</v>
      </c>
      <c r="D4470" s="3" t="s">
        <v>648</v>
      </c>
      <c r="E4470" s="3" t="s">
        <v>670</v>
      </c>
      <c r="F4470" s="3" t="s">
        <v>672</v>
      </c>
      <c r="G4470" s="5">
        <v>9.6329329999999995</v>
      </c>
      <c r="H4470" s="5">
        <v>6.7557559999999999</v>
      </c>
      <c r="I4470" s="5">
        <v>12.62326</v>
      </c>
      <c r="J4470" s="2"/>
    </row>
    <row r="4471" spans="1:10" ht="14.4" hidden="1">
      <c r="A4471" s="3" t="s">
        <v>29</v>
      </c>
      <c r="B4471" s="5">
        <v>2007</v>
      </c>
      <c r="C4471" s="3" t="s">
        <v>647</v>
      </c>
      <c r="D4471" s="3" t="s">
        <v>648</v>
      </c>
      <c r="E4471" s="3" t="s">
        <v>670</v>
      </c>
      <c r="F4471" s="3" t="s">
        <v>672</v>
      </c>
      <c r="G4471" s="5">
        <v>9.8861799999999995</v>
      </c>
      <c r="H4471" s="5">
        <v>6.8374990000000002</v>
      </c>
      <c r="I4471" s="5">
        <v>13.10304</v>
      </c>
      <c r="J4471" s="2"/>
    </row>
    <row r="4472" spans="1:10" ht="14.4" hidden="1">
      <c r="A4472" s="3" t="s">
        <v>29</v>
      </c>
      <c r="B4472" s="5">
        <v>2008</v>
      </c>
      <c r="C4472" s="3" t="s">
        <v>647</v>
      </c>
      <c r="D4472" s="3" t="s">
        <v>648</v>
      </c>
      <c r="E4472" s="3" t="s">
        <v>670</v>
      </c>
      <c r="F4472" s="3" t="s">
        <v>672</v>
      </c>
      <c r="G4472" s="5">
        <v>9.8864269999999994</v>
      </c>
      <c r="H4472" s="5">
        <v>6.8960879999999998</v>
      </c>
      <c r="I4472" s="5">
        <v>12.93802</v>
      </c>
      <c r="J4472" s="2"/>
    </row>
    <row r="4473" spans="1:10" ht="14.4" hidden="1">
      <c r="A4473" s="3" t="s">
        <v>29</v>
      </c>
      <c r="B4473" s="5">
        <v>2009</v>
      </c>
      <c r="C4473" s="3" t="s">
        <v>647</v>
      </c>
      <c r="D4473" s="3" t="s">
        <v>648</v>
      </c>
      <c r="E4473" s="3" t="s">
        <v>670</v>
      </c>
      <c r="F4473" s="3" t="s">
        <v>672</v>
      </c>
      <c r="G4473" s="5">
        <v>9.701784</v>
      </c>
      <c r="H4473" s="5">
        <v>6.762391</v>
      </c>
      <c r="I4473" s="5">
        <v>13.046530000000001</v>
      </c>
      <c r="J4473" s="2"/>
    </row>
    <row r="4474" spans="1:10" ht="14.4" hidden="1">
      <c r="A4474" s="3" t="s">
        <v>29</v>
      </c>
      <c r="B4474" s="5">
        <v>2010</v>
      </c>
      <c r="C4474" s="3" t="s">
        <v>647</v>
      </c>
      <c r="D4474" s="3" t="s">
        <v>648</v>
      </c>
      <c r="E4474" s="3" t="s">
        <v>670</v>
      </c>
      <c r="F4474" s="3" t="s">
        <v>672</v>
      </c>
      <c r="G4474" s="5">
        <v>9.6867020000000004</v>
      </c>
      <c r="H4474" s="5">
        <v>6.7499960000000003</v>
      </c>
      <c r="I4474" s="5">
        <v>12.820349999999999</v>
      </c>
      <c r="J4474" s="2"/>
    </row>
    <row r="4475" spans="1:10" ht="14.4" hidden="1">
      <c r="A4475" s="3" t="s">
        <v>29</v>
      </c>
      <c r="B4475" s="5">
        <v>2011</v>
      </c>
      <c r="C4475" s="3" t="s">
        <v>647</v>
      </c>
      <c r="D4475" s="3" t="s">
        <v>648</v>
      </c>
      <c r="E4475" s="3" t="s">
        <v>670</v>
      </c>
      <c r="F4475" s="3" t="s">
        <v>672</v>
      </c>
      <c r="G4475" s="5">
        <v>9.2824259999999992</v>
      </c>
      <c r="H4475" s="5">
        <v>6.5241340000000001</v>
      </c>
      <c r="I4475" s="5">
        <v>12.41047</v>
      </c>
      <c r="J4475" s="2"/>
    </row>
    <row r="4476" spans="1:10" ht="14.4" hidden="1">
      <c r="A4476" s="3" t="s">
        <v>29</v>
      </c>
      <c r="B4476" s="5">
        <v>2012</v>
      </c>
      <c r="C4476" s="3" t="s">
        <v>647</v>
      </c>
      <c r="D4476" s="3" t="s">
        <v>648</v>
      </c>
      <c r="E4476" s="3" t="s">
        <v>670</v>
      </c>
      <c r="F4476" s="3" t="s">
        <v>672</v>
      </c>
      <c r="G4476" s="5">
        <v>8.9308169999999993</v>
      </c>
      <c r="H4476" s="5">
        <v>6.2185980000000001</v>
      </c>
      <c r="I4476" s="5">
        <v>11.8728</v>
      </c>
      <c r="J4476" s="2"/>
    </row>
    <row r="4477" spans="1:10" ht="14.4" hidden="1">
      <c r="A4477" s="3" t="s">
        <v>29</v>
      </c>
      <c r="B4477" s="5">
        <v>2013</v>
      </c>
      <c r="C4477" s="3" t="s">
        <v>647</v>
      </c>
      <c r="D4477" s="3" t="s">
        <v>648</v>
      </c>
      <c r="E4477" s="3" t="s">
        <v>670</v>
      </c>
      <c r="F4477" s="3" t="s">
        <v>672</v>
      </c>
      <c r="G4477" s="5">
        <v>9.1452989999999996</v>
      </c>
      <c r="H4477" s="5">
        <v>6.2373479999999999</v>
      </c>
      <c r="I4477" s="5">
        <v>12.12988</v>
      </c>
      <c r="J4477" s="2"/>
    </row>
    <row r="4478" spans="1:10" ht="14.4" hidden="1">
      <c r="A4478" s="3" t="s">
        <v>29</v>
      </c>
      <c r="B4478" s="5">
        <v>2014</v>
      </c>
      <c r="C4478" s="3" t="s">
        <v>647</v>
      </c>
      <c r="D4478" s="3" t="s">
        <v>648</v>
      </c>
      <c r="E4478" s="3" t="s">
        <v>670</v>
      </c>
      <c r="F4478" s="3" t="s">
        <v>672</v>
      </c>
      <c r="G4478" s="5">
        <v>9.2619039999999995</v>
      </c>
      <c r="H4478" s="5">
        <v>6.2471930000000002</v>
      </c>
      <c r="I4478" s="5">
        <v>12.43064</v>
      </c>
      <c r="J4478" s="2"/>
    </row>
    <row r="4479" spans="1:10" ht="14.4" hidden="1">
      <c r="A4479" s="3" t="s">
        <v>29</v>
      </c>
      <c r="B4479" s="5">
        <v>2015</v>
      </c>
      <c r="C4479" s="3" t="s">
        <v>647</v>
      </c>
      <c r="D4479" s="3" t="s">
        <v>648</v>
      </c>
      <c r="E4479" s="3" t="s">
        <v>670</v>
      </c>
      <c r="F4479" s="3" t="s">
        <v>672</v>
      </c>
      <c r="G4479" s="5">
        <v>9.3158220000000007</v>
      </c>
      <c r="H4479" s="5">
        <v>6.398358</v>
      </c>
      <c r="I4479" s="5">
        <v>12.616630000000001</v>
      </c>
      <c r="J4479" s="2"/>
    </row>
    <row r="4480" spans="1:10" ht="14.4" hidden="1">
      <c r="A4480" s="3" t="s">
        <v>29</v>
      </c>
      <c r="B4480" s="5">
        <v>2016</v>
      </c>
      <c r="C4480" s="3" t="s">
        <v>647</v>
      </c>
      <c r="D4480" s="3" t="s">
        <v>648</v>
      </c>
      <c r="E4480" s="3" t="s">
        <v>670</v>
      </c>
      <c r="F4480" s="3" t="s">
        <v>672</v>
      </c>
      <c r="G4480" s="5">
        <v>9.6386570000000003</v>
      </c>
      <c r="H4480" s="5">
        <v>6.5215940000000003</v>
      </c>
      <c r="I4480" s="5">
        <v>13.161910000000001</v>
      </c>
      <c r="J4480" s="2"/>
    </row>
    <row r="4481" spans="1:10" ht="14.4" hidden="1">
      <c r="A4481" s="3" t="s">
        <v>29</v>
      </c>
      <c r="B4481" s="5">
        <v>2017</v>
      </c>
      <c r="C4481" s="3" t="s">
        <v>647</v>
      </c>
      <c r="D4481" s="3" t="s">
        <v>648</v>
      </c>
      <c r="E4481" s="3" t="s">
        <v>670</v>
      </c>
      <c r="F4481" s="3" t="s">
        <v>672</v>
      </c>
      <c r="G4481" s="5">
        <v>9.8806159999999998</v>
      </c>
      <c r="H4481" s="5">
        <v>6.7806740000000003</v>
      </c>
      <c r="I4481" s="5">
        <v>13.504569999999999</v>
      </c>
      <c r="J4481" s="2"/>
    </row>
    <row r="4482" spans="1:10" ht="14.4">
      <c r="A4482" s="3" t="s">
        <v>29</v>
      </c>
      <c r="B4482" s="5">
        <v>1990</v>
      </c>
      <c r="C4482" s="3" t="s">
        <v>647</v>
      </c>
      <c r="D4482" s="3" t="s">
        <v>649</v>
      </c>
      <c r="E4482" s="3" t="s">
        <v>670</v>
      </c>
      <c r="F4482" s="3" t="s">
        <v>671</v>
      </c>
      <c r="G4482" s="5">
        <v>167.10956440000001</v>
      </c>
      <c r="H4482" s="5">
        <v>129.20426190000001</v>
      </c>
      <c r="I4482" s="5">
        <v>211.89237249999999</v>
      </c>
      <c r="J4482" s="2"/>
    </row>
    <row r="4483" spans="1:10" ht="14.4">
      <c r="A4483" s="3" t="s">
        <v>29</v>
      </c>
      <c r="B4483" s="5">
        <v>1991</v>
      </c>
      <c r="C4483" s="3" t="s">
        <v>647</v>
      </c>
      <c r="D4483" s="3" t="s">
        <v>649</v>
      </c>
      <c r="E4483" s="3" t="s">
        <v>670</v>
      </c>
      <c r="F4483" s="3" t="s">
        <v>671</v>
      </c>
      <c r="G4483" s="5">
        <v>151.71021429999999</v>
      </c>
      <c r="H4483" s="5">
        <v>115.9990281</v>
      </c>
      <c r="I4483" s="5">
        <v>191.6444798</v>
      </c>
      <c r="J4483" s="2"/>
    </row>
    <row r="4484" spans="1:10" ht="14.4">
      <c r="A4484" s="3" t="s">
        <v>29</v>
      </c>
      <c r="B4484" s="5">
        <v>1992</v>
      </c>
      <c r="C4484" s="3" t="s">
        <v>647</v>
      </c>
      <c r="D4484" s="3" t="s">
        <v>649</v>
      </c>
      <c r="E4484" s="3" t="s">
        <v>670</v>
      </c>
      <c r="F4484" s="3" t="s">
        <v>671</v>
      </c>
      <c r="G4484" s="5">
        <v>151.9782477</v>
      </c>
      <c r="H4484" s="5">
        <v>119.9215841</v>
      </c>
      <c r="I4484" s="5">
        <v>192.1677373</v>
      </c>
      <c r="J4484" s="2"/>
    </row>
    <row r="4485" spans="1:10" ht="14.4">
      <c r="A4485" s="3" t="s">
        <v>29</v>
      </c>
      <c r="B4485" s="5">
        <v>1993</v>
      </c>
      <c r="C4485" s="3" t="s">
        <v>647</v>
      </c>
      <c r="D4485" s="3" t="s">
        <v>649</v>
      </c>
      <c r="E4485" s="3" t="s">
        <v>670</v>
      </c>
      <c r="F4485" s="3" t="s">
        <v>671</v>
      </c>
      <c r="G4485" s="5">
        <v>146.70343299999999</v>
      </c>
      <c r="H4485" s="5">
        <v>112.8397337</v>
      </c>
      <c r="I4485" s="5">
        <v>181.5431323</v>
      </c>
      <c r="J4485" s="2"/>
    </row>
    <row r="4486" spans="1:10" ht="14.4">
      <c r="A4486" s="3" t="s">
        <v>29</v>
      </c>
      <c r="B4486" s="5">
        <v>1994</v>
      </c>
      <c r="C4486" s="3" t="s">
        <v>647</v>
      </c>
      <c r="D4486" s="3" t="s">
        <v>649</v>
      </c>
      <c r="E4486" s="3" t="s">
        <v>670</v>
      </c>
      <c r="F4486" s="3" t="s">
        <v>671</v>
      </c>
      <c r="G4486" s="5">
        <v>144.46330259999999</v>
      </c>
      <c r="H4486" s="5">
        <v>111.9295474</v>
      </c>
      <c r="I4486" s="5">
        <v>181.74892109999999</v>
      </c>
      <c r="J4486" s="2"/>
    </row>
    <row r="4487" spans="1:10" ht="14.4">
      <c r="A4487" s="3" t="s">
        <v>29</v>
      </c>
      <c r="B4487" s="5">
        <v>1995</v>
      </c>
      <c r="C4487" s="3" t="s">
        <v>647</v>
      </c>
      <c r="D4487" s="3" t="s">
        <v>649</v>
      </c>
      <c r="E4487" s="3" t="s">
        <v>670</v>
      </c>
      <c r="F4487" s="3" t="s">
        <v>671</v>
      </c>
      <c r="G4487" s="5">
        <v>147.64863890000001</v>
      </c>
      <c r="H4487" s="5">
        <v>114.69411959999999</v>
      </c>
      <c r="I4487" s="5">
        <v>183.6420712</v>
      </c>
      <c r="J4487" s="2"/>
    </row>
    <row r="4488" spans="1:10" ht="14.4">
      <c r="A4488" s="3" t="s">
        <v>29</v>
      </c>
      <c r="B4488" s="5">
        <v>1996</v>
      </c>
      <c r="C4488" s="3" t="s">
        <v>647</v>
      </c>
      <c r="D4488" s="3" t="s">
        <v>649</v>
      </c>
      <c r="E4488" s="3" t="s">
        <v>670</v>
      </c>
      <c r="F4488" s="3" t="s">
        <v>671</v>
      </c>
      <c r="G4488" s="5">
        <v>144.40177629999999</v>
      </c>
      <c r="H4488" s="5">
        <v>111.8830286</v>
      </c>
      <c r="I4488" s="5">
        <v>180.38732469999999</v>
      </c>
      <c r="J4488" s="2"/>
    </row>
    <row r="4489" spans="1:10" ht="14.4">
      <c r="A4489" s="3" t="s">
        <v>29</v>
      </c>
      <c r="B4489" s="5">
        <v>1997</v>
      </c>
      <c r="C4489" s="3" t="s">
        <v>647</v>
      </c>
      <c r="D4489" s="3" t="s">
        <v>649</v>
      </c>
      <c r="E4489" s="3" t="s">
        <v>670</v>
      </c>
      <c r="F4489" s="3" t="s">
        <v>671</v>
      </c>
      <c r="G4489" s="5">
        <v>143.3790869</v>
      </c>
      <c r="H4489" s="5">
        <v>111.3124548</v>
      </c>
      <c r="I4489" s="5">
        <v>179.82306399999999</v>
      </c>
      <c r="J4489" s="2"/>
    </row>
    <row r="4490" spans="1:10" ht="14.4">
      <c r="A4490" s="3" t="s">
        <v>29</v>
      </c>
      <c r="B4490" s="5">
        <v>1998</v>
      </c>
      <c r="C4490" s="3" t="s">
        <v>647</v>
      </c>
      <c r="D4490" s="3" t="s">
        <v>649</v>
      </c>
      <c r="E4490" s="3" t="s">
        <v>670</v>
      </c>
      <c r="F4490" s="3" t="s">
        <v>671</v>
      </c>
      <c r="G4490" s="5">
        <v>143.46615259999999</v>
      </c>
      <c r="H4490" s="5">
        <v>111.0075537</v>
      </c>
      <c r="I4490" s="5">
        <v>178.05741</v>
      </c>
      <c r="J4490" s="2"/>
    </row>
    <row r="4491" spans="1:10" ht="14.4">
      <c r="A4491" s="3" t="s">
        <v>29</v>
      </c>
      <c r="B4491" s="5">
        <v>1999</v>
      </c>
      <c r="C4491" s="3" t="s">
        <v>647</v>
      </c>
      <c r="D4491" s="3" t="s">
        <v>649</v>
      </c>
      <c r="E4491" s="3" t="s">
        <v>670</v>
      </c>
      <c r="F4491" s="3" t="s">
        <v>671</v>
      </c>
      <c r="G4491" s="5">
        <v>149.0583518</v>
      </c>
      <c r="H4491" s="5">
        <v>118.2731988</v>
      </c>
      <c r="I4491" s="5">
        <v>185.10353069999999</v>
      </c>
      <c r="J4491" s="2"/>
    </row>
    <row r="4492" spans="1:10" ht="14.4">
      <c r="A4492" s="3" t="s">
        <v>29</v>
      </c>
      <c r="B4492" s="5">
        <v>2000</v>
      </c>
      <c r="C4492" s="3" t="s">
        <v>647</v>
      </c>
      <c r="D4492" s="3" t="s">
        <v>649</v>
      </c>
      <c r="E4492" s="3" t="s">
        <v>670</v>
      </c>
      <c r="F4492" s="3" t="s">
        <v>671</v>
      </c>
      <c r="G4492" s="5">
        <v>166.8890778</v>
      </c>
      <c r="H4492" s="5">
        <v>129.45401899999999</v>
      </c>
      <c r="I4492" s="5">
        <v>204.59379300000001</v>
      </c>
      <c r="J4492" s="2"/>
    </row>
    <row r="4493" spans="1:10" ht="14.4">
      <c r="A4493" s="3" t="s">
        <v>29</v>
      </c>
      <c r="B4493" s="5">
        <v>2001</v>
      </c>
      <c r="C4493" s="3" t="s">
        <v>647</v>
      </c>
      <c r="D4493" s="3" t="s">
        <v>649</v>
      </c>
      <c r="E4493" s="3" t="s">
        <v>670</v>
      </c>
      <c r="F4493" s="3" t="s">
        <v>671</v>
      </c>
      <c r="G4493" s="5">
        <v>178.64288819999999</v>
      </c>
      <c r="H4493" s="5">
        <v>141.358552</v>
      </c>
      <c r="I4493" s="5">
        <v>221.0143971</v>
      </c>
      <c r="J4493" s="2"/>
    </row>
    <row r="4494" spans="1:10" ht="14.4">
      <c r="A4494" s="3" t="s">
        <v>29</v>
      </c>
      <c r="B4494" s="5">
        <v>2002</v>
      </c>
      <c r="C4494" s="3" t="s">
        <v>647</v>
      </c>
      <c r="D4494" s="3" t="s">
        <v>649</v>
      </c>
      <c r="E4494" s="3" t="s">
        <v>670</v>
      </c>
      <c r="F4494" s="3" t="s">
        <v>671</v>
      </c>
      <c r="G4494" s="5">
        <v>198.26675710000001</v>
      </c>
      <c r="H4494" s="5">
        <v>156.21172229999999</v>
      </c>
      <c r="I4494" s="5">
        <v>243.10615060000001</v>
      </c>
      <c r="J4494" s="2"/>
    </row>
    <row r="4495" spans="1:10" ht="14.4">
      <c r="A4495" s="3" t="s">
        <v>29</v>
      </c>
      <c r="B4495" s="5">
        <v>2003</v>
      </c>
      <c r="C4495" s="3" t="s">
        <v>647</v>
      </c>
      <c r="D4495" s="3" t="s">
        <v>649</v>
      </c>
      <c r="E4495" s="3" t="s">
        <v>670</v>
      </c>
      <c r="F4495" s="3" t="s">
        <v>671</v>
      </c>
      <c r="G4495" s="5">
        <v>228.61562660000001</v>
      </c>
      <c r="H4495" s="5">
        <v>180.87439040000001</v>
      </c>
      <c r="I4495" s="5">
        <v>283.25197530000003</v>
      </c>
      <c r="J4495" s="2"/>
    </row>
    <row r="4496" spans="1:10" ht="14.4">
      <c r="A4496" s="3" t="s">
        <v>29</v>
      </c>
      <c r="B4496" s="5">
        <v>2004</v>
      </c>
      <c r="C4496" s="3" t="s">
        <v>647</v>
      </c>
      <c r="D4496" s="3" t="s">
        <v>649</v>
      </c>
      <c r="E4496" s="3" t="s">
        <v>670</v>
      </c>
      <c r="F4496" s="3" t="s">
        <v>671</v>
      </c>
      <c r="G4496" s="5">
        <v>251.84476230000001</v>
      </c>
      <c r="H4496" s="5">
        <v>197.41813519999999</v>
      </c>
      <c r="I4496" s="5">
        <v>309.16458590000002</v>
      </c>
      <c r="J4496" s="2"/>
    </row>
    <row r="4497" spans="1:10" ht="14.4">
      <c r="A4497" s="3" t="s">
        <v>29</v>
      </c>
      <c r="B4497" s="5">
        <v>2005</v>
      </c>
      <c r="C4497" s="3" t="s">
        <v>647</v>
      </c>
      <c r="D4497" s="3" t="s">
        <v>649</v>
      </c>
      <c r="E4497" s="3" t="s">
        <v>670</v>
      </c>
      <c r="F4497" s="3" t="s">
        <v>671</v>
      </c>
      <c r="G4497" s="5">
        <v>270.9032047</v>
      </c>
      <c r="H4497" s="5">
        <v>210.3522475</v>
      </c>
      <c r="I4497" s="5">
        <v>336.25650230000002</v>
      </c>
      <c r="J4497" s="2"/>
    </row>
    <row r="4498" spans="1:10" ht="14.4">
      <c r="A4498" s="3" t="s">
        <v>29</v>
      </c>
      <c r="B4498" s="5">
        <v>2006</v>
      </c>
      <c r="C4498" s="3" t="s">
        <v>647</v>
      </c>
      <c r="D4498" s="3" t="s">
        <v>649</v>
      </c>
      <c r="E4498" s="3" t="s">
        <v>670</v>
      </c>
      <c r="F4498" s="3" t="s">
        <v>671</v>
      </c>
      <c r="G4498" s="5">
        <v>293.25033459999997</v>
      </c>
      <c r="H4498" s="5">
        <v>231.92535470000001</v>
      </c>
      <c r="I4498" s="5">
        <v>358.52042879999999</v>
      </c>
      <c r="J4498" s="2"/>
    </row>
    <row r="4499" spans="1:10" ht="14.4">
      <c r="A4499" s="3" t="s">
        <v>29</v>
      </c>
      <c r="B4499" s="5">
        <v>2007</v>
      </c>
      <c r="C4499" s="3" t="s">
        <v>647</v>
      </c>
      <c r="D4499" s="3" t="s">
        <v>649</v>
      </c>
      <c r="E4499" s="3" t="s">
        <v>670</v>
      </c>
      <c r="F4499" s="3" t="s">
        <v>671</v>
      </c>
      <c r="G4499" s="5">
        <v>317.03056220000002</v>
      </c>
      <c r="H4499" s="5">
        <v>246.2467628</v>
      </c>
      <c r="I4499" s="5">
        <v>390.70643330000001</v>
      </c>
      <c r="J4499" s="2"/>
    </row>
    <row r="4500" spans="1:10" ht="14.4">
      <c r="A4500" s="3" t="s">
        <v>29</v>
      </c>
      <c r="B4500" s="5">
        <v>2008</v>
      </c>
      <c r="C4500" s="3" t="s">
        <v>647</v>
      </c>
      <c r="D4500" s="3" t="s">
        <v>649</v>
      </c>
      <c r="E4500" s="3" t="s">
        <v>670</v>
      </c>
      <c r="F4500" s="3" t="s">
        <v>671</v>
      </c>
      <c r="G4500" s="5">
        <v>329.47583800000001</v>
      </c>
      <c r="H4500" s="5">
        <v>257.07426229999999</v>
      </c>
      <c r="I4500" s="5">
        <v>402.06981789999998</v>
      </c>
      <c r="J4500" s="2"/>
    </row>
    <row r="4501" spans="1:10" ht="14.4">
      <c r="A4501" s="3" t="s">
        <v>29</v>
      </c>
      <c r="B4501" s="5">
        <v>2009</v>
      </c>
      <c r="C4501" s="3" t="s">
        <v>647</v>
      </c>
      <c r="D4501" s="3" t="s">
        <v>649</v>
      </c>
      <c r="E4501" s="3" t="s">
        <v>670</v>
      </c>
      <c r="F4501" s="3" t="s">
        <v>671</v>
      </c>
      <c r="G4501" s="5">
        <v>330.65334350000001</v>
      </c>
      <c r="H4501" s="5">
        <v>259.82950069999998</v>
      </c>
      <c r="I4501" s="5">
        <v>407.00664690000002</v>
      </c>
      <c r="J4501" s="2"/>
    </row>
    <row r="4502" spans="1:10" ht="14.4">
      <c r="A4502" s="3" t="s">
        <v>29</v>
      </c>
      <c r="B4502" s="5">
        <v>2010</v>
      </c>
      <c r="C4502" s="3" t="s">
        <v>647</v>
      </c>
      <c r="D4502" s="3" t="s">
        <v>649</v>
      </c>
      <c r="E4502" s="3" t="s">
        <v>670</v>
      </c>
      <c r="F4502" s="3" t="s">
        <v>671</v>
      </c>
      <c r="G4502" s="5">
        <v>336.735794</v>
      </c>
      <c r="H4502" s="5">
        <v>259.62083469999999</v>
      </c>
      <c r="I4502" s="5">
        <v>416.60446139999999</v>
      </c>
      <c r="J4502" s="2"/>
    </row>
    <row r="4503" spans="1:10" ht="14.4">
      <c r="A4503" s="3" t="s">
        <v>29</v>
      </c>
      <c r="B4503" s="5">
        <v>2011</v>
      </c>
      <c r="C4503" s="3" t="s">
        <v>647</v>
      </c>
      <c r="D4503" s="3" t="s">
        <v>649</v>
      </c>
      <c r="E4503" s="3" t="s">
        <v>670</v>
      </c>
      <c r="F4503" s="3" t="s">
        <v>671</v>
      </c>
      <c r="G4503" s="5">
        <v>328.63370450000002</v>
      </c>
      <c r="H4503" s="5">
        <v>249.34854770000001</v>
      </c>
      <c r="I4503" s="5">
        <v>409.02596110000002</v>
      </c>
      <c r="J4503" s="2"/>
    </row>
    <row r="4504" spans="1:10" ht="14.4">
      <c r="A4504" s="3" t="s">
        <v>29</v>
      </c>
      <c r="B4504" s="5">
        <v>2012</v>
      </c>
      <c r="C4504" s="3" t="s">
        <v>647</v>
      </c>
      <c r="D4504" s="3" t="s">
        <v>649</v>
      </c>
      <c r="E4504" s="3" t="s">
        <v>670</v>
      </c>
      <c r="F4504" s="3" t="s">
        <v>671</v>
      </c>
      <c r="G4504" s="5">
        <v>321.30627559999999</v>
      </c>
      <c r="H4504" s="5">
        <v>248.74285449999999</v>
      </c>
      <c r="I4504" s="5">
        <v>401.4081779</v>
      </c>
      <c r="J4504" s="2"/>
    </row>
    <row r="4505" spans="1:10" ht="14.4">
      <c r="A4505" s="3" t="s">
        <v>29</v>
      </c>
      <c r="B4505" s="5">
        <v>2013</v>
      </c>
      <c r="C4505" s="3" t="s">
        <v>647</v>
      </c>
      <c r="D4505" s="3" t="s">
        <v>649</v>
      </c>
      <c r="E4505" s="3" t="s">
        <v>670</v>
      </c>
      <c r="F4505" s="3" t="s">
        <v>671</v>
      </c>
      <c r="G4505" s="5">
        <v>320.10970609999998</v>
      </c>
      <c r="H4505" s="5">
        <v>242.96276320000001</v>
      </c>
      <c r="I4505" s="5">
        <v>399.95434419999998</v>
      </c>
      <c r="J4505" s="2"/>
    </row>
    <row r="4506" spans="1:10" ht="14.4">
      <c r="A4506" s="3" t="s">
        <v>29</v>
      </c>
      <c r="B4506" s="5">
        <v>2014</v>
      </c>
      <c r="C4506" s="3" t="s">
        <v>647</v>
      </c>
      <c r="D4506" s="3" t="s">
        <v>649</v>
      </c>
      <c r="E4506" s="3" t="s">
        <v>670</v>
      </c>
      <c r="F4506" s="3" t="s">
        <v>671</v>
      </c>
      <c r="G4506" s="5">
        <v>311.380494</v>
      </c>
      <c r="H4506" s="5">
        <v>238.02891249999999</v>
      </c>
      <c r="I4506" s="5">
        <v>388.6514158</v>
      </c>
      <c r="J4506" s="2"/>
    </row>
    <row r="4507" spans="1:10" ht="14.4">
      <c r="A4507" s="3" t="s">
        <v>29</v>
      </c>
      <c r="B4507" s="5">
        <v>2015</v>
      </c>
      <c r="C4507" s="3" t="s">
        <v>647</v>
      </c>
      <c r="D4507" s="3" t="s">
        <v>649</v>
      </c>
      <c r="E4507" s="3" t="s">
        <v>670</v>
      </c>
      <c r="F4507" s="3" t="s">
        <v>671</v>
      </c>
      <c r="G4507" s="5">
        <v>307.13563770000002</v>
      </c>
      <c r="H4507" s="5">
        <v>232.81699080000001</v>
      </c>
      <c r="I4507" s="5">
        <v>386.13675230000001</v>
      </c>
      <c r="J4507" s="2"/>
    </row>
    <row r="4508" spans="1:10" ht="14.4">
      <c r="A4508" s="3" t="s">
        <v>29</v>
      </c>
      <c r="B4508" s="5">
        <v>2016</v>
      </c>
      <c r="C4508" s="3" t="s">
        <v>647</v>
      </c>
      <c r="D4508" s="3" t="s">
        <v>649</v>
      </c>
      <c r="E4508" s="3" t="s">
        <v>670</v>
      </c>
      <c r="F4508" s="3" t="s">
        <v>671</v>
      </c>
      <c r="G4508" s="5">
        <v>309.25262650000002</v>
      </c>
      <c r="H4508" s="5">
        <v>235.33037400000001</v>
      </c>
      <c r="I4508" s="5">
        <v>395.95738690000002</v>
      </c>
      <c r="J4508" s="2"/>
    </row>
    <row r="4509" spans="1:10" ht="14.4">
      <c r="A4509" s="3" t="s">
        <v>29</v>
      </c>
      <c r="B4509" s="5">
        <v>2017</v>
      </c>
      <c r="C4509" s="3" t="s">
        <v>647</v>
      </c>
      <c r="D4509" s="3" t="s">
        <v>649</v>
      </c>
      <c r="E4509" s="3" t="s">
        <v>670</v>
      </c>
      <c r="F4509" s="3" t="s">
        <v>671</v>
      </c>
      <c r="G4509" s="5">
        <v>306.77669939999998</v>
      </c>
      <c r="H4509" s="5">
        <v>235.4472987</v>
      </c>
      <c r="I4509" s="5">
        <v>387.34431849999999</v>
      </c>
      <c r="J4509" s="2"/>
    </row>
    <row r="4510" spans="1:10" ht="14.4" hidden="1">
      <c r="A4510" s="3" t="s">
        <v>29</v>
      </c>
      <c r="B4510" s="5">
        <v>1990</v>
      </c>
      <c r="C4510" s="3" t="s">
        <v>647</v>
      </c>
      <c r="D4510" s="3" t="s">
        <v>649</v>
      </c>
      <c r="E4510" s="3" t="s">
        <v>670</v>
      </c>
      <c r="F4510" s="3" t="s">
        <v>672</v>
      </c>
      <c r="G4510" s="5">
        <v>6.3622639620000001</v>
      </c>
      <c r="H4510" s="5">
        <v>4.8980662559999999</v>
      </c>
      <c r="I4510" s="5">
        <v>8.1063293769999998</v>
      </c>
      <c r="J4510" s="2"/>
    </row>
    <row r="4511" spans="1:10" ht="14.4" hidden="1">
      <c r="A4511" s="3" t="s">
        <v>29</v>
      </c>
      <c r="B4511" s="5">
        <v>1991</v>
      </c>
      <c r="C4511" s="3" t="s">
        <v>647</v>
      </c>
      <c r="D4511" s="3" t="s">
        <v>649</v>
      </c>
      <c r="E4511" s="3" t="s">
        <v>670</v>
      </c>
      <c r="F4511" s="3" t="s">
        <v>672</v>
      </c>
      <c r="G4511" s="5">
        <v>5.6935972890000004</v>
      </c>
      <c r="H4511" s="5">
        <v>4.3289182049999999</v>
      </c>
      <c r="I4511" s="5">
        <v>7.1138754689999999</v>
      </c>
      <c r="J4511" s="2"/>
    </row>
    <row r="4512" spans="1:10" ht="14.4" hidden="1">
      <c r="A4512" s="3" t="s">
        <v>29</v>
      </c>
      <c r="B4512" s="5">
        <v>1992</v>
      </c>
      <c r="C4512" s="3" t="s">
        <v>647</v>
      </c>
      <c r="D4512" s="3" t="s">
        <v>649</v>
      </c>
      <c r="E4512" s="3" t="s">
        <v>670</v>
      </c>
      <c r="F4512" s="3" t="s">
        <v>672</v>
      </c>
      <c r="G4512" s="5">
        <v>5.6524966829999999</v>
      </c>
      <c r="H4512" s="5">
        <v>4.3768660519999996</v>
      </c>
      <c r="I4512" s="5">
        <v>7.1346952080000001</v>
      </c>
      <c r="J4512" s="2"/>
    </row>
    <row r="4513" spans="1:10" ht="14.4" hidden="1">
      <c r="A4513" s="3" t="s">
        <v>29</v>
      </c>
      <c r="B4513" s="5">
        <v>1993</v>
      </c>
      <c r="C4513" s="3" t="s">
        <v>647</v>
      </c>
      <c r="D4513" s="3" t="s">
        <v>649</v>
      </c>
      <c r="E4513" s="3" t="s">
        <v>670</v>
      </c>
      <c r="F4513" s="3" t="s">
        <v>672</v>
      </c>
      <c r="G4513" s="5">
        <v>5.4322021669999998</v>
      </c>
      <c r="H4513" s="5">
        <v>4.1668759179999997</v>
      </c>
      <c r="I4513" s="5">
        <v>6.7128722969999997</v>
      </c>
      <c r="J4513" s="2"/>
    </row>
    <row r="4514" spans="1:10" ht="14.4" hidden="1">
      <c r="A4514" s="3" t="s">
        <v>29</v>
      </c>
      <c r="B4514" s="5">
        <v>1994</v>
      </c>
      <c r="C4514" s="3" t="s">
        <v>647</v>
      </c>
      <c r="D4514" s="3" t="s">
        <v>649</v>
      </c>
      <c r="E4514" s="3" t="s">
        <v>670</v>
      </c>
      <c r="F4514" s="3" t="s">
        <v>672</v>
      </c>
      <c r="G4514" s="5">
        <v>5.3219273180000002</v>
      </c>
      <c r="H4514" s="5">
        <v>4.1303561819999999</v>
      </c>
      <c r="I4514" s="5">
        <v>6.6552577240000002</v>
      </c>
      <c r="J4514" s="2"/>
    </row>
    <row r="4515" spans="1:10" ht="14.4" hidden="1">
      <c r="A4515" s="3" t="s">
        <v>29</v>
      </c>
      <c r="B4515" s="5">
        <v>1995</v>
      </c>
      <c r="C4515" s="3" t="s">
        <v>647</v>
      </c>
      <c r="D4515" s="3" t="s">
        <v>649</v>
      </c>
      <c r="E4515" s="3" t="s">
        <v>670</v>
      </c>
      <c r="F4515" s="3" t="s">
        <v>672</v>
      </c>
      <c r="G4515" s="5">
        <v>5.4009761310000002</v>
      </c>
      <c r="H4515" s="5">
        <v>4.2089010910000004</v>
      </c>
      <c r="I4515" s="5">
        <v>6.7187462929999997</v>
      </c>
      <c r="J4515" s="2"/>
    </row>
    <row r="4516" spans="1:10" ht="14.4" hidden="1">
      <c r="A4516" s="3" t="s">
        <v>29</v>
      </c>
      <c r="B4516" s="5">
        <v>1996</v>
      </c>
      <c r="C4516" s="3" t="s">
        <v>647</v>
      </c>
      <c r="D4516" s="3" t="s">
        <v>649</v>
      </c>
      <c r="E4516" s="3" t="s">
        <v>670</v>
      </c>
      <c r="F4516" s="3" t="s">
        <v>672</v>
      </c>
      <c r="G4516" s="5">
        <v>5.2539190939999996</v>
      </c>
      <c r="H4516" s="5">
        <v>4.0368727010000001</v>
      </c>
      <c r="I4516" s="5">
        <v>6.5070067610000004</v>
      </c>
      <c r="J4516" s="2"/>
    </row>
    <row r="4517" spans="1:10" ht="14.4" hidden="1">
      <c r="A4517" s="3" t="s">
        <v>29</v>
      </c>
      <c r="B4517" s="5">
        <v>1997</v>
      </c>
      <c r="C4517" s="3" t="s">
        <v>647</v>
      </c>
      <c r="D4517" s="3" t="s">
        <v>649</v>
      </c>
      <c r="E4517" s="3" t="s">
        <v>670</v>
      </c>
      <c r="F4517" s="3" t="s">
        <v>672</v>
      </c>
      <c r="G4517" s="5">
        <v>5.1925556039999998</v>
      </c>
      <c r="H4517" s="5">
        <v>4.0633684570000002</v>
      </c>
      <c r="I4517" s="5">
        <v>6.4902628890000003</v>
      </c>
      <c r="J4517" s="2"/>
    </row>
    <row r="4518" spans="1:10" ht="14.4" hidden="1">
      <c r="A4518" s="3" t="s">
        <v>29</v>
      </c>
      <c r="B4518" s="5">
        <v>1998</v>
      </c>
      <c r="C4518" s="3" t="s">
        <v>647</v>
      </c>
      <c r="D4518" s="3" t="s">
        <v>649</v>
      </c>
      <c r="E4518" s="3" t="s">
        <v>670</v>
      </c>
      <c r="F4518" s="3" t="s">
        <v>672</v>
      </c>
      <c r="G4518" s="5">
        <v>5.1842463639999998</v>
      </c>
      <c r="H4518" s="5">
        <v>4.0225274559999997</v>
      </c>
      <c r="I4518" s="5">
        <v>6.4013759889999999</v>
      </c>
      <c r="J4518" s="2"/>
    </row>
    <row r="4519" spans="1:10" ht="14.4" hidden="1">
      <c r="A4519" s="3" t="s">
        <v>29</v>
      </c>
      <c r="B4519" s="5">
        <v>1999</v>
      </c>
      <c r="C4519" s="3" t="s">
        <v>647</v>
      </c>
      <c r="D4519" s="3" t="s">
        <v>649</v>
      </c>
      <c r="E4519" s="3" t="s">
        <v>670</v>
      </c>
      <c r="F4519" s="3" t="s">
        <v>672</v>
      </c>
      <c r="G4519" s="5">
        <v>5.3707105259999999</v>
      </c>
      <c r="H4519" s="5">
        <v>4.2882032309999998</v>
      </c>
      <c r="I4519" s="5">
        <v>6.6645233739999998</v>
      </c>
      <c r="J4519" s="2"/>
    </row>
    <row r="4520" spans="1:10" ht="14.4" hidden="1">
      <c r="A4520" s="3" t="s">
        <v>29</v>
      </c>
      <c r="B4520" s="5">
        <v>2000</v>
      </c>
      <c r="C4520" s="3" t="s">
        <v>647</v>
      </c>
      <c r="D4520" s="3" t="s">
        <v>649</v>
      </c>
      <c r="E4520" s="3" t="s">
        <v>670</v>
      </c>
      <c r="F4520" s="3" t="s">
        <v>672</v>
      </c>
      <c r="G4520" s="5">
        <v>5.9756462130000001</v>
      </c>
      <c r="H4520" s="5">
        <v>4.5956895600000003</v>
      </c>
      <c r="I4520" s="5">
        <v>7.3570906899999997</v>
      </c>
      <c r="J4520" s="2"/>
    </row>
    <row r="4521" spans="1:10" ht="14.4" hidden="1">
      <c r="A4521" s="3" t="s">
        <v>29</v>
      </c>
      <c r="B4521" s="5">
        <v>2001</v>
      </c>
      <c r="C4521" s="3" t="s">
        <v>647</v>
      </c>
      <c r="D4521" s="3" t="s">
        <v>649</v>
      </c>
      <c r="E4521" s="3" t="s">
        <v>670</v>
      </c>
      <c r="F4521" s="3" t="s">
        <v>672</v>
      </c>
      <c r="G4521" s="5">
        <v>6.3714521250000002</v>
      </c>
      <c r="H4521" s="5">
        <v>5.0544661550000001</v>
      </c>
      <c r="I4521" s="5">
        <v>7.8199702379999998</v>
      </c>
      <c r="J4521" s="2"/>
    </row>
    <row r="4522" spans="1:10" ht="14.4" hidden="1">
      <c r="A4522" s="3" t="s">
        <v>29</v>
      </c>
      <c r="B4522" s="5">
        <v>2002</v>
      </c>
      <c r="C4522" s="3" t="s">
        <v>647</v>
      </c>
      <c r="D4522" s="3" t="s">
        <v>649</v>
      </c>
      <c r="E4522" s="3" t="s">
        <v>670</v>
      </c>
      <c r="F4522" s="3" t="s">
        <v>672</v>
      </c>
      <c r="G4522" s="5">
        <v>7.0507995379999997</v>
      </c>
      <c r="H4522" s="5">
        <v>5.6069878620000004</v>
      </c>
      <c r="I4522" s="5">
        <v>8.6283568249999991</v>
      </c>
      <c r="J4522" s="2"/>
    </row>
    <row r="4523" spans="1:10" ht="14.4" hidden="1">
      <c r="A4523" s="3" t="s">
        <v>29</v>
      </c>
      <c r="B4523" s="5">
        <v>2003</v>
      </c>
      <c r="C4523" s="3" t="s">
        <v>647</v>
      </c>
      <c r="D4523" s="3" t="s">
        <v>649</v>
      </c>
      <c r="E4523" s="3" t="s">
        <v>670</v>
      </c>
      <c r="F4523" s="3" t="s">
        <v>672</v>
      </c>
      <c r="G4523" s="5">
        <v>8.1140984189999994</v>
      </c>
      <c r="H4523" s="5">
        <v>6.4811731630000002</v>
      </c>
      <c r="I4523" s="5">
        <v>9.9685345840000004</v>
      </c>
      <c r="J4523" s="2"/>
    </row>
    <row r="4524" spans="1:10" ht="14.4" hidden="1">
      <c r="A4524" s="3" t="s">
        <v>29</v>
      </c>
      <c r="B4524" s="5">
        <v>2004</v>
      </c>
      <c r="C4524" s="3" t="s">
        <v>647</v>
      </c>
      <c r="D4524" s="3" t="s">
        <v>649</v>
      </c>
      <c r="E4524" s="3" t="s">
        <v>670</v>
      </c>
      <c r="F4524" s="3" t="s">
        <v>672</v>
      </c>
      <c r="G4524" s="5">
        <v>8.9567513210000005</v>
      </c>
      <c r="H4524" s="5">
        <v>7.0508557270000001</v>
      </c>
      <c r="I4524" s="5">
        <v>10.98504017</v>
      </c>
      <c r="J4524" s="2"/>
    </row>
    <row r="4525" spans="1:10" ht="14.4" hidden="1">
      <c r="A4525" s="3" t="s">
        <v>29</v>
      </c>
      <c r="B4525" s="5">
        <v>2005</v>
      </c>
      <c r="C4525" s="3" t="s">
        <v>647</v>
      </c>
      <c r="D4525" s="3" t="s">
        <v>649</v>
      </c>
      <c r="E4525" s="3" t="s">
        <v>670</v>
      </c>
      <c r="F4525" s="3" t="s">
        <v>672</v>
      </c>
      <c r="G4525" s="5">
        <v>9.6568533550000009</v>
      </c>
      <c r="H4525" s="5">
        <v>7.5807887620000001</v>
      </c>
      <c r="I4525" s="5">
        <v>11.951210319999999</v>
      </c>
      <c r="J4525" s="2"/>
    </row>
    <row r="4526" spans="1:10" ht="14.4" hidden="1">
      <c r="A4526" s="3" t="s">
        <v>29</v>
      </c>
      <c r="B4526" s="5">
        <v>2006</v>
      </c>
      <c r="C4526" s="3" t="s">
        <v>647</v>
      </c>
      <c r="D4526" s="3" t="s">
        <v>649</v>
      </c>
      <c r="E4526" s="3" t="s">
        <v>670</v>
      </c>
      <c r="F4526" s="3" t="s">
        <v>672</v>
      </c>
      <c r="G4526" s="5">
        <v>10.44615361</v>
      </c>
      <c r="H4526" s="5">
        <v>8.2890464149999996</v>
      </c>
      <c r="I4526" s="5">
        <v>12.835162220000001</v>
      </c>
      <c r="J4526" s="2"/>
    </row>
    <row r="4527" spans="1:10" ht="14.4" hidden="1">
      <c r="A4527" s="3" t="s">
        <v>29</v>
      </c>
      <c r="B4527" s="5">
        <v>2007</v>
      </c>
      <c r="C4527" s="3" t="s">
        <v>647</v>
      </c>
      <c r="D4527" s="3" t="s">
        <v>649</v>
      </c>
      <c r="E4527" s="3" t="s">
        <v>670</v>
      </c>
      <c r="F4527" s="3" t="s">
        <v>672</v>
      </c>
      <c r="G4527" s="5">
        <v>11.36332082</v>
      </c>
      <c r="H4527" s="5">
        <v>8.8701706209999998</v>
      </c>
      <c r="I4527" s="5">
        <v>13.86629039</v>
      </c>
      <c r="J4527" s="2"/>
    </row>
    <row r="4528" spans="1:10" ht="14.4" hidden="1">
      <c r="A4528" s="3" t="s">
        <v>29</v>
      </c>
      <c r="B4528" s="5">
        <v>2008</v>
      </c>
      <c r="C4528" s="3" t="s">
        <v>647</v>
      </c>
      <c r="D4528" s="3" t="s">
        <v>649</v>
      </c>
      <c r="E4528" s="3" t="s">
        <v>670</v>
      </c>
      <c r="F4528" s="3" t="s">
        <v>672</v>
      </c>
      <c r="G4528" s="5">
        <v>11.93147051</v>
      </c>
      <c r="H4528" s="5">
        <v>9.223552969</v>
      </c>
      <c r="I4528" s="5">
        <v>14.56686099</v>
      </c>
      <c r="J4528" s="2"/>
    </row>
    <row r="4529" spans="1:10" ht="14.4" hidden="1">
      <c r="A4529" s="3" t="s">
        <v>29</v>
      </c>
      <c r="B4529" s="5">
        <v>2009</v>
      </c>
      <c r="C4529" s="3" t="s">
        <v>647</v>
      </c>
      <c r="D4529" s="3" t="s">
        <v>649</v>
      </c>
      <c r="E4529" s="3" t="s">
        <v>670</v>
      </c>
      <c r="F4529" s="3" t="s">
        <v>672</v>
      </c>
      <c r="G4529" s="5">
        <v>12.0683036</v>
      </c>
      <c r="H4529" s="5">
        <v>9.4931150930000001</v>
      </c>
      <c r="I4529" s="5">
        <v>14.886210439999999</v>
      </c>
      <c r="J4529" s="2"/>
    </row>
    <row r="4530" spans="1:10" ht="14.4" hidden="1">
      <c r="A4530" s="3" t="s">
        <v>29</v>
      </c>
      <c r="B4530" s="5">
        <v>2010</v>
      </c>
      <c r="C4530" s="3" t="s">
        <v>647</v>
      </c>
      <c r="D4530" s="3" t="s">
        <v>649</v>
      </c>
      <c r="E4530" s="3" t="s">
        <v>670</v>
      </c>
      <c r="F4530" s="3" t="s">
        <v>672</v>
      </c>
      <c r="G4530" s="5">
        <v>12.38279973</v>
      </c>
      <c r="H4530" s="5">
        <v>9.6036667990000009</v>
      </c>
      <c r="I4530" s="5">
        <v>15.31612883</v>
      </c>
      <c r="J4530" s="2"/>
    </row>
    <row r="4531" spans="1:10" ht="14.4" hidden="1">
      <c r="A4531" s="3" t="s">
        <v>29</v>
      </c>
      <c r="B4531" s="5">
        <v>2011</v>
      </c>
      <c r="C4531" s="3" t="s">
        <v>647</v>
      </c>
      <c r="D4531" s="3" t="s">
        <v>649</v>
      </c>
      <c r="E4531" s="3" t="s">
        <v>670</v>
      </c>
      <c r="F4531" s="3" t="s">
        <v>672</v>
      </c>
      <c r="G4531" s="5">
        <v>12.088181970000001</v>
      </c>
      <c r="H4531" s="5">
        <v>9.2960791470000004</v>
      </c>
      <c r="I4531" s="5">
        <v>15.00392078</v>
      </c>
      <c r="J4531" s="2"/>
    </row>
    <row r="4532" spans="1:10" ht="14.4" hidden="1">
      <c r="A4532" s="3" t="s">
        <v>29</v>
      </c>
      <c r="B4532" s="5">
        <v>2012</v>
      </c>
      <c r="C4532" s="3" t="s">
        <v>647</v>
      </c>
      <c r="D4532" s="3" t="s">
        <v>649</v>
      </c>
      <c r="E4532" s="3" t="s">
        <v>670</v>
      </c>
      <c r="F4532" s="3" t="s">
        <v>672</v>
      </c>
      <c r="G4532" s="5">
        <v>11.80707535</v>
      </c>
      <c r="H4532" s="5">
        <v>9.1791091330000008</v>
      </c>
      <c r="I4532" s="5">
        <v>14.655772860000001</v>
      </c>
      <c r="J4532" s="2"/>
    </row>
    <row r="4533" spans="1:10" ht="14.4" hidden="1">
      <c r="A4533" s="3" t="s">
        <v>29</v>
      </c>
      <c r="B4533" s="5">
        <v>2013</v>
      </c>
      <c r="C4533" s="3" t="s">
        <v>647</v>
      </c>
      <c r="D4533" s="3" t="s">
        <v>649</v>
      </c>
      <c r="E4533" s="3" t="s">
        <v>670</v>
      </c>
      <c r="F4533" s="3" t="s">
        <v>672</v>
      </c>
      <c r="G4533" s="5">
        <v>11.85454592</v>
      </c>
      <c r="H4533" s="5">
        <v>9.019831559</v>
      </c>
      <c r="I4533" s="5">
        <v>14.805512269999999</v>
      </c>
      <c r="J4533" s="2"/>
    </row>
    <row r="4534" spans="1:10" ht="14.4" hidden="1">
      <c r="A4534" s="3" t="s">
        <v>29</v>
      </c>
      <c r="B4534" s="5">
        <v>2014</v>
      </c>
      <c r="C4534" s="3" t="s">
        <v>647</v>
      </c>
      <c r="D4534" s="3" t="s">
        <v>649</v>
      </c>
      <c r="E4534" s="3" t="s">
        <v>670</v>
      </c>
      <c r="F4534" s="3" t="s">
        <v>672</v>
      </c>
      <c r="G4534" s="5">
        <v>11.66139624</v>
      </c>
      <c r="H4534" s="5">
        <v>8.9239933790000006</v>
      </c>
      <c r="I4534" s="5">
        <v>14.555626889999999</v>
      </c>
      <c r="J4534" s="2"/>
    </row>
    <row r="4535" spans="1:10" ht="14.4" hidden="1">
      <c r="A4535" s="3" t="s">
        <v>29</v>
      </c>
      <c r="B4535" s="5">
        <v>2015</v>
      </c>
      <c r="C4535" s="3" t="s">
        <v>647</v>
      </c>
      <c r="D4535" s="3" t="s">
        <v>649</v>
      </c>
      <c r="E4535" s="3" t="s">
        <v>670</v>
      </c>
      <c r="F4535" s="3" t="s">
        <v>672</v>
      </c>
      <c r="G4535" s="5">
        <v>11.582427320000001</v>
      </c>
      <c r="H4535" s="5">
        <v>8.7954924240000008</v>
      </c>
      <c r="I4535" s="5">
        <v>14.49144684</v>
      </c>
      <c r="J4535" s="2"/>
    </row>
    <row r="4536" spans="1:10" ht="14.4" hidden="1">
      <c r="A4536" s="3" t="s">
        <v>29</v>
      </c>
      <c r="B4536" s="5">
        <v>2016</v>
      </c>
      <c r="C4536" s="3" t="s">
        <v>647</v>
      </c>
      <c r="D4536" s="3" t="s">
        <v>649</v>
      </c>
      <c r="E4536" s="3" t="s">
        <v>670</v>
      </c>
      <c r="F4536" s="3" t="s">
        <v>672</v>
      </c>
      <c r="G4536" s="5">
        <v>11.74530333</v>
      </c>
      <c r="H4536" s="5">
        <v>9.0232579019999992</v>
      </c>
      <c r="I4536" s="5">
        <v>14.93806786</v>
      </c>
      <c r="J4536" s="2"/>
    </row>
    <row r="4537" spans="1:10" ht="14.4" hidden="1">
      <c r="A4537" s="3" t="s">
        <v>29</v>
      </c>
      <c r="B4537" s="5">
        <v>2017</v>
      </c>
      <c r="C4537" s="3" t="s">
        <v>647</v>
      </c>
      <c r="D4537" s="3" t="s">
        <v>649</v>
      </c>
      <c r="E4537" s="3" t="s">
        <v>670</v>
      </c>
      <c r="F4537" s="3" t="s">
        <v>672</v>
      </c>
      <c r="G4537" s="5">
        <v>11.782640750000001</v>
      </c>
      <c r="H4537" s="5">
        <v>9.0387877529999994</v>
      </c>
      <c r="I4537" s="5">
        <v>14.794058789999999</v>
      </c>
      <c r="J4537" s="2"/>
    </row>
    <row r="4538" spans="1:10" ht="14.4">
      <c r="A4538" s="3" t="s">
        <v>29</v>
      </c>
      <c r="B4538" s="5">
        <v>1990</v>
      </c>
      <c r="C4538" s="3" t="s">
        <v>647</v>
      </c>
      <c r="D4538" s="3" t="s">
        <v>650</v>
      </c>
      <c r="E4538" s="3" t="s">
        <v>670</v>
      </c>
      <c r="F4538" s="3" t="s">
        <v>671</v>
      </c>
      <c r="G4538" s="5">
        <v>70.042000000000002</v>
      </c>
      <c r="H4538" s="5">
        <v>45.776400000000002</v>
      </c>
      <c r="I4538" s="5">
        <v>101.3644</v>
      </c>
      <c r="J4538" s="2"/>
    </row>
    <row r="4539" spans="1:10" ht="14.4">
      <c r="A4539" s="3" t="s">
        <v>29</v>
      </c>
      <c r="B4539" s="5">
        <v>1991</v>
      </c>
      <c r="C4539" s="3" t="s">
        <v>647</v>
      </c>
      <c r="D4539" s="3" t="s">
        <v>650</v>
      </c>
      <c r="E4539" s="3" t="s">
        <v>670</v>
      </c>
      <c r="F4539" s="3" t="s">
        <v>671</v>
      </c>
      <c r="G4539" s="5">
        <v>63.580370000000002</v>
      </c>
      <c r="H4539" s="5">
        <v>41.052399999999999</v>
      </c>
      <c r="I4539" s="5">
        <v>92.733140000000006</v>
      </c>
      <c r="J4539" s="2"/>
    </row>
    <row r="4540" spans="1:10" ht="14.4">
      <c r="A4540" s="3" t="s">
        <v>29</v>
      </c>
      <c r="B4540" s="5">
        <v>1992</v>
      </c>
      <c r="C4540" s="3" t="s">
        <v>647</v>
      </c>
      <c r="D4540" s="3" t="s">
        <v>650</v>
      </c>
      <c r="E4540" s="3" t="s">
        <v>670</v>
      </c>
      <c r="F4540" s="3" t="s">
        <v>671</v>
      </c>
      <c r="G4540" s="5">
        <v>63.42868</v>
      </c>
      <c r="H4540" s="5">
        <v>41.292589999999997</v>
      </c>
      <c r="I4540" s="5">
        <v>91.045739999999995</v>
      </c>
      <c r="J4540" s="2"/>
    </row>
    <row r="4541" spans="1:10" ht="14.4">
      <c r="A4541" s="3" t="s">
        <v>29</v>
      </c>
      <c r="B4541" s="5">
        <v>1993</v>
      </c>
      <c r="C4541" s="3" t="s">
        <v>647</v>
      </c>
      <c r="D4541" s="3" t="s">
        <v>650</v>
      </c>
      <c r="E4541" s="3" t="s">
        <v>670</v>
      </c>
      <c r="F4541" s="3" t="s">
        <v>671</v>
      </c>
      <c r="G4541" s="5">
        <v>61.611719999999998</v>
      </c>
      <c r="H4541" s="5">
        <v>40.790410000000001</v>
      </c>
      <c r="I4541" s="5">
        <v>88.414559999999994</v>
      </c>
      <c r="J4541" s="2"/>
    </row>
    <row r="4542" spans="1:10" ht="14.4">
      <c r="A4542" s="3" t="s">
        <v>29</v>
      </c>
      <c r="B4542" s="5">
        <v>1994</v>
      </c>
      <c r="C4542" s="3" t="s">
        <v>647</v>
      </c>
      <c r="D4542" s="3" t="s">
        <v>650</v>
      </c>
      <c r="E4542" s="3" t="s">
        <v>670</v>
      </c>
      <c r="F4542" s="3" t="s">
        <v>671</v>
      </c>
      <c r="G4542" s="5">
        <v>60.592730000000003</v>
      </c>
      <c r="H4542" s="5">
        <v>39.128160000000001</v>
      </c>
      <c r="I4542" s="5">
        <v>87.557900000000004</v>
      </c>
      <c r="J4542" s="2"/>
    </row>
    <row r="4543" spans="1:10" ht="14.4">
      <c r="A4543" s="3" t="s">
        <v>29</v>
      </c>
      <c r="B4543" s="5">
        <v>1995</v>
      </c>
      <c r="C4543" s="3" t="s">
        <v>647</v>
      </c>
      <c r="D4543" s="3" t="s">
        <v>650</v>
      </c>
      <c r="E4543" s="3" t="s">
        <v>670</v>
      </c>
      <c r="F4543" s="3" t="s">
        <v>671</v>
      </c>
      <c r="G4543" s="5">
        <v>61.875050000000002</v>
      </c>
      <c r="H4543" s="5">
        <v>41.120840000000001</v>
      </c>
      <c r="I4543" s="5">
        <v>88.022639999999996</v>
      </c>
      <c r="J4543" s="2"/>
    </row>
    <row r="4544" spans="1:10" ht="14.4">
      <c r="A4544" s="3" t="s">
        <v>29</v>
      </c>
      <c r="B4544" s="5">
        <v>1996</v>
      </c>
      <c r="C4544" s="3" t="s">
        <v>647</v>
      </c>
      <c r="D4544" s="3" t="s">
        <v>650</v>
      </c>
      <c r="E4544" s="3" t="s">
        <v>670</v>
      </c>
      <c r="F4544" s="3" t="s">
        <v>671</v>
      </c>
      <c r="G4544" s="5">
        <v>61.546869999999998</v>
      </c>
      <c r="H4544" s="5">
        <v>41.266460000000002</v>
      </c>
      <c r="I4544" s="5">
        <v>86.187560000000005</v>
      </c>
      <c r="J4544" s="2"/>
    </row>
    <row r="4545" spans="1:10" ht="14.4">
      <c r="A4545" s="3" t="s">
        <v>29</v>
      </c>
      <c r="B4545" s="5">
        <v>1997</v>
      </c>
      <c r="C4545" s="3" t="s">
        <v>647</v>
      </c>
      <c r="D4545" s="3" t="s">
        <v>650</v>
      </c>
      <c r="E4545" s="3" t="s">
        <v>670</v>
      </c>
      <c r="F4545" s="3" t="s">
        <v>671</v>
      </c>
      <c r="G4545" s="5">
        <v>61.855029999999999</v>
      </c>
      <c r="H4545" s="5">
        <v>42.903910000000003</v>
      </c>
      <c r="I4545" s="5">
        <v>86.227940000000004</v>
      </c>
      <c r="J4545" s="2"/>
    </row>
    <row r="4546" spans="1:10" ht="14.4">
      <c r="A4546" s="3" t="s">
        <v>29</v>
      </c>
      <c r="B4546" s="5">
        <v>1998</v>
      </c>
      <c r="C4546" s="3" t="s">
        <v>647</v>
      </c>
      <c r="D4546" s="3" t="s">
        <v>650</v>
      </c>
      <c r="E4546" s="3" t="s">
        <v>670</v>
      </c>
      <c r="F4546" s="3" t="s">
        <v>671</v>
      </c>
      <c r="G4546" s="5">
        <v>62.160879999999999</v>
      </c>
      <c r="H4546" s="5">
        <v>41.664969999999997</v>
      </c>
      <c r="I4546" s="5">
        <v>88.01764</v>
      </c>
      <c r="J4546" s="2"/>
    </row>
    <row r="4547" spans="1:10" ht="14.4">
      <c r="A4547" s="3" t="s">
        <v>29</v>
      </c>
      <c r="B4547" s="5">
        <v>1999</v>
      </c>
      <c r="C4547" s="3" t="s">
        <v>647</v>
      </c>
      <c r="D4547" s="3" t="s">
        <v>650</v>
      </c>
      <c r="E4547" s="3" t="s">
        <v>670</v>
      </c>
      <c r="F4547" s="3" t="s">
        <v>671</v>
      </c>
      <c r="G4547" s="5">
        <v>63.637450000000001</v>
      </c>
      <c r="H4547" s="5">
        <v>43.216290000000001</v>
      </c>
      <c r="I4547" s="5">
        <v>89.680710000000005</v>
      </c>
      <c r="J4547" s="2"/>
    </row>
    <row r="4548" spans="1:10" ht="14.4">
      <c r="A4548" s="3" t="s">
        <v>29</v>
      </c>
      <c r="B4548" s="5">
        <v>2000</v>
      </c>
      <c r="C4548" s="3" t="s">
        <v>647</v>
      </c>
      <c r="D4548" s="3" t="s">
        <v>650</v>
      </c>
      <c r="E4548" s="3" t="s">
        <v>670</v>
      </c>
      <c r="F4548" s="3" t="s">
        <v>671</v>
      </c>
      <c r="G4548" s="5">
        <v>66.812169999999995</v>
      </c>
      <c r="H4548" s="5">
        <v>45.716949999999997</v>
      </c>
      <c r="I4548" s="5">
        <v>92.812089999999998</v>
      </c>
      <c r="J4548" s="2"/>
    </row>
    <row r="4549" spans="1:10" ht="14.4">
      <c r="A4549" s="3" t="s">
        <v>29</v>
      </c>
      <c r="B4549" s="5">
        <v>2001</v>
      </c>
      <c r="C4549" s="3" t="s">
        <v>647</v>
      </c>
      <c r="D4549" s="3" t="s">
        <v>650</v>
      </c>
      <c r="E4549" s="3" t="s">
        <v>670</v>
      </c>
      <c r="F4549" s="3" t="s">
        <v>671</v>
      </c>
      <c r="G4549" s="5">
        <v>69.663300000000007</v>
      </c>
      <c r="H4549" s="5">
        <v>48.345440000000004</v>
      </c>
      <c r="I4549" s="5">
        <v>97.524919999999995</v>
      </c>
      <c r="J4549" s="2"/>
    </row>
    <row r="4550" spans="1:10" ht="14.4">
      <c r="A4550" s="3" t="s">
        <v>29</v>
      </c>
      <c r="B4550" s="5">
        <v>2002</v>
      </c>
      <c r="C4550" s="3" t="s">
        <v>647</v>
      </c>
      <c r="D4550" s="3" t="s">
        <v>650</v>
      </c>
      <c r="E4550" s="3" t="s">
        <v>670</v>
      </c>
      <c r="F4550" s="3" t="s">
        <v>671</v>
      </c>
      <c r="G4550" s="5">
        <v>71.937510000000003</v>
      </c>
      <c r="H4550" s="5">
        <v>49.755389999999998</v>
      </c>
      <c r="I4550" s="5">
        <v>101.7122</v>
      </c>
      <c r="J4550" s="2"/>
    </row>
    <row r="4551" spans="1:10" ht="14.4">
      <c r="A4551" s="3" t="s">
        <v>29</v>
      </c>
      <c r="B4551" s="5">
        <v>2003</v>
      </c>
      <c r="C4551" s="3" t="s">
        <v>647</v>
      </c>
      <c r="D4551" s="3" t="s">
        <v>650</v>
      </c>
      <c r="E4551" s="3" t="s">
        <v>670</v>
      </c>
      <c r="F4551" s="3" t="s">
        <v>671</v>
      </c>
      <c r="G4551" s="5">
        <v>73.706850000000003</v>
      </c>
      <c r="H4551" s="5">
        <v>50.664729999999999</v>
      </c>
      <c r="I4551" s="5">
        <v>102.3379</v>
      </c>
      <c r="J4551" s="2"/>
    </row>
    <row r="4552" spans="1:10" ht="14.4">
      <c r="A4552" s="3" t="s">
        <v>29</v>
      </c>
      <c r="B4552" s="5">
        <v>2004</v>
      </c>
      <c r="C4552" s="3" t="s">
        <v>647</v>
      </c>
      <c r="D4552" s="3" t="s">
        <v>650</v>
      </c>
      <c r="E4552" s="3" t="s">
        <v>670</v>
      </c>
      <c r="F4552" s="3" t="s">
        <v>671</v>
      </c>
      <c r="G4552" s="5">
        <v>77.254570000000001</v>
      </c>
      <c r="H4552" s="5">
        <v>54.30744</v>
      </c>
      <c r="I4552" s="5">
        <v>107.0127</v>
      </c>
      <c r="J4552" s="2"/>
    </row>
    <row r="4553" spans="1:10" ht="14.4">
      <c r="A4553" s="3" t="s">
        <v>29</v>
      </c>
      <c r="B4553" s="5">
        <v>2005</v>
      </c>
      <c r="C4553" s="3" t="s">
        <v>647</v>
      </c>
      <c r="D4553" s="3" t="s">
        <v>650</v>
      </c>
      <c r="E4553" s="3" t="s">
        <v>670</v>
      </c>
      <c r="F4553" s="3" t="s">
        <v>671</v>
      </c>
      <c r="G4553" s="5">
        <v>82.083939999999998</v>
      </c>
      <c r="H4553" s="5">
        <v>55.663490000000003</v>
      </c>
      <c r="I4553" s="5">
        <v>116.5881</v>
      </c>
      <c r="J4553" s="2"/>
    </row>
    <row r="4554" spans="1:10" ht="14.4">
      <c r="A4554" s="3" t="s">
        <v>29</v>
      </c>
      <c r="B4554" s="5">
        <v>2006</v>
      </c>
      <c r="C4554" s="3" t="s">
        <v>647</v>
      </c>
      <c r="D4554" s="3" t="s">
        <v>650</v>
      </c>
      <c r="E4554" s="3" t="s">
        <v>670</v>
      </c>
      <c r="F4554" s="3" t="s">
        <v>671</v>
      </c>
      <c r="G4554" s="5">
        <v>85.111350000000002</v>
      </c>
      <c r="H4554" s="5">
        <v>58.2256</v>
      </c>
      <c r="I4554" s="5">
        <v>119.3079</v>
      </c>
      <c r="J4554" s="2"/>
    </row>
    <row r="4555" spans="1:10" ht="14.4">
      <c r="A4555" s="3" t="s">
        <v>29</v>
      </c>
      <c r="B4555" s="5">
        <v>2007</v>
      </c>
      <c r="C4555" s="3" t="s">
        <v>647</v>
      </c>
      <c r="D4555" s="3" t="s">
        <v>650</v>
      </c>
      <c r="E4555" s="3" t="s">
        <v>670</v>
      </c>
      <c r="F4555" s="3" t="s">
        <v>671</v>
      </c>
      <c r="G4555" s="5">
        <v>89.039820000000006</v>
      </c>
      <c r="H4555" s="5">
        <v>61.922800000000002</v>
      </c>
      <c r="I4555" s="5">
        <v>123.2997</v>
      </c>
      <c r="J4555" s="2"/>
    </row>
    <row r="4556" spans="1:10" ht="14.4">
      <c r="A4556" s="3" t="s">
        <v>29</v>
      </c>
      <c r="B4556" s="5">
        <v>2008</v>
      </c>
      <c r="C4556" s="3" t="s">
        <v>647</v>
      </c>
      <c r="D4556" s="3" t="s">
        <v>650</v>
      </c>
      <c r="E4556" s="3" t="s">
        <v>670</v>
      </c>
      <c r="F4556" s="3" t="s">
        <v>671</v>
      </c>
      <c r="G4556" s="5">
        <v>90.705179999999999</v>
      </c>
      <c r="H4556" s="5">
        <v>63.722520000000003</v>
      </c>
      <c r="I4556" s="5">
        <v>127.1348</v>
      </c>
      <c r="J4556" s="2"/>
    </row>
    <row r="4557" spans="1:10" ht="14.4">
      <c r="A4557" s="3" t="s">
        <v>29</v>
      </c>
      <c r="B4557" s="5">
        <v>2009</v>
      </c>
      <c r="C4557" s="3" t="s">
        <v>647</v>
      </c>
      <c r="D4557" s="3" t="s">
        <v>650</v>
      </c>
      <c r="E4557" s="3" t="s">
        <v>670</v>
      </c>
      <c r="F4557" s="3" t="s">
        <v>671</v>
      </c>
      <c r="G4557" s="5">
        <v>89.546459999999996</v>
      </c>
      <c r="H4557" s="5">
        <v>61.607559999999999</v>
      </c>
      <c r="I4557" s="5">
        <v>125.0531</v>
      </c>
      <c r="J4557" s="2"/>
    </row>
    <row r="4558" spans="1:10" ht="14.4">
      <c r="A4558" s="3" t="s">
        <v>29</v>
      </c>
      <c r="B4558" s="5">
        <v>2010</v>
      </c>
      <c r="C4558" s="3" t="s">
        <v>647</v>
      </c>
      <c r="D4558" s="3" t="s">
        <v>650</v>
      </c>
      <c r="E4558" s="3" t="s">
        <v>670</v>
      </c>
      <c r="F4558" s="3" t="s">
        <v>671</v>
      </c>
      <c r="G4558" s="5">
        <v>90.533969999999997</v>
      </c>
      <c r="H4558" s="5">
        <v>62.627899999999997</v>
      </c>
      <c r="I4558" s="5">
        <v>128.15479999999999</v>
      </c>
      <c r="J4558" s="2"/>
    </row>
    <row r="4559" spans="1:10" ht="14.4">
      <c r="A4559" s="3" t="s">
        <v>29</v>
      </c>
      <c r="B4559" s="5">
        <v>2011</v>
      </c>
      <c r="C4559" s="3" t="s">
        <v>647</v>
      </c>
      <c r="D4559" s="3" t="s">
        <v>650</v>
      </c>
      <c r="E4559" s="3" t="s">
        <v>670</v>
      </c>
      <c r="F4559" s="3" t="s">
        <v>671</v>
      </c>
      <c r="G4559" s="5">
        <v>87.240840000000006</v>
      </c>
      <c r="H4559" s="5">
        <v>60.150970000000001</v>
      </c>
      <c r="I4559" s="5">
        <v>123.0789</v>
      </c>
      <c r="J4559" s="2"/>
    </row>
    <row r="4560" spans="1:10" ht="14.4">
      <c r="A4560" s="3" t="s">
        <v>29</v>
      </c>
      <c r="B4560" s="5">
        <v>2012</v>
      </c>
      <c r="C4560" s="3" t="s">
        <v>647</v>
      </c>
      <c r="D4560" s="3" t="s">
        <v>650</v>
      </c>
      <c r="E4560" s="3" t="s">
        <v>670</v>
      </c>
      <c r="F4560" s="3" t="s">
        <v>671</v>
      </c>
      <c r="G4560" s="5">
        <v>83.539879999999997</v>
      </c>
      <c r="H4560" s="5">
        <v>57.154600000000002</v>
      </c>
      <c r="I4560" s="5">
        <v>115.7501</v>
      </c>
      <c r="J4560" s="2"/>
    </row>
    <row r="4561" spans="1:10" ht="14.4">
      <c r="A4561" s="3" t="s">
        <v>29</v>
      </c>
      <c r="B4561" s="5">
        <v>2013</v>
      </c>
      <c r="C4561" s="3" t="s">
        <v>647</v>
      </c>
      <c r="D4561" s="3" t="s">
        <v>650</v>
      </c>
      <c r="E4561" s="3" t="s">
        <v>670</v>
      </c>
      <c r="F4561" s="3" t="s">
        <v>671</v>
      </c>
      <c r="G4561" s="5">
        <v>82.216269999999994</v>
      </c>
      <c r="H4561" s="5">
        <v>54.978319999999997</v>
      </c>
      <c r="I4561" s="5">
        <v>114.75530000000001</v>
      </c>
      <c r="J4561" s="2"/>
    </row>
    <row r="4562" spans="1:10" ht="14.4">
      <c r="A4562" s="3" t="s">
        <v>29</v>
      </c>
      <c r="B4562" s="5">
        <v>2014</v>
      </c>
      <c r="C4562" s="3" t="s">
        <v>647</v>
      </c>
      <c r="D4562" s="3" t="s">
        <v>650</v>
      </c>
      <c r="E4562" s="3" t="s">
        <v>670</v>
      </c>
      <c r="F4562" s="3" t="s">
        <v>671</v>
      </c>
      <c r="G4562" s="5">
        <v>78.346299999999999</v>
      </c>
      <c r="H4562" s="5">
        <v>53.523690000000002</v>
      </c>
      <c r="I4562" s="5">
        <v>106.9682</v>
      </c>
      <c r="J4562" s="2"/>
    </row>
    <row r="4563" spans="1:10" ht="14.4">
      <c r="A4563" s="3" t="s">
        <v>29</v>
      </c>
      <c r="B4563" s="5">
        <v>2015</v>
      </c>
      <c r="C4563" s="3" t="s">
        <v>647</v>
      </c>
      <c r="D4563" s="3" t="s">
        <v>650</v>
      </c>
      <c r="E4563" s="3" t="s">
        <v>670</v>
      </c>
      <c r="F4563" s="3" t="s">
        <v>671</v>
      </c>
      <c r="G4563" s="5">
        <v>76.530379999999994</v>
      </c>
      <c r="H4563" s="5">
        <v>51.214500000000001</v>
      </c>
      <c r="I4563" s="5">
        <v>107.10760000000001</v>
      </c>
      <c r="J4563" s="2"/>
    </row>
    <row r="4564" spans="1:10" ht="14.4">
      <c r="A4564" s="3" t="s">
        <v>29</v>
      </c>
      <c r="B4564" s="5">
        <v>2016</v>
      </c>
      <c r="C4564" s="3" t="s">
        <v>647</v>
      </c>
      <c r="D4564" s="3" t="s">
        <v>650</v>
      </c>
      <c r="E4564" s="3" t="s">
        <v>670</v>
      </c>
      <c r="F4564" s="3" t="s">
        <v>671</v>
      </c>
      <c r="G4564" s="5">
        <v>77.061049999999994</v>
      </c>
      <c r="H4564" s="5">
        <v>53.452249999999999</v>
      </c>
      <c r="I4564" s="5">
        <v>107.6379</v>
      </c>
      <c r="J4564" s="2"/>
    </row>
    <row r="4565" spans="1:10" ht="14.4">
      <c r="A4565" s="3" t="s">
        <v>29</v>
      </c>
      <c r="B4565" s="5">
        <v>2017</v>
      </c>
      <c r="C4565" s="3" t="s">
        <v>647</v>
      </c>
      <c r="D4565" s="3" t="s">
        <v>650</v>
      </c>
      <c r="E4565" s="3" t="s">
        <v>670</v>
      </c>
      <c r="F4565" s="3" t="s">
        <v>671</v>
      </c>
      <c r="G4565" s="5">
        <v>76.945589999999996</v>
      </c>
      <c r="H4565" s="5">
        <v>52.202950000000001</v>
      </c>
      <c r="I4565" s="5">
        <v>107.3377</v>
      </c>
      <c r="J4565" s="2"/>
    </row>
    <row r="4566" spans="1:10" ht="14.4" hidden="1">
      <c r="A4566" s="3" t="s">
        <v>29</v>
      </c>
      <c r="B4566" s="5">
        <v>1990</v>
      </c>
      <c r="C4566" s="3" t="s">
        <v>647</v>
      </c>
      <c r="D4566" s="3" t="s">
        <v>650</v>
      </c>
      <c r="E4566" s="3" t="s">
        <v>670</v>
      </c>
      <c r="F4566" s="3" t="s">
        <v>672</v>
      </c>
      <c r="G4566" s="5">
        <v>3.304415997</v>
      </c>
      <c r="H4566" s="5">
        <v>2.1089361329999998</v>
      </c>
      <c r="I4566" s="5">
        <v>4.8127744090000002</v>
      </c>
      <c r="J4566" s="2"/>
    </row>
    <row r="4567" spans="1:10" ht="14.4" hidden="1">
      <c r="A4567" s="3" t="s">
        <v>29</v>
      </c>
      <c r="B4567" s="5">
        <v>1991</v>
      </c>
      <c r="C4567" s="3" t="s">
        <v>647</v>
      </c>
      <c r="D4567" s="3" t="s">
        <v>650</v>
      </c>
      <c r="E4567" s="3" t="s">
        <v>670</v>
      </c>
      <c r="F4567" s="3" t="s">
        <v>672</v>
      </c>
      <c r="G4567" s="5">
        <v>2.9735867549999999</v>
      </c>
      <c r="H4567" s="5">
        <v>1.916306888</v>
      </c>
      <c r="I4567" s="5">
        <v>4.3742427849999999</v>
      </c>
      <c r="J4567" s="2"/>
    </row>
    <row r="4568" spans="1:10" ht="14.4" hidden="1">
      <c r="A4568" s="3" t="s">
        <v>29</v>
      </c>
      <c r="B4568" s="5">
        <v>1992</v>
      </c>
      <c r="C4568" s="3" t="s">
        <v>647</v>
      </c>
      <c r="D4568" s="3" t="s">
        <v>650</v>
      </c>
      <c r="E4568" s="3" t="s">
        <v>670</v>
      </c>
      <c r="F4568" s="3" t="s">
        <v>672</v>
      </c>
      <c r="G4568" s="5">
        <v>2.962378352</v>
      </c>
      <c r="H4568" s="5">
        <v>1.8889212740000001</v>
      </c>
      <c r="I4568" s="5">
        <v>4.268529354</v>
      </c>
      <c r="J4568" s="2"/>
    </row>
    <row r="4569" spans="1:10" ht="14.4" hidden="1">
      <c r="A4569" s="3" t="s">
        <v>29</v>
      </c>
      <c r="B4569" s="5">
        <v>1993</v>
      </c>
      <c r="C4569" s="3" t="s">
        <v>647</v>
      </c>
      <c r="D4569" s="3" t="s">
        <v>650</v>
      </c>
      <c r="E4569" s="3" t="s">
        <v>670</v>
      </c>
      <c r="F4569" s="3" t="s">
        <v>672</v>
      </c>
      <c r="G4569" s="5">
        <v>2.8829473980000002</v>
      </c>
      <c r="H4569" s="5">
        <v>1.87782849</v>
      </c>
      <c r="I4569" s="5">
        <v>4.1490990869999997</v>
      </c>
      <c r="J4569" s="2"/>
    </row>
    <row r="4570" spans="1:10" ht="14.4" hidden="1">
      <c r="A4570" s="3" t="s">
        <v>29</v>
      </c>
      <c r="B4570" s="5">
        <v>1994</v>
      </c>
      <c r="C4570" s="3" t="s">
        <v>647</v>
      </c>
      <c r="D4570" s="3" t="s">
        <v>650</v>
      </c>
      <c r="E4570" s="3" t="s">
        <v>670</v>
      </c>
      <c r="F4570" s="3" t="s">
        <v>672</v>
      </c>
      <c r="G4570" s="5">
        <v>2.8469028879999998</v>
      </c>
      <c r="H4570" s="5">
        <v>1.849880827</v>
      </c>
      <c r="I4570" s="5">
        <v>4.0921615940000002</v>
      </c>
      <c r="J4570" s="2"/>
    </row>
    <row r="4571" spans="1:10" ht="14.4" hidden="1">
      <c r="A4571" s="3" t="s">
        <v>29</v>
      </c>
      <c r="B4571" s="5">
        <v>1995</v>
      </c>
      <c r="C4571" s="3" t="s">
        <v>647</v>
      </c>
      <c r="D4571" s="3" t="s">
        <v>650</v>
      </c>
      <c r="E4571" s="3" t="s">
        <v>670</v>
      </c>
      <c r="F4571" s="3" t="s">
        <v>672</v>
      </c>
      <c r="G4571" s="5">
        <v>2.9125544200000002</v>
      </c>
      <c r="H4571" s="5">
        <v>1.9092780279999999</v>
      </c>
      <c r="I4571" s="5">
        <v>4.1365346870000002</v>
      </c>
      <c r="J4571" s="2"/>
    </row>
    <row r="4572" spans="1:10" ht="14.4" hidden="1">
      <c r="A4572" s="3" t="s">
        <v>29</v>
      </c>
      <c r="B4572" s="5">
        <v>1996</v>
      </c>
      <c r="C4572" s="3" t="s">
        <v>647</v>
      </c>
      <c r="D4572" s="3" t="s">
        <v>650</v>
      </c>
      <c r="E4572" s="3" t="s">
        <v>670</v>
      </c>
      <c r="F4572" s="3" t="s">
        <v>672</v>
      </c>
      <c r="G4572" s="5">
        <v>2.9050124749999999</v>
      </c>
      <c r="H4572" s="5">
        <v>1.959066854</v>
      </c>
      <c r="I4572" s="5">
        <v>4.0867023050000002</v>
      </c>
      <c r="J4572" s="2"/>
    </row>
    <row r="4573" spans="1:10" ht="14.4" hidden="1">
      <c r="A4573" s="3" t="s">
        <v>29</v>
      </c>
      <c r="B4573" s="5">
        <v>1997</v>
      </c>
      <c r="C4573" s="3" t="s">
        <v>647</v>
      </c>
      <c r="D4573" s="3" t="s">
        <v>650</v>
      </c>
      <c r="E4573" s="3" t="s">
        <v>670</v>
      </c>
      <c r="F4573" s="3" t="s">
        <v>672</v>
      </c>
      <c r="G4573" s="5">
        <v>2.9233602749999998</v>
      </c>
      <c r="H4573" s="5">
        <v>2.0123219130000001</v>
      </c>
      <c r="I4573" s="5">
        <v>4.0937905819999996</v>
      </c>
      <c r="J4573" s="2"/>
    </row>
    <row r="4574" spans="1:10" ht="14.4" hidden="1">
      <c r="A4574" s="3" t="s">
        <v>29</v>
      </c>
      <c r="B4574" s="5">
        <v>1998</v>
      </c>
      <c r="C4574" s="3" t="s">
        <v>647</v>
      </c>
      <c r="D4574" s="3" t="s">
        <v>650</v>
      </c>
      <c r="E4574" s="3" t="s">
        <v>670</v>
      </c>
      <c r="F4574" s="3" t="s">
        <v>672</v>
      </c>
      <c r="G4574" s="5">
        <v>2.945791593</v>
      </c>
      <c r="H4574" s="5">
        <v>2.0048684909999999</v>
      </c>
      <c r="I4574" s="5">
        <v>4.1463123599999996</v>
      </c>
      <c r="J4574" s="2"/>
    </row>
    <row r="4575" spans="1:10" ht="14.4" hidden="1">
      <c r="A4575" s="3" t="s">
        <v>29</v>
      </c>
      <c r="B4575" s="5">
        <v>1999</v>
      </c>
      <c r="C4575" s="3" t="s">
        <v>647</v>
      </c>
      <c r="D4575" s="3" t="s">
        <v>650</v>
      </c>
      <c r="E4575" s="3" t="s">
        <v>670</v>
      </c>
      <c r="F4575" s="3" t="s">
        <v>672</v>
      </c>
      <c r="G4575" s="5">
        <v>3.019934015</v>
      </c>
      <c r="H4575" s="5">
        <v>2.0701701469999998</v>
      </c>
      <c r="I4575" s="5">
        <v>4.2278196059999997</v>
      </c>
      <c r="J4575" s="2"/>
    </row>
    <row r="4576" spans="1:10" ht="14.4" hidden="1">
      <c r="A4576" s="3" t="s">
        <v>29</v>
      </c>
      <c r="B4576" s="5">
        <v>2000</v>
      </c>
      <c r="C4576" s="3" t="s">
        <v>647</v>
      </c>
      <c r="D4576" s="3" t="s">
        <v>650</v>
      </c>
      <c r="E4576" s="3" t="s">
        <v>670</v>
      </c>
      <c r="F4576" s="3" t="s">
        <v>672</v>
      </c>
      <c r="G4576" s="5">
        <v>3.1676645620000001</v>
      </c>
      <c r="H4576" s="5">
        <v>2.1961962810000002</v>
      </c>
      <c r="I4576" s="5">
        <v>4.3718698839999997</v>
      </c>
      <c r="J4576" s="2"/>
    </row>
    <row r="4577" spans="1:10" ht="14.4" hidden="1">
      <c r="A4577" s="3" t="s">
        <v>29</v>
      </c>
      <c r="B4577" s="5">
        <v>2001</v>
      </c>
      <c r="C4577" s="3" t="s">
        <v>647</v>
      </c>
      <c r="D4577" s="3" t="s">
        <v>650</v>
      </c>
      <c r="E4577" s="3" t="s">
        <v>670</v>
      </c>
      <c r="F4577" s="3" t="s">
        <v>672</v>
      </c>
      <c r="G4577" s="5">
        <v>3.3242258969999998</v>
      </c>
      <c r="H4577" s="5">
        <v>2.3425685129999998</v>
      </c>
      <c r="I4577" s="5">
        <v>4.6278821179999996</v>
      </c>
      <c r="J4577" s="2"/>
    </row>
    <row r="4578" spans="1:10" ht="14.4" hidden="1">
      <c r="A4578" s="3" t="s">
        <v>29</v>
      </c>
      <c r="B4578" s="5">
        <v>2002</v>
      </c>
      <c r="C4578" s="3" t="s">
        <v>647</v>
      </c>
      <c r="D4578" s="3" t="s">
        <v>650</v>
      </c>
      <c r="E4578" s="3" t="s">
        <v>670</v>
      </c>
      <c r="F4578" s="3" t="s">
        <v>672</v>
      </c>
      <c r="G4578" s="5">
        <v>3.4343312689999999</v>
      </c>
      <c r="H4578" s="5">
        <v>2.3734954510000001</v>
      </c>
      <c r="I4578" s="5">
        <v>4.8273798020000003</v>
      </c>
      <c r="J4578" s="2"/>
    </row>
    <row r="4579" spans="1:10" ht="14.4" hidden="1">
      <c r="A4579" s="3" t="s">
        <v>29</v>
      </c>
      <c r="B4579" s="5">
        <v>2003</v>
      </c>
      <c r="C4579" s="3" t="s">
        <v>647</v>
      </c>
      <c r="D4579" s="3" t="s">
        <v>650</v>
      </c>
      <c r="E4579" s="3" t="s">
        <v>670</v>
      </c>
      <c r="F4579" s="3" t="s">
        <v>672</v>
      </c>
      <c r="G4579" s="5">
        <v>3.5206667600000001</v>
      </c>
      <c r="H4579" s="5">
        <v>2.4577350779999998</v>
      </c>
      <c r="I4579" s="5">
        <v>4.8271370559999998</v>
      </c>
      <c r="J4579" s="2"/>
    </row>
    <row r="4580" spans="1:10" ht="14.4" hidden="1">
      <c r="A4580" s="3" t="s">
        <v>29</v>
      </c>
      <c r="B4580" s="5">
        <v>2004</v>
      </c>
      <c r="C4580" s="3" t="s">
        <v>647</v>
      </c>
      <c r="D4580" s="3" t="s">
        <v>650</v>
      </c>
      <c r="E4580" s="3" t="s">
        <v>670</v>
      </c>
      <c r="F4580" s="3" t="s">
        <v>672</v>
      </c>
      <c r="G4580" s="5">
        <v>3.6998359029999999</v>
      </c>
      <c r="H4580" s="5">
        <v>2.625643696</v>
      </c>
      <c r="I4580" s="5">
        <v>5.0895989149999998</v>
      </c>
      <c r="J4580" s="2"/>
    </row>
    <row r="4581" spans="1:10" ht="14.4" hidden="1">
      <c r="A4581" s="3" t="s">
        <v>29</v>
      </c>
      <c r="B4581" s="5">
        <v>2005</v>
      </c>
      <c r="C4581" s="3" t="s">
        <v>647</v>
      </c>
      <c r="D4581" s="3" t="s">
        <v>650</v>
      </c>
      <c r="E4581" s="3" t="s">
        <v>670</v>
      </c>
      <c r="F4581" s="3" t="s">
        <v>672</v>
      </c>
      <c r="G4581" s="5">
        <v>3.9418519170000001</v>
      </c>
      <c r="H4581" s="5">
        <v>2.6871658979999999</v>
      </c>
      <c r="I4581" s="5">
        <v>5.5115084550000004</v>
      </c>
      <c r="J4581" s="2"/>
    </row>
    <row r="4582" spans="1:10" ht="14.4" hidden="1">
      <c r="A4582" s="3" t="s">
        <v>29</v>
      </c>
      <c r="B4582" s="5">
        <v>2006</v>
      </c>
      <c r="C4582" s="3" t="s">
        <v>647</v>
      </c>
      <c r="D4582" s="3" t="s">
        <v>650</v>
      </c>
      <c r="E4582" s="3" t="s">
        <v>670</v>
      </c>
      <c r="F4582" s="3" t="s">
        <v>672</v>
      </c>
      <c r="G4582" s="5">
        <v>4.0714853700000004</v>
      </c>
      <c r="H4582" s="5">
        <v>2.811559726</v>
      </c>
      <c r="I4582" s="5">
        <v>5.6684018700000003</v>
      </c>
      <c r="J4582" s="2"/>
    </row>
    <row r="4583" spans="1:10" ht="14.4" hidden="1">
      <c r="A4583" s="3" t="s">
        <v>29</v>
      </c>
      <c r="B4583" s="5">
        <v>2007</v>
      </c>
      <c r="C4583" s="3" t="s">
        <v>647</v>
      </c>
      <c r="D4583" s="3" t="s">
        <v>650</v>
      </c>
      <c r="E4583" s="3" t="s">
        <v>670</v>
      </c>
      <c r="F4583" s="3" t="s">
        <v>672</v>
      </c>
      <c r="G4583" s="5">
        <v>4.2578152380000001</v>
      </c>
      <c r="H4583" s="5">
        <v>2.9984513499999998</v>
      </c>
      <c r="I4583" s="5">
        <v>5.8908458149999996</v>
      </c>
      <c r="J4583" s="2"/>
    </row>
    <row r="4584" spans="1:10" ht="14.4" hidden="1">
      <c r="A4584" s="3" t="s">
        <v>29</v>
      </c>
      <c r="B4584" s="5">
        <v>2008</v>
      </c>
      <c r="C4584" s="3" t="s">
        <v>647</v>
      </c>
      <c r="D4584" s="3" t="s">
        <v>650</v>
      </c>
      <c r="E4584" s="3" t="s">
        <v>670</v>
      </c>
      <c r="F4584" s="3" t="s">
        <v>672</v>
      </c>
      <c r="G4584" s="5">
        <v>4.3608003929999999</v>
      </c>
      <c r="H4584" s="5">
        <v>3.0973559129999999</v>
      </c>
      <c r="I4584" s="5">
        <v>6.0681741279999999</v>
      </c>
      <c r="J4584" s="2"/>
    </row>
    <row r="4585" spans="1:10" ht="14.4" hidden="1">
      <c r="A4585" s="3" t="s">
        <v>29</v>
      </c>
      <c r="B4585" s="5">
        <v>2009</v>
      </c>
      <c r="C4585" s="3" t="s">
        <v>647</v>
      </c>
      <c r="D4585" s="3" t="s">
        <v>650</v>
      </c>
      <c r="E4585" s="3" t="s">
        <v>670</v>
      </c>
      <c r="F4585" s="3" t="s">
        <v>672</v>
      </c>
      <c r="G4585" s="5">
        <v>4.3323557600000004</v>
      </c>
      <c r="H4585" s="5">
        <v>3.008861445</v>
      </c>
      <c r="I4585" s="5">
        <v>6.0369408370000004</v>
      </c>
      <c r="J4585" s="2"/>
    </row>
    <row r="4586" spans="1:10" ht="14.4" hidden="1">
      <c r="A4586" s="3" t="s">
        <v>29</v>
      </c>
      <c r="B4586" s="5">
        <v>2010</v>
      </c>
      <c r="C4586" s="3" t="s">
        <v>647</v>
      </c>
      <c r="D4586" s="3" t="s">
        <v>650</v>
      </c>
      <c r="E4586" s="3" t="s">
        <v>670</v>
      </c>
      <c r="F4586" s="3" t="s">
        <v>672</v>
      </c>
      <c r="G4586" s="5">
        <v>4.3939433909999996</v>
      </c>
      <c r="H4586" s="5">
        <v>3.0759885260000002</v>
      </c>
      <c r="I4586" s="5">
        <v>6.0412372960000003</v>
      </c>
      <c r="J4586" s="2"/>
    </row>
    <row r="4587" spans="1:10" ht="14.4" hidden="1">
      <c r="A4587" s="3" t="s">
        <v>29</v>
      </c>
      <c r="B4587" s="5">
        <v>2011</v>
      </c>
      <c r="C4587" s="3" t="s">
        <v>647</v>
      </c>
      <c r="D4587" s="3" t="s">
        <v>650</v>
      </c>
      <c r="E4587" s="3" t="s">
        <v>670</v>
      </c>
      <c r="F4587" s="3" t="s">
        <v>672</v>
      </c>
      <c r="G4587" s="5">
        <v>4.1995474499999998</v>
      </c>
      <c r="H4587" s="5">
        <v>2.917529075</v>
      </c>
      <c r="I4587" s="5">
        <v>5.7880212310000001</v>
      </c>
      <c r="J4587" s="2"/>
    </row>
    <row r="4588" spans="1:10" ht="14.4" hidden="1">
      <c r="A4588" s="3" t="s">
        <v>29</v>
      </c>
      <c r="B4588" s="5">
        <v>2012</v>
      </c>
      <c r="C4588" s="3" t="s">
        <v>647</v>
      </c>
      <c r="D4588" s="3" t="s">
        <v>650</v>
      </c>
      <c r="E4588" s="3" t="s">
        <v>670</v>
      </c>
      <c r="F4588" s="3" t="s">
        <v>672</v>
      </c>
      <c r="G4588" s="5">
        <v>3.9848571119999998</v>
      </c>
      <c r="H4588" s="5">
        <v>2.7681407600000001</v>
      </c>
      <c r="I4588" s="5">
        <v>5.4679577479999999</v>
      </c>
      <c r="J4588" s="2"/>
    </row>
    <row r="4589" spans="1:10" ht="14.4" hidden="1">
      <c r="A4589" s="3" t="s">
        <v>29</v>
      </c>
      <c r="B4589" s="5">
        <v>2013</v>
      </c>
      <c r="C4589" s="3" t="s">
        <v>647</v>
      </c>
      <c r="D4589" s="3" t="s">
        <v>650</v>
      </c>
      <c r="E4589" s="3" t="s">
        <v>670</v>
      </c>
      <c r="F4589" s="3" t="s">
        <v>672</v>
      </c>
      <c r="G4589" s="5">
        <v>3.9219034829999999</v>
      </c>
      <c r="H4589" s="5">
        <v>2.6518889240000001</v>
      </c>
      <c r="I4589" s="5">
        <v>5.4471806950000001</v>
      </c>
      <c r="J4589" s="2"/>
    </row>
    <row r="4590" spans="1:10" ht="14.4" hidden="1">
      <c r="A4590" s="3" t="s">
        <v>29</v>
      </c>
      <c r="B4590" s="5">
        <v>2014</v>
      </c>
      <c r="C4590" s="3" t="s">
        <v>647</v>
      </c>
      <c r="D4590" s="3" t="s">
        <v>650</v>
      </c>
      <c r="E4590" s="3" t="s">
        <v>670</v>
      </c>
      <c r="F4590" s="3" t="s">
        <v>672</v>
      </c>
      <c r="G4590" s="5">
        <v>3.7379046819999999</v>
      </c>
      <c r="H4590" s="5">
        <v>2.562825948</v>
      </c>
      <c r="I4590" s="5">
        <v>5.0771423069999999</v>
      </c>
      <c r="J4590" s="2"/>
    </row>
    <row r="4591" spans="1:10" ht="14.4" hidden="1">
      <c r="A4591" s="3" t="s">
        <v>29</v>
      </c>
      <c r="B4591" s="5">
        <v>2015</v>
      </c>
      <c r="C4591" s="3" t="s">
        <v>647</v>
      </c>
      <c r="D4591" s="3" t="s">
        <v>650</v>
      </c>
      <c r="E4591" s="3" t="s">
        <v>670</v>
      </c>
      <c r="F4591" s="3" t="s">
        <v>672</v>
      </c>
      <c r="G4591" s="5">
        <v>3.6476709870000001</v>
      </c>
      <c r="H4591" s="5">
        <v>2.4955426379999999</v>
      </c>
      <c r="I4591" s="5">
        <v>4.9935251029999996</v>
      </c>
      <c r="J4591" s="2"/>
    </row>
    <row r="4592" spans="1:10" ht="14.4" hidden="1">
      <c r="A4592" s="3" t="s">
        <v>29</v>
      </c>
      <c r="B4592" s="5">
        <v>2016</v>
      </c>
      <c r="C4592" s="3" t="s">
        <v>647</v>
      </c>
      <c r="D4592" s="3" t="s">
        <v>650</v>
      </c>
      <c r="E4592" s="3" t="s">
        <v>670</v>
      </c>
      <c r="F4592" s="3" t="s">
        <v>672</v>
      </c>
      <c r="G4592" s="5">
        <v>3.700440365</v>
      </c>
      <c r="H4592" s="5">
        <v>2.5973529690000001</v>
      </c>
      <c r="I4592" s="5">
        <v>5.1807082009999998</v>
      </c>
      <c r="J4592" s="2"/>
    </row>
    <row r="4593" spans="1:10" ht="14.4" hidden="1">
      <c r="A4593" s="3" t="s">
        <v>29</v>
      </c>
      <c r="B4593" s="5">
        <v>2017</v>
      </c>
      <c r="C4593" s="3" t="s">
        <v>647</v>
      </c>
      <c r="D4593" s="3" t="s">
        <v>650</v>
      </c>
      <c r="E4593" s="3" t="s">
        <v>670</v>
      </c>
      <c r="F4593" s="3" t="s">
        <v>672</v>
      </c>
      <c r="G4593" s="5">
        <v>3.7264329329999999</v>
      </c>
      <c r="H4593" s="5">
        <v>2.5768357630000001</v>
      </c>
      <c r="I4593" s="5">
        <v>5.1185248769999996</v>
      </c>
      <c r="J4593" s="2"/>
    </row>
    <row r="4594" spans="1:10" ht="14.4">
      <c r="A4594" s="3" t="s">
        <v>29</v>
      </c>
      <c r="B4594" s="5">
        <v>1990</v>
      </c>
      <c r="C4594" s="3" t="s">
        <v>647</v>
      </c>
      <c r="D4594" s="3" t="s">
        <v>651</v>
      </c>
      <c r="E4594" s="3" t="s">
        <v>670</v>
      </c>
      <c r="F4594" s="3" t="s">
        <v>671</v>
      </c>
      <c r="G4594" s="5">
        <v>101.1630066</v>
      </c>
      <c r="H4594" s="5">
        <v>70.922932669999994</v>
      </c>
      <c r="I4594" s="5">
        <v>140.1125643</v>
      </c>
      <c r="J4594" s="2"/>
    </row>
    <row r="4595" spans="1:10" ht="14.4">
      <c r="A4595" s="3" t="s">
        <v>29</v>
      </c>
      <c r="B4595" s="5">
        <v>1991</v>
      </c>
      <c r="C4595" s="3" t="s">
        <v>647</v>
      </c>
      <c r="D4595" s="3" t="s">
        <v>651</v>
      </c>
      <c r="E4595" s="3" t="s">
        <v>670</v>
      </c>
      <c r="F4595" s="3" t="s">
        <v>671</v>
      </c>
      <c r="G4595" s="5">
        <v>92.041502949999995</v>
      </c>
      <c r="H4595" s="5">
        <v>65.795525740000002</v>
      </c>
      <c r="I4595" s="5">
        <v>123.9489373</v>
      </c>
      <c r="J4595" s="2"/>
    </row>
    <row r="4596" spans="1:10" ht="14.4">
      <c r="A4596" s="3" t="s">
        <v>29</v>
      </c>
      <c r="B4596" s="5">
        <v>1992</v>
      </c>
      <c r="C4596" s="3" t="s">
        <v>647</v>
      </c>
      <c r="D4596" s="3" t="s">
        <v>651</v>
      </c>
      <c r="E4596" s="3" t="s">
        <v>670</v>
      </c>
      <c r="F4596" s="3" t="s">
        <v>671</v>
      </c>
      <c r="G4596" s="5">
        <v>90.075026269999995</v>
      </c>
      <c r="H4596" s="5">
        <v>64.027025129999998</v>
      </c>
      <c r="I4596" s="5">
        <v>123.5216945</v>
      </c>
      <c r="J4596" s="2"/>
    </row>
    <row r="4597" spans="1:10" ht="14.4">
      <c r="A4597" s="3" t="s">
        <v>29</v>
      </c>
      <c r="B4597" s="5">
        <v>1993</v>
      </c>
      <c r="C4597" s="3" t="s">
        <v>647</v>
      </c>
      <c r="D4597" s="3" t="s">
        <v>651</v>
      </c>
      <c r="E4597" s="3" t="s">
        <v>670</v>
      </c>
      <c r="F4597" s="3" t="s">
        <v>671</v>
      </c>
      <c r="G4597" s="5">
        <v>86.914363629999997</v>
      </c>
      <c r="H4597" s="5">
        <v>61.760403179999997</v>
      </c>
      <c r="I4597" s="5">
        <v>114.6141822</v>
      </c>
      <c r="J4597" s="2"/>
    </row>
    <row r="4598" spans="1:10" ht="14.4">
      <c r="A4598" s="3" t="s">
        <v>29</v>
      </c>
      <c r="B4598" s="5">
        <v>1994</v>
      </c>
      <c r="C4598" s="3" t="s">
        <v>647</v>
      </c>
      <c r="D4598" s="3" t="s">
        <v>651</v>
      </c>
      <c r="E4598" s="3" t="s">
        <v>670</v>
      </c>
      <c r="F4598" s="3" t="s">
        <v>671</v>
      </c>
      <c r="G4598" s="5">
        <v>84.520044369999994</v>
      </c>
      <c r="H4598" s="5">
        <v>61.01129581</v>
      </c>
      <c r="I4598" s="5">
        <v>114.4107865</v>
      </c>
      <c r="J4598" s="2"/>
    </row>
    <row r="4599" spans="1:10" ht="14.4">
      <c r="A4599" s="3" t="s">
        <v>29</v>
      </c>
      <c r="B4599" s="5">
        <v>1995</v>
      </c>
      <c r="C4599" s="3" t="s">
        <v>647</v>
      </c>
      <c r="D4599" s="3" t="s">
        <v>651</v>
      </c>
      <c r="E4599" s="3" t="s">
        <v>670</v>
      </c>
      <c r="F4599" s="3" t="s">
        <v>671</v>
      </c>
      <c r="G4599" s="5">
        <v>84.738309459999996</v>
      </c>
      <c r="H4599" s="5">
        <v>60.65833705</v>
      </c>
      <c r="I4599" s="5">
        <v>114.7183682</v>
      </c>
      <c r="J4599" s="2"/>
    </row>
    <row r="4600" spans="1:10" ht="14.4">
      <c r="A4600" s="3" t="s">
        <v>29</v>
      </c>
      <c r="B4600" s="5">
        <v>1996</v>
      </c>
      <c r="C4600" s="3" t="s">
        <v>647</v>
      </c>
      <c r="D4600" s="3" t="s">
        <v>651</v>
      </c>
      <c r="E4600" s="3" t="s">
        <v>670</v>
      </c>
      <c r="F4600" s="3" t="s">
        <v>671</v>
      </c>
      <c r="G4600" s="5">
        <v>82.374265910000005</v>
      </c>
      <c r="H4600" s="5">
        <v>59.078145159999998</v>
      </c>
      <c r="I4600" s="5">
        <v>108.394338</v>
      </c>
      <c r="J4600" s="2"/>
    </row>
    <row r="4601" spans="1:10" ht="14.4">
      <c r="A4601" s="3" t="s">
        <v>29</v>
      </c>
      <c r="B4601" s="5">
        <v>1997</v>
      </c>
      <c r="C4601" s="3" t="s">
        <v>647</v>
      </c>
      <c r="D4601" s="3" t="s">
        <v>651</v>
      </c>
      <c r="E4601" s="3" t="s">
        <v>670</v>
      </c>
      <c r="F4601" s="3" t="s">
        <v>671</v>
      </c>
      <c r="G4601" s="5">
        <v>80.128479150000004</v>
      </c>
      <c r="H4601" s="5">
        <v>58.530818969999999</v>
      </c>
      <c r="I4601" s="5">
        <v>105.8896155</v>
      </c>
      <c r="J4601" s="2"/>
    </row>
    <row r="4602" spans="1:10" ht="14.4">
      <c r="A4602" s="3" t="s">
        <v>29</v>
      </c>
      <c r="B4602" s="5">
        <v>1998</v>
      </c>
      <c r="C4602" s="3" t="s">
        <v>647</v>
      </c>
      <c r="D4602" s="3" t="s">
        <v>651</v>
      </c>
      <c r="E4602" s="3" t="s">
        <v>670</v>
      </c>
      <c r="F4602" s="3" t="s">
        <v>671</v>
      </c>
      <c r="G4602" s="5">
        <v>78.786613149999994</v>
      </c>
      <c r="H4602" s="5">
        <v>56.898134349999999</v>
      </c>
      <c r="I4602" s="5">
        <v>104.02598020000001</v>
      </c>
      <c r="J4602" s="2"/>
    </row>
    <row r="4603" spans="1:10" ht="14.4">
      <c r="A4603" s="3" t="s">
        <v>29</v>
      </c>
      <c r="B4603" s="5">
        <v>1999</v>
      </c>
      <c r="C4603" s="3" t="s">
        <v>647</v>
      </c>
      <c r="D4603" s="3" t="s">
        <v>651</v>
      </c>
      <c r="E4603" s="3" t="s">
        <v>670</v>
      </c>
      <c r="F4603" s="3" t="s">
        <v>671</v>
      </c>
      <c r="G4603" s="5">
        <v>77.068206119999999</v>
      </c>
      <c r="H4603" s="5">
        <v>54.899785209999997</v>
      </c>
      <c r="I4603" s="5">
        <v>101.9204874</v>
      </c>
      <c r="J4603" s="2"/>
    </row>
    <row r="4604" spans="1:10" ht="14.4">
      <c r="A4604" s="3" t="s">
        <v>29</v>
      </c>
      <c r="B4604" s="5">
        <v>2000</v>
      </c>
      <c r="C4604" s="3" t="s">
        <v>647</v>
      </c>
      <c r="D4604" s="3" t="s">
        <v>651</v>
      </c>
      <c r="E4604" s="3" t="s">
        <v>670</v>
      </c>
      <c r="F4604" s="3" t="s">
        <v>671</v>
      </c>
      <c r="G4604" s="5">
        <v>78.104624659999999</v>
      </c>
      <c r="H4604" s="5">
        <v>56.09932671</v>
      </c>
      <c r="I4604" s="5">
        <v>105.0079199</v>
      </c>
      <c r="J4604" s="2"/>
    </row>
    <row r="4605" spans="1:10" ht="14.4">
      <c r="A4605" s="3" t="s">
        <v>29</v>
      </c>
      <c r="B4605" s="5">
        <v>2001</v>
      </c>
      <c r="C4605" s="3" t="s">
        <v>647</v>
      </c>
      <c r="D4605" s="3" t="s">
        <v>651</v>
      </c>
      <c r="E4605" s="3" t="s">
        <v>670</v>
      </c>
      <c r="F4605" s="3" t="s">
        <v>671</v>
      </c>
      <c r="G4605" s="5">
        <v>74.40207599</v>
      </c>
      <c r="H4605" s="5">
        <v>52.814246779999998</v>
      </c>
      <c r="I4605" s="5">
        <v>97.066147999999998</v>
      </c>
      <c r="J4605" s="2"/>
    </row>
    <row r="4606" spans="1:10" ht="14.4">
      <c r="A4606" s="3" t="s">
        <v>29</v>
      </c>
      <c r="B4606" s="5">
        <v>2002</v>
      </c>
      <c r="C4606" s="3" t="s">
        <v>647</v>
      </c>
      <c r="D4606" s="3" t="s">
        <v>651</v>
      </c>
      <c r="E4606" s="3" t="s">
        <v>670</v>
      </c>
      <c r="F4606" s="3" t="s">
        <v>671</v>
      </c>
      <c r="G4606" s="5">
        <v>72.467607790000002</v>
      </c>
      <c r="H4606" s="5">
        <v>52.492852169999999</v>
      </c>
      <c r="I4606" s="5">
        <v>93.838872809999998</v>
      </c>
      <c r="J4606" s="2"/>
    </row>
    <row r="4607" spans="1:10" ht="14.4">
      <c r="A4607" s="3" t="s">
        <v>29</v>
      </c>
      <c r="B4607" s="5">
        <v>2003</v>
      </c>
      <c r="C4607" s="3" t="s">
        <v>647</v>
      </c>
      <c r="D4607" s="3" t="s">
        <v>651</v>
      </c>
      <c r="E4607" s="3" t="s">
        <v>670</v>
      </c>
      <c r="F4607" s="3" t="s">
        <v>671</v>
      </c>
      <c r="G4607" s="5">
        <v>71.498094330000001</v>
      </c>
      <c r="H4607" s="5">
        <v>50.772188069999999</v>
      </c>
      <c r="I4607" s="5">
        <v>94.318214580000003</v>
      </c>
      <c r="J4607" s="2"/>
    </row>
    <row r="4608" spans="1:10" ht="14.4">
      <c r="A4608" s="3" t="s">
        <v>29</v>
      </c>
      <c r="B4608" s="5">
        <v>2004</v>
      </c>
      <c r="C4608" s="3" t="s">
        <v>647</v>
      </c>
      <c r="D4608" s="3" t="s">
        <v>651</v>
      </c>
      <c r="E4608" s="3" t="s">
        <v>670</v>
      </c>
      <c r="F4608" s="3" t="s">
        <v>671</v>
      </c>
      <c r="G4608" s="5">
        <v>73.274084639999998</v>
      </c>
      <c r="H4608" s="5">
        <v>51.69760488</v>
      </c>
      <c r="I4608" s="5">
        <v>95.011530519999994</v>
      </c>
      <c r="J4608" s="2"/>
    </row>
    <row r="4609" spans="1:10" ht="14.4">
      <c r="A4609" s="3" t="s">
        <v>29</v>
      </c>
      <c r="B4609" s="5">
        <v>2005</v>
      </c>
      <c r="C4609" s="3" t="s">
        <v>647</v>
      </c>
      <c r="D4609" s="3" t="s">
        <v>651</v>
      </c>
      <c r="E4609" s="3" t="s">
        <v>670</v>
      </c>
      <c r="F4609" s="3" t="s">
        <v>671</v>
      </c>
      <c r="G4609" s="5">
        <v>74.877239470000006</v>
      </c>
      <c r="H4609" s="5">
        <v>53.513674190000003</v>
      </c>
      <c r="I4609" s="5">
        <v>99.244452109999997</v>
      </c>
      <c r="J4609" s="2"/>
    </row>
    <row r="4610" spans="1:10" ht="14.4">
      <c r="A4610" s="3" t="s">
        <v>29</v>
      </c>
      <c r="B4610" s="5">
        <v>2006</v>
      </c>
      <c r="C4610" s="3" t="s">
        <v>647</v>
      </c>
      <c r="D4610" s="3" t="s">
        <v>651</v>
      </c>
      <c r="E4610" s="3" t="s">
        <v>670</v>
      </c>
      <c r="F4610" s="3" t="s">
        <v>671</v>
      </c>
      <c r="G4610" s="5">
        <v>77.151505330000006</v>
      </c>
      <c r="H4610" s="5">
        <v>55.272347709999998</v>
      </c>
      <c r="I4610" s="5">
        <v>100.2151013</v>
      </c>
      <c r="J4610" s="2"/>
    </row>
    <row r="4611" spans="1:10" ht="14.4">
      <c r="A4611" s="3" t="s">
        <v>29</v>
      </c>
      <c r="B4611" s="5">
        <v>2007</v>
      </c>
      <c r="C4611" s="3" t="s">
        <v>647</v>
      </c>
      <c r="D4611" s="3" t="s">
        <v>651</v>
      </c>
      <c r="E4611" s="3" t="s">
        <v>670</v>
      </c>
      <c r="F4611" s="3" t="s">
        <v>671</v>
      </c>
      <c r="G4611" s="5">
        <v>81.122009050000003</v>
      </c>
      <c r="H4611" s="5">
        <v>56.663473160000002</v>
      </c>
      <c r="I4611" s="5">
        <v>105.0456427</v>
      </c>
      <c r="J4611" s="2"/>
    </row>
    <row r="4612" spans="1:10" ht="14.4">
      <c r="A4612" s="3" t="s">
        <v>29</v>
      </c>
      <c r="B4612" s="5">
        <v>2008</v>
      </c>
      <c r="C4612" s="3" t="s">
        <v>647</v>
      </c>
      <c r="D4612" s="3" t="s">
        <v>651</v>
      </c>
      <c r="E4612" s="3" t="s">
        <v>670</v>
      </c>
      <c r="F4612" s="3" t="s">
        <v>671</v>
      </c>
      <c r="G4612" s="5">
        <v>79.395546260000003</v>
      </c>
      <c r="H4612" s="5">
        <v>57.029574910000001</v>
      </c>
      <c r="I4612" s="5">
        <v>104.5713726</v>
      </c>
      <c r="J4612" s="2"/>
    </row>
    <row r="4613" spans="1:10" ht="14.4">
      <c r="A4613" s="3" t="s">
        <v>29</v>
      </c>
      <c r="B4613" s="5">
        <v>2009</v>
      </c>
      <c r="C4613" s="3" t="s">
        <v>647</v>
      </c>
      <c r="D4613" s="3" t="s">
        <v>651</v>
      </c>
      <c r="E4613" s="3" t="s">
        <v>670</v>
      </c>
      <c r="F4613" s="3" t="s">
        <v>671</v>
      </c>
      <c r="G4613" s="5">
        <v>77.055361009999999</v>
      </c>
      <c r="H4613" s="5">
        <v>54.380893350000001</v>
      </c>
      <c r="I4613" s="5">
        <v>101.4634607</v>
      </c>
      <c r="J4613" s="2"/>
    </row>
    <row r="4614" spans="1:10" ht="14.4">
      <c r="A4614" s="3" t="s">
        <v>29</v>
      </c>
      <c r="B4614" s="5">
        <v>2010</v>
      </c>
      <c r="C4614" s="3" t="s">
        <v>647</v>
      </c>
      <c r="D4614" s="3" t="s">
        <v>651</v>
      </c>
      <c r="E4614" s="3" t="s">
        <v>670</v>
      </c>
      <c r="F4614" s="3" t="s">
        <v>671</v>
      </c>
      <c r="G4614" s="5">
        <v>77.302737699999994</v>
      </c>
      <c r="H4614" s="5">
        <v>54.09793998</v>
      </c>
      <c r="I4614" s="5">
        <v>101.72206629999999</v>
      </c>
      <c r="J4614" s="2"/>
    </row>
    <row r="4615" spans="1:10" ht="14.4">
      <c r="A4615" s="3" t="s">
        <v>29</v>
      </c>
      <c r="B4615" s="5">
        <v>2011</v>
      </c>
      <c r="C4615" s="3" t="s">
        <v>647</v>
      </c>
      <c r="D4615" s="3" t="s">
        <v>651</v>
      </c>
      <c r="E4615" s="3" t="s">
        <v>670</v>
      </c>
      <c r="F4615" s="3" t="s">
        <v>671</v>
      </c>
      <c r="G4615" s="5">
        <v>76.08262105</v>
      </c>
      <c r="H4615" s="5">
        <v>53.148214340000003</v>
      </c>
      <c r="I4615" s="5">
        <v>101.4704644</v>
      </c>
      <c r="J4615" s="2"/>
    </row>
    <row r="4616" spans="1:10" ht="14.4">
      <c r="A4616" s="3" t="s">
        <v>29</v>
      </c>
      <c r="B4616" s="5">
        <v>2012</v>
      </c>
      <c r="C4616" s="3" t="s">
        <v>647</v>
      </c>
      <c r="D4616" s="3" t="s">
        <v>651</v>
      </c>
      <c r="E4616" s="3" t="s">
        <v>670</v>
      </c>
      <c r="F4616" s="3" t="s">
        <v>671</v>
      </c>
      <c r="G4616" s="5">
        <v>75.326168359999997</v>
      </c>
      <c r="H4616" s="5">
        <v>52.944504680000001</v>
      </c>
      <c r="I4616" s="5">
        <v>99.48620674</v>
      </c>
      <c r="J4616" s="2"/>
    </row>
    <row r="4617" spans="1:10" ht="14.4">
      <c r="A4617" s="3" t="s">
        <v>29</v>
      </c>
      <c r="B4617" s="5">
        <v>2013</v>
      </c>
      <c r="C4617" s="3" t="s">
        <v>647</v>
      </c>
      <c r="D4617" s="3" t="s">
        <v>651</v>
      </c>
      <c r="E4617" s="3" t="s">
        <v>670</v>
      </c>
      <c r="F4617" s="3" t="s">
        <v>671</v>
      </c>
      <c r="G4617" s="5">
        <v>78.666550700000002</v>
      </c>
      <c r="H4617" s="5">
        <v>55.83691512</v>
      </c>
      <c r="I4617" s="5">
        <v>104.14354059999999</v>
      </c>
      <c r="J4617" s="2"/>
    </row>
    <row r="4618" spans="1:10" ht="14.4">
      <c r="A4618" s="3" t="s">
        <v>29</v>
      </c>
      <c r="B4618" s="5">
        <v>2014</v>
      </c>
      <c r="C4618" s="3" t="s">
        <v>647</v>
      </c>
      <c r="D4618" s="3" t="s">
        <v>651</v>
      </c>
      <c r="E4618" s="3" t="s">
        <v>670</v>
      </c>
      <c r="F4618" s="3" t="s">
        <v>671</v>
      </c>
      <c r="G4618" s="5">
        <v>82.839988629999993</v>
      </c>
      <c r="H4618" s="5">
        <v>57.821476570000002</v>
      </c>
      <c r="I4618" s="5">
        <v>110.03816329999999</v>
      </c>
      <c r="J4618" s="2"/>
    </row>
    <row r="4619" spans="1:10" ht="14.4">
      <c r="A4619" s="3" t="s">
        <v>29</v>
      </c>
      <c r="B4619" s="5">
        <v>2015</v>
      </c>
      <c r="C4619" s="3" t="s">
        <v>647</v>
      </c>
      <c r="D4619" s="3" t="s">
        <v>651</v>
      </c>
      <c r="E4619" s="3" t="s">
        <v>670</v>
      </c>
      <c r="F4619" s="3" t="s">
        <v>671</v>
      </c>
      <c r="G4619" s="5">
        <v>83.283137269999997</v>
      </c>
      <c r="H4619" s="5">
        <v>57.288954599999997</v>
      </c>
      <c r="I4619" s="5">
        <v>111.9665048</v>
      </c>
      <c r="J4619" s="2"/>
    </row>
    <row r="4620" spans="1:10" ht="14.4">
      <c r="A4620" s="3" t="s">
        <v>29</v>
      </c>
      <c r="B4620" s="5">
        <v>2016</v>
      </c>
      <c r="C4620" s="3" t="s">
        <v>647</v>
      </c>
      <c r="D4620" s="3" t="s">
        <v>651</v>
      </c>
      <c r="E4620" s="3" t="s">
        <v>670</v>
      </c>
      <c r="F4620" s="3" t="s">
        <v>671</v>
      </c>
      <c r="G4620" s="5">
        <v>82.634666920000001</v>
      </c>
      <c r="H4620" s="5">
        <v>56.840834319999999</v>
      </c>
      <c r="I4620" s="5">
        <v>113.01402640000001</v>
      </c>
      <c r="J4620" s="2"/>
    </row>
    <row r="4621" spans="1:10" ht="14.4">
      <c r="A4621" s="3" t="s">
        <v>29</v>
      </c>
      <c r="B4621" s="5">
        <v>2017</v>
      </c>
      <c r="C4621" s="3" t="s">
        <v>647</v>
      </c>
      <c r="D4621" s="3" t="s">
        <v>651</v>
      </c>
      <c r="E4621" s="3" t="s">
        <v>670</v>
      </c>
      <c r="F4621" s="3" t="s">
        <v>671</v>
      </c>
      <c r="G4621" s="5">
        <v>83.485917209999997</v>
      </c>
      <c r="H4621" s="5">
        <v>57.931400369999999</v>
      </c>
      <c r="I4621" s="5">
        <v>112.18467010000001</v>
      </c>
      <c r="J4621" s="2"/>
    </row>
    <row r="4622" spans="1:10" ht="14.4" hidden="1">
      <c r="A4622" s="3" t="s">
        <v>29</v>
      </c>
      <c r="B4622" s="5">
        <v>1990</v>
      </c>
      <c r="C4622" s="3" t="s">
        <v>647</v>
      </c>
      <c r="D4622" s="3" t="s">
        <v>651</v>
      </c>
      <c r="E4622" s="3" t="s">
        <v>670</v>
      </c>
      <c r="F4622" s="3" t="s">
        <v>672</v>
      </c>
      <c r="G4622" s="5">
        <v>3.6647136090000001</v>
      </c>
      <c r="H4622" s="5">
        <v>2.5720292150000001</v>
      </c>
      <c r="I4622" s="5">
        <v>4.9895174840000003</v>
      </c>
      <c r="J4622" s="2"/>
    </row>
    <row r="4623" spans="1:10" ht="14.4" hidden="1">
      <c r="A4623" s="3" t="s">
        <v>29</v>
      </c>
      <c r="B4623" s="5">
        <v>1991</v>
      </c>
      <c r="C4623" s="3" t="s">
        <v>647</v>
      </c>
      <c r="D4623" s="3" t="s">
        <v>651</v>
      </c>
      <c r="E4623" s="3" t="s">
        <v>670</v>
      </c>
      <c r="F4623" s="3" t="s">
        <v>672</v>
      </c>
      <c r="G4623" s="5">
        <v>3.3175955529999999</v>
      </c>
      <c r="H4623" s="5">
        <v>2.371176503</v>
      </c>
      <c r="I4623" s="5">
        <v>4.4614656500000001</v>
      </c>
      <c r="J4623" s="2"/>
    </row>
    <row r="4624" spans="1:10" ht="14.4" hidden="1">
      <c r="A4624" s="3" t="s">
        <v>29</v>
      </c>
      <c r="B4624" s="5">
        <v>1992</v>
      </c>
      <c r="C4624" s="3" t="s">
        <v>647</v>
      </c>
      <c r="D4624" s="3" t="s">
        <v>651</v>
      </c>
      <c r="E4624" s="3" t="s">
        <v>670</v>
      </c>
      <c r="F4624" s="3" t="s">
        <v>672</v>
      </c>
      <c r="G4624" s="5">
        <v>3.2378647250000001</v>
      </c>
      <c r="H4624" s="5">
        <v>2.3036174389999999</v>
      </c>
      <c r="I4624" s="5">
        <v>4.3820973859999999</v>
      </c>
      <c r="J4624" s="2"/>
    </row>
    <row r="4625" spans="1:10" ht="14.4" hidden="1">
      <c r="A4625" s="3" t="s">
        <v>29</v>
      </c>
      <c r="B4625" s="5">
        <v>1993</v>
      </c>
      <c r="C4625" s="3" t="s">
        <v>647</v>
      </c>
      <c r="D4625" s="3" t="s">
        <v>651</v>
      </c>
      <c r="E4625" s="3" t="s">
        <v>670</v>
      </c>
      <c r="F4625" s="3" t="s">
        <v>672</v>
      </c>
      <c r="G4625" s="5">
        <v>3.1205756230000001</v>
      </c>
      <c r="H4625" s="5">
        <v>2.2249013500000001</v>
      </c>
      <c r="I4625" s="5">
        <v>4.1272035379999998</v>
      </c>
      <c r="J4625" s="2"/>
    </row>
    <row r="4626" spans="1:10" ht="14.4" hidden="1">
      <c r="A4626" s="3" t="s">
        <v>29</v>
      </c>
      <c r="B4626" s="5">
        <v>1994</v>
      </c>
      <c r="C4626" s="3" t="s">
        <v>647</v>
      </c>
      <c r="D4626" s="3" t="s">
        <v>651</v>
      </c>
      <c r="E4626" s="3" t="s">
        <v>670</v>
      </c>
      <c r="F4626" s="3" t="s">
        <v>672</v>
      </c>
      <c r="G4626" s="5">
        <v>3.0315646379999999</v>
      </c>
      <c r="H4626" s="5">
        <v>2.1655030040000001</v>
      </c>
      <c r="I4626" s="5">
        <v>4.057132212</v>
      </c>
      <c r="J4626" s="2"/>
    </row>
    <row r="4627" spans="1:10" ht="14.4" hidden="1">
      <c r="A4627" s="3" t="s">
        <v>29</v>
      </c>
      <c r="B4627" s="5">
        <v>1995</v>
      </c>
      <c r="C4627" s="3" t="s">
        <v>647</v>
      </c>
      <c r="D4627" s="3" t="s">
        <v>651</v>
      </c>
      <c r="E4627" s="3" t="s">
        <v>670</v>
      </c>
      <c r="F4627" s="3" t="s">
        <v>672</v>
      </c>
      <c r="G4627" s="5">
        <v>3.033064499</v>
      </c>
      <c r="H4627" s="5">
        <v>2.1799055730000001</v>
      </c>
      <c r="I4627" s="5">
        <v>4.0614943950000004</v>
      </c>
      <c r="J4627" s="2"/>
    </row>
    <row r="4628" spans="1:10" ht="14.4" hidden="1">
      <c r="A4628" s="3" t="s">
        <v>29</v>
      </c>
      <c r="B4628" s="5">
        <v>1996</v>
      </c>
      <c r="C4628" s="3" t="s">
        <v>647</v>
      </c>
      <c r="D4628" s="3" t="s">
        <v>651</v>
      </c>
      <c r="E4628" s="3" t="s">
        <v>670</v>
      </c>
      <c r="F4628" s="3" t="s">
        <v>672</v>
      </c>
      <c r="G4628" s="5">
        <v>2.9466254859999998</v>
      </c>
      <c r="H4628" s="5">
        <v>2.1355957060000001</v>
      </c>
      <c r="I4628" s="5">
        <v>3.9105465549999998</v>
      </c>
      <c r="J4628" s="2"/>
    </row>
    <row r="4629" spans="1:10" ht="14.4" hidden="1">
      <c r="A4629" s="3" t="s">
        <v>29</v>
      </c>
      <c r="B4629" s="5">
        <v>1997</v>
      </c>
      <c r="C4629" s="3" t="s">
        <v>647</v>
      </c>
      <c r="D4629" s="3" t="s">
        <v>651</v>
      </c>
      <c r="E4629" s="3" t="s">
        <v>670</v>
      </c>
      <c r="F4629" s="3" t="s">
        <v>672</v>
      </c>
      <c r="G4629" s="5">
        <v>2.8639879879999999</v>
      </c>
      <c r="H4629" s="5">
        <v>2.0667625049999998</v>
      </c>
      <c r="I4629" s="5">
        <v>3.8011918580000001</v>
      </c>
      <c r="J4629" s="2"/>
    </row>
    <row r="4630" spans="1:10" ht="14.4" hidden="1">
      <c r="A4630" s="3" t="s">
        <v>29</v>
      </c>
      <c r="B4630" s="5">
        <v>1998</v>
      </c>
      <c r="C4630" s="3" t="s">
        <v>647</v>
      </c>
      <c r="D4630" s="3" t="s">
        <v>651</v>
      </c>
      <c r="E4630" s="3" t="s">
        <v>670</v>
      </c>
      <c r="F4630" s="3" t="s">
        <v>672</v>
      </c>
      <c r="G4630" s="5">
        <v>2.815152383</v>
      </c>
      <c r="H4630" s="5">
        <v>2.0107412139999998</v>
      </c>
      <c r="I4630" s="5">
        <v>3.7185125970000001</v>
      </c>
      <c r="J4630" s="2"/>
    </row>
    <row r="4631" spans="1:10" ht="14.4" hidden="1">
      <c r="A4631" s="3" t="s">
        <v>29</v>
      </c>
      <c r="B4631" s="5">
        <v>1999</v>
      </c>
      <c r="C4631" s="3" t="s">
        <v>647</v>
      </c>
      <c r="D4631" s="3" t="s">
        <v>651</v>
      </c>
      <c r="E4631" s="3" t="s">
        <v>670</v>
      </c>
      <c r="F4631" s="3" t="s">
        <v>672</v>
      </c>
      <c r="G4631" s="5">
        <v>2.7462815219999999</v>
      </c>
      <c r="H4631" s="5">
        <v>1.945524343</v>
      </c>
      <c r="I4631" s="5">
        <v>3.6186190800000002</v>
      </c>
      <c r="J4631" s="2"/>
    </row>
    <row r="4632" spans="1:10" ht="14.4" hidden="1">
      <c r="A4632" s="3" t="s">
        <v>29</v>
      </c>
      <c r="B4632" s="5">
        <v>2000</v>
      </c>
      <c r="C4632" s="3" t="s">
        <v>647</v>
      </c>
      <c r="D4632" s="3" t="s">
        <v>651</v>
      </c>
      <c r="E4632" s="3" t="s">
        <v>670</v>
      </c>
      <c r="F4632" s="3" t="s">
        <v>672</v>
      </c>
      <c r="G4632" s="5">
        <v>2.7857204100000001</v>
      </c>
      <c r="H4632" s="5">
        <v>2.005658816</v>
      </c>
      <c r="I4632" s="5">
        <v>3.7711861999999998</v>
      </c>
      <c r="J4632" s="2"/>
    </row>
    <row r="4633" spans="1:10" ht="14.4" hidden="1">
      <c r="A4633" s="3" t="s">
        <v>29</v>
      </c>
      <c r="B4633" s="5">
        <v>2001</v>
      </c>
      <c r="C4633" s="3" t="s">
        <v>647</v>
      </c>
      <c r="D4633" s="3" t="s">
        <v>651</v>
      </c>
      <c r="E4633" s="3" t="s">
        <v>670</v>
      </c>
      <c r="F4633" s="3" t="s">
        <v>672</v>
      </c>
      <c r="G4633" s="5">
        <v>2.6329200400000001</v>
      </c>
      <c r="H4633" s="5">
        <v>1.874580688</v>
      </c>
      <c r="I4633" s="5">
        <v>3.4790579230000001</v>
      </c>
      <c r="J4633" s="2"/>
    </row>
    <row r="4634" spans="1:10" ht="14.4" hidden="1">
      <c r="A4634" s="3" t="s">
        <v>29</v>
      </c>
      <c r="B4634" s="5">
        <v>2002</v>
      </c>
      <c r="C4634" s="3" t="s">
        <v>647</v>
      </c>
      <c r="D4634" s="3" t="s">
        <v>651</v>
      </c>
      <c r="E4634" s="3" t="s">
        <v>670</v>
      </c>
      <c r="F4634" s="3" t="s">
        <v>672</v>
      </c>
      <c r="G4634" s="5">
        <v>2.563632916</v>
      </c>
      <c r="H4634" s="5">
        <v>1.8449479470000001</v>
      </c>
      <c r="I4634" s="5">
        <v>3.3215738030000002</v>
      </c>
      <c r="J4634" s="2"/>
    </row>
    <row r="4635" spans="1:10" ht="14.4" hidden="1">
      <c r="A4635" s="3" t="s">
        <v>29</v>
      </c>
      <c r="B4635" s="5">
        <v>2003</v>
      </c>
      <c r="C4635" s="3" t="s">
        <v>647</v>
      </c>
      <c r="D4635" s="3" t="s">
        <v>651</v>
      </c>
      <c r="E4635" s="3" t="s">
        <v>670</v>
      </c>
      <c r="F4635" s="3" t="s">
        <v>672</v>
      </c>
      <c r="G4635" s="5">
        <v>2.5319417180000001</v>
      </c>
      <c r="H4635" s="5">
        <v>1.7888712</v>
      </c>
      <c r="I4635" s="5">
        <v>3.360207495</v>
      </c>
      <c r="J4635" s="2"/>
    </row>
    <row r="4636" spans="1:10" ht="14.4" hidden="1">
      <c r="A4636" s="3" t="s">
        <v>29</v>
      </c>
      <c r="B4636" s="5">
        <v>2004</v>
      </c>
      <c r="C4636" s="3" t="s">
        <v>647</v>
      </c>
      <c r="D4636" s="3" t="s">
        <v>651</v>
      </c>
      <c r="E4636" s="3" t="s">
        <v>670</v>
      </c>
      <c r="F4636" s="3" t="s">
        <v>672</v>
      </c>
      <c r="G4636" s="5">
        <v>2.61303163</v>
      </c>
      <c r="H4636" s="5">
        <v>1.8258383</v>
      </c>
      <c r="I4636" s="5">
        <v>3.4153663619999999</v>
      </c>
      <c r="J4636" s="2"/>
    </row>
    <row r="4637" spans="1:10" ht="14.4" hidden="1">
      <c r="A4637" s="3" t="s">
        <v>29</v>
      </c>
      <c r="B4637" s="5">
        <v>2005</v>
      </c>
      <c r="C4637" s="3" t="s">
        <v>647</v>
      </c>
      <c r="D4637" s="3" t="s">
        <v>651</v>
      </c>
      <c r="E4637" s="3" t="s">
        <v>670</v>
      </c>
      <c r="F4637" s="3" t="s">
        <v>672</v>
      </c>
      <c r="G4637" s="5">
        <v>2.690717136</v>
      </c>
      <c r="H4637" s="5">
        <v>1.9126070209999999</v>
      </c>
      <c r="I4637" s="5">
        <v>3.5926251420000002</v>
      </c>
      <c r="J4637" s="2"/>
    </row>
    <row r="4638" spans="1:10" ht="14.4" hidden="1">
      <c r="A4638" s="3" t="s">
        <v>29</v>
      </c>
      <c r="B4638" s="5">
        <v>2006</v>
      </c>
      <c r="C4638" s="3" t="s">
        <v>647</v>
      </c>
      <c r="D4638" s="3" t="s">
        <v>651</v>
      </c>
      <c r="E4638" s="3" t="s">
        <v>670</v>
      </c>
      <c r="F4638" s="3" t="s">
        <v>672</v>
      </c>
      <c r="G4638" s="5">
        <v>2.779103697</v>
      </c>
      <c r="H4638" s="5">
        <v>1.9823531029999999</v>
      </c>
      <c r="I4638" s="5">
        <v>3.6152207719999998</v>
      </c>
      <c r="J4638" s="2"/>
    </row>
    <row r="4639" spans="1:10" ht="14.4" hidden="1">
      <c r="A4639" s="3" t="s">
        <v>29</v>
      </c>
      <c r="B4639" s="5">
        <v>2007</v>
      </c>
      <c r="C4639" s="3" t="s">
        <v>647</v>
      </c>
      <c r="D4639" s="3" t="s">
        <v>651</v>
      </c>
      <c r="E4639" s="3" t="s">
        <v>670</v>
      </c>
      <c r="F4639" s="3" t="s">
        <v>672</v>
      </c>
      <c r="G4639" s="5">
        <v>2.941403496</v>
      </c>
      <c r="H4639" s="5">
        <v>2.0539268700000002</v>
      </c>
      <c r="I4639" s="5">
        <v>3.8383845120000002</v>
      </c>
      <c r="J4639" s="2"/>
    </row>
    <row r="4640" spans="1:10" ht="14.4" hidden="1">
      <c r="A4640" s="3" t="s">
        <v>29</v>
      </c>
      <c r="B4640" s="5">
        <v>2008</v>
      </c>
      <c r="C4640" s="3" t="s">
        <v>647</v>
      </c>
      <c r="D4640" s="3" t="s">
        <v>651</v>
      </c>
      <c r="E4640" s="3" t="s">
        <v>670</v>
      </c>
      <c r="F4640" s="3" t="s">
        <v>672</v>
      </c>
      <c r="G4640" s="5">
        <v>2.9193716119999999</v>
      </c>
      <c r="H4640" s="5">
        <v>2.0865075339999999</v>
      </c>
      <c r="I4640" s="5">
        <v>3.891954288</v>
      </c>
      <c r="J4640" s="2"/>
    </row>
    <row r="4641" spans="1:10" ht="14.4" hidden="1">
      <c r="A4641" s="3" t="s">
        <v>29</v>
      </c>
      <c r="B4641" s="5">
        <v>2009</v>
      </c>
      <c r="C4641" s="3" t="s">
        <v>647</v>
      </c>
      <c r="D4641" s="3" t="s">
        <v>651</v>
      </c>
      <c r="E4641" s="3" t="s">
        <v>670</v>
      </c>
      <c r="F4641" s="3" t="s">
        <v>672</v>
      </c>
      <c r="G4641" s="5">
        <v>2.8836884409999999</v>
      </c>
      <c r="H4641" s="5">
        <v>2.0355399429999999</v>
      </c>
      <c r="I4641" s="5">
        <v>3.8011350610000001</v>
      </c>
      <c r="J4641" s="2"/>
    </row>
    <row r="4642" spans="1:10" ht="14.4" hidden="1">
      <c r="A4642" s="3" t="s">
        <v>29</v>
      </c>
      <c r="B4642" s="5">
        <v>2010</v>
      </c>
      <c r="C4642" s="3" t="s">
        <v>647</v>
      </c>
      <c r="D4642" s="3" t="s">
        <v>651</v>
      </c>
      <c r="E4642" s="3" t="s">
        <v>670</v>
      </c>
      <c r="F4642" s="3" t="s">
        <v>672</v>
      </c>
      <c r="G4642" s="5">
        <v>2.9442093709999999</v>
      </c>
      <c r="H4642" s="5">
        <v>2.047894533</v>
      </c>
      <c r="I4642" s="5">
        <v>3.8874949970000001</v>
      </c>
      <c r="J4642" s="2"/>
    </row>
    <row r="4643" spans="1:10" ht="14.4" hidden="1">
      <c r="A4643" s="3" t="s">
        <v>29</v>
      </c>
      <c r="B4643" s="5">
        <v>2011</v>
      </c>
      <c r="C4643" s="3" t="s">
        <v>647</v>
      </c>
      <c r="D4643" s="3" t="s">
        <v>651</v>
      </c>
      <c r="E4643" s="3" t="s">
        <v>670</v>
      </c>
      <c r="F4643" s="3" t="s">
        <v>672</v>
      </c>
      <c r="G4643" s="5">
        <v>2.9145811660000001</v>
      </c>
      <c r="H4643" s="5">
        <v>2.0581246160000002</v>
      </c>
      <c r="I4643" s="5">
        <v>3.8833117619999999</v>
      </c>
      <c r="J4643" s="2"/>
    </row>
    <row r="4644" spans="1:10" ht="14.4" hidden="1">
      <c r="A4644" s="3" t="s">
        <v>29</v>
      </c>
      <c r="B4644" s="5">
        <v>2012</v>
      </c>
      <c r="C4644" s="3" t="s">
        <v>647</v>
      </c>
      <c r="D4644" s="3" t="s">
        <v>651</v>
      </c>
      <c r="E4644" s="3" t="s">
        <v>670</v>
      </c>
      <c r="F4644" s="3" t="s">
        <v>672</v>
      </c>
      <c r="G4644" s="5">
        <v>2.896212013</v>
      </c>
      <c r="H4644" s="5">
        <v>2.024675706</v>
      </c>
      <c r="I4644" s="5">
        <v>3.8445802570000001</v>
      </c>
      <c r="J4644" s="2"/>
    </row>
    <row r="4645" spans="1:10" ht="14.4" hidden="1">
      <c r="A4645" s="3" t="s">
        <v>29</v>
      </c>
      <c r="B4645" s="5">
        <v>2013</v>
      </c>
      <c r="C4645" s="3" t="s">
        <v>647</v>
      </c>
      <c r="D4645" s="3" t="s">
        <v>651</v>
      </c>
      <c r="E4645" s="3" t="s">
        <v>670</v>
      </c>
      <c r="F4645" s="3" t="s">
        <v>672</v>
      </c>
      <c r="G4645" s="5">
        <v>3.0729672290000001</v>
      </c>
      <c r="H4645" s="5">
        <v>2.1556362629999999</v>
      </c>
      <c r="I4645" s="5">
        <v>4.1005055400000003</v>
      </c>
      <c r="J4645" s="2"/>
    </row>
    <row r="4646" spans="1:10" ht="14.4" hidden="1">
      <c r="A4646" s="3" t="s">
        <v>29</v>
      </c>
      <c r="B4646" s="5">
        <v>2014</v>
      </c>
      <c r="C4646" s="3" t="s">
        <v>647</v>
      </c>
      <c r="D4646" s="3" t="s">
        <v>651</v>
      </c>
      <c r="E4646" s="3" t="s">
        <v>670</v>
      </c>
      <c r="F4646" s="3" t="s">
        <v>672</v>
      </c>
      <c r="G4646" s="5">
        <v>3.3021168080000001</v>
      </c>
      <c r="H4646" s="5">
        <v>2.292624961</v>
      </c>
      <c r="I4646" s="5">
        <v>4.366727698</v>
      </c>
      <c r="J4646" s="2"/>
    </row>
    <row r="4647" spans="1:10" ht="14.4" hidden="1">
      <c r="A4647" s="3" t="s">
        <v>29</v>
      </c>
      <c r="B4647" s="5">
        <v>2015</v>
      </c>
      <c r="C4647" s="3" t="s">
        <v>647</v>
      </c>
      <c r="D4647" s="3" t="s">
        <v>651</v>
      </c>
      <c r="E4647" s="3" t="s">
        <v>670</v>
      </c>
      <c r="F4647" s="3" t="s">
        <v>672</v>
      </c>
      <c r="G4647" s="5">
        <v>3.3484187489999999</v>
      </c>
      <c r="H4647" s="5">
        <v>2.2959613390000002</v>
      </c>
      <c r="I4647" s="5">
        <v>4.4904764300000002</v>
      </c>
      <c r="J4647" s="2"/>
    </row>
    <row r="4648" spans="1:10" ht="14.4" hidden="1">
      <c r="A4648" s="3" t="s">
        <v>29</v>
      </c>
      <c r="B4648" s="5">
        <v>2016</v>
      </c>
      <c r="C4648" s="3" t="s">
        <v>647</v>
      </c>
      <c r="D4648" s="3" t="s">
        <v>651</v>
      </c>
      <c r="E4648" s="3" t="s">
        <v>670</v>
      </c>
      <c r="F4648" s="3" t="s">
        <v>672</v>
      </c>
      <c r="G4648" s="5">
        <v>3.338340208</v>
      </c>
      <c r="H4648" s="5">
        <v>2.2871751140000001</v>
      </c>
      <c r="I4648" s="5">
        <v>4.5271046899999998</v>
      </c>
      <c r="J4648" s="2"/>
    </row>
    <row r="4649" spans="1:10" ht="14.4" hidden="1">
      <c r="A4649" s="3" t="s">
        <v>29</v>
      </c>
      <c r="B4649" s="5">
        <v>2017</v>
      </c>
      <c r="C4649" s="3" t="s">
        <v>647</v>
      </c>
      <c r="D4649" s="3" t="s">
        <v>651</v>
      </c>
      <c r="E4649" s="3" t="s">
        <v>670</v>
      </c>
      <c r="F4649" s="3" t="s">
        <v>672</v>
      </c>
      <c r="G4649" s="5">
        <v>3.4066116719999999</v>
      </c>
      <c r="H4649" s="5">
        <v>2.3407514009999999</v>
      </c>
      <c r="I4649" s="5">
        <v>4.6001379550000001</v>
      </c>
      <c r="J4649" s="2"/>
    </row>
    <row r="4650" spans="1:10" ht="14.4">
      <c r="A4650" s="3" t="s">
        <v>29</v>
      </c>
      <c r="B4650" s="5">
        <v>1990</v>
      </c>
      <c r="C4650" s="3" t="s">
        <v>647</v>
      </c>
      <c r="D4650" s="3" t="s">
        <v>642</v>
      </c>
      <c r="E4650" s="3" t="s">
        <v>670</v>
      </c>
      <c r="F4650" s="3" t="s">
        <v>671</v>
      </c>
      <c r="G4650" s="5">
        <v>4817.4684280000001</v>
      </c>
      <c r="H4650" s="5">
        <v>3617.7666450000002</v>
      </c>
      <c r="I4650" s="5">
        <v>5933.8883249999999</v>
      </c>
      <c r="J4650" s="2"/>
    </row>
    <row r="4651" spans="1:10" ht="14.4">
      <c r="A4651" s="3" t="s">
        <v>29</v>
      </c>
      <c r="B4651" s="5">
        <v>1991</v>
      </c>
      <c r="C4651" s="3" t="s">
        <v>647</v>
      </c>
      <c r="D4651" s="3" t="s">
        <v>642</v>
      </c>
      <c r="E4651" s="3" t="s">
        <v>670</v>
      </c>
      <c r="F4651" s="3" t="s">
        <v>671</v>
      </c>
      <c r="G4651" s="5">
        <v>4548.8002919999999</v>
      </c>
      <c r="H4651" s="5">
        <v>3345.047016</v>
      </c>
      <c r="I4651" s="5">
        <v>5661.5675490000003</v>
      </c>
      <c r="J4651" s="2"/>
    </row>
    <row r="4652" spans="1:10" ht="14.4">
      <c r="A4652" s="3" t="s">
        <v>29</v>
      </c>
      <c r="B4652" s="5">
        <v>1992</v>
      </c>
      <c r="C4652" s="3" t="s">
        <v>647</v>
      </c>
      <c r="D4652" s="3" t="s">
        <v>642</v>
      </c>
      <c r="E4652" s="3" t="s">
        <v>670</v>
      </c>
      <c r="F4652" s="3" t="s">
        <v>671</v>
      </c>
      <c r="G4652" s="5">
        <v>4209.2910419999998</v>
      </c>
      <c r="H4652" s="5">
        <v>3167.609978</v>
      </c>
      <c r="I4652" s="5">
        <v>5274.4660439999998</v>
      </c>
      <c r="J4652" s="2"/>
    </row>
    <row r="4653" spans="1:10" ht="14.4">
      <c r="A4653" s="3" t="s">
        <v>29</v>
      </c>
      <c r="B4653" s="5">
        <v>1993</v>
      </c>
      <c r="C4653" s="3" t="s">
        <v>647</v>
      </c>
      <c r="D4653" s="3" t="s">
        <v>642</v>
      </c>
      <c r="E4653" s="3" t="s">
        <v>670</v>
      </c>
      <c r="F4653" s="3" t="s">
        <v>671</v>
      </c>
      <c r="G4653" s="5">
        <v>3887.1891270000001</v>
      </c>
      <c r="H4653" s="5">
        <v>2859.7363150000001</v>
      </c>
      <c r="I4653" s="5">
        <v>4883.5340829999996</v>
      </c>
      <c r="J4653" s="2"/>
    </row>
    <row r="4654" spans="1:10" ht="14.4">
      <c r="A4654" s="3" t="s">
        <v>29</v>
      </c>
      <c r="B4654" s="5">
        <v>1994</v>
      </c>
      <c r="C4654" s="3" t="s">
        <v>647</v>
      </c>
      <c r="D4654" s="3" t="s">
        <v>642</v>
      </c>
      <c r="E4654" s="3" t="s">
        <v>670</v>
      </c>
      <c r="F4654" s="3" t="s">
        <v>671</v>
      </c>
      <c r="G4654" s="5">
        <v>3614.137671</v>
      </c>
      <c r="H4654" s="5">
        <v>2700.7210260000002</v>
      </c>
      <c r="I4654" s="5">
        <v>4497.6766399999997</v>
      </c>
      <c r="J4654" s="2"/>
    </row>
    <row r="4655" spans="1:10" ht="14.4">
      <c r="A4655" s="3" t="s">
        <v>29</v>
      </c>
      <c r="B4655" s="5">
        <v>1995</v>
      </c>
      <c r="C4655" s="3" t="s">
        <v>647</v>
      </c>
      <c r="D4655" s="3" t="s">
        <v>642</v>
      </c>
      <c r="E4655" s="3" t="s">
        <v>670</v>
      </c>
      <c r="F4655" s="3" t="s">
        <v>671</v>
      </c>
      <c r="G4655" s="5">
        <v>3386.2493909999998</v>
      </c>
      <c r="H4655" s="5">
        <v>2528.3283190000002</v>
      </c>
      <c r="I4655" s="5">
        <v>4218.7236990000001</v>
      </c>
      <c r="J4655" s="2"/>
    </row>
    <row r="4656" spans="1:10" ht="14.4">
      <c r="A4656" s="3" t="s">
        <v>29</v>
      </c>
      <c r="B4656" s="5">
        <v>1996</v>
      </c>
      <c r="C4656" s="3" t="s">
        <v>647</v>
      </c>
      <c r="D4656" s="3" t="s">
        <v>642</v>
      </c>
      <c r="E4656" s="3" t="s">
        <v>670</v>
      </c>
      <c r="F4656" s="3" t="s">
        <v>671</v>
      </c>
      <c r="G4656" s="5">
        <v>3178.712595</v>
      </c>
      <c r="H4656" s="5">
        <v>2343.885417</v>
      </c>
      <c r="I4656" s="5">
        <v>3971.256617</v>
      </c>
      <c r="J4656" s="2"/>
    </row>
    <row r="4657" spans="1:10" ht="14.4">
      <c r="A4657" s="3" t="s">
        <v>29</v>
      </c>
      <c r="B4657" s="5">
        <v>1997</v>
      </c>
      <c r="C4657" s="3" t="s">
        <v>647</v>
      </c>
      <c r="D4657" s="3" t="s">
        <v>642</v>
      </c>
      <c r="E4657" s="3" t="s">
        <v>670</v>
      </c>
      <c r="F4657" s="3" t="s">
        <v>671</v>
      </c>
      <c r="G4657" s="5">
        <v>2991.0517599999998</v>
      </c>
      <c r="H4657" s="5">
        <v>2188.3493939999998</v>
      </c>
      <c r="I4657" s="5">
        <v>3718.4123220000001</v>
      </c>
      <c r="J4657" s="2"/>
    </row>
    <row r="4658" spans="1:10" ht="14.4">
      <c r="A4658" s="3" t="s">
        <v>29</v>
      </c>
      <c r="B4658" s="5">
        <v>1998</v>
      </c>
      <c r="C4658" s="3" t="s">
        <v>647</v>
      </c>
      <c r="D4658" s="3" t="s">
        <v>642</v>
      </c>
      <c r="E4658" s="3" t="s">
        <v>670</v>
      </c>
      <c r="F4658" s="3" t="s">
        <v>671</v>
      </c>
      <c r="G4658" s="5">
        <v>2803.9574280000002</v>
      </c>
      <c r="H4658" s="5">
        <v>2055.1491959999998</v>
      </c>
      <c r="I4658" s="5">
        <v>3540.2045419999999</v>
      </c>
      <c r="J4658" s="2"/>
    </row>
    <row r="4659" spans="1:10" ht="14.4">
      <c r="A4659" s="3" t="s">
        <v>29</v>
      </c>
      <c r="B4659" s="5">
        <v>1999</v>
      </c>
      <c r="C4659" s="3" t="s">
        <v>647</v>
      </c>
      <c r="D4659" s="3" t="s">
        <v>642</v>
      </c>
      <c r="E4659" s="3" t="s">
        <v>670</v>
      </c>
      <c r="F4659" s="3" t="s">
        <v>671</v>
      </c>
      <c r="G4659" s="5">
        <v>2633.5509269999998</v>
      </c>
      <c r="H4659" s="5">
        <v>1952.848559</v>
      </c>
      <c r="I4659" s="5">
        <v>3348.6649819999998</v>
      </c>
      <c r="J4659" s="2"/>
    </row>
    <row r="4660" spans="1:10" ht="14.4">
      <c r="A4660" s="3" t="s">
        <v>29</v>
      </c>
      <c r="B4660" s="5">
        <v>2000</v>
      </c>
      <c r="C4660" s="3" t="s">
        <v>647</v>
      </c>
      <c r="D4660" s="3" t="s">
        <v>642</v>
      </c>
      <c r="E4660" s="3" t="s">
        <v>670</v>
      </c>
      <c r="F4660" s="3" t="s">
        <v>671</v>
      </c>
      <c r="G4660" s="5">
        <v>2490.818432</v>
      </c>
      <c r="H4660" s="5">
        <v>1795.001655</v>
      </c>
      <c r="I4660" s="5">
        <v>3136.3278540000001</v>
      </c>
      <c r="J4660" s="2"/>
    </row>
    <row r="4661" spans="1:10" ht="14.4">
      <c r="A4661" s="3" t="s">
        <v>29</v>
      </c>
      <c r="B4661" s="5">
        <v>2001</v>
      </c>
      <c r="C4661" s="3" t="s">
        <v>647</v>
      </c>
      <c r="D4661" s="3" t="s">
        <v>642</v>
      </c>
      <c r="E4661" s="3" t="s">
        <v>670</v>
      </c>
      <c r="F4661" s="3" t="s">
        <v>671</v>
      </c>
      <c r="G4661" s="5">
        <v>2346.988057</v>
      </c>
      <c r="H4661" s="5">
        <v>1723.3143620000001</v>
      </c>
      <c r="I4661" s="5">
        <v>2958.1159520000001</v>
      </c>
      <c r="J4661" s="2"/>
    </row>
    <row r="4662" spans="1:10" ht="14.4">
      <c r="A4662" s="3" t="s">
        <v>29</v>
      </c>
      <c r="B4662" s="5">
        <v>2002</v>
      </c>
      <c r="C4662" s="3" t="s">
        <v>647</v>
      </c>
      <c r="D4662" s="3" t="s">
        <v>642</v>
      </c>
      <c r="E4662" s="3" t="s">
        <v>670</v>
      </c>
      <c r="F4662" s="3" t="s">
        <v>671</v>
      </c>
      <c r="G4662" s="5">
        <v>2191.3973000000001</v>
      </c>
      <c r="H4662" s="5">
        <v>1631.668343</v>
      </c>
      <c r="I4662" s="5">
        <v>2780.9421659999998</v>
      </c>
      <c r="J4662" s="2"/>
    </row>
    <row r="4663" spans="1:10" ht="14.4">
      <c r="A4663" s="3" t="s">
        <v>29</v>
      </c>
      <c r="B4663" s="5">
        <v>2003</v>
      </c>
      <c r="C4663" s="3" t="s">
        <v>647</v>
      </c>
      <c r="D4663" s="3" t="s">
        <v>642</v>
      </c>
      <c r="E4663" s="3" t="s">
        <v>670</v>
      </c>
      <c r="F4663" s="3" t="s">
        <v>671</v>
      </c>
      <c r="G4663" s="5">
        <v>1998.229834</v>
      </c>
      <c r="H4663" s="5">
        <v>1475.5008210000001</v>
      </c>
      <c r="I4663" s="5">
        <v>2542.5936849999998</v>
      </c>
      <c r="J4663" s="2"/>
    </row>
    <row r="4664" spans="1:10" ht="14.4">
      <c r="A4664" s="3" t="s">
        <v>29</v>
      </c>
      <c r="B4664" s="5">
        <v>2004</v>
      </c>
      <c r="C4664" s="3" t="s">
        <v>647</v>
      </c>
      <c r="D4664" s="3" t="s">
        <v>642</v>
      </c>
      <c r="E4664" s="3" t="s">
        <v>670</v>
      </c>
      <c r="F4664" s="3" t="s">
        <v>671</v>
      </c>
      <c r="G4664" s="5">
        <v>1827.1905200000001</v>
      </c>
      <c r="H4664" s="5">
        <v>1325.7618170000001</v>
      </c>
      <c r="I4664" s="5">
        <v>2297.3528959999999</v>
      </c>
      <c r="J4664" s="2"/>
    </row>
    <row r="4665" spans="1:10" ht="14.4">
      <c r="A4665" s="3" t="s">
        <v>29</v>
      </c>
      <c r="B4665" s="5">
        <v>2005</v>
      </c>
      <c r="C4665" s="3" t="s">
        <v>647</v>
      </c>
      <c r="D4665" s="3" t="s">
        <v>642</v>
      </c>
      <c r="E4665" s="3" t="s">
        <v>670</v>
      </c>
      <c r="F4665" s="3" t="s">
        <v>671</v>
      </c>
      <c r="G4665" s="5">
        <v>1641.057141</v>
      </c>
      <c r="H4665" s="5">
        <v>1175.3299480000001</v>
      </c>
      <c r="I4665" s="5">
        <v>2106.4420890000001</v>
      </c>
      <c r="J4665" s="2"/>
    </row>
    <row r="4666" spans="1:10" ht="14.4">
      <c r="A4666" s="3" t="s">
        <v>29</v>
      </c>
      <c r="B4666" s="5">
        <v>2006</v>
      </c>
      <c r="C4666" s="3" t="s">
        <v>647</v>
      </c>
      <c r="D4666" s="3" t="s">
        <v>642</v>
      </c>
      <c r="E4666" s="3" t="s">
        <v>670</v>
      </c>
      <c r="F4666" s="3" t="s">
        <v>671</v>
      </c>
      <c r="G4666" s="5">
        <v>1452.2850470000001</v>
      </c>
      <c r="H4666" s="5">
        <v>1051.159641</v>
      </c>
      <c r="I4666" s="5">
        <v>1836.882881</v>
      </c>
      <c r="J4666" s="2"/>
    </row>
    <row r="4667" spans="1:10" ht="14.4">
      <c r="A4667" s="3" t="s">
        <v>29</v>
      </c>
      <c r="B4667" s="5">
        <v>2007</v>
      </c>
      <c r="C4667" s="3" t="s">
        <v>647</v>
      </c>
      <c r="D4667" s="3" t="s">
        <v>642</v>
      </c>
      <c r="E4667" s="3" t="s">
        <v>670</v>
      </c>
      <c r="F4667" s="3" t="s">
        <v>671</v>
      </c>
      <c r="G4667" s="5">
        <v>1315.9398639999999</v>
      </c>
      <c r="H4667" s="5">
        <v>940.9790309</v>
      </c>
      <c r="I4667" s="5">
        <v>1689.332717</v>
      </c>
      <c r="J4667" s="2"/>
    </row>
    <row r="4668" spans="1:10" ht="14.4">
      <c r="A4668" s="3" t="s">
        <v>29</v>
      </c>
      <c r="B4668" s="5">
        <v>2008</v>
      </c>
      <c r="C4668" s="3" t="s">
        <v>647</v>
      </c>
      <c r="D4668" s="3" t="s">
        <v>642</v>
      </c>
      <c r="E4668" s="3" t="s">
        <v>670</v>
      </c>
      <c r="F4668" s="3" t="s">
        <v>671</v>
      </c>
      <c r="G4668" s="5">
        <v>1161.749215</v>
      </c>
      <c r="H4668" s="5">
        <v>823.16040390000001</v>
      </c>
      <c r="I4668" s="5">
        <v>1515.966189</v>
      </c>
      <c r="J4668" s="2"/>
    </row>
    <row r="4669" spans="1:10" ht="14.4">
      <c r="A4669" s="3" t="s">
        <v>29</v>
      </c>
      <c r="B4669" s="5">
        <v>2009</v>
      </c>
      <c r="C4669" s="3" t="s">
        <v>647</v>
      </c>
      <c r="D4669" s="3" t="s">
        <v>642</v>
      </c>
      <c r="E4669" s="3" t="s">
        <v>670</v>
      </c>
      <c r="F4669" s="3" t="s">
        <v>671</v>
      </c>
      <c r="G4669" s="5">
        <v>1015.907106</v>
      </c>
      <c r="H4669" s="5">
        <v>725.71746559999997</v>
      </c>
      <c r="I4669" s="5">
        <v>1327.3721840000001</v>
      </c>
      <c r="J4669" s="2"/>
    </row>
    <row r="4670" spans="1:10" ht="14.4">
      <c r="A4670" s="3" t="s">
        <v>29</v>
      </c>
      <c r="B4670" s="5">
        <v>2010</v>
      </c>
      <c r="C4670" s="3" t="s">
        <v>647</v>
      </c>
      <c r="D4670" s="3" t="s">
        <v>642</v>
      </c>
      <c r="E4670" s="3" t="s">
        <v>670</v>
      </c>
      <c r="F4670" s="3" t="s">
        <v>671</v>
      </c>
      <c r="G4670" s="5">
        <v>906.76486169999998</v>
      </c>
      <c r="H4670" s="5">
        <v>648.03520679999997</v>
      </c>
      <c r="I4670" s="5">
        <v>1190.545697</v>
      </c>
      <c r="J4670" s="2"/>
    </row>
    <row r="4671" spans="1:10" ht="14.4">
      <c r="A4671" s="3" t="s">
        <v>29</v>
      </c>
      <c r="B4671" s="5">
        <v>2011</v>
      </c>
      <c r="C4671" s="3" t="s">
        <v>647</v>
      </c>
      <c r="D4671" s="3" t="s">
        <v>642</v>
      </c>
      <c r="E4671" s="3" t="s">
        <v>670</v>
      </c>
      <c r="F4671" s="3" t="s">
        <v>671</v>
      </c>
      <c r="G4671" s="5">
        <v>819.22953859999996</v>
      </c>
      <c r="H4671" s="5">
        <v>565.61638249999999</v>
      </c>
      <c r="I4671" s="5">
        <v>1082.7969849999999</v>
      </c>
      <c r="J4671" s="2"/>
    </row>
    <row r="4672" spans="1:10" ht="14.4">
      <c r="A4672" s="3" t="s">
        <v>29</v>
      </c>
      <c r="B4672" s="5">
        <v>2012</v>
      </c>
      <c r="C4672" s="3" t="s">
        <v>647</v>
      </c>
      <c r="D4672" s="3" t="s">
        <v>642</v>
      </c>
      <c r="E4672" s="3" t="s">
        <v>670</v>
      </c>
      <c r="F4672" s="3" t="s">
        <v>671</v>
      </c>
      <c r="G4672" s="5">
        <v>720.6913978</v>
      </c>
      <c r="H4672" s="5">
        <v>501.81900960000002</v>
      </c>
      <c r="I4672" s="5">
        <v>957.99477950000005</v>
      </c>
      <c r="J4672" s="2"/>
    </row>
    <row r="4673" spans="1:10" ht="14.4">
      <c r="A4673" s="3" t="s">
        <v>29</v>
      </c>
      <c r="B4673" s="5">
        <v>2013</v>
      </c>
      <c r="C4673" s="3" t="s">
        <v>647</v>
      </c>
      <c r="D4673" s="3" t="s">
        <v>642</v>
      </c>
      <c r="E4673" s="3" t="s">
        <v>670</v>
      </c>
      <c r="F4673" s="3" t="s">
        <v>671</v>
      </c>
      <c r="G4673" s="5">
        <v>652.33792600000004</v>
      </c>
      <c r="H4673" s="5">
        <v>457.41548560000001</v>
      </c>
      <c r="I4673" s="5">
        <v>870.80739840000001</v>
      </c>
      <c r="J4673" s="2"/>
    </row>
    <row r="4674" spans="1:10" ht="14.4">
      <c r="A4674" s="3" t="s">
        <v>29</v>
      </c>
      <c r="B4674" s="5">
        <v>2014</v>
      </c>
      <c r="C4674" s="3" t="s">
        <v>647</v>
      </c>
      <c r="D4674" s="3" t="s">
        <v>642</v>
      </c>
      <c r="E4674" s="3" t="s">
        <v>670</v>
      </c>
      <c r="F4674" s="3" t="s">
        <v>671</v>
      </c>
      <c r="G4674" s="5">
        <v>576.22828360000005</v>
      </c>
      <c r="H4674" s="5">
        <v>396.83064619999999</v>
      </c>
      <c r="I4674" s="5">
        <v>784.55606780000005</v>
      </c>
      <c r="J4674" s="2"/>
    </row>
    <row r="4675" spans="1:10" ht="14.4">
      <c r="A4675" s="3" t="s">
        <v>29</v>
      </c>
      <c r="B4675" s="5">
        <v>2015</v>
      </c>
      <c r="C4675" s="3" t="s">
        <v>647</v>
      </c>
      <c r="D4675" s="3" t="s">
        <v>642</v>
      </c>
      <c r="E4675" s="3" t="s">
        <v>670</v>
      </c>
      <c r="F4675" s="3" t="s">
        <v>671</v>
      </c>
      <c r="G4675" s="5">
        <v>511.9894104</v>
      </c>
      <c r="H4675" s="5">
        <v>349.76799870000002</v>
      </c>
      <c r="I4675" s="5">
        <v>702.15848840000001</v>
      </c>
      <c r="J4675" s="2"/>
    </row>
    <row r="4676" spans="1:10" ht="14.4">
      <c r="A4676" s="3" t="s">
        <v>29</v>
      </c>
      <c r="B4676" s="5">
        <v>2016</v>
      </c>
      <c r="C4676" s="3" t="s">
        <v>647</v>
      </c>
      <c r="D4676" s="3" t="s">
        <v>642</v>
      </c>
      <c r="E4676" s="3" t="s">
        <v>670</v>
      </c>
      <c r="F4676" s="3" t="s">
        <v>671</v>
      </c>
      <c r="G4676" s="5">
        <v>466.1467892</v>
      </c>
      <c r="H4676" s="5">
        <v>308.17847549999999</v>
      </c>
      <c r="I4676" s="5">
        <v>642.74823409999999</v>
      </c>
      <c r="J4676" s="2"/>
    </row>
    <row r="4677" spans="1:10" ht="14.4">
      <c r="A4677" s="3" t="s">
        <v>29</v>
      </c>
      <c r="B4677" s="5">
        <v>2017</v>
      </c>
      <c r="C4677" s="3" t="s">
        <v>647</v>
      </c>
      <c r="D4677" s="3" t="s">
        <v>642</v>
      </c>
      <c r="E4677" s="3" t="s">
        <v>670</v>
      </c>
      <c r="F4677" s="3" t="s">
        <v>671</v>
      </c>
      <c r="G4677" s="5">
        <v>419.91966209999998</v>
      </c>
      <c r="H4677" s="5">
        <v>284.96042940000001</v>
      </c>
      <c r="I4677" s="5">
        <v>579.4131946</v>
      </c>
      <c r="J4677" s="2"/>
    </row>
    <row r="4678" spans="1:10" ht="14.4" hidden="1">
      <c r="A4678" s="3" t="s">
        <v>29</v>
      </c>
      <c r="B4678" s="5">
        <v>1990</v>
      </c>
      <c r="C4678" s="3" t="s">
        <v>647</v>
      </c>
      <c r="D4678" s="3" t="s">
        <v>642</v>
      </c>
      <c r="E4678" s="3" t="s">
        <v>670</v>
      </c>
      <c r="F4678" s="3" t="s">
        <v>672</v>
      </c>
      <c r="G4678" s="5">
        <v>59.317900000000002</v>
      </c>
      <c r="H4678" s="5">
        <v>44.56418</v>
      </c>
      <c r="I4678" s="5">
        <v>72.89716</v>
      </c>
      <c r="J4678" s="2"/>
    </row>
    <row r="4679" spans="1:10" ht="14.4" hidden="1">
      <c r="A4679" s="3" t="s">
        <v>29</v>
      </c>
      <c r="B4679" s="5">
        <v>1991</v>
      </c>
      <c r="C4679" s="3" t="s">
        <v>647</v>
      </c>
      <c r="D4679" s="3" t="s">
        <v>642</v>
      </c>
      <c r="E4679" s="3" t="s">
        <v>670</v>
      </c>
      <c r="F4679" s="3" t="s">
        <v>672</v>
      </c>
      <c r="G4679" s="5">
        <v>55.847969999999997</v>
      </c>
      <c r="H4679" s="5">
        <v>41.375860000000003</v>
      </c>
      <c r="I4679" s="5">
        <v>69.315740000000005</v>
      </c>
      <c r="J4679" s="2"/>
    </row>
    <row r="4680" spans="1:10" ht="14.4" hidden="1">
      <c r="A4680" s="3" t="s">
        <v>29</v>
      </c>
      <c r="B4680" s="5">
        <v>1992</v>
      </c>
      <c r="C4680" s="3" t="s">
        <v>647</v>
      </c>
      <c r="D4680" s="3" t="s">
        <v>642</v>
      </c>
      <c r="E4680" s="3" t="s">
        <v>670</v>
      </c>
      <c r="F4680" s="3" t="s">
        <v>672</v>
      </c>
      <c r="G4680" s="5">
        <v>51.905679999999997</v>
      </c>
      <c r="H4680" s="5">
        <v>39.37735</v>
      </c>
      <c r="I4680" s="5">
        <v>64.555620000000005</v>
      </c>
      <c r="J4680" s="2"/>
    </row>
    <row r="4681" spans="1:10" ht="14.4" hidden="1">
      <c r="A4681" s="3" t="s">
        <v>29</v>
      </c>
      <c r="B4681" s="5">
        <v>1993</v>
      </c>
      <c r="C4681" s="3" t="s">
        <v>647</v>
      </c>
      <c r="D4681" s="3" t="s">
        <v>642</v>
      </c>
      <c r="E4681" s="3" t="s">
        <v>670</v>
      </c>
      <c r="F4681" s="3" t="s">
        <v>672</v>
      </c>
      <c r="G4681" s="5">
        <v>48.12171</v>
      </c>
      <c r="H4681" s="5">
        <v>35.69482</v>
      </c>
      <c r="I4681" s="5">
        <v>59.881149999999998</v>
      </c>
      <c r="J4681" s="2"/>
    </row>
    <row r="4682" spans="1:10" ht="14.4" hidden="1">
      <c r="A4682" s="3" t="s">
        <v>29</v>
      </c>
      <c r="B4682" s="5">
        <v>1994</v>
      </c>
      <c r="C4682" s="3" t="s">
        <v>647</v>
      </c>
      <c r="D4682" s="3" t="s">
        <v>642</v>
      </c>
      <c r="E4682" s="3" t="s">
        <v>670</v>
      </c>
      <c r="F4682" s="3" t="s">
        <v>672</v>
      </c>
      <c r="G4682" s="5">
        <v>44.931359999999998</v>
      </c>
      <c r="H4682" s="5">
        <v>33.716140000000003</v>
      </c>
      <c r="I4682" s="5">
        <v>55.426600000000001</v>
      </c>
      <c r="J4682" s="2"/>
    </row>
    <row r="4683" spans="1:10" ht="14.4" hidden="1">
      <c r="A4683" s="3" t="s">
        <v>29</v>
      </c>
      <c r="B4683" s="5">
        <v>1995</v>
      </c>
      <c r="C4683" s="3" t="s">
        <v>647</v>
      </c>
      <c r="D4683" s="3" t="s">
        <v>642</v>
      </c>
      <c r="E4683" s="3" t="s">
        <v>670</v>
      </c>
      <c r="F4683" s="3" t="s">
        <v>672</v>
      </c>
      <c r="G4683" s="5">
        <v>42.369300000000003</v>
      </c>
      <c r="H4683" s="5">
        <v>31.858599999999999</v>
      </c>
      <c r="I4683" s="5">
        <v>52.441040000000001</v>
      </c>
      <c r="J4683" s="2"/>
    </row>
    <row r="4684" spans="1:10" ht="14.4" hidden="1">
      <c r="A4684" s="3" t="s">
        <v>29</v>
      </c>
      <c r="B4684" s="5">
        <v>1996</v>
      </c>
      <c r="C4684" s="3" t="s">
        <v>647</v>
      </c>
      <c r="D4684" s="3" t="s">
        <v>642</v>
      </c>
      <c r="E4684" s="3" t="s">
        <v>670</v>
      </c>
      <c r="F4684" s="3" t="s">
        <v>672</v>
      </c>
      <c r="G4684" s="5">
        <v>39.914409999999997</v>
      </c>
      <c r="H4684" s="5">
        <v>29.603010000000001</v>
      </c>
      <c r="I4684" s="5">
        <v>49.509239999999998</v>
      </c>
      <c r="J4684" s="2"/>
    </row>
    <row r="4685" spans="1:10" ht="14.4" hidden="1">
      <c r="A4685" s="3" t="s">
        <v>29</v>
      </c>
      <c r="B4685" s="5">
        <v>1997</v>
      </c>
      <c r="C4685" s="3" t="s">
        <v>647</v>
      </c>
      <c r="D4685" s="3" t="s">
        <v>642</v>
      </c>
      <c r="E4685" s="3" t="s">
        <v>670</v>
      </c>
      <c r="F4685" s="3" t="s">
        <v>672</v>
      </c>
      <c r="G4685" s="5">
        <v>37.699460000000002</v>
      </c>
      <c r="H4685" s="5">
        <v>28.028580000000002</v>
      </c>
      <c r="I4685" s="5">
        <v>46.871989999999997</v>
      </c>
      <c r="J4685" s="2"/>
    </row>
    <row r="4686" spans="1:10" ht="14.4" hidden="1">
      <c r="A4686" s="3" t="s">
        <v>29</v>
      </c>
      <c r="B4686" s="5">
        <v>1998</v>
      </c>
      <c r="C4686" s="3" t="s">
        <v>647</v>
      </c>
      <c r="D4686" s="3" t="s">
        <v>642</v>
      </c>
      <c r="E4686" s="3" t="s">
        <v>670</v>
      </c>
      <c r="F4686" s="3" t="s">
        <v>672</v>
      </c>
      <c r="G4686" s="5">
        <v>35.495159999999998</v>
      </c>
      <c r="H4686" s="5">
        <v>26.11834</v>
      </c>
      <c r="I4686" s="5">
        <v>44.743969999999997</v>
      </c>
      <c r="J4686" s="2"/>
    </row>
    <row r="4687" spans="1:10" ht="14.4" hidden="1">
      <c r="A4687" s="3" t="s">
        <v>29</v>
      </c>
      <c r="B4687" s="5">
        <v>1999</v>
      </c>
      <c r="C4687" s="3" t="s">
        <v>647</v>
      </c>
      <c r="D4687" s="3" t="s">
        <v>642</v>
      </c>
      <c r="E4687" s="3" t="s">
        <v>670</v>
      </c>
      <c r="F4687" s="3" t="s">
        <v>672</v>
      </c>
      <c r="G4687" s="5">
        <v>33.43235</v>
      </c>
      <c r="H4687" s="5">
        <v>24.777380000000001</v>
      </c>
      <c r="I4687" s="5">
        <v>42.322110000000002</v>
      </c>
      <c r="J4687" s="2"/>
    </row>
    <row r="4688" spans="1:10" ht="14.4" hidden="1">
      <c r="A4688" s="3" t="s">
        <v>29</v>
      </c>
      <c r="B4688" s="5">
        <v>2000</v>
      </c>
      <c r="C4688" s="3" t="s">
        <v>647</v>
      </c>
      <c r="D4688" s="3" t="s">
        <v>642</v>
      </c>
      <c r="E4688" s="3" t="s">
        <v>670</v>
      </c>
      <c r="F4688" s="3" t="s">
        <v>672</v>
      </c>
      <c r="G4688" s="5">
        <v>31.712869999999999</v>
      </c>
      <c r="H4688" s="5">
        <v>23.048829999999999</v>
      </c>
      <c r="I4688" s="5">
        <v>39.72316</v>
      </c>
      <c r="J4688" s="2"/>
    </row>
    <row r="4689" spans="1:10" ht="14.4" hidden="1">
      <c r="A4689" s="3" t="s">
        <v>29</v>
      </c>
      <c r="B4689" s="5">
        <v>2001</v>
      </c>
      <c r="C4689" s="3" t="s">
        <v>647</v>
      </c>
      <c r="D4689" s="3" t="s">
        <v>642</v>
      </c>
      <c r="E4689" s="3" t="s">
        <v>670</v>
      </c>
      <c r="F4689" s="3" t="s">
        <v>672</v>
      </c>
      <c r="G4689" s="5">
        <v>29.972329999999999</v>
      </c>
      <c r="H4689" s="5">
        <v>22.236999999999998</v>
      </c>
      <c r="I4689" s="5">
        <v>37.60671</v>
      </c>
      <c r="J4689" s="2"/>
    </row>
    <row r="4690" spans="1:10" ht="14.4" hidden="1">
      <c r="A4690" s="3" t="s">
        <v>29</v>
      </c>
      <c r="B4690" s="5">
        <v>2002</v>
      </c>
      <c r="C4690" s="3" t="s">
        <v>647</v>
      </c>
      <c r="D4690" s="3" t="s">
        <v>642</v>
      </c>
      <c r="E4690" s="3" t="s">
        <v>670</v>
      </c>
      <c r="F4690" s="3" t="s">
        <v>672</v>
      </c>
      <c r="G4690" s="5">
        <v>28.069050000000001</v>
      </c>
      <c r="H4690" s="5">
        <v>21.12567</v>
      </c>
      <c r="I4690" s="5">
        <v>35.303939999999997</v>
      </c>
      <c r="J4690" s="2"/>
    </row>
    <row r="4691" spans="1:10" ht="14.4" hidden="1">
      <c r="A4691" s="3" t="s">
        <v>29</v>
      </c>
      <c r="B4691" s="5">
        <v>2003</v>
      </c>
      <c r="C4691" s="3" t="s">
        <v>647</v>
      </c>
      <c r="D4691" s="3" t="s">
        <v>642</v>
      </c>
      <c r="E4691" s="3" t="s">
        <v>670</v>
      </c>
      <c r="F4691" s="3" t="s">
        <v>672</v>
      </c>
      <c r="G4691" s="5">
        <v>25.765059999999998</v>
      </c>
      <c r="H4691" s="5">
        <v>19.06765</v>
      </c>
      <c r="I4691" s="5">
        <v>32.570070000000001</v>
      </c>
      <c r="J4691" s="2"/>
    </row>
    <row r="4692" spans="1:10" ht="14.4" hidden="1">
      <c r="A4692" s="3" t="s">
        <v>29</v>
      </c>
      <c r="B4692" s="5">
        <v>2004</v>
      </c>
      <c r="C4692" s="3" t="s">
        <v>647</v>
      </c>
      <c r="D4692" s="3" t="s">
        <v>642</v>
      </c>
      <c r="E4692" s="3" t="s">
        <v>670</v>
      </c>
      <c r="F4692" s="3" t="s">
        <v>672</v>
      </c>
      <c r="G4692" s="5">
        <v>23.748909999999999</v>
      </c>
      <c r="H4692" s="5">
        <v>17.42343</v>
      </c>
      <c r="I4692" s="5">
        <v>29.771429999999999</v>
      </c>
      <c r="J4692" s="2"/>
    </row>
    <row r="4693" spans="1:10" ht="14.4" hidden="1">
      <c r="A4693" s="3" t="s">
        <v>29</v>
      </c>
      <c r="B4693" s="5">
        <v>2005</v>
      </c>
      <c r="C4693" s="3" t="s">
        <v>647</v>
      </c>
      <c r="D4693" s="3" t="s">
        <v>642</v>
      </c>
      <c r="E4693" s="3" t="s">
        <v>670</v>
      </c>
      <c r="F4693" s="3" t="s">
        <v>672</v>
      </c>
      <c r="G4693" s="5">
        <v>21.586749999999999</v>
      </c>
      <c r="H4693" s="5">
        <v>15.644909999999999</v>
      </c>
      <c r="I4693" s="5">
        <v>27.726749999999999</v>
      </c>
      <c r="J4693" s="2"/>
    </row>
    <row r="4694" spans="1:10" ht="14.4" hidden="1">
      <c r="A4694" s="3" t="s">
        <v>29</v>
      </c>
      <c r="B4694" s="5">
        <v>2006</v>
      </c>
      <c r="C4694" s="3" t="s">
        <v>647</v>
      </c>
      <c r="D4694" s="3" t="s">
        <v>642</v>
      </c>
      <c r="E4694" s="3" t="s">
        <v>670</v>
      </c>
      <c r="F4694" s="3" t="s">
        <v>672</v>
      </c>
      <c r="G4694" s="5">
        <v>19.377310000000001</v>
      </c>
      <c r="H4694" s="5">
        <v>14.20593</v>
      </c>
      <c r="I4694" s="5">
        <v>24.583269999999999</v>
      </c>
      <c r="J4694" s="2"/>
    </row>
    <row r="4695" spans="1:10" ht="14.4" hidden="1">
      <c r="A4695" s="3" t="s">
        <v>29</v>
      </c>
      <c r="B4695" s="5">
        <v>2007</v>
      </c>
      <c r="C4695" s="3" t="s">
        <v>647</v>
      </c>
      <c r="D4695" s="3" t="s">
        <v>642</v>
      </c>
      <c r="E4695" s="3" t="s">
        <v>670</v>
      </c>
      <c r="F4695" s="3" t="s">
        <v>672</v>
      </c>
      <c r="G4695" s="5">
        <v>17.829270000000001</v>
      </c>
      <c r="H4695" s="5">
        <v>12.93975</v>
      </c>
      <c r="I4695" s="5">
        <v>22.737390000000001</v>
      </c>
      <c r="J4695" s="2"/>
    </row>
    <row r="4696" spans="1:10" ht="14.4" hidden="1">
      <c r="A4696" s="3" t="s">
        <v>29</v>
      </c>
      <c r="B4696" s="5">
        <v>2008</v>
      </c>
      <c r="C4696" s="3" t="s">
        <v>647</v>
      </c>
      <c r="D4696" s="3" t="s">
        <v>642</v>
      </c>
      <c r="E4696" s="3" t="s">
        <v>670</v>
      </c>
      <c r="F4696" s="3" t="s">
        <v>672</v>
      </c>
      <c r="G4696" s="5">
        <v>16.049689999999998</v>
      </c>
      <c r="H4696" s="5">
        <v>11.56245</v>
      </c>
      <c r="I4696" s="5">
        <v>20.624680000000001</v>
      </c>
      <c r="J4696" s="2"/>
    </row>
    <row r="4697" spans="1:10" ht="14.4" hidden="1">
      <c r="A4697" s="3" t="s">
        <v>29</v>
      </c>
      <c r="B4697" s="5">
        <v>2009</v>
      </c>
      <c r="C4697" s="3" t="s">
        <v>647</v>
      </c>
      <c r="D4697" s="3" t="s">
        <v>642</v>
      </c>
      <c r="E4697" s="3" t="s">
        <v>670</v>
      </c>
      <c r="F4697" s="3" t="s">
        <v>672</v>
      </c>
      <c r="G4697" s="5">
        <v>14.305</v>
      </c>
      <c r="H4697" s="5">
        <v>10.472149999999999</v>
      </c>
      <c r="I4697" s="5">
        <v>18.524940000000001</v>
      </c>
      <c r="J4697" s="2"/>
    </row>
    <row r="4698" spans="1:10" ht="14.4" hidden="1">
      <c r="A4698" s="3" t="s">
        <v>29</v>
      </c>
      <c r="B4698" s="5">
        <v>2010</v>
      </c>
      <c r="C4698" s="3" t="s">
        <v>647</v>
      </c>
      <c r="D4698" s="3" t="s">
        <v>642</v>
      </c>
      <c r="E4698" s="3" t="s">
        <v>670</v>
      </c>
      <c r="F4698" s="3" t="s">
        <v>672</v>
      </c>
      <c r="G4698" s="5">
        <v>13.04763</v>
      </c>
      <c r="H4698" s="5">
        <v>9.500826</v>
      </c>
      <c r="I4698" s="5">
        <v>17.068090000000002</v>
      </c>
      <c r="J4698" s="2"/>
    </row>
    <row r="4699" spans="1:10" ht="14.4" hidden="1">
      <c r="A4699" s="3" t="s">
        <v>29</v>
      </c>
      <c r="B4699" s="5">
        <v>2011</v>
      </c>
      <c r="C4699" s="3" t="s">
        <v>647</v>
      </c>
      <c r="D4699" s="3" t="s">
        <v>642</v>
      </c>
      <c r="E4699" s="3" t="s">
        <v>670</v>
      </c>
      <c r="F4699" s="3" t="s">
        <v>672</v>
      </c>
      <c r="G4699" s="5">
        <v>11.90615</v>
      </c>
      <c r="H4699" s="5">
        <v>8.4524969999999993</v>
      </c>
      <c r="I4699" s="5">
        <v>15.61412</v>
      </c>
      <c r="J4699" s="2"/>
    </row>
    <row r="4700" spans="1:10" ht="14.4" hidden="1">
      <c r="A4700" s="3" t="s">
        <v>29</v>
      </c>
      <c r="B4700" s="5">
        <v>2012</v>
      </c>
      <c r="C4700" s="3" t="s">
        <v>647</v>
      </c>
      <c r="D4700" s="3" t="s">
        <v>642</v>
      </c>
      <c r="E4700" s="3" t="s">
        <v>670</v>
      </c>
      <c r="F4700" s="3" t="s">
        <v>672</v>
      </c>
      <c r="G4700" s="5">
        <v>10.64831</v>
      </c>
      <c r="H4700" s="5">
        <v>7.6193160000000004</v>
      </c>
      <c r="I4700" s="5">
        <v>13.92015</v>
      </c>
      <c r="J4700" s="2"/>
    </row>
    <row r="4701" spans="1:10" ht="14.4" hidden="1">
      <c r="A4701" s="3" t="s">
        <v>29</v>
      </c>
      <c r="B4701" s="5">
        <v>2013</v>
      </c>
      <c r="C4701" s="3" t="s">
        <v>647</v>
      </c>
      <c r="D4701" s="3" t="s">
        <v>642</v>
      </c>
      <c r="E4701" s="3" t="s">
        <v>670</v>
      </c>
      <c r="F4701" s="3" t="s">
        <v>672</v>
      </c>
      <c r="G4701" s="5">
        <v>9.8611500000000003</v>
      </c>
      <c r="H4701" s="5">
        <v>7.0867990000000001</v>
      </c>
      <c r="I4701" s="5">
        <v>13.09136</v>
      </c>
      <c r="J4701" s="2"/>
    </row>
    <row r="4702" spans="1:10" ht="14.4" hidden="1">
      <c r="A4702" s="3" t="s">
        <v>29</v>
      </c>
      <c r="B4702" s="5">
        <v>2014</v>
      </c>
      <c r="C4702" s="3" t="s">
        <v>647</v>
      </c>
      <c r="D4702" s="3" t="s">
        <v>642</v>
      </c>
      <c r="E4702" s="3" t="s">
        <v>670</v>
      </c>
      <c r="F4702" s="3" t="s">
        <v>672</v>
      </c>
      <c r="G4702" s="5">
        <v>8.9483370000000004</v>
      </c>
      <c r="H4702" s="5">
        <v>6.3939370000000002</v>
      </c>
      <c r="I4702" s="5">
        <v>11.92348</v>
      </c>
      <c r="J4702" s="2"/>
    </row>
    <row r="4703" spans="1:10" ht="14.4" hidden="1">
      <c r="A4703" s="3" t="s">
        <v>29</v>
      </c>
      <c r="B4703" s="5">
        <v>2015</v>
      </c>
      <c r="C4703" s="3" t="s">
        <v>647</v>
      </c>
      <c r="D4703" s="3" t="s">
        <v>642</v>
      </c>
      <c r="E4703" s="3" t="s">
        <v>670</v>
      </c>
      <c r="F4703" s="3" t="s">
        <v>672</v>
      </c>
      <c r="G4703" s="5">
        <v>8.1814450000000001</v>
      </c>
      <c r="H4703" s="5">
        <v>5.7046749999999999</v>
      </c>
      <c r="I4703" s="5">
        <v>10.84698</v>
      </c>
      <c r="J4703" s="2"/>
    </row>
    <row r="4704" spans="1:10" ht="14.4" hidden="1">
      <c r="A4704" s="3" t="s">
        <v>29</v>
      </c>
      <c r="B4704" s="5">
        <v>2016</v>
      </c>
      <c r="C4704" s="3" t="s">
        <v>647</v>
      </c>
      <c r="D4704" s="3" t="s">
        <v>642</v>
      </c>
      <c r="E4704" s="3" t="s">
        <v>670</v>
      </c>
      <c r="F4704" s="3" t="s">
        <v>672</v>
      </c>
      <c r="G4704" s="5">
        <v>7.7178969999999998</v>
      </c>
      <c r="H4704" s="5">
        <v>5.4430449999999997</v>
      </c>
      <c r="I4704" s="5">
        <v>10.1769</v>
      </c>
      <c r="J4704" s="2"/>
    </row>
    <row r="4705" spans="1:10" ht="14.4" hidden="1">
      <c r="A4705" s="3" t="s">
        <v>29</v>
      </c>
      <c r="B4705" s="5">
        <v>2017</v>
      </c>
      <c r="C4705" s="3" t="s">
        <v>647</v>
      </c>
      <c r="D4705" s="3" t="s">
        <v>642</v>
      </c>
      <c r="E4705" s="3" t="s">
        <v>670</v>
      </c>
      <c r="F4705" s="3" t="s">
        <v>672</v>
      </c>
      <c r="G4705" s="5">
        <v>7.2505110000000004</v>
      </c>
      <c r="H4705" s="5">
        <v>5.0768610000000001</v>
      </c>
      <c r="I4705" s="5">
        <v>9.7113600000000009</v>
      </c>
      <c r="J4705" s="2"/>
    </row>
    <row r="4706" spans="1:10" ht="14.4">
      <c r="A4706" s="3" t="s">
        <v>139</v>
      </c>
      <c r="B4706" s="5">
        <v>1990</v>
      </c>
      <c r="C4706" s="3" t="s">
        <v>641</v>
      </c>
      <c r="D4706" s="3" t="s">
        <v>642</v>
      </c>
      <c r="E4706" s="3" t="s">
        <v>670</v>
      </c>
      <c r="F4706" s="3" t="s">
        <v>671</v>
      </c>
      <c r="G4706" s="5">
        <v>40204.42</v>
      </c>
      <c r="H4706" s="5">
        <v>30663.439999999999</v>
      </c>
      <c r="I4706" s="5">
        <v>49514.31</v>
      </c>
      <c r="J4706" s="2"/>
    </row>
    <row r="4707" spans="1:10" ht="14.4">
      <c r="A4707" s="3" t="s">
        <v>139</v>
      </c>
      <c r="B4707" s="5">
        <v>1991</v>
      </c>
      <c r="C4707" s="3" t="s">
        <v>641</v>
      </c>
      <c r="D4707" s="3" t="s">
        <v>642</v>
      </c>
      <c r="E4707" s="3" t="s">
        <v>670</v>
      </c>
      <c r="F4707" s="3" t="s">
        <v>671</v>
      </c>
      <c r="G4707" s="5">
        <v>38886.339999999997</v>
      </c>
      <c r="H4707" s="5">
        <v>30068.05</v>
      </c>
      <c r="I4707" s="5">
        <v>47958.37</v>
      </c>
      <c r="J4707" s="2"/>
    </row>
    <row r="4708" spans="1:10" ht="14.4">
      <c r="A4708" s="3" t="s">
        <v>139</v>
      </c>
      <c r="B4708" s="5">
        <v>1992</v>
      </c>
      <c r="C4708" s="3" t="s">
        <v>641</v>
      </c>
      <c r="D4708" s="3" t="s">
        <v>642</v>
      </c>
      <c r="E4708" s="3" t="s">
        <v>670</v>
      </c>
      <c r="F4708" s="3" t="s">
        <v>671</v>
      </c>
      <c r="G4708" s="5">
        <v>37637.17</v>
      </c>
      <c r="H4708" s="5">
        <v>28770.23</v>
      </c>
      <c r="I4708" s="5">
        <v>45966.52</v>
      </c>
      <c r="J4708" s="2"/>
    </row>
    <row r="4709" spans="1:10" ht="14.4">
      <c r="A4709" s="3" t="s">
        <v>139</v>
      </c>
      <c r="B4709" s="5">
        <v>1993</v>
      </c>
      <c r="C4709" s="3" t="s">
        <v>641</v>
      </c>
      <c r="D4709" s="3" t="s">
        <v>642</v>
      </c>
      <c r="E4709" s="3" t="s">
        <v>670</v>
      </c>
      <c r="F4709" s="3" t="s">
        <v>671</v>
      </c>
      <c r="G4709" s="5">
        <v>36566.43</v>
      </c>
      <c r="H4709" s="5">
        <v>28518.99</v>
      </c>
      <c r="I4709" s="5">
        <v>44687.95</v>
      </c>
      <c r="J4709" s="2"/>
    </row>
    <row r="4710" spans="1:10" ht="14.4">
      <c r="A4710" s="3" t="s">
        <v>139</v>
      </c>
      <c r="B4710" s="5">
        <v>1994</v>
      </c>
      <c r="C4710" s="3" t="s">
        <v>641</v>
      </c>
      <c r="D4710" s="3" t="s">
        <v>642</v>
      </c>
      <c r="E4710" s="3" t="s">
        <v>670</v>
      </c>
      <c r="F4710" s="3" t="s">
        <v>671</v>
      </c>
      <c r="G4710" s="5">
        <v>35581.29</v>
      </c>
      <c r="H4710" s="5">
        <v>26841.16</v>
      </c>
      <c r="I4710" s="5">
        <v>44096.89</v>
      </c>
      <c r="J4710" s="2"/>
    </row>
    <row r="4711" spans="1:10" ht="14.4">
      <c r="A4711" s="3" t="s">
        <v>139</v>
      </c>
      <c r="B4711" s="5">
        <v>1995</v>
      </c>
      <c r="C4711" s="3" t="s">
        <v>641</v>
      </c>
      <c r="D4711" s="3" t="s">
        <v>642</v>
      </c>
      <c r="E4711" s="3" t="s">
        <v>670</v>
      </c>
      <c r="F4711" s="3" t="s">
        <v>671</v>
      </c>
      <c r="G4711" s="5">
        <v>34377.629999999997</v>
      </c>
      <c r="H4711" s="5">
        <v>25582.21</v>
      </c>
      <c r="I4711" s="5">
        <v>42550.69</v>
      </c>
      <c r="J4711" s="2"/>
    </row>
    <row r="4712" spans="1:10" ht="14.4">
      <c r="A4712" s="3" t="s">
        <v>139</v>
      </c>
      <c r="B4712" s="5">
        <v>1996</v>
      </c>
      <c r="C4712" s="3" t="s">
        <v>641</v>
      </c>
      <c r="D4712" s="3" t="s">
        <v>642</v>
      </c>
      <c r="E4712" s="3" t="s">
        <v>670</v>
      </c>
      <c r="F4712" s="3" t="s">
        <v>671</v>
      </c>
      <c r="G4712" s="5">
        <v>33072.9</v>
      </c>
      <c r="H4712" s="5">
        <v>25339.31</v>
      </c>
      <c r="I4712" s="5">
        <v>41442.39</v>
      </c>
      <c r="J4712" s="2"/>
    </row>
    <row r="4713" spans="1:10" ht="14.4">
      <c r="A4713" s="3" t="s">
        <v>139</v>
      </c>
      <c r="B4713" s="5">
        <v>1997</v>
      </c>
      <c r="C4713" s="3" t="s">
        <v>641</v>
      </c>
      <c r="D4713" s="3" t="s">
        <v>642</v>
      </c>
      <c r="E4713" s="3" t="s">
        <v>670</v>
      </c>
      <c r="F4713" s="3" t="s">
        <v>671</v>
      </c>
      <c r="G4713" s="5">
        <v>31775.040000000001</v>
      </c>
      <c r="H4713" s="5">
        <v>24269.18</v>
      </c>
      <c r="I4713" s="5">
        <v>39392.22</v>
      </c>
      <c r="J4713" s="2"/>
    </row>
    <row r="4714" spans="1:10" ht="14.4">
      <c r="A4714" s="3" t="s">
        <v>139</v>
      </c>
      <c r="B4714" s="5">
        <v>1998</v>
      </c>
      <c r="C4714" s="3" t="s">
        <v>641</v>
      </c>
      <c r="D4714" s="3" t="s">
        <v>642</v>
      </c>
      <c r="E4714" s="3" t="s">
        <v>670</v>
      </c>
      <c r="F4714" s="3" t="s">
        <v>671</v>
      </c>
      <c r="G4714" s="5">
        <v>30347.39</v>
      </c>
      <c r="H4714" s="5">
        <v>22282.720000000001</v>
      </c>
      <c r="I4714" s="5">
        <v>37325.47</v>
      </c>
      <c r="J4714" s="2"/>
    </row>
    <row r="4715" spans="1:10" ht="14.4">
      <c r="A4715" s="3" t="s">
        <v>139</v>
      </c>
      <c r="B4715" s="5">
        <v>1999</v>
      </c>
      <c r="C4715" s="3" t="s">
        <v>641</v>
      </c>
      <c r="D4715" s="3" t="s">
        <v>642</v>
      </c>
      <c r="E4715" s="3" t="s">
        <v>670</v>
      </c>
      <c r="F4715" s="3" t="s">
        <v>671</v>
      </c>
      <c r="G4715" s="5">
        <v>28700.99</v>
      </c>
      <c r="H4715" s="5">
        <v>21351.79</v>
      </c>
      <c r="I4715" s="5">
        <v>35862.379999999997</v>
      </c>
      <c r="J4715" s="2"/>
    </row>
    <row r="4716" spans="1:10" ht="14.4">
      <c r="A4716" s="3" t="s">
        <v>139</v>
      </c>
      <c r="B4716" s="5">
        <v>2000</v>
      </c>
      <c r="C4716" s="3" t="s">
        <v>641</v>
      </c>
      <c r="D4716" s="3" t="s">
        <v>642</v>
      </c>
      <c r="E4716" s="3" t="s">
        <v>670</v>
      </c>
      <c r="F4716" s="3" t="s">
        <v>671</v>
      </c>
      <c r="G4716" s="5">
        <v>26708.99</v>
      </c>
      <c r="H4716" s="5">
        <v>20590.05</v>
      </c>
      <c r="I4716" s="5">
        <v>33560.03</v>
      </c>
      <c r="J4716" s="2"/>
    </row>
    <row r="4717" spans="1:10" ht="14.4">
      <c r="A4717" s="3" t="s">
        <v>139</v>
      </c>
      <c r="B4717" s="5">
        <v>2001</v>
      </c>
      <c r="C4717" s="3" t="s">
        <v>641</v>
      </c>
      <c r="D4717" s="3" t="s">
        <v>642</v>
      </c>
      <c r="E4717" s="3" t="s">
        <v>670</v>
      </c>
      <c r="F4717" s="3" t="s">
        <v>671</v>
      </c>
      <c r="G4717" s="5">
        <v>24783.26</v>
      </c>
      <c r="H4717" s="5">
        <v>18618.95</v>
      </c>
      <c r="I4717" s="5">
        <v>30880.32</v>
      </c>
      <c r="J4717" s="2"/>
    </row>
    <row r="4718" spans="1:10" ht="14.4">
      <c r="A4718" s="3" t="s">
        <v>139</v>
      </c>
      <c r="B4718" s="5">
        <v>2002</v>
      </c>
      <c r="C4718" s="3" t="s">
        <v>641</v>
      </c>
      <c r="D4718" s="3" t="s">
        <v>642</v>
      </c>
      <c r="E4718" s="3" t="s">
        <v>670</v>
      </c>
      <c r="F4718" s="3" t="s">
        <v>671</v>
      </c>
      <c r="G4718" s="5">
        <v>22966.47</v>
      </c>
      <c r="H4718" s="5">
        <v>17129.75</v>
      </c>
      <c r="I4718" s="5">
        <v>28646.23</v>
      </c>
      <c r="J4718" s="2"/>
    </row>
    <row r="4719" spans="1:10" ht="14.4">
      <c r="A4719" s="3" t="s">
        <v>139</v>
      </c>
      <c r="B4719" s="5">
        <v>2003</v>
      </c>
      <c r="C4719" s="3" t="s">
        <v>641</v>
      </c>
      <c r="D4719" s="3" t="s">
        <v>642</v>
      </c>
      <c r="E4719" s="3" t="s">
        <v>670</v>
      </c>
      <c r="F4719" s="3" t="s">
        <v>671</v>
      </c>
      <c r="G4719" s="5">
        <v>20984.14</v>
      </c>
      <c r="H4719" s="5">
        <v>15857.86</v>
      </c>
      <c r="I4719" s="5">
        <v>26346.34</v>
      </c>
      <c r="J4719" s="2"/>
    </row>
    <row r="4720" spans="1:10" ht="14.4">
      <c r="A4720" s="3" t="s">
        <v>139</v>
      </c>
      <c r="B4720" s="5">
        <v>2004</v>
      </c>
      <c r="C4720" s="3" t="s">
        <v>641</v>
      </c>
      <c r="D4720" s="3" t="s">
        <v>642</v>
      </c>
      <c r="E4720" s="3" t="s">
        <v>670</v>
      </c>
      <c r="F4720" s="3" t="s">
        <v>671</v>
      </c>
      <c r="G4720" s="5">
        <v>19061.009999999998</v>
      </c>
      <c r="H4720" s="5">
        <v>14083.29</v>
      </c>
      <c r="I4720" s="5">
        <v>23812.32</v>
      </c>
      <c r="J4720" s="2"/>
    </row>
    <row r="4721" spans="1:10" ht="14.4">
      <c r="A4721" s="3" t="s">
        <v>139</v>
      </c>
      <c r="B4721" s="5">
        <v>2005</v>
      </c>
      <c r="C4721" s="3" t="s">
        <v>641</v>
      </c>
      <c r="D4721" s="3" t="s">
        <v>642</v>
      </c>
      <c r="E4721" s="3" t="s">
        <v>670</v>
      </c>
      <c r="F4721" s="3" t="s">
        <v>671</v>
      </c>
      <c r="G4721" s="5">
        <v>17060.39</v>
      </c>
      <c r="H4721" s="5">
        <v>12636.1</v>
      </c>
      <c r="I4721" s="5">
        <v>21518.04</v>
      </c>
      <c r="J4721" s="2"/>
    </row>
    <row r="4722" spans="1:10" ht="14.4">
      <c r="A4722" s="3" t="s">
        <v>139</v>
      </c>
      <c r="B4722" s="5">
        <v>2006</v>
      </c>
      <c r="C4722" s="3" t="s">
        <v>641</v>
      </c>
      <c r="D4722" s="3" t="s">
        <v>642</v>
      </c>
      <c r="E4722" s="3" t="s">
        <v>670</v>
      </c>
      <c r="F4722" s="3" t="s">
        <v>671</v>
      </c>
      <c r="G4722" s="5">
        <v>15383.74</v>
      </c>
      <c r="H4722" s="5">
        <v>11338.17</v>
      </c>
      <c r="I4722" s="5">
        <v>19244.28</v>
      </c>
      <c r="J4722" s="2"/>
    </row>
    <row r="4723" spans="1:10" ht="14.4">
      <c r="A4723" s="3" t="s">
        <v>139</v>
      </c>
      <c r="B4723" s="5">
        <v>2007</v>
      </c>
      <c r="C4723" s="3" t="s">
        <v>641</v>
      </c>
      <c r="D4723" s="3" t="s">
        <v>642</v>
      </c>
      <c r="E4723" s="3" t="s">
        <v>670</v>
      </c>
      <c r="F4723" s="3" t="s">
        <v>671</v>
      </c>
      <c r="G4723" s="5">
        <v>13734.65</v>
      </c>
      <c r="H4723" s="5">
        <v>10028.290000000001</v>
      </c>
      <c r="I4723" s="5">
        <v>17388.55</v>
      </c>
      <c r="J4723" s="2"/>
    </row>
    <row r="4724" spans="1:10" ht="14.4">
      <c r="A4724" s="3" t="s">
        <v>139</v>
      </c>
      <c r="B4724" s="5">
        <v>2008</v>
      </c>
      <c r="C4724" s="3" t="s">
        <v>641</v>
      </c>
      <c r="D4724" s="3" t="s">
        <v>642</v>
      </c>
      <c r="E4724" s="3" t="s">
        <v>670</v>
      </c>
      <c r="F4724" s="3" t="s">
        <v>671</v>
      </c>
      <c r="G4724" s="5">
        <v>12264.43</v>
      </c>
      <c r="H4724" s="5">
        <v>8953.3670000000002</v>
      </c>
      <c r="I4724" s="5">
        <v>15764.82</v>
      </c>
      <c r="J4724" s="2"/>
    </row>
    <row r="4725" spans="1:10" ht="14.4">
      <c r="A4725" s="3" t="s">
        <v>139</v>
      </c>
      <c r="B4725" s="5">
        <v>2009</v>
      </c>
      <c r="C4725" s="3" t="s">
        <v>641</v>
      </c>
      <c r="D4725" s="3" t="s">
        <v>642</v>
      </c>
      <c r="E4725" s="3" t="s">
        <v>670</v>
      </c>
      <c r="F4725" s="3" t="s">
        <v>671</v>
      </c>
      <c r="G4725" s="5">
        <v>11013.04</v>
      </c>
      <c r="H4725" s="5">
        <v>7894.6580000000004</v>
      </c>
      <c r="I4725" s="5">
        <v>14043.34</v>
      </c>
      <c r="J4725" s="2"/>
    </row>
    <row r="4726" spans="1:10" ht="14.4">
      <c r="A4726" s="3" t="s">
        <v>139</v>
      </c>
      <c r="B4726" s="5">
        <v>2010</v>
      </c>
      <c r="C4726" s="3" t="s">
        <v>641</v>
      </c>
      <c r="D4726" s="3" t="s">
        <v>642</v>
      </c>
      <c r="E4726" s="3" t="s">
        <v>670</v>
      </c>
      <c r="F4726" s="3" t="s">
        <v>671</v>
      </c>
      <c r="G4726" s="5">
        <v>9939.6560000000009</v>
      </c>
      <c r="H4726" s="5">
        <v>7233.7929999999997</v>
      </c>
      <c r="I4726" s="5">
        <v>12752.86</v>
      </c>
      <c r="J4726" s="2"/>
    </row>
    <row r="4727" spans="1:10" ht="14.4">
      <c r="A4727" s="3" t="s">
        <v>139</v>
      </c>
      <c r="B4727" s="5">
        <v>2011</v>
      </c>
      <c r="C4727" s="3" t="s">
        <v>641</v>
      </c>
      <c r="D4727" s="3" t="s">
        <v>642</v>
      </c>
      <c r="E4727" s="3" t="s">
        <v>670</v>
      </c>
      <c r="F4727" s="3" t="s">
        <v>671</v>
      </c>
      <c r="G4727" s="5">
        <v>8943.982</v>
      </c>
      <c r="H4727" s="5">
        <v>6282.4679999999998</v>
      </c>
      <c r="I4727" s="5">
        <v>11772.81</v>
      </c>
      <c r="J4727" s="2"/>
    </row>
    <row r="4728" spans="1:10" ht="14.4">
      <c r="A4728" s="3" t="s">
        <v>139</v>
      </c>
      <c r="B4728" s="5">
        <v>2012</v>
      </c>
      <c r="C4728" s="3" t="s">
        <v>641</v>
      </c>
      <c r="D4728" s="3" t="s">
        <v>642</v>
      </c>
      <c r="E4728" s="3" t="s">
        <v>670</v>
      </c>
      <c r="F4728" s="3" t="s">
        <v>671</v>
      </c>
      <c r="G4728" s="5">
        <v>8239.6679999999997</v>
      </c>
      <c r="H4728" s="5">
        <v>5765.1540000000005</v>
      </c>
      <c r="I4728" s="5">
        <v>10981.93</v>
      </c>
      <c r="J4728" s="2"/>
    </row>
    <row r="4729" spans="1:10" ht="14.4">
      <c r="A4729" s="3" t="s">
        <v>139</v>
      </c>
      <c r="B4729" s="5">
        <v>2013</v>
      </c>
      <c r="C4729" s="3" t="s">
        <v>641</v>
      </c>
      <c r="D4729" s="3" t="s">
        <v>642</v>
      </c>
      <c r="E4729" s="3" t="s">
        <v>670</v>
      </c>
      <c r="F4729" s="3" t="s">
        <v>671</v>
      </c>
      <c r="G4729" s="5">
        <v>7498.326</v>
      </c>
      <c r="H4729" s="5">
        <v>5251.1809999999996</v>
      </c>
      <c r="I4729" s="5">
        <v>9847.8780000000006</v>
      </c>
      <c r="J4729" s="2"/>
    </row>
    <row r="4730" spans="1:10" ht="14.4">
      <c r="A4730" s="3" t="s">
        <v>139</v>
      </c>
      <c r="B4730" s="5">
        <v>2014</v>
      </c>
      <c r="C4730" s="3" t="s">
        <v>641</v>
      </c>
      <c r="D4730" s="3" t="s">
        <v>642</v>
      </c>
      <c r="E4730" s="3" t="s">
        <v>670</v>
      </c>
      <c r="F4730" s="3" t="s">
        <v>671</v>
      </c>
      <c r="G4730" s="5">
        <v>7059.2420000000002</v>
      </c>
      <c r="H4730" s="5">
        <v>4842.3509999999997</v>
      </c>
      <c r="I4730" s="5">
        <v>9388.8649999999998</v>
      </c>
      <c r="J4730" s="2"/>
    </row>
    <row r="4731" spans="1:10" ht="14.4">
      <c r="A4731" s="3" t="s">
        <v>139</v>
      </c>
      <c r="B4731" s="5">
        <v>2015</v>
      </c>
      <c r="C4731" s="3" t="s">
        <v>641</v>
      </c>
      <c r="D4731" s="3" t="s">
        <v>642</v>
      </c>
      <c r="E4731" s="3" t="s">
        <v>670</v>
      </c>
      <c r="F4731" s="3" t="s">
        <v>671</v>
      </c>
      <c r="G4731" s="5">
        <v>6505.8760000000002</v>
      </c>
      <c r="H4731" s="5">
        <v>4509.1419999999998</v>
      </c>
      <c r="I4731" s="5">
        <v>8793.5709999999999</v>
      </c>
      <c r="J4731" s="2"/>
    </row>
    <row r="4732" spans="1:10" ht="14.4">
      <c r="A4732" s="3" t="s">
        <v>139</v>
      </c>
      <c r="B4732" s="5">
        <v>2016</v>
      </c>
      <c r="C4732" s="3" t="s">
        <v>641</v>
      </c>
      <c r="D4732" s="3" t="s">
        <v>642</v>
      </c>
      <c r="E4732" s="3" t="s">
        <v>670</v>
      </c>
      <c r="F4732" s="3" t="s">
        <v>671</v>
      </c>
      <c r="G4732" s="5">
        <v>5975.049</v>
      </c>
      <c r="H4732" s="5">
        <v>4134.1270000000004</v>
      </c>
      <c r="I4732" s="5">
        <v>8282.18</v>
      </c>
      <c r="J4732" s="2"/>
    </row>
    <row r="4733" spans="1:10" ht="14.4">
      <c r="A4733" s="3" t="s">
        <v>139</v>
      </c>
      <c r="B4733" s="5">
        <v>2017</v>
      </c>
      <c r="C4733" s="3" t="s">
        <v>641</v>
      </c>
      <c r="D4733" s="3" t="s">
        <v>642</v>
      </c>
      <c r="E4733" s="3" t="s">
        <v>670</v>
      </c>
      <c r="F4733" s="3" t="s">
        <v>671</v>
      </c>
      <c r="G4733" s="5">
        <v>5499.7250000000004</v>
      </c>
      <c r="H4733" s="5">
        <v>3697.4580000000001</v>
      </c>
      <c r="I4733" s="5">
        <v>7721.0910000000003</v>
      </c>
      <c r="J4733" s="2"/>
    </row>
    <row r="4734" spans="1:10" ht="14.4" hidden="1">
      <c r="A4734" s="3" t="s">
        <v>139</v>
      </c>
      <c r="B4734" s="5">
        <v>1990</v>
      </c>
      <c r="C4734" s="3" t="s">
        <v>641</v>
      </c>
      <c r="D4734" s="3" t="s">
        <v>642</v>
      </c>
      <c r="E4734" s="3" t="s">
        <v>670</v>
      </c>
      <c r="F4734" s="3" t="s">
        <v>672</v>
      </c>
      <c r="G4734" s="5">
        <v>461.24402170000002</v>
      </c>
      <c r="H4734" s="5">
        <v>351.5175615</v>
      </c>
      <c r="I4734" s="5">
        <v>568.2274979</v>
      </c>
      <c r="J4734" s="2"/>
    </row>
    <row r="4735" spans="1:10" ht="14.4" hidden="1">
      <c r="A4735" s="3" t="s">
        <v>139</v>
      </c>
      <c r="B4735" s="5">
        <v>1991</v>
      </c>
      <c r="C4735" s="3" t="s">
        <v>641</v>
      </c>
      <c r="D4735" s="3" t="s">
        <v>642</v>
      </c>
      <c r="E4735" s="3" t="s">
        <v>670</v>
      </c>
      <c r="F4735" s="3" t="s">
        <v>672</v>
      </c>
      <c r="G4735" s="5">
        <v>446.0477818</v>
      </c>
      <c r="H4735" s="5">
        <v>344.79073410000001</v>
      </c>
      <c r="I4735" s="5">
        <v>550.30664709999996</v>
      </c>
      <c r="J4735" s="2"/>
    </row>
    <row r="4736" spans="1:10" ht="14.4" hidden="1">
      <c r="A4736" s="3" t="s">
        <v>139</v>
      </c>
      <c r="B4736" s="5">
        <v>1992</v>
      </c>
      <c r="C4736" s="3" t="s">
        <v>641</v>
      </c>
      <c r="D4736" s="3" t="s">
        <v>642</v>
      </c>
      <c r="E4736" s="3" t="s">
        <v>670</v>
      </c>
      <c r="F4736" s="3" t="s">
        <v>672</v>
      </c>
      <c r="G4736" s="5">
        <v>431.6352225</v>
      </c>
      <c r="H4736" s="5">
        <v>329.98223819999998</v>
      </c>
      <c r="I4736" s="5">
        <v>527.25844259999997</v>
      </c>
      <c r="J4736" s="2"/>
    </row>
    <row r="4737" spans="1:10" ht="14.4" hidden="1">
      <c r="A4737" s="3" t="s">
        <v>139</v>
      </c>
      <c r="B4737" s="5">
        <v>1993</v>
      </c>
      <c r="C4737" s="3" t="s">
        <v>641</v>
      </c>
      <c r="D4737" s="3" t="s">
        <v>642</v>
      </c>
      <c r="E4737" s="3" t="s">
        <v>670</v>
      </c>
      <c r="F4737" s="3" t="s">
        <v>672</v>
      </c>
      <c r="G4737" s="5">
        <v>419.28223070000001</v>
      </c>
      <c r="H4737" s="5">
        <v>326.99043610000001</v>
      </c>
      <c r="I4737" s="5">
        <v>512.36750470000004</v>
      </c>
      <c r="J4737" s="2"/>
    </row>
    <row r="4738" spans="1:10" ht="14.4" hidden="1">
      <c r="A4738" s="3" t="s">
        <v>139</v>
      </c>
      <c r="B4738" s="5">
        <v>1994</v>
      </c>
      <c r="C4738" s="3" t="s">
        <v>641</v>
      </c>
      <c r="D4738" s="3" t="s">
        <v>642</v>
      </c>
      <c r="E4738" s="3" t="s">
        <v>670</v>
      </c>
      <c r="F4738" s="3" t="s">
        <v>672</v>
      </c>
      <c r="G4738" s="5">
        <v>407.9348703</v>
      </c>
      <c r="H4738" s="5">
        <v>307.78348629999999</v>
      </c>
      <c r="I4738" s="5">
        <v>505.6266445</v>
      </c>
      <c r="J4738" s="2"/>
    </row>
    <row r="4739" spans="1:10" ht="14.4" hidden="1">
      <c r="A4739" s="3" t="s">
        <v>139</v>
      </c>
      <c r="B4739" s="5">
        <v>1995</v>
      </c>
      <c r="C4739" s="3" t="s">
        <v>641</v>
      </c>
      <c r="D4739" s="3" t="s">
        <v>642</v>
      </c>
      <c r="E4739" s="3" t="s">
        <v>670</v>
      </c>
      <c r="F4739" s="3" t="s">
        <v>672</v>
      </c>
      <c r="G4739" s="5">
        <v>394.08219580000002</v>
      </c>
      <c r="H4739" s="5">
        <v>293.33720629999999</v>
      </c>
      <c r="I4739" s="5">
        <v>487.75516729999998</v>
      </c>
      <c r="J4739" s="2"/>
    </row>
    <row r="4740" spans="1:10" ht="14.4" hidden="1">
      <c r="A4740" s="3" t="s">
        <v>139</v>
      </c>
      <c r="B4740" s="5">
        <v>1996</v>
      </c>
      <c r="C4740" s="3" t="s">
        <v>641</v>
      </c>
      <c r="D4740" s="3" t="s">
        <v>642</v>
      </c>
      <c r="E4740" s="3" t="s">
        <v>670</v>
      </c>
      <c r="F4740" s="3" t="s">
        <v>672</v>
      </c>
      <c r="G4740" s="5">
        <v>379.07516409999999</v>
      </c>
      <c r="H4740" s="5">
        <v>290.39007099999998</v>
      </c>
      <c r="I4740" s="5">
        <v>475.0514723</v>
      </c>
      <c r="J4740" s="2"/>
    </row>
    <row r="4741" spans="1:10" ht="14.4" hidden="1">
      <c r="A4741" s="3" t="s">
        <v>139</v>
      </c>
      <c r="B4741" s="5">
        <v>1997</v>
      </c>
      <c r="C4741" s="3" t="s">
        <v>641</v>
      </c>
      <c r="D4741" s="3" t="s">
        <v>642</v>
      </c>
      <c r="E4741" s="3" t="s">
        <v>670</v>
      </c>
      <c r="F4741" s="3" t="s">
        <v>672</v>
      </c>
      <c r="G4741" s="5">
        <v>364.1430479</v>
      </c>
      <c r="H4741" s="5">
        <v>277.9080672</v>
      </c>
      <c r="I4741" s="5">
        <v>451.51156709999998</v>
      </c>
      <c r="J4741" s="2"/>
    </row>
    <row r="4742" spans="1:10" ht="14.4" hidden="1">
      <c r="A4742" s="3" t="s">
        <v>139</v>
      </c>
      <c r="B4742" s="5">
        <v>1998</v>
      </c>
      <c r="C4742" s="3" t="s">
        <v>641</v>
      </c>
      <c r="D4742" s="3" t="s">
        <v>642</v>
      </c>
      <c r="E4742" s="3" t="s">
        <v>670</v>
      </c>
      <c r="F4742" s="3" t="s">
        <v>672</v>
      </c>
      <c r="G4742" s="5">
        <v>347.74295410000002</v>
      </c>
      <c r="H4742" s="5">
        <v>255.3613398</v>
      </c>
      <c r="I4742" s="5">
        <v>427.52714049999997</v>
      </c>
      <c r="J4742" s="2"/>
    </row>
    <row r="4743" spans="1:10" ht="14.4" hidden="1">
      <c r="A4743" s="3" t="s">
        <v>139</v>
      </c>
      <c r="B4743" s="5">
        <v>1999</v>
      </c>
      <c r="C4743" s="3" t="s">
        <v>641</v>
      </c>
      <c r="D4743" s="3" t="s">
        <v>642</v>
      </c>
      <c r="E4743" s="3" t="s">
        <v>670</v>
      </c>
      <c r="F4743" s="3" t="s">
        <v>672</v>
      </c>
      <c r="G4743" s="5">
        <v>328.85230380000002</v>
      </c>
      <c r="H4743" s="5">
        <v>244.63906600000001</v>
      </c>
      <c r="I4743" s="5">
        <v>411.13186389999998</v>
      </c>
      <c r="J4743" s="2"/>
    </row>
    <row r="4744" spans="1:10" ht="14.4" hidden="1">
      <c r="A4744" s="3" t="s">
        <v>139</v>
      </c>
      <c r="B4744" s="5">
        <v>2000</v>
      </c>
      <c r="C4744" s="3" t="s">
        <v>641</v>
      </c>
      <c r="D4744" s="3" t="s">
        <v>642</v>
      </c>
      <c r="E4744" s="3" t="s">
        <v>670</v>
      </c>
      <c r="F4744" s="3" t="s">
        <v>672</v>
      </c>
      <c r="G4744" s="5">
        <v>306.02150840000002</v>
      </c>
      <c r="H4744" s="5">
        <v>235.70535050000001</v>
      </c>
      <c r="I4744" s="5">
        <v>384.4808463</v>
      </c>
      <c r="J4744" s="2"/>
    </row>
    <row r="4745" spans="1:10" ht="14.4" hidden="1">
      <c r="A4745" s="3" t="s">
        <v>139</v>
      </c>
      <c r="B4745" s="5">
        <v>2001</v>
      </c>
      <c r="C4745" s="3" t="s">
        <v>641</v>
      </c>
      <c r="D4745" s="3" t="s">
        <v>642</v>
      </c>
      <c r="E4745" s="3" t="s">
        <v>670</v>
      </c>
      <c r="F4745" s="3" t="s">
        <v>672</v>
      </c>
      <c r="G4745" s="5">
        <v>283.94924049999997</v>
      </c>
      <c r="H4745" s="5">
        <v>213.21225329999999</v>
      </c>
      <c r="I4745" s="5">
        <v>353.75684669999998</v>
      </c>
      <c r="J4745" s="2"/>
    </row>
    <row r="4746" spans="1:10" ht="14.4" hidden="1">
      <c r="A4746" s="3" t="s">
        <v>139</v>
      </c>
      <c r="B4746" s="5">
        <v>2002</v>
      </c>
      <c r="C4746" s="3" t="s">
        <v>641</v>
      </c>
      <c r="D4746" s="3" t="s">
        <v>642</v>
      </c>
      <c r="E4746" s="3" t="s">
        <v>670</v>
      </c>
      <c r="F4746" s="3" t="s">
        <v>672</v>
      </c>
      <c r="G4746" s="5">
        <v>263.18451140000002</v>
      </c>
      <c r="H4746" s="5">
        <v>196.23380449999999</v>
      </c>
      <c r="I4746" s="5">
        <v>328.58342970000001</v>
      </c>
      <c r="J4746" s="2"/>
    </row>
    <row r="4747" spans="1:10" ht="14.4" hidden="1">
      <c r="A4747" s="3" t="s">
        <v>139</v>
      </c>
      <c r="B4747" s="5">
        <v>2003</v>
      </c>
      <c r="C4747" s="3" t="s">
        <v>641</v>
      </c>
      <c r="D4747" s="3" t="s">
        <v>642</v>
      </c>
      <c r="E4747" s="3" t="s">
        <v>670</v>
      </c>
      <c r="F4747" s="3" t="s">
        <v>672</v>
      </c>
      <c r="G4747" s="5">
        <v>240.47012620000001</v>
      </c>
      <c r="H4747" s="5">
        <v>181.63216890000001</v>
      </c>
      <c r="I4747" s="5">
        <v>302.05083889999997</v>
      </c>
      <c r="J4747" s="2"/>
    </row>
    <row r="4748" spans="1:10" ht="14.4" hidden="1">
      <c r="A4748" s="3" t="s">
        <v>139</v>
      </c>
      <c r="B4748" s="5">
        <v>2004</v>
      </c>
      <c r="C4748" s="3" t="s">
        <v>641</v>
      </c>
      <c r="D4748" s="3" t="s">
        <v>642</v>
      </c>
      <c r="E4748" s="3" t="s">
        <v>670</v>
      </c>
      <c r="F4748" s="3" t="s">
        <v>672</v>
      </c>
      <c r="G4748" s="5">
        <v>218.41796289999999</v>
      </c>
      <c r="H4748" s="5">
        <v>161.25484890000001</v>
      </c>
      <c r="I4748" s="5">
        <v>272.78443110000001</v>
      </c>
      <c r="J4748" s="2"/>
    </row>
    <row r="4749" spans="1:10" ht="14.4" hidden="1">
      <c r="A4749" s="3" t="s">
        <v>139</v>
      </c>
      <c r="B4749" s="5">
        <v>2005</v>
      </c>
      <c r="C4749" s="3" t="s">
        <v>641</v>
      </c>
      <c r="D4749" s="3" t="s">
        <v>642</v>
      </c>
      <c r="E4749" s="3" t="s">
        <v>670</v>
      </c>
      <c r="F4749" s="3" t="s">
        <v>672</v>
      </c>
      <c r="G4749" s="5">
        <v>195.47169819999999</v>
      </c>
      <c r="H4749" s="5">
        <v>144.85261009999999</v>
      </c>
      <c r="I4749" s="5">
        <v>246.50578849999999</v>
      </c>
      <c r="J4749" s="2"/>
    </row>
    <row r="4750" spans="1:10" ht="14.4" hidden="1">
      <c r="A4750" s="3" t="s">
        <v>139</v>
      </c>
      <c r="B4750" s="5">
        <v>2006</v>
      </c>
      <c r="C4750" s="3" t="s">
        <v>641</v>
      </c>
      <c r="D4750" s="3" t="s">
        <v>642</v>
      </c>
      <c r="E4750" s="3" t="s">
        <v>670</v>
      </c>
      <c r="F4750" s="3" t="s">
        <v>672</v>
      </c>
      <c r="G4750" s="5">
        <v>176.24182809999999</v>
      </c>
      <c r="H4750" s="5">
        <v>129.92590129999999</v>
      </c>
      <c r="I4750" s="5">
        <v>220.608699</v>
      </c>
      <c r="J4750" s="2"/>
    </row>
    <row r="4751" spans="1:10" ht="14.4" hidden="1">
      <c r="A4751" s="3" t="s">
        <v>139</v>
      </c>
      <c r="B4751" s="5">
        <v>2007</v>
      </c>
      <c r="C4751" s="3" t="s">
        <v>641</v>
      </c>
      <c r="D4751" s="3" t="s">
        <v>642</v>
      </c>
      <c r="E4751" s="3" t="s">
        <v>670</v>
      </c>
      <c r="F4751" s="3" t="s">
        <v>672</v>
      </c>
      <c r="G4751" s="5">
        <v>157.32274810000001</v>
      </c>
      <c r="H4751" s="5">
        <v>114.9154851</v>
      </c>
      <c r="I4751" s="5">
        <v>199.36290510000001</v>
      </c>
      <c r="J4751" s="2"/>
    </row>
    <row r="4752" spans="1:10" ht="14.4" hidden="1">
      <c r="A4752" s="3" t="s">
        <v>139</v>
      </c>
      <c r="B4752" s="5">
        <v>2008</v>
      </c>
      <c r="C4752" s="3" t="s">
        <v>641</v>
      </c>
      <c r="D4752" s="3" t="s">
        <v>642</v>
      </c>
      <c r="E4752" s="3" t="s">
        <v>670</v>
      </c>
      <c r="F4752" s="3" t="s">
        <v>672</v>
      </c>
      <c r="G4752" s="5">
        <v>140.45755930000001</v>
      </c>
      <c r="H4752" s="5">
        <v>102.5795476</v>
      </c>
      <c r="I4752" s="5">
        <v>180.62189190000001</v>
      </c>
      <c r="J4752" s="2"/>
    </row>
    <row r="4753" spans="1:10" ht="14.4" hidden="1">
      <c r="A4753" s="3" t="s">
        <v>139</v>
      </c>
      <c r="B4753" s="5">
        <v>2009</v>
      </c>
      <c r="C4753" s="3" t="s">
        <v>641</v>
      </c>
      <c r="D4753" s="3" t="s">
        <v>642</v>
      </c>
      <c r="E4753" s="3" t="s">
        <v>670</v>
      </c>
      <c r="F4753" s="3" t="s">
        <v>672</v>
      </c>
      <c r="G4753" s="5">
        <v>126.1034229</v>
      </c>
      <c r="H4753" s="5">
        <v>90.401511690000007</v>
      </c>
      <c r="I4753" s="5">
        <v>160.77780129999999</v>
      </c>
      <c r="J4753" s="2"/>
    </row>
    <row r="4754" spans="1:10" ht="14.4" hidden="1">
      <c r="A4754" s="3" t="s">
        <v>139</v>
      </c>
      <c r="B4754" s="5">
        <v>2010</v>
      </c>
      <c r="C4754" s="3" t="s">
        <v>641</v>
      </c>
      <c r="D4754" s="3" t="s">
        <v>642</v>
      </c>
      <c r="E4754" s="3" t="s">
        <v>670</v>
      </c>
      <c r="F4754" s="3" t="s">
        <v>672</v>
      </c>
      <c r="G4754" s="5">
        <v>113.7981041</v>
      </c>
      <c r="H4754" s="5">
        <v>82.828616260000004</v>
      </c>
      <c r="I4754" s="5">
        <v>146.05665479999999</v>
      </c>
      <c r="J4754" s="2"/>
    </row>
    <row r="4755" spans="1:10" ht="14.4" hidden="1">
      <c r="A4755" s="3" t="s">
        <v>139</v>
      </c>
      <c r="B4755" s="5">
        <v>2011</v>
      </c>
      <c r="C4755" s="3" t="s">
        <v>641</v>
      </c>
      <c r="D4755" s="3" t="s">
        <v>642</v>
      </c>
      <c r="E4755" s="3" t="s">
        <v>670</v>
      </c>
      <c r="F4755" s="3" t="s">
        <v>672</v>
      </c>
      <c r="G4755" s="5">
        <v>102.3830938</v>
      </c>
      <c r="H4755" s="5">
        <v>71.973104050000003</v>
      </c>
      <c r="I4755" s="5">
        <v>134.78011559999999</v>
      </c>
      <c r="J4755" s="2"/>
    </row>
    <row r="4756" spans="1:10" ht="14.4" hidden="1">
      <c r="A4756" s="3" t="s">
        <v>139</v>
      </c>
      <c r="B4756" s="5">
        <v>2012</v>
      </c>
      <c r="C4756" s="3" t="s">
        <v>641</v>
      </c>
      <c r="D4756" s="3" t="s">
        <v>642</v>
      </c>
      <c r="E4756" s="3" t="s">
        <v>670</v>
      </c>
      <c r="F4756" s="3" t="s">
        <v>672</v>
      </c>
      <c r="G4756" s="5">
        <v>94.326322899999994</v>
      </c>
      <c r="H4756" s="5">
        <v>66.004524239999995</v>
      </c>
      <c r="I4756" s="5">
        <v>125.7074904</v>
      </c>
      <c r="J4756" s="2"/>
    </row>
    <row r="4757" spans="1:10" ht="14.4" hidden="1">
      <c r="A4757" s="3" t="s">
        <v>139</v>
      </c>
      <c r="B4757" s="5">
        <v>2013</v>
      </c>
      <c r="C4757" s="3" t="s">
        <v>641</v>
      </c>
      <c r="D4757" s="3" t="s">
        <v>642</v>
      </c>
      <c r="E4757" s="3" t="s">
        <v>670</v>
      </c>
      <c r="F4757" s="3" t="s">
        <v>672</v>
      </c>
      <c r="G4757" s="5">
        <v>85.826890169999999</v>
      </c>
      <c r="H4757" s="5">
        <v>60.086247280000002</v>
      </c>
      <c r="I4757" s="5">
        <v>112.72005470000001</v>
      </c>
      <c r="J4757" s="2"/>
    </row>
    <row r="4758" spans="1:10" ht="14.4" hidden="1">
      <c r="A4758" s="3" t="s">
        <v>139</v>
      </c>
      <c r="B4758" s="5">
        <v>2014</v>
      </c>
      <c r="C4758" s="3" t="s">
        <v>641</v>
      </c>
      <c r="D4758" s="3" t="s">
        <v>642</v>
      </c>
      <c r="E4758" s="3" t="s">
        <v>670</v>
      </c>
      <c r="F4758" s="3" t="s">
        <v>672</v>
      </c>
      <c r="G4758" s="5">
        <v>80.804127339999994</v>
      </c>
      <c r="H4758" s="5">
        <v>55.385352439999998</v>
      </c>
      <c r="I4758" s="5">
        <v>107.4008051</v>
      </c>
      <c r="J4758" s="2"/>
    </row>
    <row r="4759" spans="1:10" ht="14.4" hidden="1">
      <c r="A4759" s="3" t="s">
        <v>139</v>
      </c>
      <c r="B4759" s="5">
        <v>2015</v>
      </c>
      <c r="C4759" s="3" t="s">
        <v>641</v>
      </c>
      <c r="D4759" s="3" t="s">
        <v>642</v>
      </c>
      <c r="E4759" s="3" t="s">
        <v>670</v>
      </c>
      <c r="F4759" s="3" t="s">
        <v>672</v>
      </c>
      <c r="G4759" s="5">
        <v>74.462845349999995</v>
      </c>
      <c r="H4759" s="5">
        <v>51.598898599999998</v>
      </c>
      <c r="I4759" s="5">
        <v>100.65907780000001</v>
      </c>
      <c r="J4759" s="2"/>
    </row>
    <row r="4760" spans="1:10" ht="14.4" hidden="1">
      <c r="A4760" s="3" t="s">
        <v>139</v>
      </c>
      <c r="B4760" s="5">
        <v>2016</v>
      </c>
      <c r="C4760" s="3" t="s">
        <v>641</v>
      </c>
      <c r="D4760" s="3" t="s">
        <v>642</v>
      </c>
      <c r="E4760" s="3" t="s">
        <v>670</v>
      </c>
      <c r="F4760" s="3" t="s">
        <v>672</v>
      </c>
      <c r="G4760" s="5">
        <v>68.379104729999995</v>
      </c>
      <c r="H4760" s="5">
        <v>47.304349809999998</v>
      </c>
      <c r="I4760" s="5">
        <v>94.818200719999993</v>
      </c>
      <c r="J4760" s="2"/>
    </row>
    <row r="4761" spans="1:10" ht="14.4" hidden="1">
      <c r="A4761" s="3" t="s">
        <v>139</v>
      </c>
      <c r="B4761" s="5">
        <v>2017</v>
      </c>
      <c r="C4761" s="3" t="s">
        <v>641</v>
      </c>
      <c r="D4761" s="3" t="s">
        <v>642</v>
      </c>
      <c r="E4761" s="3" t="s">
        <v>670</v>
      </c>
      <c r="F4761" s="3" t="s">
        <v>672</v>
      </c>
      <c r="G4761" s="5">
        <v>62.929863109999999</v>
      </c>
      <c r="H4761" s="5">
        <v>42.300291049999998</v>
      </c>
      <c r="I4761" s="5">
        <v>88.347363009999995</v>
      </c>
      <c r="J4761" s="2"/>
    </row>
    <row r="4762" spans="1:10" ht="14.4">
      <c r="A4762" s="3" t="s">
        <v>139</v>
      </c>
      <c r="B4762" s="5">
        <v>1990</v>
      </c>
      <c r="C4762" s="3" t="s">
        <v>647</v>
      </c>
      <c r="D4762" s="3" t="s">
        <v>648</v>
      </c>
      <c r="E4762" s="3" t="s">
        <v>670</v>
      </c>
      <c r="F4762" s="3" t="s">
        <v>671</v>
      </c>
      <c r="G4762" s="5">
        <v>207.18750370000001</v>
      </c>
      <c r="H4762" s="5">
        <v>147.9314019</v>
      </c>
      <c r="I4762" s="5">
        <v>271.89820800000001</v>
      </c>
      <c r="J4762" s="2"/>
    </row>
    <row r="4763" spans="1:10" ht="14.4">
      <c r="A4763" s="3" t="s">
        <v>139</v>
      </c>
      <c r="B4763" s="5">
        <v>1991</v>
      </c>
      <c r="C4763" s="3" t="s">
        <v>647</v>
      </c>
      <c r="D4763" s="3" t="s">
        <v>648</v>
      </c>
      <c r="E4763" s="3" t="s">
        <v>670</v>
      </c>
      <c r="F4763" s="3" t="s">
        <v>671</v>
      </c>
      <c r="G4763" s="5">
        <v>203.77919120000001</v>
      </c>
      <c r="H4763" s="5">
        <v>143.12034109999999</v>
      </c>
      <c r="I4763" s="5">
        <v>267.807727</v>
      </c>
      <c r="J4763" s="2"/>
    </row>
    <row r="4764" spans="1:10" ht="14.4">
      <c r="A4764" s="3" t="s">
        <v>139</v>
      </c>
      <c r="B4764" s="5">
        <v>1992</v>
      </c>
      <c r="C4764" s="3" t="s">
        <v>647</v>
      </c>
      <c r="D4764" s="3" t="s">
        <v>648</v>
      </c>
      <c r="E4764" s="3" t="s">
        <v>670</v>
      </c>
      <c r="F4764" s="3" t="s">
        <v>671</v>
      </c>
      <c r="G4764" s="5">
        <v>200.232732</v>
      </c>
      <c r="H4764" s="5">
        <v>140.72201630000001</v>
      </c>
      <c r="I4764" s="5">
        <v>261.47249499999998</v>
      </c>
      <c r="J4764" s="2"/>
    </row>
    <row r="4765" spans="1:10" ht="14.4">
      <c r="A4765" s="3" t="s">
        <v>139</v>
      </c>
      <c r="B4765" s="5">
        <v>1993</v>
      </c>
      <c r="C4765" s="3" t="s">
        <v>647</v>
      </c>
      <c r="D4765" s="3" t="s">
        <v>648</v>
      </c>
      <c r="E4765" s="3" t="s">
        <v>670</v>
      </c>
      <c r="F4765" s="3" t="s">
        <v>671</v>
      </c>
      <c r="G4765" s="5">
        <v>197.45144020000001</v>
      </c>
      <c r="H4765" s="5">
        <v>139.18806559999999</v>
      </c>
      <c r="I4765" s="5">
        <v>259.65314110000003</v>
      </c>
      <c r="J4765" s="2"/>
    </row>
    <row r="4766" spans="1:10" ht="14.4">
      <c r="A4766" s="3" t="s">
        <v>139</v>
      </c>
      <c r="B4766" s="5">
        <v>1994</v>
      </c>
      <c r="C4766" s="3" t="s">
        <v>647</v>
      </c>
      <c r="D4766" s="3" t="s">
        <v>648</v>
      </c>
      <c r="E4766" s="3" t="s">
        <v>670</v>
      </c>
      <c r="F4766" s="3" t="s">
        <v>671</v>
      </c>
      <c r="G4766" s="5">
        <v>196.5527907</v>
      </c>
      <c r="H4766" s="5">
        <v>140.27967469999999</v>
      </c>
      <c r="I4766" s="5">
        <v>263.03088229999997</v>
      </c>
      <c r="J4766" s="2"/>
    </row>
    <row r="4767" spans="1:10" ht="14.4">
      <c r="A4767" s="3" t="s">
        <v>139</v>
      </c>
      <c r="B4767" s="5">
        <v>1995</v>
      </c>
      <c r="C4767" s="3" t="s">
        <v>647</v>
      </c>
      <c r="D4767" s="3" t="s">
        <v>648</v>
      </c>
      <c r="E4767" s="3" t="s">
        <v>670</v>
      </c>
      <c r="F4767" s="3" t="s">
        <v>671</v>
      </c>
      <c r="G4767" s="5">
        <v>195.15488010000001</v>
      </c>
      <c r="H4767" s="5">
        <v>140.29893730000001</v>
      </c>
      <c r="I4767" s="5">
        <v>260.9444944</v>
      </c>
      <c r="J4767" s="2"/>
    </row>
    <row r="4768" spans="1:10" ht="14.4">
      <c r="A4768" s="3" t="s">
        <v>139</v>
      </c>
      <c r="B4768" s="5">
        <v>1996</v>
      </c>
      <c r="C4768" s="3" t="s">
        <v>647</v>
      </c>
      <c r="D4768" s="3" t="s">
        <v>648</v>
      </c>
      <c r="E4768" s="3" t="s">
        <v>670</v>
      </c>
      <c r="F4768" s="3" t="s">
        <v>671</v>
      </c>
      <c r="G4768" s="5">
        <v>193.0484123</v>
      </c>
      <c r="H4768" s="5">
        <v>136.52724670000001</v>
      </c>
      <c r="I4768" s="5">
        <v>251.97296779999999</v>
      </c>
      <c r="J4768" s="2"/>
    </row>
    <row r="4769" spans="1:10" ht="14.4">
      <c r="A4769" s="3" t="s">
        <v>139</v>
      </c>
      <c r="B4769" s="5">
        <v>1997</v>
      </c>
      <c r="C4769" s="3" t="s">
        <v>647</v>
      </c>
      <c r="D4769" s="3" t="s">
        <v>648</v>
      </c>
      <c r="E4769" s="3" t="s">
        <v>670</v>
      </c>
      <c r="F4769" s="3" t="s">
        <v>671</v>
      </c>
      <c r="G4769" s="5">
        <v>191.64686230000001</v>
      </c>
      <c r="H4769" s="5">
        <v>137.34188159999999</v>
      </c>
      <c r="I4769" s="5">
        <v>252.50212540000001</v>
      </c>
      <c r="J4769" s="2"/>
    </row>
    <row r="4770" spans="1:10" ht="14.4">
      <c r="A4770" s="3" t="s">
        <v>139</v>
      </c>
      <c r="B4770" s="5">
        <v>1998</v>
      </c>
      <c r="C4770" s="3" t="s">
        <v>647</v>
      </c>
      <c r="D4770" s="3" t="s">
        <v>648</v>
      </c>
      <c r="E4770" s="3" t="s">
        <v>670</v>
      </c>
      <c r="F4770" s="3" t="s">
        <v>671</v>
      </c>
      <c r="G4770" s="5">
        <v>189.2643818</v>
      </c>
      <c r="H4770" s="5">
        <v>136.01929179999999</v>
      </c>
      <c r="I4770" s="5">
        <v>246.33431239999999</v>
      </c>
      <c r="J4770" s="2"/>
    </row>
    <row r="4771" spans="1:10" ht="14.4">
      <c r="A4771" s="3" t="s">
        <v>139</v>
      </c>
      <c r="B4771" s="5">
        <v>1999</v>
      </c>
      <c r="C4771" s="3" t="s">
        <v>647</v>
      </c>
      <c r="D4771" s="3" t="s">
        <v>648</v>
      </c>
      <c r="E4771" s="3" t="s">
        <v>670</v>
      </c>
      <c r="F4771" s="3" t="s">
        <v>671</v>
      </c>
      <c r="G4771" s="5">
        <v>187.7552383</v>
      </c>
      <c r="H4771" s="5">
        <v>135.91444440000001</v>
      </c>
      <c r="I4771" s="5">
        <v>245.6923769</v>
      </c>
      <c r="J4771" s="2"/>
    </row>
    <row r="4772" spans="1:10" ht="14.4">
      <c r="A4772" s="3" t="s">
        <v>139</v>
      </c>
      <c r="B4772" s="5">
        <v>2000</v>
      </c>
      <c r="C4772" s="3" t="s">
        <v>647</v>
      </c>
      <c r="D4772" s="3" t="s">
        <v>648</v>
      </c>
      <c r="E4772" s="3" t="s">
        <v>670</v>
      </c>
      <c r="F4772" s="3" t="s">
        <v>671</v>
      </c>
      <c r="G4772" s="5">
        <v>186.5623472</v>
      </c>
      <c r="H4772" s="5">
        <v>128.7958635</v>
      </c>
      <c r="I4772" s="5">
        <v>244.47664</v>
      </c>
      <c r="J4772" s="2"/>
    </row>
    <row r="4773" spans="1:10" ht="14.4">
      <c r="A4773" s="3" t="s">
        <v>139</v>
      </c>
      <c r="B4773" s="5">
        <v>2001</v>
      </c>
      <c r="C4773" s="3" t="s">
        <v>647</v>
      </c>
      <c r="D4773" s="3" t="s">
        <v>648</v>
      </c>
      <c r="E4773" s="3" t="s">
        <v>670</v>
      </c>
      <c r="F4773" s="3" t="s">
        <v>671</v>
      </c>
      <c r="G4773" s="5">
        <v>186.79800879999999</v>
      </c>
      <c r="H4773" s="5">
        <v>133.57377099999999</v>
      </c>
      <c r="I4773" s="5">
        <v>242.01515190000001</v>
      </c>
      <c r="J4773" s="2"/>
    </row>
    <row r="4774" spans="1:10" ht="14.4">
      <c r="A4774" s="3" t="s">
        <v>139</v>
      </c>
      <c r="B4774" s="5">
        <v>2002</v>
      </c>
      <c r="C4774" s="3" t="s">
        <v>647</v>
      </c>
      <c r="D4774" s="3" t="s">
        <v>648</v>
      </c>
      <c r="E4774" s="3" t="s">
        <v>670</v>
      </c>
      <c r="F4774" s="3" t="s">
        <v>671</v>
      </c>
      <c r="G4774" s="5">
        <v>185.17969529999999</v>
      </c>
      <c r="H4774" s="5">
        <v>132.220698</v>
      </c>
      <c r="I4774" s="5">
        <v>239.8352218</v>
      </c>
      <c r="J4774" s="2"/>
    </row>
    <row r="4775" spans="1:10" ht="14.4">
      <c r="A4775" s="3" t="s">
        <v>139</v>
      </c>
      <c r="B4775" s="5">
        <v>2003</v>
      </c>
      <c r="C4775" s="3" t="s">
        <v>647</v>
      </c>
      <c r="D4775" s="3" t="s">
        <v>648</v>
      </c>
      <c r="E4775" s="3" t="s">
        <v>670</v>
      </c>
      <c r="F4775" s="3" t="s">
        <v>671</v>
      </c>
      <c r="G4775" s="5">
        <v>185.44106389999999</v>
      </c>
      <c r="H4775" s="5">
        <v>133.9371391</v>
      </c>
      <c r="I4775" s="5">
        <v>239.99881909999999</v>
      </c>
      <c r="J4775" s="2"/>
    </row>
    <row r="4776" spans="1:10" ht="14.4">
      <c r="A4776" s="3" t="s">
        <v>139</v>
      </c>
      <c r="B4776" s="5">
        <v>2004</v>
      </c>
      <c r="C4776" s="3" t="s">
        <v>647</v>
      </c>
      <c r="D4776" s="3" t="s">
        <v>648</v>
      </c>
      <c r="E4776" s="3" t="s">
        <v>670</v>
      </c>
      <c r="F4776" s="3" t="s">
        <v>671</v>
      </c>
      <c r="G4776" s="5">
        <v>186.22334760000001</v>
      </c>
      <c r="H4776" s="5">
        <v>132.19641010000001</v>
      </c>
      <c r="I4776" s="5">
        <v>242.59150579999999</v>
      </c>
      <c r="J4776" s="2"/>
    </row>
    <row r="4777" spans="1:10" ht="14.4">
      <c r="A4777" s="3" t="s">
        <v>139</v>
      </c>
      <c r="B4777" s="5">
        <v>2005</v>
      </c>
      <c r="C4777" s="3" t="s">
        <v>647</v>
      </c>
      <c r="D4777" s="3" t="s">
        <v>648</v>
      </c>
      <c r="E4777" s="3" t="s">
        <v>670</v>
      </c>
      <c r="F4777" s="3" t="s">
        <v>671</v>
      </c>
      <c r="G4777" s="5">
        <v>185.71394979999999</v>
      </c>
      <c r="H4777" s="5">
        <v>129.28652650000001</v>
      </c>
      <c r="I4777" s="5">
        <v>241.87751700000001</v>
      </c>
      <c r="J4777" s="2"/>
    </row>
    <row r="4778" spans="1:10" ht="14.4">
      <c r="A4778" s="3" t="s">
        <v>139</v>
      </c>
      <c r="B4778" s="5">
        <v>2006</v>
      </c>
      <c r="C4778" s="3" t="s">
        <v>647</v>
      </c>
      <c r="D4778" s="3" t="s">
        <v>648</v>
      </c>
      <c r="E4778" s="3" t="s">
        <v>670</v>
      </c>
      <c r="F4778" s="3" t="s">
        <v>671</v>
      </c>
      <c r="G4778" s="5">
        <v>185.80399159999999</v>
      </c>
      <c r="H4778" s="5">
        <v>132.23428989999999</v>
      </c>
      <c r="I4778" s="5">
        <v>243.1059702</v>
      </c>
      <c r="J4778" s="2"/>
    </row>
    <row r="4779" spans="1:10" ht="14.4">
      <c r="A4779" s="3" t="s">
        <v>139</v>
      </c>
      <c r="B4779" s="5">
        <v>2007</v>
      </c>
      <c r="C4779" s="3" t="s">
        <v>647</v>
      </c>
      <c r="D4779" s="3" t="s">
        <v>648</v>
      </c>
      <c r="E4779" s="3" t="s">
        <v>670</v>
      </c>
      <c r="F4779" s="3" t="s">
        <v>671</v>
      </c>
      <c r="G4779" s="5">
        <v>185.64106369999999</v>
      </c>
      <c r="H4779" s="5">
        <v>130.51657320000001</v>
      </c>
      <c r="I4779" s="5">
        <v>238.88258389999999</v>
      </c>
      <c r="J4779" s="2"/>
    </row>
    <row r="4780" spans="1:10" ht="14.4">
      <c r="A4780" s="3" t="s">
        <v>139</v>
      </c>
      <c r="B4780" s="5">
        <v>2008</v>
      </c>
      <c r="C4780" s="3" t="s">
        <v>647</v>
      </c>
      <c r="D4780" s="3" t="s">
        <v>648</v>
      </c>
      <c r="E4780" s="3" t="s">
        <v>670</v>
      </c>
      <c r="F4780" s="3" t="s">
        <v>671</v>
      </c>
      <c r="G4780" s="5">
        <v>185.5596597</v>
      </c>
      <c r="H4780" s="5">
        <v>132.88333700000001</v>
      </c>
      <c r="I4780" s="5">
        <v>239.9560309</v>
      </c>
      <c r="J4780" s="2"/>
    </row>
    <row r="4781" spans="1:10" ht="14.4">
      <c r="A4781" s="3" t="s">
        <v>139</v>
      </c>
      <c r="B4781" s="5">
        <v>2009</v>
      </c>
      <c r="C4781" s="3" t="s">
        <v>647</v>
      </c>
      <c r="D4781" s="3" t="s">
        <v>648</v>
      </c>
      <c r="E4781" s="3" t="s">
        <v>670</v>
      </c>
      <c r="F4781" s="3" t="s">
        <v>671</v>
      </c>
      <c r="G4781" s="5">
        <v>186.5779301</v>
      </c>
      <c r="H4781" s="5">
        <v>130.4547977</v>
      </c>
      <c r="I4781" s="5">
        <v>243.11393749999999</v>
      </c>
      <c r="J4781" s="2"/>
    </row>
    <row r="4782" spans="1:10" ht="14.4">
      <c r="A4782" s="3" t="s">
        <v>139</v>
      </c>
      <c r="B4782" s="5">
        <v>2010</v>
      </c>
      <c r="C4782" s="3" t="s">
        <v>647</v>
      </c>
      <c r="D4782" s="3" t="s">
        <v>648</v>
      </c>
      <c r="E4782" s="3" t="s">
        <v>670</v>
      </c>
      <c r="F4782" s="3" t="s">
        <v>671</v>
      </c>
      <c r="G4782" s="5">
        <v>187.19088139999999</v>
      </c>
      <c r="H4782" s="5">
        <v>131.47122859999999</v>
      </c>
      <c r="I4782" s="5">
        <v>246.51362570000001</v>
      </c>
      <c r="J4782" s="2"/>
    </row>
    <row r="4783" spans="1:10" ht="14.4">
      <c r="A4783" s="3" t="s">
        <v>139</v>
      </c>
      <c r="B4783" s="5">
        <v>2011</v>
      </c>
      <c r="C4783" s="3" t="s">
        <v>647</v>
      </c>
      <c r="D4783" s="3" t="s">
        <v>648</v>
      </c>
      <c r="E4783" s="3" t="s">
        <v>670</v>
      </c>
      <c r="F4783" s="3" t="s">
        <v>671</v>
      </c>
      <c r="G4783" s="5">
        <v>188.7117983</v>
      </c>
      <c r="H4783" s="5">
        <v>130.1735481</v>
      </c>
      <c r="I4783" s="5">
        <v>245.52136640000001</v>
      </c>
      <c r="J4783" s="2"/>
    </row>
    <row r="4784" spans="1:10" ht="14.4">
      <c r="A4784" s="3" t="s">
        <v>139</v>
      </c>
      <c r="B4784" s="5">
        <v>2012</v>
      </c>
      <c r="C4784" s="3" t="s">
        <v>647</v>
      </c>
      <c r="D4784" s="3" t="s">
        <v>648</v>
      </c>
      <c r="E4784" s="3" t="s">
        <v>670</v>
      </c>
      <c r="F4784" s="3" t="s">
        <v>671</v>
      </c>
      <c r="G4784" s="5">
        <v>189.05674619999999</v>
      </c>
      <c r="H4784" s="5">
        <v>132.1233063</v>
      </c>
      <c r="I4784" s="5">
        <v>249.86324239999999</v>
      </c>
      <c r="J4784" s="2"/>
    </row>
    <row r="4785" spans="1:10" ht="14.4">
      <c r="A4785" s="3" t="s">
        <v>139</v>
      </c>
      <c r="B4785" s="5">
        <v>2013</v>
      </c>
      <c r="C4785" s="3" t="s">
        <v>647</v>
      </c>
      <c r="D4785" s="3" t="s">
        <v>648</v>
      </c>
      <c r="E4785" s="3" t="s">
        <v>670</v>
      </c>
      <c r="F4785" s="3" t="s">
        <v>671</v>
      </c>
      <c r="G4785" s="5">
        <v>191.4968317</v>
      </c>
      <c r="H4785" s="5">
        <v>133.51143089999999</v>
      </c>
      <c r="I4785" s="5">
        <v>256.35286589999998</v>
      </c>
      <c r="J4785" s="2"/>
    </row>
    <row r="4786" spans="1:10" ht="14.4">
      <c r="A4786" s="3" t="s">
        <v>139</v>
      </c>
      <c r="B4786" s="5">
        <v>2014</v>
      </c>
      <c r="C4786" s="3" t="s">
        <v>647</v>
      </c>
      <c r="D4786" s="3" t="s">
        <v>648</v>
      </c>
      <c r="E4786" s="3" t="s">
        <v>670</v>
      </c>
      <c r="F4786" s="3" t="s">
        <v>671</v>
      </c>
      <c r="G4786" s="5">
        <v>195.37804299999999</v>
      </c>
      <c r="H4786" s="5">
        <v>133.14069430000001</v>
      </c>
      <c r="I4786" s="5">
        <v>257.71562440000002</v>
      </c>
      <c r="J4786" s="2"/>
    </row>
    <row r="4787" spans="1:10" ht="14.4">
      <c r="A4787" s="3" t="s">
        <v>139</v>
      </c>
      <c r="B4787" s="5">
        <v>2015</v>
      </c>
      <c r="C4787" s="3" t="s">
        <v>647</v>
      </c>
      <c r="D4787" s="3" t="s">
        <v>648</v>
      </c>
      <c r="E4787" s="3" t="s">
        <v>670</v>
      </c>
      <c r="F4787" s="3" t="s">
        <v>671</v>
      </c>
      <c r="G4787" s="5">
        <v>198.99150409999999</v>
      </c>
      <c r="H4787" s="5">
        <v>136.44311160000001</v>
      </c>
      <c r="I4787" s="5">
        <v>260.35435669999998</v>
      </c>
      <c r="J4787" s="2"/>
    </row>
    <row r="4788" spans="1:10" ht="14.4">
      <c r="A4788" s="3" t="s">
        <v>139</v>
      </c>
      <c r="B4788" s="5">
        <v>2016</v>
      </c>
      <c r="C4788" s="3" t="s">
        <v>647</v>
      </c>
      <c r="D4788" s="3" t="s">
        <v>648</v>
      </c>
      <c r="E4788" s="3" t="s">
        <v>670</v>
      </c>
      <c r="F4788" s="3" t="s">
        <v>671</v>
      </c>
      <c r="G4788" s="5">
        <v>201.989026</v>
      </c>
      <c r="H4788" s="5">
        <v>139.93817089999999</v>
      </c>
      <c r="I4788" s="5">
        <v>268.4641785</v>
      </c>
      <c r="J4788" s="2"/>
    </row>
    <row r="4789" spans="1:10" ht="14.4">
      <c r="A4789" s="3" t="s">
        <v>139</v>
      </c>
      <c r="B4789" s="5">
        <v>2017</v>
      </c>
      <c r="C4789" s="3" t="s">
        <v>647</v>
      </c>
      <c r="D4789" s="3" t="s">
        <v>648</v>
      </c>
      <c r="E4789" s="3" t="s">
        <v>670</v>
      </c>
      <c r="F4789" s="3" t="s">
        <v>671</v>
      </c>
      <c r="G4789" s="5">
        <v>203.98012030000001</v>
      </c>
      <c r="H4789" s="5">
        <v>137.49677779999999</v>
      </c>
      <c r="I4789" s="5">
        <v>268.83615200000003</v>
      </c>
      <c r="J4789" s="2"/>
    </row>
    <row r="4790" spans="1:10" ht="14.4" hidden="1">
      <c r="A4790" s="3" t="s">
        <v>139</v>
      </c>
      <c r="B4790" s="5">
        <v>1990</v>
      </c>
      <c r="C4790" s="3" t="s">
        <v>647</v>
      </c>
      <c r="D4790" s="3" t="s">
        <v>648</v>
      </c>
      <c r="E4790" s="3" t="s">
        <v>670</v>
      </c>
      <c r="F4790" s="3" t="s">
        <v>672</v>
      </c>
      <c r="G4790" s="5">
        <v>5.5885363479999999</v>
      </c>
      <c r="H4790" s="5">
        <v>3.4986226380000001</v>
      </c>
      <c r="I4790" s="5">
        <v>8.0010292110000005</v>
      </c>
      <c r="J4790" s="2"/>
    </row>
    <row r="4791" spans="1:10" ht="14.4" hidden="1">
      <c r="A4791" s="3" t="s">
        <v>139</v>
      </c>
      <c r="B4791" s="5">
        <v>1991</v>
      </c>
      <c r="C4791" s="3" t="s">
        <v>647</v>
      </c>
      <c r="D4791" s="3" t="s">
        <v>648</v>
      </c>
      <c r="E4791" s="3" t="s">
        <v>670</v>
      </c>
      <c r="F4791" s="3" t="s">
        <v>672</v>
      </c>
      <c r="G4791" s="5">
        <v>5.4962092690000004</v>
      </c>
      <c r="H4791" s="5">
        <v>3.4337338750000002</v>
      </c>
      <c r="I4791" s="5">
        <v>7.8715317259999997</v>
      </c>
      <c r="J4791" s="2"/>
    </row>
    <row r="4792" spans="1:10" ht="14.4" hidden="1">
      <c r="A4792" s="3" t="s">
        <v>139</v>
      </c>
      <c r="B4792" s="5">
        <v>1992</v>
      </c>
      <c r="C4792" s="3" t="s">
        <v>647</v>
      </c>
      <c r="D4792" s="3" t="s">
        <v>648</v>
      </c>
      <c r="E4792" s="3" t="s">
        <v>670</v>
      </c>
      <c r="F4792" s="3" t="s">
        <v>672</v>
      </c>
      <c r="G4792" s="5">
        <v>5.4016465159999996</v>
      </c>
      <c r="H4792" s="5">
        <v>3.3746064360000001</v>
      </c>
      <c r="I4792" s="5">
        <v>7.5819934130000002</v>
      </c>
      <c r="J4792" s="2"/>
    </row>
    <row r="4793" spans="1:10" ht="14.4" hidden="1">
      <c r="A4793" s="3" t="s">
        <v>139</v>
      </c>
      <c r="B4793" s="5">
        <v>1993</v>
      </c>
      <c r="C4793" s="3" t="s">
        <v>647</v>
      </c>
      <c r="D4793" s="3" t="s">
        <v>648</v>
      </c>
      <c r="E4793" s="3" t="s">
        <v>670</v>
      </c>
      <c r="F4793" s="3" t="s">
        <v>672</v>
      </c>
      <c r="G4793" s="5">
        <v>5.3336210370000003</v>
      </c>
      <c r="H4793" s="5">
        <v>3.2876945659999999</v>
      </c>
      <c r="I4793" s="5">
        <v>7.6698483240000002</v>
      </c>
      <c r="J4793" s="2"/>
    </row>
    <row r="4794" spans="1:10" ht="14.4" hidden="1">
      <c r="A4794" s="3" t="s">
        <v>139</v>
      </c>
      <c r="B4794" s="5">
        <v>1994</v>
      </c>
      <c r="C4794" s="3" t="s">
        <v>647</v>
      </c>
      <c r="D4794" s="3" t="s">
        <v>648</v>
      </c>
      <c r="E4794" s="3" t="s">
        <v>670</v>
      </c>
      <c r="F4794" s="3" t="s">
        <v>672</v>
      </c>
      <c r="G4794" s="5">
        <v>5.3258800239999999</v>
      </c>
      <c r="H4794" s="5">
        <v>3.31071275</v>
      </c>
      <c r="I4794" s="5">
        <v>7.6084680640000002</v>
      </c>
      <c r="J4794" s="2"/>
    </row>
    <row r="4795" spans="1:10" ht="14.4" hidden="1">
      <c r="A4795" s="3" t="s">
        <v>139</v>
      </c>
      <c r="B4795" s="5">
        <v>1995</v>
      </c>
      <c r="C4795" s="3" t="s">
        <v>647</v>
      </c>
      <c r="D4795" s="3" t="s">
        <v>648</v>
      </c>
      <c r="E4795" s="3" t="s">
        <v>670</v>
      </c>
      <c r="F4795" s="3" t="s">
        <v>672</v>
      </c>
      <c r="G4795" s="5">
        <v>5.3098544460000001</v>
      </c>
      <c r="H4795" s="5">
        <v>3.404037497</v>
      </c>
      <c r="I4795" s="5">
        <v>7.7110286260000001</v>
      </c>
      <c r="J4795" s="2"/>
    </row>
    <row r="4796" spans="1:10" ht="14.4" hidden="1">
      <c r="A4796" s="3" t="s">
        <v>139</v>
      </c>
      <c r="B4796" s="5">
        <v>1996</v>
      </c>
      <c r="C4796" s="3" t="s">
        <v>647</v>
      </c>
      <c r="D4796" s="3" t="s">
        <v>648</v>
      </c>
      <c r="E4796" s="3" t="s">
        <v>670</v>
      </c>
      <c r="F4796" s="3" t="s">
        <v>672</v>
      </c>
      <c r="G4796" s="5">
        <v>5.263357471</v>
      </c>
      <c r="H4796" s="5">
        <v>3.3138934010000001</v>
      </c>
      <c r="I4796" s="5">
        <v>7.4238053150000001</v>
      </c>
      <c r="J4796" s="2"/>
    </row>
    <row r="4797" spans="1:10" ht="14.4" hidden="1">
      <c r="A4797" s="3" t="s">
        <v>139</v>
      </c>
      <c r="B4797" s="5">
        <v>1997</v>
      </c>
      <c r="C4797" s="3" t="s">
        <v>647</v>
      </c>
      <c r="D4797" s="3" t="s">
        <v>648</v>
      </c>
      <c r="E4797" s="3" t="s">
        <v>670</v>
      </c>
      <c r="F4797" s="3" t="s">
        <v>672</v>
      </c>
      <c r="G4797" s="5">
        <v>5.2357924130000004</v>
      </c>
      <c r="H4797" s="5">
        <v>3.3173812819999999</v>
      </c>
      <c r="I4797" s="5">
        <v>7.4649756849999997</v>
      </c>
      <c r="J4797" s="2"/>
    </row>
    <row r="4798" spans="1:10" ht="14.4" hidden="1">
      <c r="A4798" s="3" t="s">
        <v>139</v>
      </c>
      <c r="B4798" s="5">
        <v>1998</v>
      </c>
      <c r="C4798" s="3" t="s">
        <v>647</v>
      </c>
      <c r="D4798" s="3" t="s">
        <v>648</v>
      </c>
      <c r="E4798" s="3" t="s">
        <v>670</v>
      </c>
      <c r="F4798" s="3" t="s">
        <v>672</v>
      </c>
      <c r="G4798" s="5">
        <v>5.183178893</v>
      </c>
      <c r="H4798" s="5">
        <v>3.3503975850000001</v>
      </c>
      <c r="I4798" s="5">
        <v>7.2199086000000001</v>
      </c>
      <c r="J4798" s="2"/>
    </row>
    <row r="4799" spans="1:10" ht="14.4" hidden="1">
      <c r="A4799" s="3" t="s">
        <v>139</v>
      </c>
      <c r="B4799" s="5">
        <v>1999</v>
      </c>
      <c r="C4799" s="3" t="s">
        <v>647</v>
      </c>
      <c r="D4799" s="3" t="s">
        <v>648</v>
      </c>
      <c r="E4799" s="3" t="s">
        <v>670</v>
      </c>
      <c r="F4799" s="3" t="s">
        <v>672</v>
      </c>
      <c r="G4799" s="5">
        <v>5.1592107110000001</v>
      </c>
      <c r="H4799" s="5">
        <v>3.2798146570000002</v>
      </c>
      <c r="I4799" s="5">
        <v>7.1733804579999996</v>
      </c>
      <c r="J4799" s="2"/>
    </row>
    <row r="4800" spans="1:10" ht="14.4" hidden="1">
      <c r="A4800" s="3" t="s">
        <v>139</v>
      </c>
      <c r="B4800" s="5">
        <v>2000</v>
      </c>
      <c r="C4800" s="3" t="s">
        <v>647</v>
      </c>
      <c r="D4800" s="3" t="s">
        <v>648</v>
      </c>
      <c r="E4800" s="3" t="s">
        <v>670</v>
      </c>
      <c r="F4800" s="3" t="s">
        <v>672</v>
      </c>
      <c r="G4800" s="5">
        <v>5.1467166139999998</v>
      </c>
      <c r="H4800" s="5">
        <v>3.2481083829999999</v>
      </c>
      <c r="I4800" s="5">
        <v>7.1611932869999997</v>
      </c>
      <c r="J4800" s="2"/>
    </row>
    <row r="4801" spans="1:10" ht="14.4" hidden="1">
      <c r="A4801" s="3" t="s">
        <v>139</v>
      </c>
      <c r="B4801" s="5">
        <v>2001</v>
      </c>
      <c r="C4801" s="3" t="s">
        <v>647</v>
      </c>
      <c r="D4801" s="3" t="s">
        <v>648</v>
      </c>
      <c r="E4801" s="3" t="s">
        <v>670</v>
      </c>
      <c r="F4801" s="3" t="s">
        <v>672</v>
      </c>
      <c r="G4801" s="5">
        <v>5.165552667</v>
      </c>
      <c r="H4801" s="5">
        <v>3.3639832439999999</v>
      </c>
      <c r="I4801" s="5">
        <v>7.1286189159999997</v>
      </c>
      <c r="J4801" s="2"/>
    </row>
    <row r="4802" spans="1:10" ht="14.4" hidden="1">
      <c r="A4802" s="3" t="s">
        <v>139</v>
      </c>
      <c r="B4802" s="5">
        <v>2002</v>
      </c>
      <c r="C4802" s="3" t="s">
        <v>647</v>
      </c>
      <c r="D4802" s="3" t="s">
        <v>648</v>
      </c>
      <c r="E4802" s="3" t="s">
        <v>670</v>
      </c>
      <c r="F4802" s="3" t="s">
        <v>672</v>
      </c>
      <c r="G4802" s="5">
        <v>5.1240460289999996</v>
      </c>
      <c r="H4802" s="5">
        <v>3.3077076160000001</v>
      </c>
      <c r="I4802" s="5">
        <v>7.0047541090000003</v>
      </c>
      <c r="J4802" s="2"/>
    </row>
    <row r="4803" spans="1:10" ht="14.4" hidden="1">
      <c r="A4803" s="3" t="s">
        <v>139</v>
      </c>
      <c r="B4803" s="5">
        <v>2003</v>
      </c>
      <c r="C4803" s="3" t="s">
        <v>647</v>
      </c>
      <c r="D4803" s="3" t="s">
        <v>648</v>
      </c>
      <c r="E4803" s="3" t="s">
        <v>670</v>
      </c>
      <c r="F4803" s="3" t="s">
        <v>672</v>
      </c>
      <c r="G4803" s="5">
        <v>5.1331345859999997</v>
      </c>
      <c r="H4803" s="5">
        <v>3.4307458450000001</v>
      </c>
      <c r="I4803" s="5">
        <v>6.9224574849999998</v>
      </c>
      <c r="J4803" s="2"/>
    </row>
    <row r="4804" spans="1:10" ht="14.4" hidden="1">
      <c r="A4804" s="3" t="s">
        <v>139</v>
      </c>
      <c r="B4804" s="5">
        <v>2004</v>
      </c>
      <c r="C4804" s="3" t="s">
        <v>647</v>
      </c>
      <c r="D4804" s="3" t="s">
        <v>648</v>
      </c>
      <c r="E4804" s="3" t="s">
        <v>670</v>
      </c>
      <c r="F4804" s="3" t="s">
        <v>672</v>
      </c>
      <c r="G4804" s="5">
        <v>5.1547773189999999</v>
      </c>
      <c r="H4804" s="5">
        <v>3.4369653520000001</v>
      </c>
      <c r="I4804" s="5">
        <v>6.9211172300000001</v>
      </c>
      <c r="J4804" s="2"/>
    </row>
    <row r="4805" spans="1:10" ht="14.4" hidden="1">
      <c r="A4805" s="3" t="s">
        <v>139</v>
      </c>
      <c r="B4805" s="5">
        <v>2005</v>
      </c>
      <c r="C4805" s="3" t="s">
        <v>647</v>
      </c>
      <c r="D4805" s="3" t="s">
        <v>648</v>
      </c>
      <c r="E4805" s="3" t="s">
        <v>670</v>
      </c>
      <c r="F4805" s="3" t="s">
        <v>672</v>
      </c>
      <c r="G4805" s="5">
        <v>5.1397066369999997</v>
      </c>
      <c r="H4805" s="5">
        <v>3.4234777909999998</v>
      </c>
      <c r="I4805" s="5">
        <v>6.8881401560000004</v>
      </c>
      <c r="J4805" s="2"/>
    </row>
    <row r="4806" spans="1:10" ht="14.4" hidden="1">
      <c r="A4806" s="3" t="s">
        <v>139</v>
      </c>
      <c r="B4806" s="5">
        <v>2006</v>
      </c>
      <c r="C4806" s="3" t="s">
        <v>647</v>
      </c>
      <c r="D4806" s="3" t="s">
        <v>648</v>
      </c>
      <c r="E4806" s="3" t="s">
        <v>670</v>
      </c>
      <c r="F4806" s="3" t="s">
        <v>672</v>
      </c>
      <c r="G4806" s="5">
        <v>5.1324737139999996</v>
      </c>
      <c r="H4806" s="5">
        <v>3.4642141720000001</v>
      </c>
      <c r="I4806" s="5">
        <v>6.9061271409999998</v>
      </c>
      <c r="J4806" s="2"/>
    </row>
    <row r="4807" spans="1:10" ht="14.4" hidden="1">
      <c r="A4807" s="3" t="s">
        <v>139</v>
      </c>
      <c r="B4807" s="5">
        <v>2007</v>
      </c>
      <c r="C4807" s="3" t="s">
        <v>647</v>
      </c>
      <c r="D4807" s="3" t="s">
        <v>648</v>
      </c>
      <c r="E4807" s="3" t="s">
        <v>670</v>
      </c>
      <c r="F4807" s="3" t="s">
        <v>672</v>
      </c>
      <c r="G4807" s="5">
        <v>5.1189064850000001</v>
      </c>
      <c r="H4807" s="5">
        <v>3.4535129229999999</v>
      </c>
      <c r="I4807" s="5">
        <v>6.8758981950000004</v>
      </c>
      <c r="J4807" s="2"/>
    </row>
    <row r="4808" spans="1:10" ht="14.4" hidden="1">
      <c r="A4808" s="3" t="s">
        <v>139</v>
      </c>
      <c r="B4808" s="5">
        <v>2008</v>
      </c>
      <c r="C4808" s="3" t="s">
        <v>647</v>
      </c>
      <c r="D4808" s="3" t="s">
        <v>648</v>
      </c>
      <c r="E4808" s="3" t="s">
        <v>670</v>
      </c>
      <c r="F4808" s="3" t="s">
        <v>672</v>
      </c>
      <c r="G4808" s="5">
        <v>5.0979576289999997</v>
      </c>
      <c r="H4808" s="5">
        <v>3.441410603</v>
      </c>
      <c r="I4808" s="5">
        <v>6.810085451</v>
      </c>
      <c r="J4808" s="2"/>
    </row>
    <row r="4809" spans="1:10" ht="14.4" hidden="1">
      <c r="A4809" s="3" t="s">
        <v>139</v>
      </c>
      <c r="B4809" s="5">
        <v>2009</v>
      </c>
      <c r="C4809" s="3" t="s">
        <v>647</v>
      </c>
      <c r="D4809" s="3" t="s">
        <v>648</v>
      </c>
      <c r="E4809" s="3" t="s">
        <v>670</v>
      </c>
      <c r="F4809" s="3" t="s">
        <v>672</v>
      </c>
      <c r="G4809" s="5">
        <v>5.1106715170000001</v>
      </c>
      <c r="H4809" s="5">
        <v>3.4492440850000001</v>
      </c>
      <c r="I4809" s="5">
        <v>6.9175705890000003</v>
      </c>
      <c r="J4809" s="2"/>
    </row>
    <row r="4810" spans="1:10" ht="14.4" hidden="1">
      <c r="A4810" s="3" t="s">
        <v>139</v>
      </c>
      <c r="B4810" s="5">
        <v>2010</v>
      </c>
      <c r="C4810" s="3" t="s">
        <v>647</v>
      </c>
      <c r="D4810" s="3" t="s">
        <v>648</v>
      </c>
      <c r="E4810" s="3" t="s">
        <v>670</v>
      </c>
      <c r="F4810" s="3" t="s">
        <v>672</v>
      </c>
      <c r="G4810" s="5">
        <v>5.1168587480000003</v>
      </c>
      <c r="H4810" s="5">
        <v>3.4528686660000001</v>
      </c>
      <c r="I4810" s="5">
        <v>6.8329486949999998</v>
      </c>
      <c r="J4810" s="2"/>
    </row>
    <row r="4811" spans="1:10" ht="14.4" hidden="1">
      <c r="A4811" s="3" t="s">
        <v>139</v>
      </c>
      <c r="B4811" s="5">
        <v>2011</v>
      </c>
      <c r="C4811" s="3" t="s">
        <v>647</v>
      </c>
      <c r="D4811" s="3" t="s">
        <v>648</v>
      </c>
      <c r="E4811" s="3" t="s">
        <v>670</v>
      </c>
      <c r="F4811" s="3" t="s">
        <v>672</v>
      </c>
      <c r="G4811" s="5">
        <v>5.1585686580000001</v>
      </c>
      <c r="H4811" s="5">
        <v>3.4197076219999998</v>
      </c>
      <c r="I4811" s="5">
        <v>6.8901798540000003</v>
      </c>
      <c r="J4811" s="2"/>
    </row>
    <row r="4812" spans="1:10" ht="14.4" hidden="1">
      <c r="A4812" s="3" t="s">
        <v>139</v>
      </c>
      <c r="B4812" s="5">
        <v>2012</v>
      </c>
      <c r="C4812" s="3" t="s">
        <v>647</v>
      </c>
      <c r="D4812" s="3" t="s">
        <v>648</v>
      </c>
      <c r="E4812" s="3" t="s">
        <v>670</v>
      </c>
      <c r="F4812" s="3" t="s">
        <v>672</v>
      </c>
      <c r="G4812" s="5">
        <v>5.1671988720000002</v>
      </c>
      <c r="H4812" s="5">
        <v>3.482545166</v>
      </c>
      <c r="I4812" s="5">
        <v>6.9287342369999996</v>
      </c>
      <c r="J4812" s="2"/>
    </row>
    <row r="4813" spans="1:10" ht="14.4" hidden="1">
      <c r="A4813" s="3" t="s">
        <v>139</v>
      </c>
      <c r="B4813" s="5">
        <v>2013</v>
      </c>
      <c r="C4813" s="3" t="s">
        <v>647</v>
      </c>
      <c r="D4813" s="3" t="s">
        <v>648</v>
      </c>
      <c r="E4813" s="3" t="s">
        <v>670</v>
      </c>
      <c r="F4813" s="3" t="s">
        <v>672</v>
      </c>
      <c r="G4813" s="5">
        <v>5.2414982879999998</v>
      </c>
      <c r="H4813" s="5">
        <v>3.52730503</v>
      </c>
      <c r="I4813" s="5">
        <v>7.0334993939999997</v>
      </c>
      <c r="J4813" s="2"/>
    </row>
    <row r="4814" spans="1:10" ht="14.4" hidden="1">
      <c r="A4814" s="3" t="s">
        <v>139</v>
      </c>
      <c r="B4814" s="5">
        <v>2014</v>
      </c>
      <c r="C4814" s="3" t="s">
        <v>647</v>
      </c>
      <c r="D4814" s="3" t="s">
        <v>648</v>
      </c>
      <c r="E4814" s="3" t="s">
        <v>670</v>
      </c>
      <c r="F4814" s="3" t="s">
        <v>672</v>
      </c>
      <c r="G4814" s="5">
        <v>5.3625473389999998</v>
      </c>
      <c r="H4814" s="5">
        <v>3.4857781829999999</v>
      </c>
      <c r="I4814" s="5">
        <v>7.2669274660000003</v>
      </c>
      <c r="J4814" s="2"/>
    </row>
    <row r="4815" spans="1:10" ht="14.4" hidden="1">
      <c r="A4815" s="3" t="s">
        <v>139</v>
      </c>
      <c r="B4815" s="5">
        <v>2015</v>
      </c>
      <c r="C4815" s="3" t="s">
        <v>647</v>
      </c>
      <c r="D4815" s="3" t="s">
        <v>648</v>
      </c>
      <c r="E4815" s="3" t="s">
        <v>670</v>
      </c>
      <c r="F4815" s="3" t="s">
        <v>672</v>
      </c>
      <c r="G4815" s="5">
        <v>5.4771292249999997</v>
      </c>
      <c r="H4815" s="5">
        <v>3.634512805</v>
      </c>
      <c r="I4815" s="5">
        <v>7.345059709</v>
      </c>
      <c r="J4815" s="2"/>
    </row>
    <row r="4816" spans="1:10" ht="14.4" hidden="1">
      <c r="A4816" s="3" t="s">
        <v>139</v>
      </c>
      <c r="B4816" s="5">
        <v>2016</v>
      </c>
      <c r="C4816" s="3" t="s">
        <v>647</v>
      </c>
      <c r="D4816" s="3" t="s">
        <v>648</v>
      </c>
      <c r="E4816" s="3" t="s">
        <v>670</v>
      </c>
      <c r="F4816" s="3" t="s">
        <v>672</v>
      </c>
      <c r="G4816" s="5">
        <v>5.5795968540000001</v>
      </c>
      <c r="H4816" s="5">
        <v>3.6301411520000002</v>
      </c>
      <c r="I4816" s="5">
        <v>7.5860248229999998</v>
      </c>
      <c r="J4816" s="2"/>
    </row>
    <row r="4817" spans="1:10" ht="14.4" hidden="1">
      <c r="A4817" s="3" t="s">
        <v>139</v>
      </c>
      <c r="B4817" s="5">
        <v>2017</v>
      </c>
      <c r="C4817" s="3" t="s">
        <v>647</v>
      </c>
      <c r="D4817" s="3" t="s">
        <v>648</v>
      </c>
      <c r="E4817" s="3" t="s">
        <v>670</v>
      </c>
      <c r="F4817" s="3" t="s">
        <v>672</v>
      </c>
      <c r="G4817" s="5">
        <v>5.6398856650000004</v>
      </c>
      <c r="H4817" s="5">
        <v>3.663505995</v>
      </c>
      <c r="I4817" s="5">
        <v>7.5128714260000002</v>
      </c>
      <c r="J4817" s="2"/>
    </row>
    <row r="4818" spans="1:10" ht="14.4">
      <c r="A4818" s="3" t="s">
        <v>139</v>
      </c>
      <c r="B4818" s="5">
        <v>1990</v>
      </c>
      <c r="C4818" s="3" t="s">
        <v>647</v>
      </c>
      <c r="D4818" s="3" t="s">
        <v>649</v>
      </c>
      <c r="E4818" s="3" t="s">
        <v>670</v>
      </c>
      <c r="F4818" s="3" t="s">
        <v>671</v>
      </c>
      <c r="G4818" s="5">
        <v>375.72850849999998</v>
      </c>
      <c r="H4818" s="5">
        <v>297.84827910000001</v>
      </c>
      <c r="I4818" s="5">
        <v>452.51944029999999</v>
      </c>
      <c r="J4818" s="2"/>
    </row>
    <row r="4819" spans="1:10" ht="14.4">
      <c r="A4819" s="3" t="s">
        <v>139</v>
      </c>
      <c r="B4819" s="5">
        <v>1991</v>
      </c>
      <c r="C4819" s="3" t="s">
        <v>647</v>
      </c>
      <c r="D4819" s="3" t="s">
        <v>649</v>
      </c>
      <c r="E4819" s="3" t="s">
        <v>670</v>
      </c>
      <c r="F4819" s="3" t="s">
        <v>671</v>
      </c>
      <c r="G4819" s="5">
        <v>367.16309159999997</v>
      </c>
      <c r="H4819" s="5">
        <v>291.76750040000002</v>
      </c>
      <c r="I4819" s="5">
        <v>447.12893309999998</v>
      </c>
      <c r="J4819" s="2"/>
    </row>
    <row r="4820" spans="1:10" ht="14.4">
      <c r="A4820" s="3" t="s">
        <v>139</v>
      </c>
      <c r="B4820" s="5">
        <v>1992</v>
      </c>
      <c r="C4820" s="3" t="s">
        <v>647</v>
      </c>
      <c r="D4820" s="3" t="s">
        <v>649</v>
      </c>
      <c r="E4820" s="3" t="s">
        <v>670</v>
      </c>
      <c r="F4820" s="3" t="s">
        <v>671</v>
      </c>
      <c r="G4820" s="5">
        <v>359.1778893</v>
      </c>
      <c r="H4820" s="5">
        <v>288.05902550000002</v>
      </c>
      <c r="I4820" s="5">
        <v>433.19721399999997</v>
      </c>
      <c r="J4820" s="2"/>
    </row>
    <row r="4821" spans="1:10" ht="14.4">
      <c r="A4821" s="3" t="s">
        <v>139</v>
      </c>
      <c r="B4821" s="5">
        <v>1993</v>
      </c>
      <c r="C4821" s="3" t="s">
        <v>647</v>
      </c>
      <c r="D4821" s="3" t="s">
        <v>649</v>
      </c>
      <c r="E4821" s="3" t="s">
        <v>670</v>
      </c>
      <c r="F4821" s="3" t="s">
        <v>671</v>
      </c>
      <c r="G4821" s="5">
        <v>353.67456540000001</v>
      </c>
      <c r="H4821" s="5">
        <v>285.87024730000002</v>
      </c>
      <c r="I4821" s="5">
        <v>424.06136199999997</v>
      </c>
      <c r="J4821" s="2"/>
    </row>
    <row r="4822" spans="1:10" ht="14.4">
      <c r="A4822" s="3" t="s">
        <v>139</v>
      </c>
      <c r="B4822" s="5">
        <v>1994</v>
      </c>
      <c r="C4822" s="3" t="s">
        <v>647</v>
      </c>
      <c r="D4822" s="3" t="s">
        <v>649</v>
      </c>
      <c r="E4822" s="3" t="s">
        <v>670</v>
      </c>
      <c r="F4822" s="3" t="s">
        <v>671</v>
      </c>
      <c r="G4822" s="5">
        <v>350.2641021</v>
      </c>
      <c r="H4822" s="5">
        <v>284.72856380000002</v>
      </c>
      <c r="I4822" s="5">
        <v>422.9677476</v>
      </c>
      <c r="J4822" s="2"/>
    </row>
    <row r="4823" spans="1:10" ht="14.4">
      <c r="A4823" s="3" t="s">
        <v>139</v>
      </c>
      <c r="B4823" s="5">
        <v>1995</v>
      </c>
      <c r="C4823" s="3" t="s">
        <v>647</v>
      </c>
      <c r="D4823" s="3" t="s">
        <v>649</v>
      </c>
      <c r="E4823" s="3" t="s">
        <v>670</v>
      </c>
      <c r="F4823" s="3" t="s">
        <v>671</v>
      </c>
      <c r="G4823" s="5">
        <v>344.77946839999998</v>
      </c>
      <c r="H4823" s="5">
        <v>278.43465020000002</v>
      </c>
      <c r="I4823" s="5">
        <v>415.51544569999999</v>
      </c>
      <c r="J4823" s="2"/>
    </row>
    <row r="4824" spans="1:10" ht="14.4">
      <c r="A4824" s="3" t="s">
        <v>139</v>
      </c>
      <c r="B4824" s="5">
        <v>1996</v>
      </c>
      <c r="C4824" s="3" t="s">
        <v>647</v>
      </c>
      <c r="D4824" s="3" t="s">
        <v>649</v>
      </c>
      <c r="E4824" s="3" t="s">
        <v>670</v>
      </c>
      <c r="F4824" s="3" t="s">
        <v>671</v>
      </c>
      <c r="G4824" s="5">
        <v>336.3637817</v>
      </c>
      <c r="H4824" s="5">
        <v>275.14611159999998</v>
      </c>
      <c r="I4824" s="5">
        <v>404.22673079999998</v>
      </c>
      <c r="J4824" s="2"/>
    </row>
    <row r="4825" spans="1:10" ht="14.4">
      <c r="A4825" s="3" t="s">
        <v>139</v>
      </c>
      <c r="B4825" s="5">
        <v>1997</v>
      </c>
      <c r="C4825" s="3" t="s">
        <v>647</v>
      </c>
      <c r="D4825" s="3" t="s">
        <v>649</v>
      </c>
      <c r="E4825" s="3" t="s">
        <v>670</v>
      </c>
      <c r="F4825" s="3" t="s">
        <v>671</v>
      </c>
      <c r="G4825" s="5">
        <v>328.78328779999998</v>
      </c>
      <c r="H4825" s="5">
        <v>270.16859030000001</v>
      </c>
      <c r="I4825" s="5">
        <v>395.70583240000002</v>
      </c>
      <c r="J4825" s="2"/>
    </row>
    <row r="4826" spans="1:10" ht="14.4">
      <c r="A4826" s="3" t="s">
        <v>139</v>
      </c>
      <c r="B4826" s="5">
        <v>1998</v>
      </c>
      <c r="C4826" s="3" t="s">
        <v>647</v>
      </c>
      <c r="D4826" s="3" t="s">
        <v>649</v>
      </c>
      <c r="E4826" s="3" t="s">
        <v>670</v>
      </c>
      <c r="F4826" s="3" t="s">
        <v>671</v>
      </c>
      <c r="G4826" s="5">
        <v>319.91275960000002</v>
      </c>
      <c r="H4826" s="5">
        <v>258.59114099999999</v>
      </c>
      <c r="I4826" s="5">
        <v>384.56444219999997</v>
      </c>
      <c r="J4826" s="2"/>
    </row>
    <row r="4827" spans="1:10" ht="14.4">
      <c r="A4827" s="3" t="s">
        <v>139</v>
      </c>
      <c r="B4827" s="5">
        <v>1999</v>
      </c>
      <c r="C4827" s="3" t="s">
        <v>647</v>
      </c>
      <c r="D4827" s="3" t="s">
        <v>649</v>
      </c>
      <c r="E4827" s="3" t="s">
        <v>670</v>
      </c>
      <c r="F4827" s="3" t="s">
        <v>671</v>
      </c>
      <c r="G4827" s="5">
        <v>310.37405339999998</v>
      </c>
      <c r="H4827" s="5">
        <v>252.4199649</v>
      </c>
      <c r="I4827" s="5">
        <v>374.99646000000001</v>
      </c>
      <c r="J4827" s="2"/>
    </row>
    <row r="4828" spans="1:10" ht="14.4">
      <c r="A4828" s="3" t="s">
        <v>139</v>
      </c>
      <c r="B4828" s="5">
        <v>2000</v>
      </c>
      <c r="C4828" s="3" t="s">
        <v>647</v>
      </c>
      <c r="D4828" s="3" t="s">
        <v>649</v>
      </c>
      <c r="E4828" s="3" t="s">
        <v>670</v>
      </c>
      <c r="F4828" s="3" t="s">
        <v>671</v>
      </c>
      <c r="G4828" s="5">
        <v>300.43342259999997</v>
      </c>
      <c r="H4828" s="5">
        <v>243.5258532</v>
      </c>
      <c r="I4828" s="5">
        <v>363.43183499999998</v>
      </c>
      <c r="J4828" s="2"/>
    </row>
    <row r="4829" spans="1:10" ht="14.4">
      <c r="A4829" s="3" t="s">
        <v>139</v>
      </c>
      <c r="B4829" s="5">
        <v>2001</v>
      </c>
      <c r="C4829" s="3" t="s">
        <v>647</v>
      </c>
      <c r="D4829" s="3" t="s">
        <v>649</v>
      </c>
      <c r="E4829" s="3" t="s">
        <v>670</v>
      </c>
      <c r="F4829" s="3" t="s">
        <v>671</v>
      </c>
      <c r="G4829" s="5">
        <v>291.07924420000001</v>
      </c>
      <c r="H4829" s="5">
        <v>234.14641710000001</v>
      </c>
      <c r="I4829" s="5">
        <v>354.98376289999999</v>
      </c>
      <c r="J4829" s="2"/>
    </row>
    <row r="4830" spans="1:10" ht="14.4">
      <c r="A4830" s="3" t="s">
        <v>139</v>
      </c>
      <c r="B4830" s="5">
        <v>2002</v>
      </c>
      <c r="C4830" s="3" t="s">
        <v>647</v>
      </c>
      <c r="D4830" s="3" t="s">
        <v>649</v>
      </c>
      <c r="E4830" s="3" t="s">
        <v>670</v>
      </c>
      <c r="F4830" s="3" t="s">
        <v>671</v>
      </c>
      <c r="G4830" s="5">
        <v>279.2141469</v>
      </c>
      <c r="H4830" s="5">
        <v>225.53036610000001</v>
      </c>
      <c r="I4830" s="5">
        <v>333.8913834</v>
      </c>
      <c r="J4830" s="2"/>
    </row>
    <row r="4831" spans="1:10" ht="14.4">
      <c r="A4831" s="3" t="s">
        <v>139</v>
      </c>
      <c r="B4831" s="5">
        <v>2003</v>
      </c>
      <c r="C4831" s="3" t="s">
        <v>647</v>
      </c>
      <c r="D4831" s="3" t="s">
        <v>649</v>
      </c>
      <c r="E4831" s="3" t="s">
        <v>670</v>
      </c>
      <c r="F4831" s="3" t="s">
        <v>671</v>
      </c>
      <c r="G4831" s="5">
        <v>270.37035800000001</v>
      </c>
      <c r="H4831" s="5">
        <v>219.1628796</v>
      </c>
      <c r="I4831" s="5">
        <v>325.11377270000003</v>
      </c>
      <c r="J4831" s="2"/>
    </row>
    <row r="4832" spans="1:10" ht="14.4">
      <c r="A4832" s="3" t="s">
        <v>139</v>
      </c>
      <c r="B4832" s="5">
        <v>2004</v>
      </c>
      <c r="C4832" s="3" t="s">
        <v>647</v>
      </c>
      <c r="D4832" s="3" t="s">
        <v>649</v>
      </c>
      <c r="E4832" s="3" t="s">
        <v>670</v>
      </c>
      <c r="F4832" s="3" t="s">
        <v>671</v>
      </c>
      <c r="G4832" s="5">
        <v>262.78471539999998</v>
      </c>
      <c r="H4832" s="5">
        <v>210.0995925</v>
      </c>
      <c r="I4832" s="5">
        <v>318.04412380000002</v>
      </c>
      <c r="J4832" s="2"/>
    </row>
    <row r="4833" spans="1:10" ht="14.4">
      <c r="A4833" s="3" t="s">
        <v>139</v>
      </c>
      <c r="B4833" s="5">
        <v>2005</v>
      </c>
      <c r="C4833" s="3" t="s">
        <v>647</v>
      </c>
      <c r="D4833" s="3" t="s">
        <v>649</v>
      </c>
      <c r="E4833" s="3" t="s">
        <v>670</v>
      </c>
      <c r="F4833" s="3" t="s">
        <v>671</v>
      </c>
      <c r="G4833" s="5">
        <v>253.65037380000001</v>
      </c>
      <c r="H4833" s="5">
        <v>199.46974370000001</v>
      </c>
      <c r="I4833" s="5">
        <v>308.05106719999998</v>
      </c>
      <c r="J4833" s="2"/>
    </row>
    <row r="4834" spans="1:10" ht="14.4">
      <c r="A4834" s="3" t="s">
        <v>139</v>
      </c>
      <c r="B4834" s="5">
        <v>2006</v>
      </c>
      <c r="C4834" s="3" t="s">
        <v>647</v>
      </c>
      <c r="D4834" s="3" t="s">
        <v>649</v>
      </c>
      <c r="E4834" s="3" t="s">
        <v>670</v>
      </c>
      <c r="F4834" s="3" t="s">
        <v>671</v>
      </c>
      <c r="G4834" s="5">
        <v>244.4559209</v>
      </c>
      <c r="H4834" s="5">
        <v>198.38977019999999</v>
      </c>
      <c r="I4834" s="5">
        <v>293.91724749999997</v>
      </c>
      <c r="J4834" s="2"/>
    </row>
    <row r="4835" spans="1:10" ht="14.4">
      <c r="A4835" s="3" t="s">
        <v>139</v>
      </c>
      <c r="B4835" s="5">
        <v>2007</v>
      </c>
      <c r="C4835" s="3" t="s">
        <v>647</v>
      </c>
      <c r="D4835" s="3" t="s">
        <v>649</v>
      </c>
      <c r="E4835" s="3" t="s">
        <v>670</v>
      </c>
      <c r="F4835" s="3" t="s">
        <v>671</v>
      </c>
      <c r="G4835" s="5">
        <v>236.65277660000001</v>
      </c>
      <c r="H4835" s="5">
        <v>191.4154269</v>
      </c>
      <c r="I4835" s="5">
        <v>285.18432730000001</v>
      </c>
      <c r="J4835" s="2"/>
    </row>
    <row r="4836" spans="1:10" ht="14.4">
      <c r="A4836" s="3" t="s">
        <v>139</v>
      </c>
      <c r="B4836" s="5">
        <v>2008</v>
      </c>
      <c r="C4836" s="3" t="s">
        <v>647</v>
      </c>
      <c r="D4836" s="3" t="s">
        <v>649</v>
      </c>
      <c r="E4836" s="3" t="s">
        <v>670</v>
      </c>
      <c r="F4836" s="3" t="s">
        <v>671</v>
      </c>
      <c r="G4836" s="5">
        <v>229.08054100000001</v>
      </c>
      <c r="H4836" s="5">
        <v>185.19745839999999</v>
      </c>
      <c r="I4836" s="5">
        <v>278.37433920000001</v>
      </c>
      <c r="J4836" s="2"/>
    </row>
    <row r="4837" spans="1:10" ht="14.4">
      <c r="A4837" s="3" t="s">
        <v>139</v>
      </c>
      <c r="B4837" s="5">
        <v>2009</v>
      </c>
      <c r="C4837" s="3" t="s">
        <v>647</v>
      </c>
      <c r="D4837" s="3" t="s">
        <v>649</v>
      </c>
      <c r="E4837" s="3" t="s">
        <v>670</v>
      </c>
      <c r="F4837" s="3" t="s">
        <v>671</v>
      </c>
      <c r="G4837" s="5">
        <v>224.63222300000001</v>
      </c>
      <c r="H4837" s="5">
        <v>180.88045829999999</v>
      </c>
      <c r="I4837" s="5">
        <v>275.81351519999998</v>
      </c>
      <c r="J4837" s="2"/>
    </row>
    <row r="4838" spans="1:10" ht="14.4">
      <c r="A4838" s="3" t="s">
        <v>139</v>
      </c>
      <c r="B4838" s="5">
        <v>2010</v>
      </c>
      <c r="C4838" s="3" t="s">
        <v>647</v>
      </c>
      <c r="D4838" s="3" t="s">
        <v>649</v>
      </c>
      <c r="E4838" s="3" t="s">
        <v>670</v>
      </c>
      <c r="F4838" s="3" t="s">
        <v>671</v>
      </c>
      <c r="G4838" s="5">
        <v>220.47118019999999</v>
      </c>
      <c r="H4838" s="5">
        <v>177.25619589999999</v>
      </c>
      <c r="I4838" s="5">
        <v>269.25834739999999</v>
      </c>
      <c r="J4838" s="2"/>
    </row>
    <row r="4839" spans="1:10" ht="14.4">
      <c r="A4839" s="3" t="s">
        <v>139</v>
      </c>
      <c r="B4839" s="5">
        <v>2011</v>
      </c>
      <c r="C4839" s="3" t="s">
        <v>647</v>
      </c>
      <c r="D4839" s="3" t="s">
        <v>649</v>
      </c>
      <c r="E4839" s="3" t="s">
        <v>670</v>
      </c>
      <c r="F4839" s="3" t="s">
        <v>671</v>
      </c>
      <c r="G4839" s="5">
        <v>217.86258659999999</v>
      </c>
      <c r="H4839" s="5">
        <v>169.90611580000001</v>
      </c>
      <c r="I4839" s="5">
        <v>264.27750509999998</v>
      </c>
      <c r="J4839" s="2"/>
    </row>
    <row r="4840" spans="1:10" ht="14.4">
      <c r="A4840" s="3" t="s">
        <v>139</v>
      </c>
      <c r="B4840" s="5">
        <v>2012</v>
      </c>
      <c r="C4840" s="3" t="s">
        <v>647</v>
      </c>
      <c r="D4840" s="3" t="s">
        <v>649</v>
      </c>
      <c r="E4840" s="3" t="s">
        <v>670</v>
      </c>
      <c r="F4840" s="3" t="s">
        <v>671</v>
      </c>
      <c r="G4840" s="5">
        <v>214.3369448</v>
      </c>
      <c r="H4840" s="5">
        <v>166.48038399999999</v>
      </c>
      <c r="I4840" s="5">
        <v>266.09197640000002</v>
      </c>
      <c r="J4840" s="2"/>
    </row>
    <row r="4841" spans="1:10" ht="14.4">
      <c r="A4841" s="3" t="s">
        <v>139</v>
      </c>
      <c r="B4841" s="5">
        <v>2013</v>
      </c>
      <c r="C4841" s="3" t="s">
        <v>647</v>
      </c>
      <c r="D4841" s="3" t="s">
        <v>649</v>
      </c>
      <c r="E4841" s="3" t="s">
        <v>670</v>
      </c>
      <c r="F4841" s="3" t="s">
        <v>671</v>
      </c>
      <c r="G4841" s="5">
        <v>213.13276809999999</v>
      </c>
      <c r="H4841" s="5">
        <v>165.9980473</v>
      </c>
      <c r="I4841" s="5">
        <v>268.3629085</v>
      </c>
      <c r="J4841" s="2"/>
    </row>
    <row r="4842" spans="1:10" ht="14.4">
      <c r="A4842" s="3" t="s">
        <v>139</v>
      </c>
      <c r="B4842" s="5">
        <v>2014</v>
      </c>
      <c r="C4842" s="3" t="s">
        <v>647</v>
      </c>
      <c r="D4842" s="3" t="s">
        <v>649</v>
      </c>
      <c r="E4842" s="3" t="s">
        <v>670</v>
      </c>
      <c r="F4842" s="3" t="s">
        <v>671</v>
      </c>
      <c r="G4842" s="5">
        <v>213.8965374</v>
      </c>
      <c r="H4842" s="5">
        <v>166.11480220000001</v>
      </c>
      <c r="I4842" s="5">
        <v>265.1462032</v>
      </c>
      <c r="J4842" s="2"/>
    </row>
    <row r="4843" spans="1:10" ht="14.4">
      <c r="A4843" s="3" t="s">
        <v>139</v>
      </c>
      <c r="B4843" s="5">
        <v>2015</v>
      </c>
      <c r="C4843" s="3" t="s">
        <v>647</v>
      </c>
      <c r="D4843" s="3" t="s">
        <v>649</v>
      </c>
      <c r="E4843" s="3" t="s">
        <v>670</v>
      </c>
      <c r="F4843" s="3" t="s">
        <v>671</v>
      </c>
      <c r="G4843" s="5">
        <v>215.0424457</v>
      </c>
      <c r="H4843" s="5">
        <v>168.2172295</v>
      </c>
      <c r="I4843" s="5">
        <v>266.71824470000001</v>
      </c>
      <c r="J4843" s="2"/>
    </row>
    <row r="4844" spans="1:10" ht="14.4">
      <c r="A4844" s="3" t="s">
        <v>139</v>
      </c>
      <c r="B4844" s="5">
        <v>2016</v>
      </c>
      <c r="C4844" s="3" t="s">
        <v>647</v>
      </c>
      <c r="D4844" s="3" t="s">
        <v>649</v>
      </c>
      <c r="E4844" s="3" t="s">
        <v>670</v>
      </c>
      <c r="F4844" s="3" t="s">
        <v>671</v>
      </c>
      <c r="G4844" s="5">
        <v>215.24728830000001</v>
      </c>
      <c r="H4844" s="5">
        <v>169.69330719999999</v>
      </c>
      <c r="I4844" s="5">
        <v>265.61447340000001</v>
      </c>
      <c r="J4844" s="2"/>
    </row>
    <row r="4845" spans="1:10" ht="14.4">
      <c r="A4845" s="3" t="s">
        <v>139</v>
      </c>
      <c r="B4845" s="5">
        <v>2017</v>
      </c>
      <c r="C4845" s="3" t="s">
        <v>647</v>
      </c>
      <c r="D4845" s="3" t="s">
        <v>649</v>
      </c>
      <c r="E4845" s="3" t="s">
        <v>670</v>
      </c>
      <c r="F4845" s="3" t="s">
        <v>671</v>
      </c>
      <c r="G4845" s="5">
        <v>213.77139589999999</v>
      </c>
      <c r="H4845" s="5">
        <v>164.7346628</v>
      </c>
      <c r="I4845" s="5">
        <v>264.72382349999998</v>
      </c>
      <c r="J4845" s="2"/>
    </row>
    <row r="4846" spans="1:10" ht="14.4" hidden="1">
      <c r="A4846" s="3" t="s">
        <v>139</v>
      </c>
      <c r="B4846" s="5">
        <v>1990</v>
      </c>
      <c r="C4846" s="3" t="s">
        <v>647</v>
      </c>
      <c r="D4846" s="3" t="s">
        <v>649</v>
      </c>
      <c r="E4846" s="3" t="s">
        <v>670</v>
      </c>
      <c r="F4846" s="3" t="s">
        <v>672</v>
      </c>
      <c r="G4846" s="5">
        <v>13.58781548</v>
      </c>
      <c r="H4846" s="5">
        <v>10.78226405</v>
      </c>
      <c r="I4846" s="5">
        <v>16.431452870000001</v>
      </c>
      <c r="J4846" s="2"/>
    </row>
    <row r="4847" spans="1:10" ht="14.4" hidden="1">
      <c r="A4847" s="3" t="s">
        <v>139</v>
      </c>
      <c r="B4847" s="5">
        <v>1991</v>
      </c>
      <c r="C4847" s="3" t="s">
        <v>647</v>
      </c>
      <c r="D4847" s="3" t="s">
        <v>649</v>
      </c>
      <c r="E4847" s="3" t="s">
        <v>670</v>
      </c>
      <c r="F4847" s="3" t="s">
        <v>672</v>
      </c>
      <c r="G4847" s="5">
        <v>13.29979003</v>
      </c>
      <c r="H4847" s="5">
        <v>10.692108429999999</v>
      </c>
      <c r="I4847" s="5">
        <v>16.232324290000001</v>
      </c>
      <c r="J4847" s="2"/>
    </row>
    <row r="4848" spans="1:10" ht="14.4" hidden="1">
      <c r="A4848" s="3" t="s">
        <v>139</v>
      </c>
      <c r="B4848" s="5">
        <v>1992</v>
      </c>
      <c r="C4848" s="3" t="s">
        <v>647</v>
      </c>
      <c r="D4848" s="3" t="s">
        <v>649</v>
      </c>
      <c r="E4848" s="3" t="s">
        <v>670</v>
      </c>
      <c r="F4848" s="3" t="s">
        <v>672</v>
      </c>
      <c r="G4848" s="5">
        <v>13.02319095</v>
      </c>
      <c r="H4848" s="5">
        <v>10.431547869999999</v>
      </c>
      <c r="I4848" s="5">
        <v>15.635395150000001</v>
      </c>
      <c r="J4848" s="2"/>
    </row>
    <row r="4849" spans="1:10" ht="14.4" hidden="1">
      <c r="A4849" s="3" t="s">
        <v>139</v>
      </c>
      <c r="B4849" s="5">
        <v>1993</v>
      </c>
      <c r="C4849" s="3" t="s">
        <v>647</v>
      </c>
      <c r="D4849" s="3" t="s">
        <v>649</v>
      </c>
      <c r="E4849" s="3" t="s">
        <v>670</v>
      </c>
      <c r="F4849" s="3" t="s">
        <v>672</v>
      </c>
      <c r="G4849" s="5">
        <v>12.82346096</v>
      </c>
      <c r="H4849" s="5">
        <v>10.36864035</v>
      </c>
      <c r="I4849" s="5">
        <v>15.363136300000001</v>
      </c>
      <c r="J4849" s="2"/>
    </row>
    <row r="4850" spans="1:10" ht="14.4" hidden="1">
      <c r="A4850" s="3" t="s">
        <v>139</v>
      </c>
      <c r="B4850" s="5">
        <v>1994</v>
      </c>
      <c r="C4850" s="3" t="s">
        <v>647</v>
      </c>
      <c r="D4850" s="3" t="s">
        <v>649</v>
      </c>
      <c r="E4850" s="3" t="s">
        <v>670</v>
      </c>
      <c r="F4850" s="3" t="s">
        <v>672</v>
      </c>
      <c r="G4850" s="5">
        <v>12.7115352</v>
      </c>
      <c r="H4850" s="5">
        <v>10.34158014</v>
      </c>
      <c r="I4850" s="5">
        <v>15.25633021</v>
      </c>
      <c r="J4850" s="2"/>
    </row>
    <row r="4851" spans="1:10" ht="14.4" hidden="1">
      <c r="A4851" s="3" t="s">
        <v>139</v>
      </c>
      <c r="B4851" s="5">
        <v>1995</v>
      </c>
      <c r="C4851" s="3" t="s">
        <v>647</v>
      </c>
      <c r="D4851" s="3" t="s">
        <v>649</v>
      </c>
      <c r="E4851" s="3" t="s">
        <v>670</v>
      </c>
      <c r="F4851" s="3" t="s">
        <v>672</v>
      </c>
      <c r="G4851" s="5">
        <v>12.5267284</v>
      </c>
      <c r="H4851" s="5">
        <v>10.16498717</v>
      </c>
      <c r="I4851" s="5">
        <v>15.10676458</v>
      </c>
      <c r="J4851" s="2"/>
    </row>
    <row r="4852" spans="1:10" ht="14.4" hidden="1">
      <c r="A4852" s="3" t="s">
        <v>139</v>
      </c>
      <c r="B4852" s="5">
        <v>1996</v>
      </c>
      <c r="C4852" s="3" t="s">
        <v>647</v>
      </c>
      <c r="D4852" s="3" t="s">
        <v>649</v>
      </c>
      <c r="E4852" s="3" t="s">
        <v>670</v>
      </c>
      <c r="F4852" s="3" t="s">
        <v>672</v>
      </c>
      <c r="G4852" s="5">
        <v>12.239391400000001</v>
      </c>
      <c r="H4852" s="5">
        <v>10.080664820000001</v>
      </c>
      <c r="I4852" s="5">
        <v>14.6628896</v>
      </c>
      <c r="J4852" s="2"/>
    </row>
    <row r="4853" spans="1:10" ht="14.4" hidden="1">
      <c r="A4853" s="3" t="s">
        <v>139</v>
      </c>
      <c r="B4853" s="5">
        <v>1997</v>
      </c>
      <c r="C4853" s="3" t="s">
        <v>647</v>
      </c>
      <c r="D4853" s="3" t="s">
        <v>649</v>
      </c>
      <c r="E4853" s="3" t="s">
        <v>670</v>
      </c>
      <c r="F4853" s="3" t="s">
        <v>672</v>
      </c>
      <c r="G4853" s="5">
        <v>11.985674700000001</v>
      </c>
      <c r="H4853" s="5">
        <v>9.8082033230000008</v>
      </c>
      <c r="I4853" s="5">
        <v>14.36447946</v>
      </c>
      <c r="J4853" s="2"/>
    </row>
    <row r="4854" spans="1:10" ht="14.4" hidden="1">
      <c r="A4854" s="3" t="s">
        <v>139</v>
      </c>
      <c r="B4854" s="5">
        <v>1998</v>
      </c>
      <c r="C4854" s="3" t="s">
        <v>647</v>
      </c>
      <c r="D4854" s="3" t="s">
        <v>649</v>
      </c>
      <c r="E4854" s="3" t="s">
        <v>670</v>
      </c>
      <c r="F4854" s="3" t="s">
        <v>672</v>
      </c>
      <c r="G4854" s="5">
        <v>11.67922298</v>
      </c>
      <c r="H4854" s="5">
        <v>9.4678780279999994</v>
      </c>
      <c r="I4854" s="5">
        <v>14.024623699999999</v>
      </c>
      <c r="J4854" s="2"/>
    </row>
    <row r="4855" spans="1:10" ht="14.4" hidden="1">
      <c r="A4855" s="3" t="s">
        <v>139</v>
      </c>
      <c r="B4855" s="5">
        <v>1999</v>
      </c>
      <c r="C4855" s="3" t="s">
        <v>647</v>
      </c>
      <c r="D4855" s="3" t="s">
        <v>649</v>
      </c>
      <c r="E4855" s="3" t="s">
        <v>670</v>
      </c>
      <c r="F4855" s="3" t="s">
        <v>672</v>
      </c>
      <c r="G4855" s="5">
        <v>11.34469577</v>
      </c>
      <c r="H4855" s="5">
        <v>9.2425269340000007</v>
      </c>
      <c r="I4855" s="5">
        <v>13.707657190000001</v>
      </c>
      <c r="J4855" s="2"/>
    </row>
    <row r="4856" spans="1:10" ht="14.4" hidden="1">
      <c r="A4856" s="3" t="s">
        <v>139</v>
      </c>
      <c r="B4856" s="5">
        <v>2000</v>
      </c>
      <c r="C4856" s="3" t="s">
        <v>647</v>
      </c>
      <c r="D4856" s="3" t="s">
        <v>649</v>
      </c>
      <c r="E4856" s="3" t="s">
        <v>670</v>
      </c>
      <c r="F4856" s="3" t="s">
        <v>672</v>
      </c>
      <c r="G4856" s="5">
        <v>10.98390697</v>
      </c>
      <c r="H4856" s="5">
        <v>8.8439917819999998</v>
      </c>
      <c r="I4856" s="5">
        <v>13.292581950000001</v>
      </c>
      <c r="J4856" s="2"/>
    </row>
    <row r="4857" spans="1:10" ht="14.4" hidden="1">
      <c r="A4857" s="3" t="s">
        <v>139</v>
      </c>
      <c r="B4857" s="5">
        <v>2001</v>
      </c>
      <c r="C4857" s="3" t="s">
        <v>647</v>
      </c>
      <c r="D4857" s="3" t="s">
        <v>649</v>
      </c>
      <c r="E4857" s="3" t="s">
        <v>670</v>
      </c>
      <c r="F4857" s="3" t="s">
        <v>672</v>
      </c>
      <c r="G4857" s="5">
        <v>10.649542820000001</v>
      </c>
      <c r="H4857" s="5">
        <v>8.5601142390000007</v>
      </c>
      <c r="I4857" s="5">
        <v>13.01257779</v>
      </c>
      <c r="J4857" s="2"/>
    </row>
    <row r="4858" spans="1:10" ht="14.4" hidden="1">
      <c r="A4858" s="3" t="s">
        <v>139</v>
      </c>
      <c r="B4858" s="5">
        <v>2002</v>
      </c>
      <c r="C4858" s="3" t="s">
        <v>647</v>
      </c>
      <c r="D4858" s="3" t="s">
        <v>649</v>
      </c>
      <c r="E4858" s="3" t="s">
        <v>670</v>
      </c>
      <c r="F4858" s="3" t="s">
        <v>672</v>
      </c>
      <c r="G4858" s="5">
        <v>10.22660992</v>
      </c>
      <c r="H4858" s="5">
        <v>8.2765853739999997</v>
      </c>
      <c r="I4858" s="5">
        <v>12.26171985</v>
      </c>
      <c r="J4858" s="2"/>
    </row>
    <row r="4859" spans="1:10" ht="14.4" hidden="1">
      <c r="A4859" s="3" t="s">
        <v>139</v>
      </c>
      <c r="B4859" s="5">
        <v>2003</v>
      </c>
      <c r="C4859" s="3" t="s">
        <v>647</v>
      </c>
      <c r="D4859" s="3" t="s">
        <v>649</v>
      </c>
      <c r="E4859" s="3" t="s">
        <v>670</v>
      </c>
      <c r="F4859" s="3" t="s">
        <v>672</v>
      </c>
      <c r="G4859" s="5">
        <v>9.9186698139999994</v>
      </c>
      <c r="H4859" s="5">
        <v>8.0789218159999994</v>
      </c>
      <c r="I4859" s="5">
        <v>11.97925412</v>
      </c>
      <c r="J4859" s="2"/>
    </row>
    <row r="4860" spans="1:10" ht="14.4" hidden="1">
      <c r="A4860" s="3" t="s">
        <v>139</v>
      </c>
      <c r="B4860" s="5">
        <v>2004</v>
      </c>
      <c r="C4860" s="3" t="s">
        <v>647</v>
      </c>
      <c r="D4860" s="3" t="s">
        <v>649</v>
      </c>
      <c r="E4860" s="3" t="s">
        <v>670</v>
      </c>
      <c r="F4860" s="3" t="s">
        <v>672</v>
      </c>
      <c r="G4860" s="5">
        <v>9.6540364269999994</v>
      </c>
      <c r="H4860" s="5">
        <v>7.7997804239999997</v>
      </c>
      <c r="I4860" s="5">
        <v>11.63636486</v>
      </c>
      <c r="J4860" s="2"/>
    </row>
    <row r="4861" spans="1:10" ht="14.4" hidden="1">
      <c r="A4861" s="3" t="s">
        <v>139</v>
      </c>
      <c r="B4861" s="5">
        <v>2005</v>
      </c>
      <c r="C4861" s="3" t="s">
        <v>647</v>
      </c>
      <c r="D4861" s="3" t="s">
        <v>649</v>
      </c>
      <c r="E4861" s="3" t="s">
        <v>670</v>
      </c>
      <c r="F4861" s="3" t="s">
        <v>672</v>
      </c>
      <c r="G4861" s="5">
        <v>9.3403360739999997</v>
      </c>
      <c r="H4861" s="5">
        <v>7.4638036520000002</v>
      </c>
      <c r="I4861" s="5">
        <v>11.28555437</v>
      </c>
      <c r="J4861" s="2"/>
    </row>
    <row r="4862" spans="1:10" ht="14.4" hidden="1">
      <c r="A4862" s="3" t="s">
        <v>139</v>
      </c>
      <c r="B4862" s="5">
        <v>2006</v>
      </c>
      <c r="C4862" s="3" t="s">
        <v>647</v>
      </c>
      <c r="D4862" s="3" t="s">
        <v>649</v>
      </c>
      <c r="E4862" s="3" t="s">
        <v>670</v>
      </c>
      <c r="F4862" s="3" t="s">
        <v>672</v>
      </c>
      <c r="G4862" s="5">
        <v>9.0441896059999998</v>
      </c>
      <c r="H4862" s="5">
        <v>7.3031641179999998</v>
      </c>
      <c r="I4862" s="5">
        <v>10.884982089999999</v>
      </c>
      <c r="J4862" s="2"/>
    </row>
    <row r="4863" spans="1:10" ht="14.4" hidden="1">
      <c r="A4863" s="3" t="s">
        <v>139</v>
      </c>
      <c r="B4863" s="5">
        <v>2007</v>
      </c>
      <c r="C4863" s="3" t="s">
        <v>647</v>
      </c>
      <c r="D4863" s="3" t="s">
        <v>649</v>
      </c>
      <c r="E4863" s="3" t="s">
        <v>670</v>
      </c>
      <c r="F4863" s="3" t="s">
        <v>672</v>
      </c>
      <c r="G4863" s="5">
        <v>8.7952876769999992</v>
      </c>
      <c r="H4863" s="5">
        <v>7.1629874359999999</v>
      </c>
      <c r="I4863" s="5">
        <v>10.58768257</v>
      </c>
      <c r="J4863" s="2"/>
    </row>
    <row r="4864" spans="1:10" ht="14.4" hidden="1">
      <c r="A4864" s="3" t="s">
        <v>139</v>
      </c>
      <c r="B4864" s="5">
        <v>2008</v>
      </c>
      <c r="C4864" s="3" t="s">
        <v>647</v>
      </c>
      <c r="D4864" s="3" t="s">
        <v>649</v>
      </c>
      <c r="E4864" s="3" t="s">
        <v>670</v>
      </c>
      <c r="F4864" s="3" t="s">
        <v>672</v>
      </c>
      <c r="G4864" s="5">
        <v>8.5626417359999998</v>
      </c>
      <c r="H4864" s="5">
        <v>6.9520281410000004</v>
      </c>
      <c r="I4864" s="5">
        <v>10.4387724</v>
      </c>
      <c r="J4864" s="2"/>
    </row>
    <row r="4865" spans="1:10" ht="14.4" hidden="1">
      <c r="A4865" s="3" t="s">
        <v>139</v>
      </c>
      <c r="B4865" s="5">
        <v>2009</v>
      </c>
      <c r="C4865" s="3" t="s">
        <v>647</v>
      </c>
      <c r="D4865" s="3" t="s">
        <v>649</v>
      </c>
      <c r="E4865" s="3" t="s">
        <v>670</v>
      </c>
      <c r="F4865" s="3" t="s">
        <v>672</v>
      </c>
      <c r="G4865" s="5">
        <v>8.4292354619999994</v>
      </c>
      <c r="H4865" s="5">
        <v>6.7382067460000004</v>
      </c>
      <c r="I4865" s="5">
        <v>10.320808680000001</v>
      </c>
      <c r="J4865" s="2"/>
    </row>
    <row r="4866" spans="1:10" ht="14.4" hidden="1">
      <c r="A4866" s="3" t="s">
        <v>139</v>
      </c>
      <c r="B4866" s="5">
        <v>2010</v>
      </c>
      <c r="C4866" s="3" t="s">
        <v>647</v>
      </c>
      <c r="D4866" s="3" t="s">
        <v>649</v>
      </c>
      <c r="E4866" s="3" t="s">
        <v>670</v>
      </c>
      <c r="F4866" s="3" t="s">
        <v>672</v>
      </c>
      <c r="G4866" s="5">
        <v>8.3065298779999992</v>
      </c>
      <c r="H4866" s="5">
        <v>6.6719956319999998</v>
      </c>
      <c r="I4866" s="5">
        <v>10.222115799999999</v>
      </c>
      <c r="J4866" s="2"/>
    </row>
    <row r="4867" spans="1:10" ht="14.4" hidden="1">
      <c r="A4867" s="3" t="s">
        <v>139</v>
      </c>
      <c r="B4867" s="5">
        <v>2011</v>
      </c>
      <c r="C4867" s="3" t="s">
        <v>647</v>
      </c>
      <c r="D4867" s="3" t="s">
        <v>649</v>
      </c>
      <c r="E4867" s="3" t="s">
        <v>670</v>
      </c>
      <c r="F4867" s="3" t="s">
        <v>672</v>
      </c>
      <c r="G4867" s="5">
        <v>8.236656215</v>
      </c>
      <c r="H4867" s="5">
        <v>6.455454263</v>
      </c>
      <c r="I4867" s="5">
        <v>9.9965657960000005</v>
      </c>
      <c r="J4867" s="2"/>
    </row>
    <row r="4868" spans="1:10" ht="14.4" hidden="1">
      <c r="A4868" s="3" t="s">
        <v>139</v>
      </c>
      <c r="B4868" s="5">
        <v>2012</v>
      </c>
      <c r="C4868" s="3" t="s">
        <v>647</v>
      </c>
      <c r="D4868" s="3" t="s">
        <v>649</v>
      </c>
      <c r="E4868" s="3" t="s">
        <v>670</v>
      </c>
      <c r="F4868" s="3" t="s">
        <v>672</v>
      </c>
      <c r="G4868" s="5">
        <v>8.1392807069999993</v>
      </c>
      <c r="H4868" s="5">
        <v>6.4060226690000004</v>
      </c>
      <c r="I4868" s="5">
        <v>10.060652770000001</v>
      </c>
      <c r="J4868" s="2"/>
    </row>
    <row r="4869" spans="1:10" ht="14.4" hidden="1">
      <c r="A4869" s="3" t="s">
        <v>139</v>
      </c>
      <c r="B4869" s="5">
        <v>2013</v>
      </c>
      <c r="C4869" s="3" t="s">
        <v>647</v>
      </c>
      <c r="D4869" s="3" t="s">
        <v>649</v>
      </c>
      <c r="E4869" s="3" t="s">
        <v>670</v>
      </c>
      <c r="F4869" s="3" t="s">
        <v>672</v>
      </c>
      <c r="G4869" s="5">
        <v>8.1372820390000005</v>
      </c>
      <c r="H4869" s="5">
        <v>6.4039708040000001</v>
      </c>
      <c r="I4869" s="5">
        <v>10.17032165</v>
      </c>
      <c r="J4869" s="2"/>
    </row>
    <row r="4870" spans="1:10" ht="14.4" hidden="1">
      <c r="A4870" s="3" t="s">
        <v>139</v>
      </c>
      <c r="B4870" s="5">
        <v>2014</v>
      </c>
      <c r="C4870" s="3" t="s">
        <v>647</v>
      </c>
      <c r="D4870" s="3" t="s">
        <v>649</v>
      </c>
      <c r="E4870" s="3" t="s">
        <v>670</v>
      </c>
      <c r="F4870" s="3" t="s">
        <v>672</v>
      </c>
      <c r="G4870" s="5">
        <v>8.2063084219999993</v>
      </c>
      <c r="H4870" s="5">
        <v>6.4656615540000004</v>
      </c>
      <c r="I4870" s="5">
        <v>10.143375669999999</v>
      </c>
      <c r="J4870" s="2"/>
    </row>
    <row r="4871" spans="1:10" ht="14.4" hidden="1">
      <c r="A4871" s="3" t="s">
        <v>139</v>
      </c>
      <c r="B4871" s="5">
        <v>2015</v>
      </c>
      <c r="C4871" s="3" t="s">
        <v>647</v>
      </c>
      <c r="D4871" s="3" t="s">
        <v>649</v>
      </c>
      <c r="E4871" s="3" t="s">
        <v>670</v>
      </c>
      <c r="F4871" s="3" t="s">
        <v>672</v>
      </c>
      <c r="G4871" s="5">
        <v>8.2928504119999999</v>
      </c>
      <c r="H4871" s="5">
        <v>6.5423057240000002</v>
      </c>
      <c r="I4871" s="5">
        <v>10.24656047</v>
      </c>
      <c r="J4871" s="2"/>
    </row>
    <row r="4872" spans="1:10" ht="14.4" hidden="1">
      <c r="A4872" s="3" t="s">
        <v>139</v>
      </c>
      <c r="B4872" s="5">
        <v>2016</v>
      </c>
      <c r="C4872" s="3" t="s">
        <v>647</v>
      </c>
      <c r="D4872" s="3" t="s">
        <v>649</v>
      </c>
      <c r="E4872" s="3" t="s">
        <v>670</v>
      </c>
      <c r="F4872" s="3" t="s">
        <v>672</v>
      </c>
      <c r="G4872" s="5">
        <v>8.3515432769999993</v>
      </c>
      <c r="H4872" s="5">
        <v>6.6752600749999997</v>
      </c>
      <c r="I4872" s="5">
        <v>10.24201364</v>
      </c>
      <c r="J4872" s="2"/>
    </row>
    <row r="4873" spans="1:10" ht="14.4" hidden="1">
      <c r="A4873" s="3" t="s">
        <v>139</v>
      </c>
      <c r="B4873" s="5">
        <v>2017</v>
      </c>
      <c r="C4873" s="3" t="s">
        <v>647</v>
      </c>
      <c r="D4873" s="3" t="s">
        <v>649</v>
      </c>
      <c r="E4873" s="3" t="s">
        <v>670</v>
      </c>
      <c r="F4873" s="3" t="s">
        <v>672</v>
      </c>
      <c r="G4873" s="5">
        <v>8.3540843480000007</v>
      </c>
      <c r="H4873" s="5">
        <v>6.4900174399999999</v>
      </c>
      <c r="I4873" s="5">
        <v>10.2520864</v>
      </c>
      <c r="J4873" s="2"/>
    </row>
    <row r="4874" spans="1:10" ht="14.4">
      <c r="A4874" s="3" t="s">
        <v>139</v>
      </c>
      <c r="B4874" s="5">
        <v>1990</v>
      </c>
      <c r="C4874" s="3" t="s">
        <v>647</v>
      </c>
      <c r="D4874" s="3" t="s">
        <v>650</v>
      </c>
      <c r="E4874" s="3" t="s">
        <v>670</v>
      </c>
      <c r="F4874" s="3" t="s">
        <v>671</v>
      </c>
      <c r="G4874" s="5">
        <v>97.817102379999994</v>
      </c>
      <c r="H4874" s="5">
        <v>70.509631540000001</v>
      </c>
      <c r="I4874" s="5">
        <v>128.09022450000001</v>
      </c>
      <c r="J4874" s="2"/>
    </row>
    <row r="4875" spans="1:10" ht="14.4">
      <c r="A4875" s="3" t="s">
        <v>139</v>
      </c>
      <c r="B4875" s="5">
        <v>1991</v>
      </c>
      <c r="C4875" s="3" t="s">
        <v>647</v>
      </c>
      <c r="D4875" s="3" t="s">
        <v>650</v>
      </c>
      <c r="E4875" s="3" t="s">
        <v>670</v>
      </c>
      <c r="F4875" s="3" t="s">
        <v>671</v>
      </c>
      <c r="G4875" s="5">
        <v>95.672713090000002</v>
      </c>
      <c r="H4875" s="5">
        <v>70.776341000000002</v>
      </c>
      <c r="I4875" s="5">
        <v>124.93444340000001</v>
      </c>
      <c r="J4875" s="2"/>
    </row>
    <row r="4876" spans="1:10" ht="14.4">
      <c r="A4876" s="3" t="s">
        <v>139</v>
      </c>
      <c r="B4876" s="5">
        <v>1992</v>
      </c>
      <c r="C4876" s="3" t="s">
        <v>647</v>
      </c>
      <c r="D4876" s="3" t="s">
        <v>650</v>
      </c>
      <c r="E4876" s="3" t="s">
        <v>670</v>
      </c>
      <c r="F4876" s="3" t="s">
        <v>671</v>
      </c>
      <c r="G4876" s="5">
        <v>93.659220599999998</v>
      </c>
      <c r="H4876" s="5">
        <v>69.302172490000004</v>
      </c>
      <c r="I4876" s="5">
        <v>121.2531501</v>
      </c>
      <c r="J4876" s="2"/>
    </row>
    <row r="4877" spans="1:10" ht="14.4">
      <c r="A4877" s="3" t="s">
        <v>139</v>
      </c>
      <c r="B4877" s="5">
        <v>1993</v>
      </c>
      <c r="C4877" s="3" t="s">
        <v>647</v>
      </c>
      <c r="D4877" s="3" t="s">
        <v>650</v>
      </c>
      <c r="E4877" s="3" t="s">
        <v>670</v>
      </c>
      <c r="F4877" s="3" t="s">
        <v>671</v>
      </c>
      <c r="G4877" s="5">
        <v>92.363446350000004</v>
      </c>
      <c r="H4877" s="5">
        <v>67.728968910000006</v>
      </c>
      <c r="I4877" s="5">
        <v>119.8018397</v>
      </c>
      <c r="J4877" s="2"/>
    </row>
    <row r="4878" spans="1:10" ht="14.4">
      <c r="A4878" s="3" t="s">
        <v>139</v>
      </c>
      <c r="B4878" s="5">
        <v>1994</v>
      </c>
      <c r="C4878" s="3" t="s">
        <v>647</v>
      </c>
      <c r="D4878" s="3" t="s">
        <v>650</v>
      </c>
      <c r="E4878" s="3" t="s">
        <v>670</v>
      </c>
      <c r="F4878" s="3" t="s">
        <v>671</v>
      </c>
      <c r="G4878" s="5">
        <v>91.682270009999996</v>
      </c>
      <c r="H4878" s="5">
        <v>67.503637510000004</v>
      </c>
      <c r="I4878" s="5">
        <v>117.7845542</v>
      </c>
      <c r="J4878" s="2"/>
    </row>
    <row r="4879" spans="1:10" ht="14.4">
      <c r="A4879" s="3" t="s">
        <v>139</v>
      </c>
      <c r="B4879" s="5">
        <v>1995</v>
      </c>
      <c r="C4879" s="3" t="s">
        <v>647</v>
      </c>
      <c r="D4879" s="3" t="s">
        <v>650</v>
      </c>
      <c r="E4879" s="3" t="s">
        <v>670</v>
      </c>
      <c r="F4879" s="3" t="s">
        <v>671</v>
      </c>
      <c r="G4879" s="5">
        <v>90.541600450000004</v>
      </c>
      <c r="H4879" s="5">
        <v>66.667407170000004</v>
      </c>
      <c r="I4879" s="5">
        <v>117.8682707</v>
      </c>
      <c r="J4879" s="2"/>
    </row>
    <row r="4880" spans="1:10" ht="14.4">
      <c r="A4880" s="3" t="s">
        <v>139</v>
      </c>
      <c r="B4880" s="5">
        <v>1996</v>
      </c>
      <c r="C4880" s="3" t="s">
        <v>647</v>
      </c>
      <c r="D4880" s="3" t="s">
        <v>650</v>
      </c>
      <c r="E4880" s="3" t="s">
        <v>670</v>
      </c>
      <c r="F4880" s="3" t="s">
        <v>671</v>
      </c>
      <c r="G4880" s="5">
        <v>88.986169329999996</v>
      </c>
      <c r="H4880" s="5">
        <v>66.201528730000007</v>
      </c>
      <c r="I4880" s="5">
        <v>116.1589211</v>
      </c>
      <c r="J4880" s="2"/>
    </row>
    <row r="4881" spans="1:10" ht="14.4">
      <c r="A4881" s="3" t="s">
        <v>139</v>
      </c>
      <c r="B4881" s="5">
        <v>1997</v>
      </c>
      <c r="C4881" s="3" t="s">
        <v>647</v>
      </c>
      <c r="D4881" s="3" t="s">
        <v>650</v>
      </c>
      <c r="E4881" s="3" t="s">
        <v>670</v>
      </c>
      <c r="F4881" s="3" t="s">
        <v>671</v>
      </c>
      <c r="G4881" s="5">
        <v>87.749687879999996</v>
      </c>
      <c r="H4881" s="5">
        <v>65.792852289999999</v>
      </c>
      <c r="I4881" s="5">
        <v>113.1336414</v>
      </c>
      <c r="J4881" s="2"/>
    </row>
    <row r="4882" spans="1:10" ht="14.4">
      <c r="A4882" s="3" t="s">
        <v>139</v>
      </c>
      <c r="B4882" s="5">
        <v>1998</v>
      </c>
      <c r="C4882" s="3" t="s">
        <v>647</v>
      </c>
      <c r="D4882" s="3" t="s">
        <v>650</v>
      </c>
      <c r="E4882" s="3" t="s">
        <v>670</v>
      </c>
      <c r="F4882" s="3" t="s">
        <v>671</v>
      </c>
      <c r="G4882" s="5">
        <v>86.4287013</v>
      </c>
      <c r="H4882" s="5">
        <v>63.44547815</v>
      </c>
      <c r="I4882" s="5">
        <v>111.3030571</v>
      </c>
      <c r="J4882" s="2"/>
    </row>
    <row r="4883" spans="1:10" ht="14.4">
      <c r="A4883" s="3" t="s">
        <v>139</v>
      </c>
      <c r="B4883" s="5">
        <v>1999</v>
      </c>
      <c r="C4883" s="3" t="s">
        <v>647</v>
      </c>
      <c r="D4883" s="3" t="s">
        <v>650</v>
      </c>
      <c r="E4883" s="3" t="s">
        <v>670</v>
      </c>
      <c r="F4883" s="3" t="s">
        <v>671</v>
      </c>
      <c r="G4883" s="5">
        <v>85.788969260000002</v>
      </c>
      <c r="H4883" s="5">
        <v>63.148964130000003</v>
      </c>
      <c r="I4883" s="5">
        <v>111.2023757</v>
      </c>
      <c r="J4883" s="2"/>
    </row>
    <row r="4884" spans="1:10" ht="14.4">
      <c r="A4884" s="3" t="s">
        <v>139</v>
      </c>
      <c r="B4884" s="5">
        <v>2000</v>
      </c>
      <c r="C4884" s="3" t="s">
        <v>647</v>
      </c>
      <c r="D4884" s="3" t="s">
        <v>650</v>
      </c>
      <c r="E4884" s="3" t="s">
        <v>670</v>
      </c>
      <c r="F4884" s="3" t="s">
        <v>671</v>
      </c>
      <c r="G4884" s="5">
        <v>85.078117289999994</v>
      </c>
      <c r="H4884" s="5">
        <v>63.673727749999998</v>
      </c>
      <c r="I4884" s="5">
        <v>109.61184710000001</v>
      </c>
      <c r="J4884" s="2"/>
    </row>
    <row r="4885" spans="1:10" ht="14.4">
      <c r="A4885" s="3" t="s">
        <v>139</v>
      </c>
      <c r="B4885" s="5">
        <v>2001</v>
      </c>
      <c r="C4885" s="3" t="s">
        <v>647</v>
      </c>
      <c r="D4885" s="3" t="s">
        <v>650</v>
      </c>
      <c r="E4885" s="3" t="s">
        <v>670</v>
      </c>
      <c r="F4885" s="3" t="s">
        <v>671</v>
      </c>
      <c r="G4885" s="5">
        <v>84.099134910000004</v>
      </c>
      <c r="H4885" s="5">
        <v>61.862367470000002</v>
      </c>
      <c r="I4885" s="5">
        <v>106.40496709999999</v>
      </c>
      <c r="J4885" s="2"/>
    </row>
    <row r="4886" spans="1:10" ht="14.4">
      <c r="A4886" s="3" t="s">
        <v>139</v>
      </c>
      <c r="B4886" s="5">
        <v>2002</v>
      </c>
      <c r="C4886" s="3" t="s">
        <v>647</v>
      </c>
      <c r="D4886" s="3" t="s">
        <v>650</v>
      </c>
      <c r="E4886" s="3" t="s">
        <v>670</v>
      </c>
      <c r="F4886" s="3" t="s">
        <v>671</v>
      </c>
      <c r="G4886" s="5">
        <v>82.164234899999997</v>
      </c>
      <c r="H4886" s="5">
        <v>60.619267890000003</v>
      </c>
      <c r="I4886" s="5">
        <v>106.399083</v>
      </c>
      <c r="J4886" s="2"/>
    </row>
    <row r="4887" spans="1:10" ht="14.4">
      <c r="A4887" s="3" t="s">
        <v>139</v>
      </c>
      <c r="B4887" s="5">
        <v>2003</v>
      </c>
      <c r="C4887" s="3" t="s">
        <v>647</v>
      </c>
      <c r="D4887" s="3" t="s">
        <v>650</v>
      </c>
      <c r="E4887" s="3" t="s">
        <v>670</v>
      </c>
      <c r="F4887" s="3" t="s">
        <v>671</v>
      </c>
      <c r="G4887" s="5">
        <v>80.892466720000002</v>
      </c>
      <c r="H4887" s="5">
        <v>59.5812715</v>
      </c>
      <c r="I4887" s="5">
        <v>104.8864193</v>
      </c>
      <c r="J4887" s="2"/>
    </row>
    <row r="4888" spans="1:10" ht="14.4">
      <c r="A4888" s="3" t="s">
        <v>139</v>
      </c>
      <c r="B4888" s="5">
        <v>2004</v>
      </c>
      <c r="C4888" s="3" t="s">
        <v>647</v>
      </c>
      <c r="D4888" s="3" t="s">
        <v>650</v>
      </c>
      <c r="E4888" s="3" t="s">
        <v>670</v>
      </c>
      <c r="F4888" s="3" t="s">
        <v>671</v>
      </c>
      <c r="G4888" s="5">
        <v>79.758220820000005</v>
      </c>
      <c r="H4888" s="5">
        <v>58.513979169999999</v>
      </c>
      <c r="I4888" s="5">
        <v>102.1956059</v>
      </c>
      <c r="J4888" s="2"/>
    </row>
    <row r="4889" spans="1:10" ht="14.4">
      <c r="A4889" s="3" t="s">
        <v>139</v>
      </c>
      <c r="B4889" s="5">
        <v>2005</v>
      </c>
      <c r="C4889" s="3" t="s">
        <v>647</v>
      </c>
      <c r="D4889" s="3" t="s">
        <v>650</v>
      </c>
      <c r="E4889" s="3" t="s">
        <v>670</v>
      </c>
      <c r="F4889" s="3" t="s">
        <v>671</v>
      </c>
      <c r="G4889" s="5">
        <v>78.006430989999998</v>
      </c>
      <c r="H4889" s="5">
        <v>56.621830709999998</v>
      </c>
      <c r="I4889" s="5">
        <v>99.679433290000006</v>
      </c>
      <c r="J4889" s="2"/>
    </row>
    <row r="4890" spans="1:10" ht="14.4">
      <c r="A4890" s="3" t="s">
        <v>139</v>
      </c>
      <c r="B4890" s="5">
        <v>2006</v>
      </c>
      <c r="C4890" s="3" t="s">
        <v>647</v>
      </c>
      <c r="D4890" s="3" t="s">
        <v>650</v>
      </c>
      <c r="E4890" s="3" t="s">
        <v>670</v>
      </c>
      <c r="F4890" s="3" t="s">
        <v>671</v>
      </c>
      <c r="G4890" s="5">
        <v>76.545297910000002</v>
      </c>
      <c r="H4890" s="5">
        <v>56.859754180000003</v>
      </c>
      <c r="I4890" s="5">
        <v>99.048373839999996</v>
      </c>
      <c r="J4890" s="2"/>
    </row>
    <row r="4891" spans="1:10" ht="14.4">
      <c r="A4891" s="3" t="s">
        <v>139</v>
      </c>
      <c r="B4891" s="5">
        <v>2007</v>
      </c>
      <c r="C4891" s="3" t="s">
        <v>647</v>
      </c>
      <c r="D4891" s="3" t="s">
        <v>650</v>
      </c>
      <c r="E4891" s="3" t="s">
        <v>670</v>
      </c>
      <c r="F4891" s="3" t="s">
        <v>671</v>
      </c>
      <c r="G4891" s="5">
        <v>75.20805421</v>
      </c>
      <c r="H4891" s="5">
        <v>55.50123172</v>
      </c>
      <c r="I4891" s="5">
        <v>97.023312180000005</v>
      </c>
      <c r="J4891" s="2"/>
    </row>
    <row r="4892" spans="1:10" ht="14.4">
      <c r="A4892" s="3" t="s">
        <v>139</v>
      </c>
      <c r="B4892" s="5">
        <v>2008</v>
      </c>
      <c r="C4892" s="3" t="s">
        <v>647</v>
      </c>
      <c r="D4892" s="3" t="s">
        <v>650</v>
      </c>
      <c r="E4892" s="3" t="s">
        <v>670</v>
      </c>
      <c r="F4892" s="3" t="s">
        <v>671</v>
      </c>
      <c r="G4892" s="5">
        <v>74.259709760000007</v>
      </c>
      <c r="H4892" s="5">
        <v>54.743121279999997</v>
      </c>
      <c r="I4892" s="5">
        <v>94.381037449999994</v>
      </c>
      <c r="J4892" s="2"/>
    </row>
    <row r="4893" spans="1:10" ht="14.4">
      <c r="A4893" s="3" t="s">
        <v>139</v>
      </c>
      <c r="B4893" s="5">
        <v>2009</v>
      </c>
      <c r="C4893" s="3" t="s">
        <v>647</v>
      </c>
      <c r="D4893" s="3" t="s">
        <v>650</v>
      </c>
      <c r="E4893" s="3" t="s">
        <v>670</v>
      </c>
      <c r="F4893" s="3" t="s">
        <v>671</v>
      </c>
      <c r="G4893" s="5">
        <v>73.890940999999998</v>
      </c>
      <c r="H4893" s="5">
        <v>54.479903989999997</v>
      </c>
      <c r="I4893" s="5">
        <v>96.335326899999998</v>
      </c>
      <c r="J4893" s="2"/>
    </row>
    <row r="4894" spans="1:10" ht="14.4">
      <c r="A4894" s="3" t="s">
        <v>139</v>
      </c>
      <c r="B4894" s="5">
        <v>2010</v>
      </c>
      <c r="C4894" s="3" t="s">
        <v>647</v>
      </c>
      <c r="D4894" s="3" t="s">
        <v>650</v>
      </c>
      <c r="E4894" s="3" t="s">
        <v>670</v>
      </c>
      <c r="F4894" s="3" t="s">
        <v>671</v>
      </c>
      <c r="G4894" s="5">
        <v>73.335198329999997</v>
      </c>
      <c r="H4894" s="5">
        <v>54.354891690000002</v>
      </c>
      <c r="I4894" s="5">
        <v>94.189159219999993</v>
      </c>
      <c r="J4894" s="2"/>
    </row>
    <row r="4895" spans="1:10" ht="14.4">
      <c r="A4895" s="3" t="s">
        <v>139</v>
      </c>
      <c r="B4895" s="5">
        <v>2011</v>
      </c>
      <c r="C4895" s="3" t="s">
        <v>647</v>
      </c>
      <c r="D4895" s="3" t="s">
        <v>650</v>
      </c>
      <c r="E4895" s="3" t="s">
        <v>670</v>
      </c>
      <c r="F4895" s="3" t="s">
        <v>671</v>
      </c>
      <c r="G4895" s="5">
        <v>72.896377860000001</v>
      </c>
      <c r="H4895" s="5">
        <v>53.733734560000002</v>
      </c>
      <c r="I4895" s="5">
        <v>95.28802177</v>
      </c>
      <c r="J4895" s="2"/>
    </row>
    <row r="4896" spans="1:10" ht="14.4">
      <c r="A4896" s="3" t="s">
        <v>139</v>
      </c>
      <c r="B4896" s="5">
        <v>2012</v>
      </c>
      <c r="C4896" s="3" t="s">
        <v>647</v>
      </c>
      <c r="D4896" s="3" t="s">
        <v>650</v>
      </c>
      <c r="E4896" s="3" t="s">
        <v>670</v>
      </c>
      <c r="F4896" s="3" t="s">
        <v>671</v>
      </c>
      <c r="G4896" s="5">
        <v>71.996042310000007</v>
      </c>
      <c r="H4896" s="5">
        <v>52.060327469999997</v>
      </c>
      <c r="I4896" s="5">
        <v>94.656726950000007</v>
      </c>
      <c r="J4896" s="2"/>
    </row>
    <row r="4897" spans="1:10" ht="14.4">
      <c r="A4897" s="3" t="s">
        <v>139</v>
      </c>
      <c r="B4897" s="5">
        <v>2013</v>
      </c>
      <c r="C4897" s="3" t="s">
        <v>647</v>
      </c>
      <c r="D4897" s="3" t="s">
        <v>650</v>
      </c>
      <c r="E4897" s="3" t="s">
        <v>670</v>
      </c>
      <c r="F4897" s="3" t="s">
        <v>671</v>
      </c>
      <c r="G4897" s="5">
        <v>71.776361789999996</v>
      </c>
      <c r="H4897" s="5">
        <v>51.903253079999999</v>
      </c>
      <c r="I4897" s="5">
        <v>93.916208350000005</v>
      </c>
      <c r="J4897" s="2"/>
    </row>
    <row r="4898" spans="1:10" ht="14.4">
      <c r="A4898" s="3" t="s">
        <v>139</v>
      </c>
      <c r="B4898" s="5">
        <v>2014</v>
      </c>
      <c r="C4898" s="3" t="s">
        <v>647</v>
      </c>
      <c r="D4898" s="3" t="s">
        <v>650</v>
      </c>
      <c r="E4898" s="3" t="s">
        <v>670</v>
      </c>
      <c r="F4898" s="3" t="s">
        <v>671</v>
      </c>
      <c r="G4898" s="5">
        <v>72.054858730000007</v>
      </c>
      <c r="H4898" s="5">
        <v>52.30555631</v>
      </c>
      <c r="I4898" s="5">
        <v>93.791457120000004</v>
      </c>
      <c r="J4898" s="2"/>
    </row>
    <row r="4899" spans="1:10" ht="14.4">
      <c r="A4899" s="3" t="s">
        <v>139</v>
      </c>
      <c r="B4899" s="5">
        <v>2015</v>
      </c>
      <c r="C4899" s="3" t="s">
        <v>647</v>
      </c>
      <c r="D4899" s="3" t="s">
        <v>650</v>
      </c>
      <c r="E4899" s="3" t="s">
        <v>670</v>
      </c>
      <c r="F4899" s="3" t="s">
        <v>671</v>
      </c>
      <c r="G4899" s="5">
        <v>72.382067059999997</v>
      </c>
      <c r="H4899" s="5">
        <v>53.505648729999997</v>
      </c>
      <c r="I4899" s="5">
        <v>92.719033969999998</v>
      </c>
      <c r="J4899" s="2"/>
    </row>
    <row r="4900" spans="1:10" ht="14.4">
      <c r="A4900" s="3" t="s">
        <v>139</v>
      </c>
      <c r="B4900" s="5">
        <v>2016</v>
      </c>
      <c r="C4900" s="3" t="s">
        <v>647</v>
      </c>
      <c r="D4900" s="3" t="s">
        <v>650</v>
      </c>
      <c r="E4900" s="3" t="s">
        <v>670</v>
      </c>
      <c r="F4900" s="3" t="s">
        <v>671</v>
      </c>
      <c r="G4900" s="5">
        <v>72.514135370000005</v>
      </c>
      <c r="H4900" s="5">
        <v>53.178776939999999</v>
      </c>
      <c r="I4900" s="5">
        <v>94.246321899999998</v>
      </c>
      <c r="J4900" s="2"/>
    </row>
    <row r="4901" spans="1:10" ht="14.4">
      <c r="A4901" s="3" t="s">
        <v>139</v>
      </c>
      <c r="B4901" s="5">
        <v>2017</v>
      </c>
      <c r="C4901" s="3" t="s">
        <v>647</v>
      </c>
      <c r="D4901" s="3" t="s">
        <v>650</v>
      </c>
      <c r="E4901" s="3" t="s">
        <v>670</v>
      </c>
      <c r="F4901" s="3" t="s">
        <v>671</v>
      </c>
      <c r="G4901" s="5">
        <v>72.623236469999995</v>
      </c>
      <c r="H4901" s="5">
        <v>52.628290229999998</v>
      </c>
      <c r="I4901" s="5">
        <v>94.09583155</v>
      </c>
      <c r="J4901" s="2"/>
    </row>
    <row r="4902" spans="1:10" ht="14.4" hidden="1">
      <c r="A4902" s="3" t="s">
        <v>139</v>
      </c>
      <c r="B4902" s="5">
        <v>1990</v>
      </c>
      <c r="C4902" s="3" t="s">
        <v>647</v>
      </c>
      <c r="D4902" s="3" t="s">
        <v>650</v>
      </c>
      <c r="E4902" s="3" t="s">
        <v>670</v>
      </c>
      <c r="F4902" s="3" t="s">
        <v>672</v>
      </c>
      <c r="G4902" s="5">
        <v>4.313514423</v>
      </c>
      <c r="H4902" s="5">
        <v>3.1395912290000001</v>
      </c>
      <c r="I4902" s="5">
        <v>5.641487519</v>
      </c>
      <c r="J4902" s="2"/>
    </row>
    <row r="4903" spans="1:10" ht="14.4" hidden="1">
      <c r="A4903" s="3" t="s">
        <v>139</v>
      </c>
      <c r="B4903" s="5">
        <v>1991</v>
      </c>
      <c r="C4903" s="3" t="s">
        <v>647</v>
      </c>
      <c r="D4903" s="3" t="s">
        <v>650</v>
      </c>
      <c r="E4903" s="3" t="s">
        <v>670</v>
      </c>
      <c r="F4903" s="3" t="s">
        <v>672</v>
      </c>
      <c r="G4903" s="5">
        <v>4.2290090359999999</v>
      </c>
      <c r="H4903" s="5">
        <v>3.0743755909999999</v>
      </c>
      <c r="I4903" s="5">
        <v>5.559248073</v>
      </c>
      <c r="J4903" s="2"/>
    </row>
    <row r="4904" spans="1:10" ht="14.4" hidden="1">
      <c r="A4904" s="3" t="s">
        <v>139</v>
      </c>
      <c r="B4904" s="5">
        <v>1992</v>
      </c>
      <c r="C4904" s="3" t="s">
        <v>647</v>
      </c>
      <c r="D4904" s="3" t="s">
        <v>650</v>
      </c>
      <c r="E4904" s="3" t="s">
        <v>670</v>
      </c>
      <c r="F4904" s="3" t="s">
        <v>672</v>
      </c>
      <c r="G4904" s="5">
        <v>4.1481594919999996</v>
      </c>
      <c r="H4904" s="5">
        <v>3.0692150250000001</v>
      </c>
      <c r="I4904" s="5">
        <v>5.410754989</v>
      </c>
      <c r="J4904" s="2"/>
    </row>
    <row r="4905" spans="1:10" ht="14.4" hidden="1">
      <c r="A4905" s="3" t="s">
        <v>139</v>
      </c>
      <c r="B4905" s="5">
        <v>1993</v>
      </c>
      <c r="C4905" s="3" t="s">
        <v>647</v>
      </c>
      <c r="D4905" s="3" t="s">
        <v>650</v>
      </c>
      <c r="E4905" s="3" t="s">
        <v>670</v>
      </c>
      <c r="F4905" s="3" t="s">
        <v>672</v>
      </c>
      <c r="G4905" s="5">
        <v>4.0965169179999998</v>
      </c>
      <c r="H4905" s="5">
        <v>3.0043083880000001</v>
      </c>
      <c r="I4905" s="5">
        <v>5.3694541019999997</v>
      </c>
      <c r="J4905" s="2"/>
    </row>
    <row r="4906" spans="1:10" ht="14.4" hidden="1">
      <c r="A4906" s="3" t="s">
        <v>139</v>
      </c>
      <c r="B4906" s="5">
        <v>1994</v>
      </c>
      <c r="C4906" s="3" t="s">
        <v>647</v>
      </c>
      <c r="D4906" s="3" t="s">
        <v>650</v>
      </c>
      <c r="E4906" s="3" t="s">
        <v>670</v>
      </c>
      <c r="F4906" s="3" t="s">
        <v>672</v>
      </c>
      <c r="G4906" s="5">
        <v>4.0744576099999996</v>
      </c>
      <c r="H4906" s="5">
        <v>3.0199206630000002</v>
      </c>
      <c r="I4906" s="5">
        <v>5.2381362239999998</v>
      </c>
      <c r="J4906" s="2"/>
    </row>
    <row r="4907" spans="1:10" ht="14.4" hidden="1">
      <c r="A4907" s="3" t="s">
        <v>139</v>
      </c>
      <c r="B4907" s="5">
        <v>1995</v>
      </c>
      <c r="C4907" s="3" t="s">
        <v>647</v>
      </c>
      <c r="D4907" s="3" t="s">
        <v>650</v>
      </c>
      <c r="E4907" s="3" t="s">
        <v>670</v>
      </c>
      <c r="F4907" s="3" t="s">
        <v>672</v>
      </c>
      <c r="G4907" s="5">
        <v>4.0321733210000001</v>
      </c>
      <c r="H4907" s="5">
        <v>2.9587857639999999</v>
      </c>
      <c r="I4907" s="5">
        <v>5.268383321</v>
      </c>
      <c r="J4907" s="2"/>
    </row>
    <row r="4908" spans="1:10" ht="14.4" hidden="1">
      <c r="A4908" s="3" t="s">
        <v>139</v>
      </c>
      <c r="B4908" s="5">
        <v>1996</v>
      </c>
      <c r="C4908" s="3" t="s">
        <v>647</v>
      </c>
      <c r="D4908" s="3" t="s">
        <v>650</v>
      </c>
      <c r="E4908" s="3" t="s">
        <v>670</v>
      </c>
      <c r="F4908" s="3" t="s">
        <v>672</v>
      </c>
      <c r="G4908" s="5">
        <v>3.9695359510000001</v>
      </c>
      <c r="H4908" s="5">
        <v>2.9590048979999999</v>
      </c>
      <c r="I4908" s="5">
        <v>5.1740051869999997</v>
      </c>
      <c r="J4908" s="2"/>
    </row>
    <row r="4909" spans="1:10" ht="14.4" hidden="1">
      <c r="A4909" s="3" t="s">
        <v>139</v>
      </c>
      <c r="B4909" s="5">
        <v>1997</v>
      </c>
      <c r="C4909" s="3" t="s">
        <v>647</v>
      </c>
      <c r="D4909" s="3" t="s">
        <v>650</v>
      </c>
      <c r="E4909" s="3" t="s">
        <v>670</v>
      </c>
      <c r="F4909" s="3" t="s">
        <v>672</v>
      </c>
      <c r="G4909" s="5">
        <v>3.9219843879999998</v>
      </c>
      <c r="H4909" s="5">
        <v>2.9120268720000002</v>
      </c>
      <c r="I4909" s="5">
        <v>5.0563713440000004</v>
      </c>
      <c r="J4909" s="2"/>
    </row>
    <row r="4910" spans="1:10" ht="14.4" hidden="1">
      <c r="A4910" s="3" t="s">
        <v>139</v>
      </c>
      <c r="B4910" s="5">
        <v>1998</v>
      </c>
      <c r="C4910" s="3" t="s">
        <v>647</v>
      </c>
      <c r="D4910" s="3" t="s">
        <v>650</v>
      </c>
      <c r="E4910" s="3" t="s">
        <v>670</v>
      </c>
      <c r="F4910" s="3" t="s">
        <v>672</v>
      </c>
      <c r="G4910" s="5">
        <v>3.8675705470000001</v>
      </c>
      <c r="H4910" s="5">
        <v>2.8562466130000002</v>
      </c>
      <c r="I4910" s="5">
        <v>5.0093246870000003</v>
      </c>
      <c r="J4910" s="2"/>
    </row>
    <row r="4911" spans="1:10" ht="14.4" hidden="1">
      <c r="A4911" s="3" t="s">
        <v>139</v>
      </c>
      <c r="B4911" s="5">
        <v>1999</v>
      </c>
      <c r="C4911" s="3" t="s">
        <v>647</v>
      </c>
      <c r="D4911" s="3" t="s">
        <v>650</v>
      </c>
      <c r="E4911" s="3" t="s">
        <v>670</v>
      </c>
      <c r="F4911" s="3" t="s">
        <v>672</v>
      </c>
      <c r="G4911" s="5">
        <v>3.8447205050000002</v>
      </c>
      <c r="H4911" s="5">
        <v>2.8215199019999999</v>
      </c>
      <c r="I4911" s="5">
        <v>4.9812366030000002</v>
      </c>
      <c r="J4911" s="2"/>
    </row>
    <row r="4912" spans="1:10" ht="14.4" hidden="1">
      <c r="A4912" s="3" t="s">
        <v>139</v>
      </c>
      <c r="B4912" s="5">
        <v>2000</v>
      </c>
      <c r="C4912" s="3" t="s">
        <v>647</v>
      </c>
      <c r="D4912" s="3" t="s">
        <v>650</v>
      </c>
      <c r="E4912" s="3" t="s">
        <v>670</v>
      </c>
      <c r="F4912" s="3" t="s">
        <v>672</v>
      </c>
      <c r="G4912" s="5">
        <v>3.8189481569999999</v>
      </c>
      <c r="H4912" s="5">
        <v>2.8815258209999999</v>
      </c>
      <c r="I4912" s="5">
        <v>4.8847621300000004</v>
      </c>
      <c r="J4912" s="2"/>
    </row>
    <row r="4913" spans="1:10" ht="14.4" hidden="1">
      <c r="A4913" s="3" t="s">
        <v>139</v>
      </c>
      <c r="B4913" s="5">
        <v>2001</v>
      </c>
      <c r="C4913" s="3" t="s">
        <v>647</v>
      </c>
      <c r="D4913" s="3" t="s">
        <v>650</v>
      </c>
      <c r="E4913" s="3" t="s">
        <v>670</v>
      </c>
      <c r="F4913" s="3" t="s">
        <v>672</v>
      </c>
      <c r="G4913" s="5">
        <v>3.7813528879999998</v>
      </c>
      <c r="H4913" s="5">
        <v>2.8004683610000001</v>
      </c>
      <c r="I4913" s="5">
        <v>4.7881434919999997</v>
      </c>
      <c r="J4913" s="2"/>
    </row>
    <row r="4914" spans="1:10" ht="14.4" hidden="1">
      <c r="A4914" s="3" t="s">
        <v>139</v>
      </c>
      <c r="B4914" s="5">
        <v>2002</v>
      </c>
      <c r="C4914" s="3" t="s">
        <v>647</v>
      </c>
      <c r="D4914" s="3" t="s">
        <v>650</v>
      </c>
      <c r="E4914" s="3" t="s">
        <v>670</v>
      </c>
      <c r="F4914" s="3" t="s">
        <v>672</v>
      </c>
      <c r="G4914" s="5">
        <v>3.7029959639999999</v>
      </c>
      <c r="H4914" s="5">
        <v>2.7349070119999999</v>
      </c>
      <c r="I4914" s="5">
        <v>4.7889880370000002</v>
      </c>
      <c r="J4914" s="2"/>
    </row>
    <row r="4915" spans="1:10" ht="14.4" hidden="1">
      <c r="A4915" s="3" t="s">
        <v>139</v>
      </c>
      <c r="B4915" s="5">
        <v>2003</v>
      </c>
      <c r="C4915" s="3" t="s">
        <v>647</v>
      </c>
      <c r="D4915" s="3" t="s">
        <v>650</v>
      </c>
      <c r="E4915" s="3" t="s">
        <v>670</v>
      </c>
      <c r="F4915" s="3" t="s">
        <v>672</v>
      </c>
      <c r="G4915" s="5">
        <v>3.6549180419999998</v>
      </c>
      <c r="H4915" s="5">
        <v>2.678378924</v>
      </c>
      <c r="I4915" s="5">
        <v>4.7232370970000002</v>
      </c>
      <c r="J4915" s="2"/>
    </row>
    <row r="4916" spans="1:10" ht="14.4" hidden="1">
      <c r="A4916" s="3" t="s">
        <v>139</v>
      </c>
      <c r="B4916" s="5">
        <v>2004</v>
      </c>
      <c r="C4916" s="3" t="s">
        <v>647</v>
      </c>
      <c r="D4916" s="3" t="s">
        <v>650</v>
      </c>
      <c r="E4916" s="3" t="s">
        <v>670</v>
      </c>
      <c r="F4916" s="3" t="s">
        <v>672</v>
      </c>
      <c r="G4916" s="5">
        <v>3.6131206680000001</v>
      </c>
      <c r="H4916" s="5">
        <v>2.6625334899999999</v>
      </c>
      <c r="I4916" s="5">
        <v>4.6654623390000003</v>
      </c>
      <c r="J4916" s="2"/>
    </row>
    <row r="4917" spans="1:10" ht="14.4" hidden="1">
      <c r="A4917" s="3" t="s">
        <v>139</v>
      </c>
      <c r="B4917" s="5">
        <v>2005</v>
      </c>
      <c r="C4917" s="3" t="s">
        <v>647</v>
      </c>
      <c r="D4917" s="3" t="s">
        <v>650</v>
      </c>
      <c r="E4917" s="3" t="s">
        <v>670</v>
      </c>
      <c r="F4917" s="3" t="s">
        <v>672</v>
      </c>
      <c r="G4917" s="5">
        <v>3.544611186</v>
      </c>
      <c r="H4917" s="5">
        <v>2.588123199</v>
      </c>
      <c r="I4917" s="5">
        <v>4.5663146619999999</v>
      </c>
      <c r="J4917" s="2"/>
    </row>
    <row r="4918" spans="1:10" ht="14.4" hidden="1">
      <c r="A4918" s="3" t="s">
        <v>139</v>
      </c>
      <c r="B4918" s="5">
        <v>2006</v>
      </c>
      <c r="C4918" s="3" t="s">
        <v>647</v>
      </c>
      <c r="D4918" s="3" t="s">
        <v>650</v>
      </c>
      <c r="E4918" s="3" t="s">
        <v>670</v>
      </c>
      <c r="F4918" s="3" t="s">
        <v>672</v>
      </c>
      <c r="G4918" s="5">
        <v>3.4909544889999999</v>
      </c>
      <c r="H4918" s="5">
        <v>2.585812695</v>
      </c>
      <c r="I4918" s="5">
        <v>4.5307731159999998</v>
      </c>
      <c r="J4918" s="2"/>
    </row>
    <row r="4919" spans="1:10" ht="14.4" hidden="1">
      <c r="A4919" s="3" t="s">
        <v>139</v>
      </c>
      <c r="B4919" s="5">
        <v>2007</v>
      </c>
      <c r="C4919" s="3" t="s">
        <v>647</v>
      </c>
      <c r="D4919" s="3" t="s">
        <v>650</v>
      </c>
      <c r="E4919" s="3" t="s">
        <v>670</v>
      </c>
      <c r="F4919" s="3" t="s">
        <v>672</v>
      </c>
      <c r="G4919" s="5">
        <v>3.443472189</v>
      </c>
      <c r="H4919" s="5">
        <v>2.5678849069999998</v>
      </c>
      <c r="I4919" s="5">
        <v>4.4683359319999996</v>
      </c>
      <c r="J4919" s="2"/>
    </row>
    <row r="4920" spans="1:10" ht="14.4" hidden="1">
      <c r="A4920" s="3" t="s">
        <v>139</v>
      </c>
      <c r="B4920" s="5">
        <v>2008</v>
      </c>
      <c r="C4920" s="3" t="s">
        <v>647</v>
      </c>
      <c r="D4920" s="3" t="s">
        <v>650</v>
      </c>
      <c r="E4920" s="3" t="s">
        <v>670</v>
      </c>
      <c r="F4920" s="3" t="s">
        <v>672</v>
      </c>
      <c r="G4920" s="5">
        <v>3.4119890279999998</v>
      </c>
      <c r="H4920" s="5">
        <v>2.5100568320000001</v>
      </c>
      <c r="I4920" s="5">
        <v>4.3886727199999997</v>
      </c>
      <c r="J4920" s="2"/>
    </row>
    <row r="4921" spans="1:10" ht="14.4" hidden="1">
      <c r="A4921" s="3" t="s">
        <v>139</v>
      </c>
      <c r="B4921" s="5">
        <v>2009</v>
      </c>
      <c r="C4921" s="3" t="s">
        <v>647</v>
      </c>
      <c r="D4921" s="3" t="s">
        <v>650</v>
      </c>
      <c r="E4921" s="3" t="s">
        <v>670</v>
      </c>
      <c r="F4921" s="3" t="s">
        <v>672</v>
      </c>
      <c r="G4921" s="5">
        <v>3.4047095729999999</v>
      </c>
      <c r="H4921" s="5">
        <v>2.4806489370000002</v>
      </c>
      <c r="I4921" s="5">
        <v>4.4465976280000001</v>
      </c>
      <c r="J4921" s="2"/>
    </row>
    <row r="4922" spans="1:10" ht="14.4" hidden="1">
      <c r="A4922" s="3" t="s">
        <v>139</v>
      </c>
      <c r="B4922" s="5">
        <v>2010</v>
      </c>
      <c r="C4922" s="3" t="s">
        <v>647</v>
      </c>
      <c r="D4922" s="3" t="s">
        <v>650</v>
      </c>
      <c r="E4922" s="3" t="s">
        <v>670</v>
      </c>
      <c r="F4922" s="3" t="s">
        <v>672</v>
      </c>
      <c r="G4922" s="5">
        <v>3.3883429550000002</v>
      </c>
      <c r="H4922" s="5">
        <v>2.47939307</v>
      </c>
      <c r="I4922" s="5">
        <v>4.4076372819999996</v>
      </c>
      <c r="J4922" s="2"/>
    </row>
    <row r="4923" spans="1:10" ht="14.4" hidden="1">
      <c r="A4923" s="3" t="s">
        <v>139</v>
      </c>
      <c r="B4923" s="5">
        <v>2011</v>
      </c>
      <c r="C4923" s="3" t="s">
        <v>647</v>
      </c>
      <c r="D4923" s="3" t="s">
        <v>650</v>
      </c>
      <c r="E4923" s="3" t="s">
        <v>670</v>
      </c>
      <c r="F4923" s="3" t="s">
        <v>672</v>
      </c>
      <c r="G4923" s="5">
        <v>3.3754897129999999</v>
      </c>
      <c r="H4923" s="5">
        <v>2.4565699269999999</v>
      </c>
      <c r="I4923" s="5">
        <v>4.4713003100000002</v>
      </c>
      <c r="J4923" s="2"/>
    </row>
    <row r="4924" spans="1:10" ht="14.4" hidden="1">
      <c r="A4924" s="3" t="s">
        <v>139</v>
      </c>
      <c r="B4924" s="5">
        <v>2012</v>
      </c>
      <c r="C4924" s="3" t="s">
        <v>647</v>
      </c>
      <c r="D4924" s="3" t="s">
        <v>650</v>
      </c>
      <c r="E4924" s="3" t="s">
        <v>670</v>
      </c>
      <c r="F4924" s="3" t="s">
        <v>672</v>
      </c>
      <c r="G4924" s="5">
        <v>3.3423156559999998</v>
      </c>
      <c r="H4924" s="5">
        <v>2.4192855780000002</v>
      </c>
      <c r="I4924" s="5">
        <v>4.4104245339999997</v>
      </c>
      <c r="J4924" s="2"/>
    </row>
    <row r="4925" spans="1:10" ht="14.4" hidden="1">
      <c r="A4925" s="3" t="s">
        <v>139</v>
      </c>
      <c r="B4925" s="5">
        <v>2013</v>
      </c>
      <c r="C4925" s="3" t="s">
        <v>647</v>
      </c>
      <c r="D4925" s="3" t="s">
        <v>650</v>
      </c>
      <c r="E4925" s="3" t="s">
        <v>670</v>
      </c>
      <c r="F4925" s="3" t="s">
        <v>672</v>
      </c>
      <c r="G4925" s="5">
        <v>3.3430779880000001</v>
      </c>
      <c r="H4925" s="5">
        <v>2.4218560170000001</v>
      </c>
      <c r="I4925" s="5">
        <v>4.4273744480000001</v>
      </c>
      <c r="J4925" s="2"/>
    </row>
    <row r="4926" spans="1:10" ht="14.4" hidden="1">
      <c r="A4926" s="3" t="s">
        <v>139</v>
      </c>
      <c r="B4926" s="5">
        <v>2014</v>
      </c>
      <c r="C4926" s="3" t="s">
        <v>647</v>
      </c>
      <c r="D4926" s="3" t="s">
        <v>650</v>
      </c>
      <c r="E4926" s="3" t="s">
        <v>670</v>
      </c>
      <c r="F4926" s="3" t="s">
        <v>672</v>
      </c>
      <c r="G4926" s="5">
        <v>3.3667346810000001</v>
      </c>
      <c r="H4926" s="5">
        <v>2.4000771580000002</v>
      </c>
      <c r="I4926" s="5">
        <v>4.3268391499999996</v>
      </c>
      <c r="J4926" s="2"/>
    </row>
    <row r="4927" spans="1:10" ht="14.4" hidden="1">
      <c r="A4927" s="3" t="s">
        <v>139</v>
      </c>
      <c r="B4927" s="5">
        <v>2015</v>
      </c>
      <c r="C4927" s="3" t="s">
        <v>647</v>
      </c>
      <c r="D4927" s="3" t="s">
        <v>650</v>
      </c>
      <c r="E4927" s="3" t="s">
        <v>670</v>
      </c>
      <c r="F4927" s="3" t="s">
        <v>672</v>
      </c>
      <c r="G4927" s="5">
        <v>3.395047404</v>
      </c>
      <c r="H4927" s="5">
        <v>2.4990018630000002</v>
      </c>
      <c r="I4927" s="5">
        <v>4.4119766179999997</v>
      </c>
      <c r="J4927" s="2"/>
    </row>
    <row r="4928" spans="1:10" ht="14.4" hidden="1">
      <c r="A4928" s="3" t="s">
        <v>139</v>
      </c>
      <c r="B4928" s="5">
        <v>2016</v>
      </c>
      <c r="C4928" s="3" t="s">
        <v>647</v>
      </c>
      <c r="D4928" s="3" t="s">
        <v>650</v>
      </c>
      <c r="E4928" s="3" t="s">
        <v>670</v>
      </c>
      <c r="F4928" s="3" t="s">
        <v>672</v>
      </c>
      <c r="G4928" s="5">
        <v>3.4144366609999999</v>
      </c>
      <c r="H4928" s="5">
        <v>2.4719696299999998</v>
      </c>
      <c r="I4928" s="5">
        <v>4.4285331149999996</v>
      </c>
      <c r="J4928" s="2"/>
    </row>
    <row r="4929" spans="1:10" ht="14.4" hidden="1">
      <c r="A4929" s="3" t="s">
        <v>139</v>
      </c>
      <c r="B4929" s="5">
        <v>2017</v>
      </c>
      <c r="C4929" s="3" t="s">
        <v>647</v>
      </c>
      <c r="D4929" s="3" t="s">
        <v>650</v>
      </c>
      <c r="E4929" s="3" t="s">
        <v>670</v>
      </c>
      <c r="F4929" s="3" t="s">
        <v>672</v>
      </c>
      <c r="G4929" s="5">
        <v>3.4355420219999999</v>
      </c>
      <c r="H4929" s="5">
        <v>2.5180649119999998</v>
      </c>
      <c r="I4929" s="5">
        <v>4.5402686860000001</v>
      </c>
      <c r="J4929" s="2"/>
    </row>
    <row r="4930" spans="1:10" ht="14.4">
      <c r="A4930" s="3" t="s">
        <v>139</v>
      </c>
      <c r="B4930" s="5">
        <v>1990</v>
      </c>
      <c r="C4930" s="3" t="s">
        <v>647</v>
      </c>
      <c r="D4930" s="3" t="s">
        <v>651</v>
      </c>
      <c r="E4930" s="3" t="s">
        <v>670</v>
      </c>
      <c r="F4930" s="3" t="s">
        <v>671</v>
      </c>
      <c r="G4930" s="5">
        <v>116.36090299999999</v>
      </c>
      <c r="H4930" s="5">
        <v>80.126134500000006</v>
      </c>
      <c r="I4930" s="5">
        <v>159.29884730000001</v>
      </c>
      <c r="J4930" s="2"/>
    </row>
    <row r="4931" spans="1:10" ht="14.4">
      <c r="A4931" s="3" t="s">
        <v>139</v>
      </c>
      <c r="B4931" s="5">
        <v>1991</v>
      </c>
      <c r="C4931" s="3" t="s">
        <v>647</v>
      </c>
      <c r="D4931" s="3" t="s">
        <v>651</v>
      </c>
      <c r="E4931" s="3" t="s">
        <v>670</v>
      </c>
      <c r="F4931" s="3" t="s">
        <v>671</v>
      </c>
      <c r="G4931" s="5">
        <v>112.7276504</v>
      </c>
      <c r="H4931" s="5">
        <v>80.455698589999997</v>
      </c>
      <c r="I4931" s="5">
        <v>152.33461070000001</v>
      </c>
      <c r="J4931" s="2"/>
    </row>
    <row r="4932" spans="1:10" ht="14.4">
      <c r="A4932" s="3" t="s">
        <v>139</v>
      </c>
      <c r="B4932" s="5">
        <v>1992</v>
      </c>
      <c r="C4932" s="3" t="s">
        <v>647</v>
      </c>
      <c r="D4932" s="3" t="s">
        <v>651</v>
      </c>
      <c r="E4932" s="3" t="s">
        <v>670</v>
      </c>
      <c r="F4932" s="3" t="s">
        <v>671</v>
      </c>
      <c r="G4932" s="5">
        <v>109.3061967</v>
      </c>
      <c r="H4932" s="5">
        <v>75.376924169999995</v>
      </c>
      <c r="I4932" s="5">
        <v>147.81458280000001</v>
      </c>
      <c r="J4932" s="2"/>
    </row>
    <row r="4933" spans="1:10" ht="14.4">
      <c r="A4933" s="3" t="s">
        <v>139</v>
      </c>
      <c r="B4933" s="5">
        <v>1993</v>
      </c>
      <c r="C4933" s="3" t="s">
        <v>647</v>
      </c>
      <c r="D4933" s="3" t="s">
        <v>651</v>
      </c>
      <c r="E4933" s="3" t="s">
        <v>670</v>
      </c>
      <c r="F4933" s="3" t="s">
        <v>671</v>
      </c>
      <c r="G4933" s="5">
        <v>106.2713361</v>
      </c>
      <c r="H4933" s="5">
        <v>74.945183270000001</v>
      </c>
      <c r="I4933" s="5">
        <v>144.54140229999999</v>
      </c>
      <c r="J4933" s="2"/>
    </row>
    <row r="4934" spans="1:10" ht="14.4">
      <c r="A4934" s="3" t="s">
        <v>139</v>
      </c>
      <c r="B4934" s="5">
        <v>1994</v>
      </c>
      <c r="C4934" s="3" t="s">
        <v>647</v>
      </c>
      <c r="D4934" s="3" t="s">
        <v>651</v>
      </c>
      <c r="E4934" s="3" t="s">
        <v>670</v>
      </c>
      <c r="F4934" s="3" t="s">
        <v>671</v>
      </c>
      <c r="G4934" s="5">
        <v>104.6907484</v>
      </c>
      <c r="H4934" s="5">
        <v>73.391088440000004</v>
      </c>
      <c r="I4934" s="5">
        <v>142.92701779999999</v>
      </c>
      <c r="J4934" s="2"/>
    </row>
    <row r="4935" spans="1:10" ht="14.4">
      <c r="A4935" s="3" t="s">
        <v>139</v>
      </c>
      <c r="B4935" s="5">
        <v>1995</v>
      </c>
      <c r="C4935" s="3" t="s">
        <v>647</v>
      </c>
      <c r="D4935" s="3" t="s">
        <v>651</v>
      </c>
      <c r="E4935" s="3" t="s">
        <v>670</v>
      </c>
      <c r="F4935" s="3" t="s">
        <v>671</v>
      </c>
      <c r="G4935" s="5">
        <v>102.7677496</v>
      </c>
      <c r="H4935" s="5">
        <v>71.39949197</v>
      </c>
      <c r="I4935" s="5">
        <v>140.94929830000001</v>
      </c>
      <c r="J4935" s="2"/>
    </row>
    <row r="4936" spans="1:10" ht="14.4">
      <c r="A4936" s="3" t="s">
        <v>139</v>
      </c>
      <c r="B4936" s="5">
        <v>1996</v>
      </c>
      <c r="C4936" s="3" t="s">
        <v>647</v>
      </c>
      <c r="D4936" s="3" t="s">
        <v>651</v>
      </c>
      <c r="E4936" s="3" t="s">
        <v>670</v>
      </c>
      <c r="F4936" s="3" t="s">
        <v>671</v>
      </c>
      <c r="G4936" s="5">
        <v>99.995702359999996</v>
      </c>
      <c r="H4936" s="5">
        <v>70.852525490000005</v>
      </c>
      <c r="I4936" s="5">
        <v>135.19651999999999</v>
      </c>
      <c r="J4936" s="2"/>
    </row>
    <row r="4937" spans="1:10" ht="14.4">
      <c r="A4937" s="3" t="s">
        <v>139</v>
      </c>
      <c r="B4937" s="5">
        <v>1997</v>
      </c>
      <c r="C4937" s="3" t="s">
        <v>647</v>
      </c>
      <c r="D4937" s="3" t="s">
        <v>651</v>
      </c>
      <c r="E4937" s="3" t="s">
        <v>670</v>
      </c>
      <c r="F4937" s="3" t="s">
        <v>671</v>
      </c>
      <c r="G4937" s="5">
        <v>98.056603609999996</v>
      </c>
      <c r="H4937" s="5">
        <v>69.805558250000004</v>
      </c>
      <c r="I4937" s="5">
        <v>131.44862739999999</v>
      </c>
      <c r="J4937" s="2"/>
    </row>
    <row r="4938" spans="1:10" ht="14.4">
      <c r="A4938" s="3" t="s">
        <v>139</v>
      </c>
      <c r="B4938" s="5">
        <v>1998</v>
      </c>
      <c r="C4938" s="3" t="s">
        <v>647</v>
      </c>
      <c r="D4938" s="3" t="s">
        <v>651</v>
      </c>
      <c r="E4938" s="3" t="s">
        <v>670</v>
      </c>
      <c r="F4938" s="3" t="s">
        <v>671</v>
      </c>
      <c r="G4938" s="5">
        <v>95.519552730000001</v>
      </c>
      <c r="H4938" s="5">
        <v>66.257737559999995</v>
      </c>
      <c r="I4938" s="5">
        <v>128.91976840000001</v>
      </c>
      <c r="J4938" s="2"/>
    </row>
    <row r="4939" spans="1:10" ht="14.4">
      <c r="A4939" s="3" t="s">
        <v>139</v>
      </c>
      <c r="B4939" s="5">
        <v>1999</v>
      </c>
      <c r="C4939" s="3" t="s">
        <v>647</v>
      </c>
      <c r="D4939" s="3" t="s">
        <v>651</v>
      </c>
      <c r="E4939" s="3" t="s">
        <v>670</v>
      </c>
      <c r="F4939" s="3" t="s">
        <v>671</v>
      </c>
      <c r="G4939" s="5">
        <v>93.083453809999995</v>
      </c>
      <c r="H4939" s="5">
        <v>64.932559499999996</v>
      </c>
      <c r="I4939" s="5">
        <v>123.9250047</v>
      </c>
      <c r="J4939" s="2"/>
    </row>
    <row r="4940" spans="1:10" ht="14.4">
      <c r="A4940" s="3" t="s">
        <v>139</v>
      </c>
      <c r="B4940" s="5">
        <v>2000</v>
      </c>
      <c r="C4940" s="3" t="s">
        <v>647</v>
      </c>
      <c r="D4940" s="3" t="s">
        <v>651</v>
      </c>
      <c r="E4940" s="3" t="s">
        <v>670</v>
      </c>
      <c r="F4940" s="3" t="s">
        <v>671</v>
      </c>
      <c r="G4940" s="5">
        <v>90.855583100000004</v>
      </c>
      <c r="H4940" s="5">
        <v>63.536236600000002</v>
      </c>
      <c r="I4940" s="5">
        <v>122.2571221</v>
      </c>
      <c r="J4940" s="2"/>
    </row>
    <row r="4941" spans="1:10" ht="14.4">
      <c r="A4941" s="3" t="s">
        <v>139</v>
      </c>
      <c r="B4941" s="5">
        <v>2001</v>
      </c>
      <c r="C4941" s="3" t="s">
        <v>647</v>
      </c>
      <c r="D4941" s="3" t="s">
        <v>651</v>
      </c>
      <c r="E4941" s="3" t="s">
        <v>670</v>
      </c>
      <c r="F4941" s="3" t="s">
        <v>671</v>
      </c>
      <c r="G4941" s="5">
        <v>89.822407150000004</v>
      </c>
      <c r="H4941" s="5">
        <v>62.968629900000003</v>
      </c>
      <c r="I4941" s="5">
        <v>119.7494222</v>
      </c>
      <c r="J4941" s="2"/>
    </row>
    <row r="4942" spans="1:10" ht="14.4">
      <c r="A4942" s="3" t="s">
        <v>139</v>
      </c>
      <c r="B4942" s="5">
        <v>2002</v>
      </c>
      <c r="C4942" s="3" t="s">
        <v>647</v>
      </c>
      <c r="D4942" s="3" t="s">
        <v>651</v>
      </c>
      <c r="E4942" s="3" t="s">
        <v>670</v>
      </c>
      <c r="F4942" s="3" t="s">
        <v>671</v>
      </c>
      <c r="G4942" s="5">
        <v>87.733055210000003</v>
      </c>
      <c r="H4942" s="5">
        <v>60.873932799999999</v>
      </c>
      <c r="I4942" s="5">
        <v>118.1809623</v>
      </c>
      <c r="J4942" s="2"/>
    </row>
    <row r="4943" spans="1:10" ht="14.4">
      <c r="A4943" s="3" t="s">
        <v>139</v>
      </c>
      <c r="B4943" s="5">
        <v>2003</v>
      </c>
      <c r="C4943" s="3" t="s">
        <v>647</v>
      </c>
      <c r="D4943" s="3" t="s">
        <v>651</v>
      </c>
      <c r="E4943" s="3" t="s">
        <v>670</v>
      </c>
      <c r="F4943" s="3" t="s">
        <v>671</v>
      </c>
      <c r="G4943" s="5">
        <v>87.261625309999999</v>
      </c>
      <c r="H4943" s="5">
        <v>62.035220469999999</v>
      </c>
      <c r="I4943" s="5">
        <v>119.6378862</v>
      </c>
      <c r="J4943" s="2"/>
    </row>
    <row r="4944" spans="1:10" ht="14.4">
      <c r="A4944" s="3" t="s">
        <v>139</v>
      </c>
      <c r="B4944" s="5">
        <v>2004</v>
      </c>
      <c r="C4944" s="3" t="s">
        <v>647</v>
      </c>
      <c r="D4944" s="3" t="s">
        <v>651</v>
      </c>
      <c r="E4944" s="3" t="s">
        <v>670</v>
      </c>
      <c r="F4944" s="3" t="s">
        <v>671</v>
      </c>
      <c r="G4944" s="5">
        <v>87.201850219999997</v>
      </c>
      <c r="H4944" s="5">
        <v>60.831513940000001</v>
      </c>
      <c r="I4944" s="5">
        <v>115.4065229</v>
      </c>
      <c r="J4944" s="2"/>
    </row>
    <row r="4945" spans="1:10" ht="14.4">
      <c r="A4945" s="3" t="s">
        <v>139</v>
      </c>
      <c r="B4945" s="5">
        <v>2005</v>
      </c>
      <c r="C4945" s="3" t="s">
        <v>647</v>
      </c>
      <c r="D4945" s="3" t="s">
        <v>651</v>
      </c>
      <c r="E4945" s="3" t="s">
        <v>670</v>
      </c>
      <c r="F4945" s="3" t="s">
        <v>671</v>
      </c>
      <c r="G4945" s="5">
        <v>86.667994320000005</v>
      </c>
      <c r="H4945" s="5">
        <v>60.862518350000002</v>
      </c>
      <c r="I4945" s="5">
        <v>118.6618871</v>
      </c>
      <c r="J4945" s="2"/>
    </row>
    <row r="4946" spans="1:10" ht="14.4">
      <c r="A4946" s="3" t="s">
        <v>139</v>
      </c>
      <c r="B4946" s="5">
        <v>2006</v>
      </c>
      <c r="C4946" s="3" t="s">
        <v>647</v>
      </c>
      <c r="D4946" s="3" t="s">
        <v>651</v>
      </c>
      <c r="E4946" s="3" t="s">
        <v>670</v>
      </c>
      <c r="F4946" s="3" t="s">
        <v>671</v>
      </c>
      <c r="G4946" s="5">
        <v>86.852222299999994</v>
      </c>
      <c r="H4946" s="5">
        <v>61.837160330000003</v>
      </c>
      <c r="I4946" s="5">
        <v>116.8471878</v>
      </c>
      <c r="J4946" s="2"/>
    </row>
    <row r="4947" spans="1:10" ht="14.4">
      <c r="A4947" s="3" t="s">
        <v>139</v>
      </c>
      <c r="B4947" s="5">
        <v>2007</v>
      </c>
      <c r="C4947" s="3" t="s">
        <v>647</v>
      </c>
      <c r="D4947" s="3" t="s">
        <v>651</v>
      </c>
      <c r="E4947" s="3" t="s">
        <v>670</v>
      </c>
      <c r="F4947" s="3" t="s">
        <v>671</v>
      </c>
      <c r="G4947" s="5">
        <v>87.147942420000007</v>
      </c>
      <c r="H4947" s="5">
        <v>60.681842629999998</v>
      </c>
      <c r="I4947" s="5">
        <v>116.3221525</v>
      </c>
      <c r="J4947" s="2"/>
    </row>
    <row r="4948" spans="1:10" ht="14.4">
      <c r="A4948" s="3" t="s">
        <v>139</v>
      </c>
      <c r="B4948" s="5">
        <v>2008</v>
      </c>
      <c r="C4948" s="3" t="s">
        <v>647</v>
      </c>
      <c r="D4948" s="3" t="s">
        <v>651</v>
      </c>
      <c r="E4948" s="3" t="s">
        <v>670</v>
      </c>
      <c r="F4948" s="3" t="s">
        <v>671</v>
      </c>
      <c r="G4948" s="5">
        <v>86.982870980000001</v>
      </c>
      <c r="H4948" s="5">
        <v>62.410610310000003</v>
      </c>
      <c r="I4948" s="5">
        <v>114.8291986</v>
      </c>
      <c r="J4948" s="2"/>
    </row>
    <row r="4949" spans="1:10" ht="14.4">
      <c r="A4949" s="3" t="s">
        <v>139</v>
      </c>
      <c r="B4949" s="5">
        <v>2009</v>
      </c>
      <c r="C4949" s="3" t="s">
        <v>647</v>
      </c>
      <c r="D4949" s="3" t="s">
        <v>651</v>
      </c>
      <c r="E4949" s="3" t="s">
        <v>670</v>
      </c>
      <c r="F4949" s="3" t="s">
        <v>671</v>
      </c>
      <c r="G4949" s="5">
        <v>87.363178309999995</v>
      </c>
      <c r="H4949" s="5">
        <v>61.718758860000001</v>
      </c>
      <c r="I4949" s="5">
        <v>114.1745071</v>
      </c>
      <c r="J4949" s="2"/>
    </row>
    <row r="4950" spans="1:10" ht="14.4">
      <c r="A4950" s="3" t="s">
        <v>139</v>
      </c>
      <c r="B4950" s="5">
        <v>2010</v>
      </c>
      <c r="C4950" s="3" t="s">
        <v>647</v>
      </c>
      <c r="D4950" s="3" t="s">
        <v>651</v>
      </c>
      <c r="E4950" s="3" t="s">
        <v>670</v>
      </c>
      <c r="F4950" s="3" t="s">
        <v>671</v>
      </c>
      <c r="G4950" s="5">
        <v>87.427295569999998</v>
      </c>
      <c r="H4950" s="5">
        <v>62.111224559999997</v>
      </c>
      <c r="I4950" s="5">
        <v>115.0106418</v>
      </c>
      <c r="J4950" s="2"/>
    </row>
    <row r="4951" spans="1:10" ht="14.4">
      <c r="A4951" s="3" t="s">
        <v>139</v>
      </c>
      <c r="B4951" s="5">
        <v>2011</v>
      </c>
      <c r="C4951" s="3" t="s">
        <v>647</v>
      </c>
      <c r="D4951" s="3" t="s">
        <v>651</v>
      </c>
      <c r="E4951" s="3" t="s">
        <v>670</v>
      </c>
      <c r="F4951" s="3" t="s">
        <v>671</v>
      </c>
      <c r="G4951" s="5">
        <v>87.590272909999996</v>
      </c>
      <c r="H4951" s="5">
        <v>60.7580673</v>
      </c>
      <c r="I4951" s="5">
        <v>116.3386691</v>
      </c>
      <c r="J4951" s="2"/>
    </row>
    <row r="4952" spans="1:10" ht="14.4">
      <c r="A4952" s="3" t="s">
        <v>139</v>
      </c>
      <c r="B4952" s="5">
        <v>2012</v>
      </c>
      <c r="C4952" s="3" t="s">
        <v>647</v>
      </c>
      <c r="D4952" s="3" t="s">
        <v>651</v>
      </c>
      <c r="E4952" s="3" t="s">
        <v>670</v>
      </c>
      <c r="F4952" s="3" t="s">
        <v>671</v>
      </c>
      <c r="G4952" s="5">
        <v>87.078044289999994</v>
      </c>
      <c r="H4952" s="5">
        <v>61.71431304</v>
      </c>
      <c r="I4952" s="5">
        <v>115.728807</v>
      </c>
      <c r="J4952" s="2"/>
    </row>
    <row r="4953" spans="1:10" ht="14.4">
      <c r="A4953" s="3" t="s">
        <v>139</v>
      </c>
      <c r="B4953" s="5">
        <v>2013</v>
      </c>
      <c r="C4953" s="3" t="s">
        <v>647</v>
      </c>
      <c r="D4953" s="3" t="s">
        <v>651</v>
      </c>
      <c r="E4953" s="3" t="s">
        <v>670</v>
      </c>
      <c r="F4953" s="3" t="s">
        <v>671</v>
      </c>
      <c r="G4953" s="5">
        <v>87.347548520000004</v>
      </c>
      <c r="H4953" s="5">
        <v>61.839654529999997</v>
      </c>
      <c r="I4953" s="5">
        <v>115.8624871</v>
      </c>
      <c r="J4953" s="2"/>
    </row>
    <row r="4954" spans="1:10" ht="14.4">
      <c r="A4954" s="3" t="s">
        <v>139</v>
      </c>
      <c r="B4954" s="5">
        <v>2014</v>
      </c>
      <c r="C4954" s="3" t="s">
        <v>647</v>
      </c>
      <c r="D4954" s="3" t="s">
        <v>651</v>
      </c>
      <c r="E4954" s="3" t="s">
        <v>670</v>
      </c>
      <c r="F4954" s="3" t="s">
        <v>671</v>
      </c>
      <c r="G4954" s="5">
        <v>88.329172319999998</v>
      </c>
      <c r="H4954" s="5">
        <v>61.942333300000001</v>
      </c>
      <c r="I4954" s="5">
        <v>119.38298109999999</v>
      </c>
      <c r="J4954" s="2"/>
    </row>
    <row r="4955" spans="1:10" ht="14.4">
      <c r="A4955" s="3" t="s">
        <v>139</v>
      </c>
      <c r="B4955" s="5">
        <v>2015</v>
      </c>
      <c r="C4955" s="3" t="s">
        <v>647</v>
      </c>
      <c r="D4955" s="3" t="s">
        <v>651</v>
      </c>
      <c r="E4955" s="3" t="s">
        <v>670</v>
      </c>
      <c r="F4955" s="3" t="s">
        <v>671</v>
      </c>
      <c r="G4955" s="5">
        <v>89.270829379999995</v>
      </c>
      <c r="H4955" s="5">
        <v>61.767186610000003</v>
      </c>
      <c r="I4955" s="5">
        <v>121.42935369999999</v>
      </c>
      <c r="J4955" s="2"/>
    </row>
    <row r="4956" spans="1:10" ht="14.4">
      <c r="A4956" s="3" t="s">
        <v>139</v>
      </c>
      <c r="B4956" s="5">
        <v>2016</v>
      </c>
      <c r="C4956" s="3" t="s">
        <v>647</v>
      </c>
      <c r="D4956" s="3" t="s">
        <v>651</v>
      </c>
      <c r="E4956" s="3" t="s">
        <v>670</v>
      </c>
      <c r="F4956" s="3" t="s">
        <v>671</v>
      </c>
      <c r="G4956" s="5">
        <v>89.813549359999996</v>
      </c>
      <c r="H4956" s="5">
        <v>63.10561465</v>
      </c>
      <c r="I4956" s="5">
        <v>122.07911369999999</v>
      </c>
      <c r="J4956" s="2"/>
    </row>
    <row r="4957" spans="1:10" ht="14.4">
      <c r="A4957" s="3" t="s">
        <v>139</v>
      </c>
      <c r="B4957" s="5">
        <v>2017</v>
      </c>
      <c r="C4957" s="3" t="s">
        <v>647</v>
      </c>
      <c r="D4957" s="3" t="s">
        <v>651</v>
      </c>
      <c r="E4957" s="3" t="s">
        <v>670</v>
      </c>
      <c r="F4957" s="3" t="s">
        <v>671</v>
      </c>
      <c r="G4957" s="5">
        <v>90.197752199999996</v>
      </c>
      <c r="H4957" s="5">
        <v>62.640220380000002</v>
      </c>
      <c r="I4957" s="5">
        <v>121.9096521</v>
      </c>
      <c r="J4957" s="2"/>
    </row>
    <row r="4958" spans="1:10" ht="14.4" hidden="1">
      <c r="A4958" s="3" t="s">
        <v>139</v>
      </c>
      <c r="B4958" s="5">
        <v>1990</v>
      </c>
      <c r="C4958" s="3" t="s">
        <v>647</v>
      </c>
      <c r="D4958" s="3" t="s">
        <v>651</v>
      </c>
      <c r="E4958" s="3" t="s">
        <v>670</v>
      </c>
      <c r="F4958" s="3" t="s">
        <v>672</v>
      </c>
      <c r="G4958" s="5">
        <v>4.3399493629999997</v>
      </c>
      <c r="H4958" s="5">
        <v>2.9912150199999998</v>
      </c>
      <c r="I4958" s="5">
        <v>5.9852009439999998</v>
      </c>
      <c r="J4958" s="2"/>
    </row>
    <row r="4959" spans="1:10" ht="14.4" hidden="1">
      <c r="A4959" s="3" t="s">
        <v>139</v>
      </c>
      <c r="B4959" s="5">
        <v>1991</v>
      </c>
      <c r="C4959" s="3" t="s">
        <v>647</v>
      </c>
      <c r="D4959" s="3" t="s">
        <v>651</v>
      </c>
      <c r="E4959" s="3" t="s">
        <v>670</v>
      </c>
      <c r="F4959" s="3" t="s">
        <v>672</v>
      </c>
      <c r="G4959" s="5">
        <v>4.2160197139999998</v>
      </c>
      <c r="H4959" s="5">
        <v>2.960517952</v>
      </c>
      <c r="I4959" s="5">
        <v>5.6987420499999999</v>
      </c>
      <c r="J4959" s="2"/>
    </row>
    <row r="4960" spans="1:10" ht="14.4" hidden="1">
      <c r="A4960" s="3" t="s">
        <v>139</v>
      </c>
      <c r="B4960" s="5">
        <v>1992</v>
      </c>
      <c r="C4960" s="3" t="s">
        <v>647</v>
      </c>
      <c r="D4960" s="3" t="s">
        <v>651</v>
      </c>
      <c r="E4960" s="3" t="s">
        <v>670</v>
      </c>
      <c r="F4960" s="3" t="s">
        <v>672</v>
      </c>
      <c r="G4960" s="5">
        <v>4.0977269239999998</v>
      </c>
      <c r="H4960" s="5">
        <v>2.7961322169999998</v>
      </c>
      <c r="I4960" s="5">
        <v>5.5453071190000003</v>
      </c>
      <c r="J4960" s="2"/>
    </row>
    <row r="4961" spans="1:10" ht="14.4" hidden="1">
      <c r="A4961" s="3" t="s">
        <v>139</v>
      </c>
      <c r="B4961" s="5">
        <v>1993</v>
      </c>
      <c r="C4961" s="3" t="s">
        <v>647</v>
      </c>
      <c r="D4961" s="3" t="s">
        <v>651</v>
      </c>
      <c r="E4961" s="3" t="s">
        <v>670</v>
      </c>
      <c r="F4961" s="3" t="s">
        <v>672</v>
      </c>
      <c r="G4961" s="5">
        <v>3.9898757969999998</v>
      </c>
      <c r="H4961" s="5">
        <v>2.815683886</v>
      </c>
      <c r="I4961" s="5">
        <v>5.4397891200000004</v>
      </c>
      <c r="J4961" s="2"/>
    </row>
    <row r="4962" spans="1:10" ht="14.4" hidden="1">
      <c r="A4962" s="3" t="s">
        <v>139</v>
      </c>
      <c r="B4962" s="5">
        <v>1994</v>
      </c>
      <c r="C4962" s="3" t="s">
        <v>647</v>
      </c>
      <c r="D4962" s="3" t="s">
        <v>651</v>
      </c>
      <c r="E4962" s="3" t="s">
        <v>670</v>
      </c>
      <c r="F4962" s="3" t="s">
        <v>672</v>
      </c>
      <c r="G4962" s="5">
        <v>3.9388917879999998</v>
      </c>
      <c r="H4962" s="5">
        <v>2.7466149729999998</v>
      </c>
      <c r="I4962" s="5">
        <v>5.4145740699999996</v>
      </c>
      <c r="J4962" s="2"/>
    </row>
    <row r="4963" spans="1:10" ht="14.4" hidden="1">
      <c r="A4963" s="3" t="s">
        <v>139</v>
      </c>
      <c r="B4963" s="5">
        <v>1995</v>
      </c>
      <c r="C4963" s="3" t="s">
        <v>647</v>
      </c>
      <c r="D4963" s="3" t="s">
        <v>651</v>
      </c>
      <c r="E4963" s="3" t="s">
        <v>670</v>
      </c>
      <c r="F4963" s="3" t="s">
        <v>672</v>
      </c>
      <c r="G4963" s="5">
        <v>3.8753952319999998</v>
      </c>
      <c r="H4963" s="5">
        <v>2.6852029059999998</v>
      </c>
      <c r="I4963" s="5">
        <v>5.3148736589999999</v>
      </c>
      <c r="J4963" s="2"/>
    </row>
    <row r="4964" spans="1:10" ht="14.4" hidden="1">
      <c r="A4964" s="3" t="s">
        <v>139</v>
      </c>
      <c r="B4964" s="5">
        <v>1996</v>
      </c>
      <c r="C4964" s="3" t="s">
        <v>647</v>
      </c>
      <c r="D4964" s="3" t="s">
        <v>651</v>
      </c>
      <c r="E4964" s="3" t="s">
        <v>670</v>
      </c>
      <c r="F4964" s="3" t="s">
        <v>672</v>
      </c>
      <c r="G4964" s="5">
        <v>3.780513719</v>
      </c>
      <c r="H4964" s="5">
        <v>2.6770237190000001</v>
      </c>
      <c r="I4964" s="5">
        <v>5.1082116900000001</v>
      </c>
      <c r="J4964" s="2"/>
    </row>
    <row r="4965" spans="1:10" ht="14.4" hidden="1">
      <c r="A4965" s="3" t="s">
        <v>139</v>
      </c>
      <c r="B4965" s="5">
        <v>1997</v>
      </c>
      <c r="C4965" s="3" t="s">
        <v>647</v>
      </c>
      <c r="D4965" s="3" t="s">
        <v>651</v>
      </c>
      <c r="E4965" s="3" t="s">
        <v>670</v>
      </c>
      <c r="F4965" s="3" t="s">
        <v>672</v>
      </c>
      <c r="G4965" s="5">
        <v>3.717943993</v>
      </c>
      <c r="H4965" s="5">
        <v>2.6157189870000002</v>
      </c>
      <c r="I4965" s="5">
        <v>5.0059641590000004</v>
      </c>
      <c r="J4965" s="2"/>
    </row>
    <row r="4966" spans="1:10" ht="14.4" hidden="1">
      <c r="A4966" s="3" t="s">
        <v>139</v>
      </c>
      <c r="B4966" s="5">
        <v>1998</v>
      </c>
      <c r="C4966" s="3" t="s">
        <v>647</v>
      </c>
      <c r="D4966" s="3" t="s">
        <v>651</v>
      </c>
      <c r="E4966" s="3" t="s">
        <v>670</v>
      </c>
      <c r="F4966" s="3" t="s">
        <v>672</v>
      </c>
      <c r="G4966" s="5">
        <v>3.6300120389999999</v>
      </c>
      <c r="H4966" s="5">
        <v>2.5144986949999999</v>
      </c>
      <c r="I4966" s="5">
        <v>4.9825498619999999</v>
      </c>
      <c r="J4966" s="2"/>
    </row>
    <row r="4967" spans="1:10" ht="14.4" hidden="1">
      <c r="A4967" s="3" t="s">
        <v>139</v>
      </c>
      <c r="B4967" s="5">
        <v>1999</v>
      </c>
      <c r="C4967" s="3" t="s">
        <v>647</v>
      </c>
      <c r="D4967" s="3" t="s">
        <v>651</v>
      </c>
      <c r="E4967" s="3" t="s">
        <v>670</v>
      </c>
      <c r="F4967" s="3" t="s">
        <v>672</v>
      </c>
      <c r="G4967" s="5">
        <v>3.5487436790000002</v>
      </c>
      <c r="H4967" s="5">
        <v>2.459897148</v>
      </c>
      <c r="I4967" s="5">
        <v>4.7604691480000003</v>
      </c>
      <c r="J4967" s="2"/>
    </row>
    <row r="4968" spans="1:10" ht="14.4" hidden="1">
      <c r="A4968" s="3" t="s">
        <v>139</v>
      </c>
      <c r="B4968" s="5">
        <v>2000</v>
      </c>
      <c r="C4968" s="3" t="s">
        <v>647</v>
      </c>
      <c r="D4968" s="3" t="s">
        <v>651</v>
      </c>
      <c r="E4968" s="3" t="s">
        <v>670</v>
      </c>
      <c r="F4968" s="3" t="s">
        <v>672</v>
      </c>
      <c r="G4968" s="5">
        <v>3.4735509759999998</v>
      </c>
      <c r="H4968" s="5">
        <v>2.4199891330000001</v>
      </c>
      <c r="I4968" s="5">
        <v>4.7256250719999997</v>
      </c>
      <c r="J4968" s="2"/>
    </row>
    <row r="4969" spans="1:10" ht="14.4" hidden="1">
      <c r="A4969" s="3" t="s">
        <v>139</v>
      </c>
      <c r="B4969" s="5">
        <v>2001</v>
      </c>
      <c r="C4969" s="3" t="s">
        <v>647</v>
      </c>
      <c r="D4969" s="3" t="s">
        <v>651</v>
      </c>
      <c r="E4969" s="3" t="s">
        <v>670</v>
      </c>
      <c r="F4969" s="3" t="s">
        <v>672</v>
      </c>
      <c r="G4969" s="5">
        <v>3.442813449</v>
      </c>
      <c r="H4969" s="5">
        <v>2.3723054549999998</v>
      </c>
      <c r="I4969" s="5">
        <v>4.6320205659999996</v>
      </c>
      <c r="J4969" s="2"/>
    </row>
    <row r="4970" spans="1:10" ht="14.4" hidden="1">
      <c r="A4970" s="3" t="s">
        <v>139</v>
      </c>
      <c r="B4970" s="5">
        <v>2002</v>
      </c>
      <c r="C4970" s="3" t="s">
        <v>647</v>
      </c>
      <c r="D4970" s="3" t="s">
        <v>651</v>
      </c>
      <c r="E4970" s="3" t="s">
        <v>670</v>
      </c>
      <c r="F4970" s="3" t="s">
        <v>672</v>
      </c>
      <c r="G4970" s="5">
        <v>3.370609162</v>
      </c>
      <c r="H4970" s="5">
        <v>2.3208326439999998</v>
      </c>
      <c r="I4970" s="5">
        <v>4.5446647220000003</v>
      </c>
      <c r="J4970" s="2"/>
    </row>
    <row r="4971" spans="1:10" ht="14.4" hidden="1">
      <c r="A4971" s="3" t="s">
        <v>139</v>
      </c>
      <c r="B4971" s="5">
        <v>2003</v>
      </c>
      <c r="C4971" s="3" t="s">
        <v>647</v>
      </c>
      <c r="D4971" s="3" t="s">
        <v>651</v>
      </c>
      <c r="E4971" s="3" t="s">
        <v>670</v>
      </c>
      <c r="F4971" s="3" t="s">
        <v>672</v>
      </c>
      <c r="G4971" s="5">
        <v>3.3591348700000001</v>
      </c>
      <c r="H4971" s="5">
        <v>2.3927205050000002</v>
      </c>
      <c r="I4971" s="5">
        <v>4.6302715499999998</v>
      </c>
      <c r="J4971" s="2"/>
    </row>
    <row r="4972" spans="1:10" ht="14.4" hidden="1">
      <c r="A4972" s="3" t="s">
        <v>139</v>
      </c>
      <c r="B4972" s="5">
        <v>2004</v>
      </c>
      <c r="C4972" s="3" t="s">
        <v>647</v>
      </c>
      <c r="D4972" s="3" t="s">
        <v>651</v>
      </c>
      <c r="E4972" s="3" t="s">
        <v>670</v>
      </c>
      <c r="F4972" s="3" t="s">
        <v>672</v>
      </c>
      <c r="G4972" s="5">
        <v>3.3637899999999998</v>
      </c>
      <c r="H4972" s="5">
        <v>2.3478575840000002</v>
      </c>
      <c r="I4972" s="5">
        <v>4.4687759600000003</v>
      </c>
      <c r="J4972" s="2"/>
    </row>
    <row r="4973" spans="1:10" ht="14.4" hidden="1">
      <c r="A4973" s="3" t="s">
        <v>139</v>
      </c>
      <c r="B4973" s="5">
        <v>2005</v>
      </c>
      <c r="C4973" s="3" t="s">
        <v>647</v>
      </c>
      <c r="D4973" s="3" t="s">
        <v>651</v>
      </c>
      <c r="E4973" s="3" t="s">
        <v>670</v>
      </c>
      <c r="F4973" s="3" t="s">
        <v>672</v>
      </c>
      <c r="G4973" s="5">
        <v>3.3504361980000001</v>
      </c>
      <c r="H4973" s="5">
        <v>2.3504906179999998</v>
      </c>
      <c r="I4973" s="5">
        <v>4.5928998400000003</v>
      </c>
      <c r="J4973" s="2"/>
    </row>
    <row r="4974" spans="1:10" ht="14.4" hidden="1">
      <c r="A4974" s="3" t="s">
        <v>139</v>
      </c>
      <c r="B4974" s="5">
        <v>2006</v>
      </c>
      <c r="C4974" s="3" t="s">
        <v>647</v>
      </c>
      <c r="D4974" s="3" t="s">
        <v>651</v>
      </c>
      <c r="E4974" s="3" t="s">
        <v>670</v>
      </c>
      <c r="F4974" s="3" t="s">
        <v>672</v>
      </c>
      <c r="G4974" s="5">
        <v>3.366661364</v>
      </c>
      <c r="H4974" s="5">
        <v>2.3686521489999999</v>
      </c>
      <c r="I4974" s="5">
        <v>4.5484655280000004</v>
      </c>
      <c r="J4974" s="2"/>
    </row>
    <row r="4975" spans="1:10" ht="14.4" hidden="1">
      <c r="A4975" s="3" t="s">
        <v>139</v>
      </c>
      <c r="B4975" s="5">
        <v>2007</v>
      </c>
      <c r="C4975" s="3" t="s">
        <v>647</v>
      </c>
      <c r="D4975" s="3" t="s">
        <v>651</v>
      </c>
      <c r="E4975" s="3" t="s">
        <v>670</v>
      </c>
      <c r="F4975" s="3" t="s">
        <v>672</v>
      </c>
      <c r="G4975" s="5">
        <v>3.38742001</v>
      </c>
      <c r="H4975" s="5">
        <v>2.3647171610000002</v>
      </c>
      <c r="I4975" s="5">
        <v>4.5335191830000001</v>
      </c>
      <c r="J4975" s="2"/>
    </row>
    <row r="4976" spans="1:10" ht="14.4" hidden="1">
      <c r="A4976" s="3" t="s">
        <v>139</v>
      </c>
      <c r="B4976" s="5">
        <v>2008</v>
      </c>
      <c r="C4976" s="3" t="s">
        <v>647</v>
      </c>
      <c r="D4976" s="3" t="s">
        <v>651</v>
      </c>
      <c r="E4976" s="3" t="s">
        <v>670</v>
      </c>
      <c r="F4976" s="3" t="s">
        <v>672</v>
      </c>
      <c r="G4976" s="5">
        <v>3.3921066519999998</v>
      </c>
      <c r="H4976" s="5">
        <v>2.4439079709999998</v>
      </c>
      <c r="I4976" s="5">
        <v>4.4788811300000004</v>
      </c>
      <c r="J4976" s="2"/>
    </row>
    <row r="4977" spans="1:10" ht="14.4" hidden="1">
      <c r="A4977" s="3" t="s">
        <v>139</v>
      </c>
      <c r="B4977" s="5">
        <v>2009</v>
      </c>
      <c r="C4977" s="3" t="s">
        <v>647</v>
      </c>
      <c r="D4977" s="3" t="s">
        <v>651</v>
      </c>
      <c r="E4977" s="3" t="s">
        <v>670</v>
      </c>
      <c r="F4977" s="3" t="s">
        <v>672</v>
      </c>
      <c r="G4977" s="5">
        <v>3.413101975</v>
      </c>
      <c r="H4977" s="5">
        <v>2.4145029299999998</v>
      </c>
      <c r="I4977" s="5">
        <v>4.451754277</v>
      </c>
      <c r="J4977" s="2"/>
    </row>
    <row r="4978" spans="1:10" ht="14.4" hidden="1">
      <c r="A4978" s="3" t="s">
        <v>139</v>
      </c>
      <c r="B4978" s="5">
        <v>2010</v>
      </c>
      <c r="C4978" s="3" t="s">
        <v>647</v>
      </c>
      <c r="D4978" s="3" t="s">
        <v>651</v>
      </c>
      <c r="E4978" s="3" t="s">
        <v>670</v>
      </c>
      <c r="F4978" s="3" t="s">
        <v>672</v>
      </c>
      <c r="G4978" s="5">
        <v>3.4221358140000002</v>
      </c>
      <c r="H4978" s="5">
        <v>2.4355017320000001</v>
      </c>
      <c r="I4978" s="5">
        <v>4.464482759</v>
      </c>
      <c r="J4978" s="2"/>
    </row>
    <row r="4979" spans="1:10" ht="14.4" hidden="1">
      <c r="A4979" s="3" t="s">
        <v>139</v>
      </c>
      <c r="B4979" s="5">
        <v>2011</v>
      </c>
      <c r="C4979" s="3" t="s">
        <v>647</v>
      </c>
      <c r="D4979" s="3" t="s">
        <v>651</v>
      </c>
      <c r="E4979" s="3" t="s">
        <v>670</v>
      </c>
      <c r="F4979" s="3" t="s">
        <v>672</v>
      </c>
      <c r="G4979" s="5">
        <v>3.4359974210000002</v>
      </c>
      <c r="H4979" s="5">
        <v>2.364403593</v>
      </c>
      <c r="I4979" s="5">
        <v>4.5713432389999999</v>
      </c>
      <c r="J4979" s="2"/>
    </row>
    <row r="4980" spans="1:10" ht="14.4" hidden="1">
      <c r="A4980" s="3" t="s">
        <v>139</v>
      </c>
      <c r="B4980" s="5">
        <v>2012</v>
      </c>
      <c r="C4980" s="3" t="s">
        <v>647</v>
      </c>
      <c r="D4980" s="3" t="s">
        <v>651</v>
      </c>
      <c r="E4980" s="3" t="s">
        <v>670</v>
      </c>
      <c r="F4980" s="3" t="s">
        <v>672</v>
      </c>
      <c r="G4980" s="5">
        <v>3.4251695689999999</v>
      </c>
      <c r="H4980" s="5">
        <v>2.428792573</v>
      </c>
      <c r="I4980" s="5">
        <v>4.5565537669999996</v>
      </c>
      <c r="J4980" s="2"/>
    </row>
    <row r="4981" spans="1:10" ht="14.4" hidden="1">
      <c r="A4981" s="3" t="s">
        <v>139</v>
      </c>
      <c r="B4981" s="5">
        <v>2013</v>
      </c>
      <c r="C4981" s="3" t="s">
        <v>647</v>
      </c>
      <c r="D4981" s="3" t="s">
        <v>651</v>
      </c>
      <c r="E4981" s="3" t="s">
        <v>670</v>
      </c>
      <c r="F4981" s="3" t="s">
        <v>672</v>
      </c>
      <c r="G4981" s="5">
        <v>3.4485359899999999</v>
      </c>
      <c r="H4981" s="5">
        <v>2.422256081</v>
      </c>
      <c r="I4981" s="5">
        <v>4.5576970890000004</v>
      </c>
      <c r="J4981" s="2"/>
    </row>
    <row r="4982" spans="1:10" ht="14.4" hidden="1">
      <c r="A4982" s="3" t="s">
        <v>139</v>
      </c>
      <c r="B4982" s="5">
        <v>2014</v>
      </c>
      <c r="C4982" s="3" t="s">
        <v>647</v>
      </c>
      <c r="D4982" s="3" t="s">
        <v>651</v>
      </c>
      <c r="E4982" s="3" t="s">
        <v>670</v>
      </c>
      <c r="F4982" s="3" t="s">
        <v>672</v>
      </c>
      <c r="G4982" s="5">
        <v>3.4970004349999999</v>
      </c>
      <c r="H4982" s="5">
        <v>2.4495886659999999</v>
      </c>
      <c r="I4982" s="5">
        <v>4.7057268509999997</v>
      </c>
      <c r="J4982" s="2"/>
    </row>
    <row r="4983" spans="1:10" ht="14.4" hidden="1">
      <c r="A4983" s="3" t="s">
        <v>139</v>
      </c>
      <c r="B4983" s="5">
        <v>2015</v>
      </c>
      <c r="C4983" s="3" t="s">
        <v>647</v>
      </c>
      <c r="D4983" s="3" t="s">
        <v>651</v>
      </c>
      <c r="E4983" s="3" t="s">
        <v>670</v>
      </c>
      <c r="F4983" s="3" t="s">
        <v>672</v>
      </c>
      <c r="G4983" s="5">
        <v>3.5443479170000001</v>
      </c>
      <c r="H4983" s="5">
        <v>2.4751938419999999</v>
      </c>
      <c r="I4983" s="5">
        <v>4.7586755619999996</v>
      </c>
      <c r="J4983" s="2"/>
    </row>
    <row r="4984" spans="1:10" ht="14.4" hidden="1">
      <c r="A4984" s="3" t="s">
        <v>139</v>
      </c>
      <c r="B4984" s="5">
        <v>2016</v>
      </c>
      <c r="C4984" s="3" t="s">
        <v>647</v>
      </c>
      <c r="D4984" s="3" t="s">
        <v>651</v>
      </c>
      <c r="E4984" s="3" t="s">
        <v>670</v>
      </c>
      <c r="F4984" s="3" t="s">
        <v>672</v>
      </c>
      <c r="G4984" s="5">
        <v>3.5778929800000001</v>
      </c>
      <c r="H4984" s="5">
        <v>2.503265667</v>
      </c>
      <c r="I4984" s="5">
        <v>4.7959175429999998</v>
      </c>
      <c r="J4984" s="2"/>
    </row>
    <row r="4985" spans="1:10" ht="14.4" hidden="1">
      <c r="A4985" s="3" t="s">
        <v>139</v>
      </c>
      <c r="B4985" s="5">
        <v>2017</v>
      </c>
      <c r="C4985" s="3" t="s">
        <v>647</v>
      </c>
      <c r="D4985" s="3" t="s">
        <v>651</v>
      </c>
      <c r="E4985" s="3" t="s">
        <v>670</v>
      </c>
      <c r="F4985" s="3" t="s">
        <v>672</v>
      </c>
      <c r="G4985" s="5">
        <v>3.6074143400000001</v>
      </c>
      <c r="H4985" s="5">
        <v>2.513599567</v>
      </c>
      <c r="I4985" s="5">
        <v>4.8271444819999996</v>
      </c>
      <c r="J4985" s="2"/>
    </row>
    <row r="4986" spans="1:10" ht="14.4">
      <c r="A4986" s="3" t="s">
        <v>139</v>
      </c>
      <c r="B4986" s="5">
        <v>1990</v>
      </c>
      <c r="C4986" s="3" t="s">
        <v>647</v>
      </c>
      <c r="D4986" s="3" t="s">
        <v>642</v>
      </c>
      <c r="E4986" s="3" t="s">
        <v>670</v>
      </c>
      <c r="F4986" s="3" t="s">
        <v>671</v>
      </c>
      <c r="G4986" s="5">
        <v>8034.0023639999999</v>
      </c>
      <c r="H4986" s="5">
        <v>6169.3918000000003</v>
      </c>
      <c r="I4986" s="5">
        <v>9864.2824220000002</v>
      </c>
      <c r="J4986" s="2"/>
    </row>
    <row r="4987" spans="1:10" ht="14.4">
      <c r="A4987" s="3" t="s">
        <v>139</v>
      </c>
      <c r="B4987" s="5">
        <v>1991</v>
      </c>
      <c r="C4987" s="3" t="s">
        <v>647</v>
      </c>
      <c r="D4987" s="3" t="s">
        <v>642</v>
      </c>
      <c r="E4987" s="3" t="s">
        <v>670</v>
      </c>
      <c r="F4987" s="3" t="s">
        <v>671</v>
      </c>
      <c r="G4987" s="5">
        <v>7674.841257</v>
      </c>
      <c r="H4987" s="5">
        <v>5958.6141399999997</v>
      </c>
      <c r="I4987" s="5">
        <v>9390.5014250000004</v>
      </c>
      <c r="J4987" s="2"/>
    </row>
    <row r="4988" spans="1:10" ht="14.4">
      <c r="A4988" s="3" t="s">
        <v>139</v>
      </c>
      <c r="B4988" s="5">
        <v>1992</v>
      </c>
      <c r="C4988" s="3" t="s">
        <v>647</v>
      </c>
      <c r="D4988" s="3" t="s">
        <v>642</v>
      </c>
      <c r="E4988" s="3" t="s">
        <v>670</v>
      </c>
      <c r="F4988" s="3" t="s">
        <v>671</v>
      </c>
      <c r="G4988" s="5">
        <v>7320.3827629999996</v>
      </c>
      <c r="H4988" s="5">
        <v>5624.6355579999999</v>
      </c>
      <c r="I4988" s="5">
        <v>8940.3116439999994</v>
      </c>
      <c r="J4988" s="2"/>
    </row>
    <row r="4989" spans="1:10" ht="14.4">
      <c r="A4989" s="3" t="s">
        <v>139</v>
      </c>
      <c r="B4989" s="5">
        <v>1993</v>
      </c>
      <c r="C4989" s="3" t="s">
        <v>647</v>
      </c>
      <c r="D4989" s="3" t="s">
        <v>642</v>
      </c>
      <c r="E4989" s="3" t="s">
        <v>670</v>
      </c>
      <c r="F4989" s="3" t="s">
        <v>671</v>
      </c>
      <c r="G4989" s="5">
        <v>6992.7706289999996</v>
      </c>
      <c r="H4989" s="5">
        <v>5440.2925139999998</v>
      </c>
      <c r="I4989" s="5">
        <v>8516.9532469999995</v>
      </c>
      <c r="J4989" s="2"/>
    </row>
    <row r="4990" spans="1:10" ht="14.4">
      <c r="A4990" s="3" t="s">
        <v>139</v>
      </c>
      <c r="B4990" s="5">
        <v>1994</v>
      </c>
      <c r="C4990" s="3" t="s">
        <v>647</v>
      </c>
      <c r="D4990" s="3" t="s">
        <v>642</v>
      </c>
      <c r="E4990" s="3" t="s">
        <v>670</v>
      </c>
      <c r="F4990" s="3" t="s">
        <v>671</v>
      </c>
      <c r="G4990" s="5">
        <v>6670.6867560000001</v>
      </c>
      <c r="H4990" s="5">
        <v>5040.3857070000004</v>
      </c>
      <c r="I4990" s="5">
        <v>8201.8585449999991</v>
      </c>
      <c r="J4990" s="2"/>
    </row>
    <row r="4991" spans="1:10" ht="14.4">
      <c r="A4991" s="3" t="s">
        <v>139</v>
      </c>
      <c r="B4991" s="5">
        <v>1995</v>
      </c>
      <c r="C4991" s="3" t="s">
        <v>647</v>
      </c>
      <c r="D4991" s="3" t="s">
        <v>642</v>
      </c>
      <c r="E4991" s="3" t="s">
        <v>670</v>
      </c>
      <c r="F4991" s="3" t="s">
        <v>671</v>
      </c>
      <c r="G4991" s="5">
        <v>6302.2685449999999</v>
      </c>
      <c r="H4991" s="5">
        <v>4730.4263339999998</v>
      </c>
      <c r="I4991" s="5">
        <v>7734.2907919999998</v>
      </c>
      <c r="J4991" s="2"/>
    </row>
    <row r="4992" spans="1:10" ht="14.4">
      <c r="A4992" s="3" t="s">
        <v>139</v>
      </c>
      <c r="B4992" s="5">
        <v>1996</v>
      </c>
      <c r="C4992" s="3" t="s">
        <v>647</v>
      </c>
      <c r="D4992" s="3" t="s">
        <v>642</v>
      </c>
      <c r="E4992" s="3" t="s">
        <v>670</v>
      </c>
      <c r="F4992" s="3" t="s">
        <v>671</v>
      </c>
      <c r="G4992" s="5">
        <v>5911.2183919999998</v>
      </c>
      <c r="H4992" s="5">
        <v>4556.0516729999999</v>
      </c>
      <c r="I4992" s="5">
        <v>7346.548178</v>
      </c>
      <c r="J4992" s="2"/>
    </row>
    <row r="4993" spans="1:10" ht="14.4">
      <c r="A4993" s="3" t="s">
        <v>139</v>
      </c>
      <c r="B4993" s="5">
        <v>1997</v>
      </c>
      <c r="C4993" s="3" t="s">
        <v>647</v>
      </c>
      <c r="D4993" s="3" t="s">
        <v>642</v>
      </c>
      <c r="E4993" s="3" t="s">
        <v>670</v>
      </c>
      <c r="F4993" s="3" t="s">
        <v>671</v>
      </c>
      <c r="G4993" s="5">
        <v>5523.7790199999999</v>
      </c>
      <c r="H4993" s="5">
        <v>4244.2407210000001</v>
      </c>
      <c r="I4993" s="5">
        <v>6774.9049429999995</v>
      </c>
      <c r="J4993" s="2"/>
    </row>
    <row r="4994" spans="1:10" ht="14.4">
      <c r="A4994" s="3" t="s">
        <v>139</v>
      </c>
      <c r="B4994" s="5">
        <v>1998</v>
      </c>
      <c r="C4994" s="3" t="s">
        <v>647</v>
      </c>
      <c r="D4994" s="3" t="s">
        <v>642</v>
      </c>
      <c r="E4994" s="3" t="s">
        <v>670</v>
      </c>
      <c r="F4994" s="3" t="s">
        <v>671</v>
      </c>
      <c r="G4994" s="5">
        <v>5125.0360499999997</v>
      </c>
      <c r="H4994" s="5">
        <v>3786.3897019999999</v>
      </c>
      <c r="I4994" s="5">
        <v>6295.2902819999999</v>
      </c>
      <c r="J4994" s="2"/>
    </row>
    <row r="4995" spans="1:10" ht="14.4">
      <c r="A4995" s="3" t="s">
        <v>139</v>
      </c>
      <c r="B4995" s="5">
        <v>1999</v>
      </c>
      <c r="C4995" s="3" t="s">
        <v>647</v>
      </c>
      <c r="D4995" s="3" t="s">
        <v>642</v>
      </c>
      <c r="E4995" s="3" t="s">
        <v>670</v>
      </c>
      <c r="F4995" s="3" t="s">
        <v>671</v>
      </c>
      <c r="G4995" s="5">
        <v>4712.7742980000003</v>
      </c>
      <c r="H4995" s="5">
        <v>3556.5058869999998</v>
      </c>
      <c r="I4995" s="5">
        <v>5859.7830439999998</v>
      </c>
      <c r="J4995" s="2"/>
    </row>
    <row r="4996" spans="1:10" ht="14.4">
      <c r="A4996" s="3" t="s">
        <v>139</v>
      </c>
      <c r="B4996" s="5">
        <v>2000</v>
      </c>
      <c r="C4996" s="3" t="s">
        <v>647</v>
      </c>
      <c r="D4996" s="3" t="s">
        <v>642</v>
      </c>
      <c r="E4996" s="3" t="s">
        <v>670</v>
      </c>
      <c r="F4996" s="3" t="s">
        <v>671</v>
      </c>
      <c r="G4996" s="5">
        <v>4275.7065849999999</v>
      </c>
      <c r="H4996" s="5">
        <v>3323.310716</v>
      </c>
      <c r="I4996" s="5">
        <v>5345.5397510000003</v>
      </c>
      <c r="J4996" s="2"/>
    </row>
    <row r="4997" spans="1:10" ht="14.4">
      <c r="A4997" s="3" t="s">
        <v>139</v>
      </c>
      <c r="B4997" s="5">
        <v>2001</v>
      </c>
      <c r="C4997" s="3" t="s">
        <v>647</v>
      </c>
      <c r="D4997" s="3" t="s">
        <v>642</v>
      </c>
      <c r="E4997" s="3" t="s">
        <v>670</v>
      </c>
      <c r="F4997" s="3" t="s">
        <v>671</v>
      </c>
      <c r="G4997" s="5">
        <v>3881.8388570000002</v>
      </c>
      <c r="H4997" s="5">
        <v>2922.5803289999999</v>
      </c>
      <c r="I4997" s="5">
        <v>4793.2902059999997</v>
      </c>
      <c r="J4997" s="2"/>
    </row>
    <row r="4998" spans="1:10" ht="14.4">
      <c r="A4998" s="3" t="s">
        <v>139</v>
      </c>
      <c r="B4998" s="5">
        <v>2002</v>
      </c>
      <c r="C4998" s="3" t="s">
        <v>647</v>
      </c>
      <c r="D4998" s="3" t="s">
        <v>642</v>
      </c>
      <c r="E4998" s="3" t="s">
        <v>670</v>
      </c>
      <c r="F4998" s="3" t="s">
        <v>671</v>
      </c>
      <c r="G4998" s="5">
        <v>3530.0154130000001</v>
      </c>
      <c r="H4998" s="5">
        <v>2643.1853270000001</v>
      </c>
      <c r="I4998" s="5">
        <v>4365.1804789999997</v>
      </c>
      <c r="J4998" s="2"/>
    </row>
    <row r="4999" spans="1:10" ht="14.4">
      <c r="A4999" s="3" t="s">
        <v>139</v>
      </c>
      <c r="B4999" s="5">
        <v>2003</v>
      </c>
      <c r="C4999" s="3" t="s">
        <v>647</v>
      </c>
      <c r="D4999" s="3" t="s">
        <v>642</v>
      </c>
      <c r="E4999" s="3" t="s">
        <v>670</v>
      </c>
      <c r="F4999" s="3" t="s">
        <v>671</v>
      </c>
      <c r="G4999" s="5">
        <v>3184.3343639999998</v>
      </c>
      <c r="H4999" s="5">
        <v>2430.8607179999999</v>
      </c>
      <c r="I4999" s="5">
        <v>3952.0842889999999</v>
      </c>
      <c r="J4999" s="2"/>
    </row>
    <row r="5000" spans="1:10" ht="14.4">
      <c r="A5000" s="3" t="s">
        <v>139</v>
      </c>
      <c r="B5000" s="5">
        <v>2004</v>
      </c>
      <c r="C5000" s="3" t="s">
        <v>647</v>
      </c>
      <c r="D5000" s="3" t="s">
        <v>642</v>
      </c>
      <c r="E5000" s="3" t="s">
        <v>670</v>
      </c>
      <c r="F5000" s="3" t="s">
        <v>671</v>
      </c>
      <c r="G5000" s="5">
        <v>2870.4063470000001</v>
      </c>
      <c r="H5000" s="5">
        <v>2154.3511680000001</v>
      </c>
      <c r="I5000" s="5">
        <v>3533.6084729999998</v>
      </c>
      <c r="J5000" s="2"/>
    </row>
    <row r="5001" spans="1:10" ht="14.4">
      <c r="A5001" s="3" t="s">
        <v>139</v>
      </c>
      <c r="B5001" s="5">
        <v>2005</v>
      </c>
      <c r="C5001" s="3" t="s">
        <v>647</v>
      </c>
      <c r="D5001" s="3" t="s">
        <v>642</v>
      </c>
      <c r="E5001" s="3" t="s">
        <v>670</v>
      </c>
      <c r="F5001" s="3" t="s">
        <v>671</v>
      </c>
      <c r="G5001" s="5">
        <v>2562.6683189999999</v>
      </c>
      <c r="H5001" s="5">
        <v>1940.0008379999999</v>
      </c>
      <c r="I5001" s="5">
        <v>3190.1288719999998</v>
      </c>
      <c r="J5001" s="2"/>
    </row>
    <row r="5002" spans="1:10" ht="14.4">
      <c r="A5002" s="3" t="s">
        <v>139</v>
      </c>
      <c r="B5002" s="5">
        <v>2006</v>
      </c>
      <c r="C5002" s="3" t="s">
        <v>647</v>
      </c>
      <c r="D5002" s="3" t="s">
        <v>642</v>
      </c>
      <c r="E5002" s="3" t="s">
        <v>670</v>
      </c>
      <c r="F5002" s="3" t="s">
        <v>671</v>
      </c>
      <c r="G5002" s="5">
        <v>2312.6686199999999</v>
      </c>
      <c r="H5002" s="5">
        <v>1737.8429000000001</v>
      </c>
      <c r="I5002" s="5">
        <v>2874.9310059999998</v>
      </c>
      <c r="J5002" s="2"/>
    </row>
    <row r="5003" spans="1:10" ht="14.4">
      <c r="A5003" s="3" t="s">
        <v>139</v>
      </c>
      <c r="B5003" s="5">
        <v>2007</v>
      </c>
      <c r="C5003" s="3" t="s">
        <v>647</v>
      </c>
      <c r="D5003" s="3" t="s">
        <v>642</v>
      </c>
      <c r="E5003" s="3" t="s">
        <v>670</v>
      </c>
      <c r="F5003" s="3" t="s">
        <v>671</v>
      </c>
      <c r="G5003" s="5">
        <v>2078.7897370000001</v>
      </c>
      <c r="H5003" s="5">
        <v>1533.9480679999999</v>
      </c>
      <c r="I5003" s="5">
        <v>2591.5054340000002</v>
      </c>
      <c r="J5003" s="2"/>
    </row>
    <row r="5004" spans="1:10" ht="14.4">
      <c r="A5004" s="3" t="s">
        <v>139</v>
      </c>
      <c r="B5004" s="5">
        <v>2008</v>
      </c>
      <c r="C5004" s="3" t="s">
        <v>647</v>
      </c>
      <c r="D5004" s="3" t="s">
        <v>642</v>
      </c>
      <c r="E5004" s="3" t="s">
        <v>670</v>
      </c>
      <c r="F5004" s="3" t="s">
        <v>671</v>
      </c>
      <c r="G5004" s="5">
        <v>1875.8965820000001</v>
      </c>
      <c r="H5004" s="5">
        <v>1396.926997</v>
      </c>
      <c r="I5004" s="5">
        <v>2363.8632109999999</v>
      </c>
      <c r="J5004" s="2"/>
    </row>
    <row r="5005" spans="1:10" ht="14.4">
      <c r="A5005" s="3" t="s">
        <v>139</v>
      </c>
      <c r="B5005" s="5">
        <v>2009</v>
      </c>
      <c r="C5005" s="3" t="s">
        <v>647</v>
      </c>
      <c r="D5005" s="3" t="s">
        <v>642</v>
      </c>
      <c r="E5005" s="3" t="s">
        <v>670</v>
      </c>
      <c r="F5005" s="3" t="s">
        <v>671</v>
      </c>
      <c r="G5005" s="5">
        <v>1707.948942</v>
      </c>
      <c r="H5005" s="5">
        <v>1241.1874379999999</v>
      </c>
      <c r="I5005" s="5">
        <v>2147.1429760000001</v>
      </c>
      <c r="J5005" s="2"/>
    </row>
    <row r="5006" spans="1:10" ht="14.4">
      <c r="A5006" s="3" t="s">
        <v>139</v>
      </c>
      <c r="B5006" s="5">
        <v>2010</v>
      </c>
      <c r="C5006" s="3" t="s">
        <v>647</v>
      </c>
      <c r="D5006" s="3" t="s">
        <v>642</v>
      </c>
      <c r="E5006" s="3" t="s">
        <v>670</v>
      </c>
      <c r="F5006" s="3" t="s">
        <v>671</v>
      </c>
      <c r="G5006" s="5">
        <v>1563.3744859999999</v>
      </c>
      <c r="H5006" s="5">
        <v>1159.756447</v>
      </c>
      <c r="I5006" s="5">
        <v>1969.1561260000001</v>
      </c>
      <c r="J5006" s="2"/>
    </row>
    <row r="5007" spans="1:10" ht="14.4">
      <c r="A5007" s="3" t="s">
        <v>139</v>
      </c>
      <c r="B5007" s="5">
        <v>2011</v>
      </c>
      <c r="C5007" s="3" t="s">
        <v>647</v>
      </c>
      <c r="D5007" s="3" t="s">
        <v>642</v>
      </c>
      <c r="E5007" s="3" t="s">
        <v>670</v>
      </c>
      <c r="F5007" s="3" t="s">
        <v>671</v>
      </c>
      <c r="G5007" s="5">
        <v>1430.7223320000001</v>
      </c>
      <c r="H5007" s="5">
        <v>1032.841443</v>
      </c>
      <c r="I5007" s="5">
        <v>1837.0393240000001</v>
      </c>
      <c r="J5007" s="2"/>
    </row>
    <row r="5008" spans="1:10" ht="14.4">
      <c r="A5008" s="3" t="s">
        <v>139</v>
      </c>
      <c r="B5008" s="5">
        <v>2012</v>
      </c>
      <c r="C5008" s="3" t="s">
        <v>647</v>
      </c>
      <c r="D5008" s="3" t="s">
        <v>642</v>
      </c>
      <c r="E5008" s="3" t="s">
        <v>670</v>
      </c>
      <c r="F5008" s="3" t="s">
        <v>671</v>
      </c>
      <c r="G5008" s="5">
        <v>1332.126949</v>
      </c>
      <c r="H5008" s="5">
        <v>959.33787010000003</v>
      </c>
      <c r="I5008" s="5">
        <v>1724.1836940000001</v>
      </c>
      <c r="J5008" s="2"/>
    </row>
    <row r="5009" spans="1:10" ht="14.4">
      <c r="A5009" s="3" t="s">
        <v>139</v>
      </c>
      <c r="B5009" s="5">
        <v>2013</v>
      </c>
      <c r="C5009" s="3" t="s">
        <v>647</v>
      </c>
      <c r="D5009" s="3" t="s">
        <v>642</v>
      </c>
      <c r="E5009" s="3" t="s">
        <v>670</v>
      </c>
      <c r="F5009" s="3" t="s">
        <v>671</v>
      </c>
      <c r="G5009" s="5">
        <v>1232.1859730000001</v>
      </c>
      <c r="H5009" s="5">
        <v>881.68383500000004</v>
      </c>
      <c r="I5009" s="5">
        <v>1579.7428910000001</v>
      </c>
      <c r="J5009" s="2"/>
    </row>
    <row r="5010" spans="1:10" ht="14.4">
      <c r="A5010" s="3" t="s">
        <v>139</v>
      </c>
      <c r="B5010" s="5">
        <v>2014</v>
      </c>
      <c r="C5010" s="3" t="s">
        <v>647</v>
      </c>
      <c r="D5010" s="3" t="s">
        <v>642</v>
      </c>
      <c r="E5010" s="3" t="s">
        <v>670</v>
      </c>
      <c r="F5010" s="3" t="s">
        <v>671</v>
      </c>
      <c r="G5010" s="5">
        <v>1171.2506739999999</v>
      </c>
      <c r="H5010" s="5">
        <v>832.79739910000001</v>
      </c>
      <c r="I5010" s="5">
        <v>1508.2649590000001</v>
      </c>
      <c r="J5010" s="2"/>
    </row>
    <row r="5011" spans="1:10" ht="14.4">
      <c r="A5011" s="3" t="s">
        <v>139</v>
      </c>
      <c r="B5011" s="5">
        <v>2015</v>
      </c>
      <c r="C5011" s="3" t="s">
        <v>647</v>
      </c>
      <c r="D5011" s="3" t="s">
        <v>642</v>
      </c>
      <c r="E5011" s="3" t="s">
        <v>670</v>
      </c>
      <c r="F5011" s="3" t="s">
        <v>671</v>
      </c>
      <c r="G5011" s="5">
        <v>1096.6429619999999</v>
      </c>
      <c r="H5011" s="5">
        <v>796.92734340000004</v>
      </c>
      <c r="I5011" s="5">
        <v>1424.5860479999999</v>
      </c>
      <c r="J5011" s="2"/>
    </row>
    <row r="5012" spans="1:10" ht="14.4">
      <c r="A5012" s="3" t="s">
        <v>139</v>
      </c>
      <c r="B5012" s="5">
        <v>2016</v>
      </c>
      <c r="C5012" s="3" t="s">
        <v>647</v>
      </c>
      <c r="D5012" s="3" t="s">
        <v>642</v>
      </c>
      <c r="E5012" s="3" t="s">
        <v>670</v>
      </c>
      <c r="F5012" s="3" t="s">
        <v>671</v>
      </c>
      <c r="G5012" s="5">
        <v>1023.84533</v>
      </c>
      <c r="H5012" s="5">
        <v>744.13016130000005</v>
      </c>
      <c r="I5012" s="5">
        <v>1341.6193020000001</v>
      </c>
      <c r="J5012" s="2"/>
    </row>
    <row r="5013" spans="1:10" ht="14.4">
      <c r="A5013" s="3" t="s">
        <v>139</v>
      </c>
      <c r="B5013" s="5">
        <v>2017</v>
      </c>
      <c r="C5013" s="3" t="s">
        <v>647</v>
      </c>
      <c r="D5013" s="3" t="s">
        <v>642</v>
      </c>
      <c r="E5013" s="3" t="s">
        <v>670</v>
      </c>
      <c r="F5013" s="3" t="s">
        <v>671</v>
      </c>
      <c r="G5013" s="5">
        <v>957.29082960000005</v>
      </c>
      <c r="H5013" s="5">
        <v>698.51232319999997</v>
      </c>
      <c r="I5013" s="5">
        <v>1272.2497269999999</v>
      </c>
      <c r="J5013" s="2"/>
    </row>
    <row r="5014" spans="1:10" ht="14.4" hidden="1">
      <c r="A5014" s="3" t="s">
        <v>139</v>
      </c>
      <c r="B5014" s="5">
        <v>1990</v>
      </c>
      <c r="C5014" s="3" t="s">
        <v>647</v>
      </c>
      <c r="D5014" s="3" t="s">
        <v>642</v>
      </c>
      <c r="E5014" s="3" t="s">
        <v>670</v>
      </c>
      <c r="F5014" s="3" t="s">
        <v>672</v>
      </c>
      <c r="G5014" s="5">
        <v>104.8924019</v>
      </c>
      <c r="H5014" s="5">
        <v>81.049118280000002</v>
      </c>
      <c r="I5014" s="5">
        <v>127.7924802</v>
      </c>
      <c r="J5014" s="2"/>
    </row>
    <row r="5015" spans="1:10" ht="14.4" hidden="1">
      <c r="A5015" s="3" t="s">
        <v>139</v>
      </c>
      <c r="B5015" s="5">
        <v>1991</v>
      </c>
      <c r="C5015" s="3" t="s">
        <v>647</v>
      </c>
      <c r="D5015" s="3" t="s">
        <v>642</v>
      </c>
      <c r="E5015" s="3" t="s">
        <v>670</v>
      </c>
      <c r="F5015" s="3" t="s">
        <v>672</v>
      </c>
      <c r="G5015" s="5">
        <v>100.5372993</v>
      </c>
      <c r="H5015" s="5">
        <v>78.389807259999998</v>
      </c>
      <c r="I5015" s="5">
        <v>122.049126</v>
      </c>
      <c r="J5015" s="2"/>
    </row>
    <row r="5016" spans="1:10" ht="14.4" hidden="1">
      <c r="A5016" s="3" t="s">
        <v>139</v>
      </c>
      <c r="B5016" s="5">
        <v>1992</v>
      </c>
      <c r="C5016" s="3" t="s">
        <v>647</v>
      </c>
      <c r="D5016" s="3" t="s">
        <v>642</v>
      </c>
      <c r="E5016" s="3" t="s">
        <v>670</v>
      </c>
      <c r="F5016" s="3" t="s">
        <v>672</v>
      </c>
      <c r="G5016" s="5">
        <v>96.258431630000004</v>
      </c>
      <c r="H5016" s="5">
        <v>74.48005173</v>
      </c>
      <c r="I5016" s="5">
        <v>116.4086789</v>
      </c>
      <c r="J5016" s="2"/>
    </row>
    <row r="5017" spans="1:10" ht="14.4" hidden="1">
      <c r="A5017" s="3" t="s">
        <v>139</v>
      </c>
      <c r="B5017" s="5">
        <v>1993</v>
      </c>
      <c r="C5017" s="3" t="s">
        <v>647</v>
      </c>
      <c r="D5017" s="3" t="s">
        <v>642</v>
      </c>
      <c r="E5017" s="3" t="s">
        <v>670</v>
      </c>
      <c r="F5017" s="3" t="s">
        <v>672</v>
      </c>
      <c r="G5017" s="5">
        <v>92.357420020000006</v>
      </c>
      <c r="H5017" s="5">
        <v>72.623739939999993</v>
      </c>
      <c r="I5017" s="5">
        <v>111.7121889</v>
      </c>
      <c r="J5017" s="2"/>
    </row>
    <row r="5018" spans="1:10" ht="14.4" hidden="1">
      <c r="A5018" s="3" t="s">
        <v>139</v>
      </c>
      <c r="B5018" s="5">
        <v>1994</v>
      </c>
      <c r="C5018" s="3" t="s">
        <v>647</v>
      </c>
      <c r="D5018" s="3" t="s">
        <v>642</v>
      </c>
      <c r="E5018" s="3" t="s">
        <v>670</v>
      </c>
      <c r="F5018" s="3" t="s">
        <v>672</v>
      </c>
      <c r="G5018" s="5">
        <v>88.611508209999997</v>
      </c>
      <c r="H5018" s="5">
        <v>67.955534</v>
      </c>
      <c r="I5018" s="5">
        <v>108.0930355</v>
      </c>
      <c r="J5018" s="2"/>
    </row>
    <row r="5019" spans="1:10" ht="14.4" hidden="1">
      <c r="A5019" s="3" t="s">
        <v>139</v>
      </c>
      <c r="B5019" s="5">
        <v>1995</v>
      </c>
      <c r="C5019" s="3" t="s">
        <v>647</v>
      </c>
      <c r="D5019" s="3" t="s">
        <v>642</v>
      </c>
      <c r="E5019" s="3" t="s">
        <v>670</v>
      </c>
      <c r="F5019" s="3" t="s">
        <v>672</v>
      </c>
      <c r="G5019" s="5">
        <v>84.3146038</v>
      </c>
      <c r="H5019" s="5">
        <v>63.81428726</v>
      </c>
      <c r="I5019" s="5">
        <v>103.0198992</v>
      </c>
      <c r="J5019" s="2"/>
    </row>
    <row r="5020" spans="1:10" ht="14.4" hidden="1">
      <c r="A5020" s="3" t="s">
        <v>139</v>
      </c>
      <c r="B5020" s="5">
        <v>1996</v>
      </c>
      <c r="C5020" s="3" t="s">
        <v>647</v>
      </c>
      <c r="D5020" s="3" t="s">
        <v>642</v>
      </c>
      <c r="E5020" s="3" t="s">
        <v>670</v>
      </c>
      <c r="F5020" s="3" t="s">
        <v>672</v>
      </c>
      <c r="G5020" s="5">
        <v>79.708963920000002</v>
      </c>
      <c r="H5020" s="5">
        <v>61.782121050000001</v>
      </c>
      <c r="I5020" s="5">
        <v>97.935909129999999</v>
      </c>
      <c r="J5020" s="2"/>
    </row>
    <row r="5021" spans="1:10" ht="14.4" hidden="1">
      <c r="A5021" s="3" t="s">
        <v>139</v>
      </c>
      <c r="B5021" s="5">
        <v>1997</v>
      </c>
      <c r="C5021" s="3" t="s">
        <v>647</v>
      </c>
      <c r="D5021" s="3" t="s">
        <v>642</v>
      </c>
      <c r="E5021" s="3" t="s">
        <v>670</v>
      </c>
      <c r="F5021" s="3" t="s">
        <v>672</v>
      </c>
      <c r="G5021" s="5">
        <v>75.193041989999998</v>
      </c>
      <c r="H5021" s="5">
        <v>58.400860469999998</v>
      </c>
      <c r="I5021" s="5">
        <v>91.610739510000002</v>
      </c>
      <c r="J5021" s="2"/>
    </row>
    <row r="5022" spans="1:10" ht="14.4" hidden="1">
      <c r="A5022" s="3" t="s">
        <v>139</v>
      </c>
      <c r="B5022" s="5">
        <v>1998</v>
      </c>
      <c r="C5022" s="3" t="s">
        <v>647</v>
      </c>
      <c r="D5022" s="3" t="s">
        <v>642</v>
      </c>
      <c r="E5022" s="3" t="s">
        <v>670</v>
      </c>
      <c r="F5022" s="3" t="s">
        <v>672</v>
      </c>
      <c r="G5022" s="5">
        <v>70.527033110000005</v>
      </c>
      <c r="H5022" s="5">
        <v>53.230801479999997</v>
      </c>
      <c r="I5022" s="5">
        <v>85.625027299999999</v>
      </c>
      <c r="J5022" s="2"/>
    </row>
    <row r="5023" spans="1:10" ht="14.4" hidden="1">
      <c r="A5023" s="3" t="s">
        <v>139</v>
      </c>
      <c r="B5023" s="5">
        <v>1999</v>
      </c>
      <c r="C5023" s="3" t="s">
        <v>647</v>
      </c>
      <c r="D5023" s="3" t="s">
        <v>642</v>
      </c>
      <c r="E5023" s="3" t="s">
        <v>670</v>
      </c>
      <c r="F5023" s="3" t="s">
        <v>672</v>
      </c>
      <c r="G5023" s="5">
        <v>65.707313020000001</v>
      </c>
      <c r="H5023" s="5">
        <v>49.980308839999999</v>
      </c>
      <c r="I5023" s="5">
        <v>80.747928189999996</v>
      </c>
      <c r="J5023" s="2"/>
    </row>
    <row r="5024" spans="1:10" ht="14.4" hidden="1">
      <c r="A5024" s="3" t="s">
        <v>139</v>
      </c>
      <c r="B5024" s="5">
        <v>2000</v>
      </c>
      <c r="C5024" s="3" t="s">
        <v>647</v>
      </c>
      <c r="D5024" s="3" t="s">
        <v>642</v>
      </c>
      <c r="E5024" s="3" t="s">
        <v>670</v>
      </c>
      <c r="F5024" s="3" t="s">
        <v>672</v>
      </c>
      <c r="G5024" s="5">
        <v>60.5626514</v>
      </c>
      <c r="H5024" s="5">
        <v>46.88047521</v>
      </c>
      <c r="I5024" s="5">
        <v>74.720404729999998</v>
      </c>
      <c r="J5024" s="2"/>
    </row>
    <row r="5025" spans="1:10" ht="14.4" hidden="1">
      <c r="A5025" s="3" t="s">
        <v>139</v>
      </c>
      <c r="B5025" s="5">
        <v>2001</v>
      </c>
      <c r="C5025" s="3" t="s">
        <v>647</v>
      </c>
      <c r="D5025" s="3" t="s">
        <v>642</v>
      </c>
      <c r="E5025" s="3" t="s">
        <v>670</v>
      </c>
      <c r="F5025" s="3" t="s">
        <v>672</v>
      </c>
      <c r="G5025" s="5">
        <v>55.962919599999999</v>
      </c>
      <c r="H5025" s="5">
        <v>42.532859819999999</v>
      </c>
      <c r="I5025" s="5">
        <v>68.305772289999993</v>
      </c>
      <c r="J5025" s="2"/>
    </row>
    <row r="5026" spans="1:10" ht="14.4" hidden="1">
      <c r="A5026" s="3" t="s">
        <v>139</v>
      </c>
      <c r="B5026" s="5">
        <v>2002</v>
      </c>
      <c r="C5026" s="3" t="s">
        <v>647</v>
      </c>
      <c r="D5026" s="3" t="s">
        <v>642</v>
      </c>
      <c r="E5026" s="3" t="s">
        <v>670</v>
      </c>
      <c r="F5026" s="3" t="s">
        <v>672</v>
      </c>
      <c r="G5026" s="5">
        <v>51.733861990000001</v>
      </c>
      <c r="H5026" s="5">
        <v>39.073284979999997</v>
      </c>
      <c r="I5026" s="5">
        <v>63.246889269999997</v>
      </c>
      <c r="J5026" s="2"/>
    </row>
    <row r="5027" spans="1:10" ht="14.4" hidden="1">
      <c r="A5027" s="3" t="s">
        <v>139</v>
      </c>
      <c r="B5027" s="5">
        <v>2003</v>
      </c>
      <c r="C5027" s="3" t="s">
        <v>647</v>
      </c>
      <c r="D5027" s="3" t="s">
        <v>642</v>
      </c>
      <c r="E5027" s="3" t="s">
        <v>670</v>
      </c>
      <c r="F5027" s="3" t="s">
        <v>672</v>
      </c>
      <c r="G5027" s="5">
        <v>47.66508537</v>
      </c>
      <c r="H5027" s="5">
        <v>36.94135971</v>
      </c>
      <c r="I5027" s="5">
        <v>58.529097020000002</v>
      </c>
      <c r="J5027" s="2"/>
    </row>
    <row r="5028" spans="1:10" ht="14.4" hidden="1">
      <c r="A5028" s="3" t="s">
        <v>139</v>
      </c>
      <c r="B5028" s="5">
        <v>2004</v>
      </c>
      <c r="C5028" s="3" t="s">
        <v>647</v>
      </c>
      <c r="D5028" s="3" t="s">
        <v>642</v>
      </c>
      <c r="E5028" s="3" t="s">
        <v>670</v>
      </c>
      <c r="F5028" s="3" t="s">
        <v>672</v>
      </c>
      <c r="G5028" s="5">
        <v>43.9911739</v>
      </c>
      <c r="H5028" s="5">
        <v>33.465434719999998</v>
      </c>
      <c r="I5028" s="5">
        <v>54.069499720000003</v>
      </c>
      <c r="J5028" s="2"/>
    </row>
    <row r="5029" spans="1:10" ht="14.4" hidden="1">
      <c r="A5029" s="3" t="s">
        <v>139</v>
      </c>
      <c r="B5029" s="5">
        <v>2005</v>
      </c>
      <c r="C5029" s="3" t="s">
        <v>647</v>
      </c>
      <c r="D5029" s="3" t="s">
        <v>642</v>
      </c>
      <c r="E5029" s="3" t="s">
        <v>670</v>
      </c>
      <c r="F5029" s="3" t="s">
        <v>672</v>
      </c>
      <c r="G5029" s="5">
        <v>40.317565080000001</v>
      </c>
      <c r="H5029" s="5">
        <v>30.73112124</v>
      </c>
      <c r="I5029" s="5">
        <v>49.690996759999997</v>
      </c>
      <c r="J5029" s="2"/>
    </row>
    <row r="5030" spans="1:10" ht="14.4" hidden="1">
      <c r="A5030" s="3" t="s">
        <v>139</v>
      </c>
      <c r="B5030" s="5">
        <v>2006</v>
      </c>
      <c r="C5030" s="3" t="s">
        <v>647</v>
      </c>
      <c r="D5030" s="3" t="s">
        <v>642</v>
      </c>
      <c r="E5030" s="3" t="s">
        <v>670</v>
      </c>
      <c r="F5030" s="3" t="s">
        <v>672</v>
      </c>
      <c r="G5030" s="5">
        <v>37.371194320000001</v>
      </c>
      <c r="H5030" s="5">
        <v>28.316468520000001</v>
      </c>
      <c r="I5030" s="5">
        <v>45.979245319999997</v>
      </c>
      <c r="J5030" s="2"/>
    </row>
    <row r="5031" spans="1:10" ht="14.4" hidden="1">
      <c r="A5031" s="3" t="s">
        <v>139</v>
      </c>
      <c r="B5031" s="5">
        <v>2007</v>
      </c>
      <c r="C5031" s="3" t="s">
        <v>647</v>
      </c>
      <c r="D5031" s="3" t="s">
        <v>642</v>
      </c>
      <c r="E5031" s="3" t="s">
        <v>670</v>
      </c>
      <c r="F5031" s="3" t="s">
        <v>672</v>
      </c>
      <c r="G5031" s="5">
        <v>34.620621720000003</v>
      </c>
      <c r="H5031" s="5">
        <v>26.214576699999999</v>
      </c>
      <c r="I5031" s="5">
        <v>43.10095965</v>
      </c>
      <c r="J5031" s="2"/>
    </row>
    <row r="5032" spans="1:10" ht="14.4" hidden="1">
      <c r="A5032" s="3" t="s">
        <v>139</v>
      </c>
      <c r="B5032" s="5">
        <v>2008</v>
      </c>
      <c r="C5032" s="3" t="s">
        <v>647</v>
      </c>
      <c r="D5032" s="3" t="s">
        <v>642</v>
      </c>
      <c r="E5032" s="3" t="s">
        <v>670</v>
      </c>
      <c r="F5032" s="3" t="s">
        <v>672</v>
      </c>
      <c r="G5032" s="5">
        <v>32.25118938</v>
      </c>
      <c r="H5032" s="5">
        <v>24.645857500000002</v>
      </c>
      <c r="I5032" s="5">
        <v>39.881278090000002</v>
      </c>
      <c r="J5032" s="2"/>
    </row>
    <row r="5033" spans="1:10" ht="14.4" hidden="1">
      <c r="A5033" s="3" t="s">
        <v>139</v>
      </c>
      <c r="B5033" s="5">
        <v>2009</v>
      </c>
      <c r="C5033" s="3" t="s">
        <v>647</v>
      </c>
      <c r="D5033" s="3" t="s">
        <v>642</v>
      </c>
      <c r="E5033" s="3" t="s">
        <v>670</v>
      </c>
      <c r="F5033" s="3" t="s">
        <v>672</v>
      </c>
      <c r="G5033" s="5">
        <v>30.346311119999999</v>
      </c>
      <c r="H5033" s="5">
        <v>22.669471479999999</v>
      </c>
      <c r="I5033" s="5">
        <v>37.574858280000001</v>
      </c>
      <c r="J5033" s="2"/>
    </row>
    <row r="5034" spans="1:10" ht="14.4" hidden="1">
      <c r="A5034" s="3" t="s">
        <v>139</v>
      </c>
      <c r="B5034" s="5">
        <v>2010</v>
      </c>
      <c r="C5034" s="3" t="s">
        <v>647</v>
      </c>
      <c r="D5034" s="3" t="s">
        <v>642</v>
      </c>
      <c r="E5034" s="3" t="s">
        <v>670</v>
      </c>
      <c r="F5034" s="3" t="s">
        <v>672</v>
      </c>
      <c r="G5034" s="5">
        <v>28.680925080000002</v>
      </c>
      <c r="H5034" s="5">
        <v>21.70716062</v>
      </c>
      <c r="I5034" s="5">
        <v>36.006624469999998</v>
      </c>
      <c r="J5034" s="2"/>
    </row>
    <row r="5035" spans="1:10" ht="14.4" hidden="1">
      <c r="A5035" s="3" t="s">
        <v>139</v>
      </c>
      <c r="B5035" s="5">
        <v>2011</v>
      </c>
      <c r="C5035" s="3" t="s">
        <v>647</v>
      </c>
      <c r="D5035" s="3" t="s">
        <v>642</v>
      </c>
      <c r="E5035" s="3" t="s">
        <v>670</v>
      </c>
      <c r="F5035" s="3" t="s">
        <v>672</v>
      </c>
      <c r="G5035" s="5">
        <v>27.155621150000002</v>
      </c>
      <c r="H5035" s="5">
        <v>20.424064120000001</v>
      </c>
      <c r="I5035" s="5">
        <v>34.235972369999999</v>
      </c>
      <c r="J5035" s="2"/>
    </row>
    <row r="5036" spans="1:10" ht="14.4" hidden="1">
      <c r="A5036" s="3" t="s">
        <v>139</v>
      </c>
      <c r="B5036" s="5">
        <v>2012</v>
      </c>
      <c r="C5036" s="3" t="s">
        <v>647</v>
      </c>
      <c r="D5036" s="3" t="s">
        <v>642</v>
      </c>
      <c r="E5036" s="3" t="s">
        <v>670</v>
      </c>
      <c r="F5036" s="3" t="s">
        <v>672</v>
      </c>
      <c r="G5036" s="5">
        <v>25.977069</v>
      </c>
      <c r="H5036" s="5">
        <v>19.140686070000001</v>
      </c>
      <c r="I5036" s="5">
        <v>33.19010351</v>
      </c>
      <c r="J5036" s="2"/>
    </row>
    <row r="5037" spans="1:10" ht="14.4" hidden="1">
      <c r="A5037" s="3" t="s">
        <v>139</v>
      </c>
      <c r="B5037" s="5">
        <v>2013</v>
      </c>
      <c r="C5037" s="3" t="s">
        <v>647</v>
      </c>
      <c r="D5037" s="3" t="s">
        <v>642</v>
      </c>
      <c r="E5037" s="3" t="s">
        <v>670</v>
      </c>
      <c r="F5037" s="3" t="s">
        <v>672</v>
      </c>
      <c r="G5037" s="5">
        <v>24.877858889999999</v>
      </c>
      <c r="H5037" s="5">
        <v>18.09181384</v>
      </c>
      <c r="I5037" s="5">
        <v>31.375419260000001</v>
      </c>
      <c r="J5037" s="2"/>
    </row>
    <row r="5038" spans="1:10" ht="14.4" hidden="1">
      <c r="A5038" s="3" t="s">
        <v>139</v>
      </c>
      <c r="B5038" s="5">
        <v>2014</v>
      </c>
      <c r="C5038" s="3" t="s">
        <v>647</v>
      </c>
      <c r="D5038" s="3" t="s">
        <v>642</v>
      </c>
      <c r="E5038" s="3" t="s">
        <v>670</v>
      </c>
      <c r="F5038" s="3" t="s">
        <v>672</v>
      </c>
      <c r="G5038" s="5">
        <v>24.309234190000002</v>
      </c>
      <c r="H5038" s="5">
        <v>17.95616472</v>
      </c>
      <c r="I5038" s="5">
        <v>30.524852859999999</v>
      </c>
      <c r="J5038" s="2"/>
    </row>
    <row r="5039" spans="1:10" ht="14.4" hidden="1">
      <c r="A5039" s="3" t="s">
        <v>139</v>
      </c>
      <c r="B5039" s="5">
        <v>2015</v>
      </c>
      <c r="C5039" s="3" t="s">
        <v>647</v>
      </c>
      <c r="D5039" s="3" t="s">
        <v>642</v>
      </c>
      <c r="E5039" s="3" t="s">
        <v>670</v>
      </c>
      <c r="F5039" s="3" t="s">
        <v>672</v>
      </c>
      <c r="G5039" s="5">
        <v>23.584676309999999</v>
      </c>
      <c r="H5039" s="5">
        <v>17.54327558</v>
      </c>
      <c r="I5039" s="5">
        <v>29.898426189999999</v>
      </c>
      <c r="J5039" s="2"/>
    </row>
    <row r="5040" spans="1:10" ht="14.4" hidden="1">
      <c r="A5040" s="3" t="s">
        <v>139</v>
      </c>
      <c r="B5040" s="5">
        <v>2016</v>
      </c>
      <c r="C5040" s="3" t="s">
        <v>647</v>
      </c>
      <c r="D5040" s="3" t="s">
        <v>642</v>
      </c>
      <c r="E5040" s="3" t="s">
        <v>670</v>
      </c>
      <c r="F5040" s="3" t="s">
        <v>672</v>
      </c>
      <c r="G5040" s="5">
        <v>22.865103340000001</v>
      </c>
      <c r="H5040" s="5">
        <v>17.37789115</v>
      </c>
      <c r="I5040" s="5">
        <v>29.159875459999999</v>
      </c>
      <c r="J5040" s="2"/>
    </row>
    <row r="5041" spans="1:10" ht="14.4" hidden="1">
      <c r="A5041" s="3" t="s">
        <v>139</v>
      </c>
      <c r="B5041" s="5">
        <v>2017</v>
      </c>
      <c r="C5041" s="3" t="s">
        <v>647</v>
      </c>
      <c r="D5041" s="3" t="s">
        <v>642</v>
      </c>
      <c r="E5041" s="3" t="s">
        <v>670</v>
      </c>
      <c r="F5041" s="3" t="s">
        <v>672</v>
      </c>
      <c r="G5041" s="5">
        <v>22.202648289999999</v>
      </c>
      <c r="H5041" s="5">
        <v>16.718826700000001</v>
      </c>
      <c r="I5041" s="5">
        <v>28.67487255</v>
      </c>
      <c r="J5041" s="2"/>
    </row>
    <row r="5042" spans="1:10" ht="14.4">
      <c r="A5042" s="3" t="s">
        <v>69</v>
      </c>
      <c r="B5042" s="5">
        <v>1990</v>
      </c>
      <c r="C5042" s="3" t="s">
        <v>641</v>
      </c>
      <c r="D5042" s="3" t="s">
        <v>642</v>
      </c>
      <c r="E5042" s="3" t="s">
        <v>670</v>
      </c>
      <c r="F5042" s="3" t="s">
        <v>671</v>
      </c>
      <c r="G5042" s="5">
        <v>15863.199979999999</v>
      </c>
      <c r="H5042" s="5">
        <v>12410.87408</v>
      </c>
      <c r="I5042" s="5">
        <v>19395.236550000001</v>
      </c>
      <c r="J5042" s="2"/>
    </row>
    <row r="5043" spans="1:10" ht="14.4">
      <c r="A5043" s="3" t="s">
        <v>69</v>
      </c>
      <c r="B5043" s="5">
        <v>1991</v>
      </c>
      <c r="C5043" s="3" t="s">
        <v>641</v>
      </c>
      <c r="D5043" s="3" t="s">
        <v>642</v>
      </c>
      <c r="E5043" s="3" t="s">
        <v>670</v>
      </c>
      <c r="F5043" s="3" t="s">
        <v>671</v>
      </c>
      <c r="G5043" s="5">
        <v>15443.73098</v>
      </c>
      <c r="H5043" s="5">
        <v>12025.72768</v>
      </c>
      <c r="I5043" s="5">
        <v>18879.412469999999</v>
      </c>
      <c r="J5043" s="2"/>
    </row>
    <row r="5044" spans="1:10" ht="14.4">
      <c r="A5044" s="3" t="s">
        <v>69</v>
      </c>
      <c r="B5044" s="5">
        <v>1992</v>
      </c>
      <c r="C5044" s="3" t="s">
        <v>641</v>
      </c>
      <c r="D5044" s="3" t="s">
        <v>642</v>
      </c>
      <c r="E5044" s="3" t="s">
        <v>670</v>
      </c>
      <c r="F5044" s="3" t="s">
        <v>671</v>
      </c>
      <c r="G5044" s="5">
        <v>14937.42712</v>
      </c>
      <c r="H5044" s="5">
        <v>11694.279560000001</v>
      </c>
      <c r="I5044" s="5">
        <v>18285.824400000001</v>
      </c>
      <c r="J5044" s="2"/>
    </row>
    <row r="5045" spans="1:10" ht="14.4">
      <c r="A5045" s="3" t="s">
        <v>69</v>
      </c>
      <c r="B5045" s="5">
        <v>1993</v>
      </c>
      <c r="C5045" s="3" t="s">
        <v>641</v>
      </c>
      <c r="D5045" s="3" t="s">
        <v>642</v>
      </c>
      <c r="E5045" s="3" t="s">
        <v>670</v>
      </c>
      <c r="F5045" s="3" t="s">
        <v>671</v>
      </c>
      <c r="G5045" s="5">
        <v>14300.955980000001</v>
      </c>
      <c r="H5045" s="5">
        <v>11201.7873</v>
      </c>
      <c r="I5045" s="5">
        <v>17569.915420000001</v>
      </c>
      <c r="J5045" s="2"/>
    </row>
    <row r="5046" spans="1:10" ht="14.4">
      <c r="A5046" s="3" t="s">
        <v>69</v>
      </c>
      <c r="B5046" s="5">
        <v>1994</v>
      </c>
      <c r="C5046" s="3" t="s">
        <v>641</v>
      </c>
      <c r="D5046" s="3" t="s">
        <v>642</v>
      </c>
      <c r="E5046" s="3" t="s">
        <v>670</v>
      </c>
      <c r="F5046" s="3" t="s">
        <v>671</v>
      </c>
      <c r="G5046" s="5">
        <v>13709.039870000001</v>
      </c>
      <c r="H5046" s="5">
        <v>10771.705449999999</v>
      </c>
      <c r="I5046" s="5">
        <v>16953.45609</v>
      </c>
      <c r="J5046" s="2"/>
    </row>
    <row r="5047" spans="1:10" ht="14.4">
      <c r="A5047" s="3" t="s">
        <v>69</v>
      </c>
      <c r="B5047" s="5">
        <v>1995</v>
      </c>
      <c r="C5047" s="3" t="s">
        <v>641</v>
      </c>
      <c r="D5047" s="3" t="s">
        <v>642</v>
      </c>
      <c r="E5047" s="3" t="s">
        <v>670</v>
      </c>
      <c r="F5047" s="3" t="s">
        <v>671</v>
      </c>
      <c r="G5047" s="5">
        <v>13145.67014</v>
      </c>
      <c r="H5047" s="5">
        <v>10265.59734</v>
      </c>
      <c r="I5047" s="5">
        <v>16042.501689999999</v>
      </c>
      <c r="J5047" s="2"/>
    </row>
    <row r="5048" spans="1:10" ht="14.4">
      <c r="A5048" s="3" t="s">
        <v>69</v>
      </c>
      <c r="B5048" s="5">
        <v>1996</v>
      </c>
      <c r="C5048" s="3" t="s">
        <v>641</v>
      </c>
      <c r="D5048" s="3" t="s">
        <v>642</v>
      </c>
      <c r="E5048" s="3" t="s">
        <v>670</v>
      </c>
      <c r="F5048" s="3" t="s">
        <v>671</v>
      </c>
      <c r="G5048" s="5">
        <v>12448.790489999999</v>
      </c>
      <c r="H5048" s="5">
        <v>9635.1117149999991</v>
      </c>
      <c r="I5048" s="5">
        <v>15121.416300000001</v>
      </c>
      <c r="J5048" s="2"/>
    </row>
    <row r="5049" spans="1:10" ht="14.4">
      <c r="A5049" s="3" t="s">
        <v>69</v>
      </c>
      <c r="B5049" s="5">
        <v>1997</v>
      </c>
      <c r="C5049" s="3" t="s">
        <v>641</v>
      </c>
      <c r="D5049" s="3" t="s">
        <v>642</v>
      </c>
      <c r="E5049" s="3" t="s">
        <v>670</v>
      </c>
      <c r="F5049" s="3" t="s">
        <v>671</v>
      </c>
      <c r="G5049" s="5">
        <v>11887.41151</v>
      </c>
      <c r="H5049" s="5">
        <v>9235.1769000000004</v>
      </c>
      <c r="I5049" s="5">
        <v>14421.44916</v>
      </c>
      <c r="J5049" s="2"/>
    </row>
    <row r="5050" spans="1:10" ht="14.4">
      <c r="A5050" s="3" t="s">
        <v>69</v>
      </c>
      <c r="B5050" s="5">
        <v>1998</v>
      </c>
      <c r="C5050" s="3" t="s">
        <v>641</v>
      </c>
      <c r="D5050" s="3" t="s">
        <v>642</v>
      </c>
      <c r="E5050" s="3" t="s">
        <v>670</v>
      </c>
      <c r="F5050" s="3" t="s">
        <v>671</v>
      </c>
      <c r="G5050" s="5">
        <v>11254.797710000001</v>
      </c>
      <c r="H5050" s="5">
        <v>8646.325863</v>
      </c>
      <c r="I5050" s="5">
        <v>13816.46773</v>
      </c>
      <c r="J5050" s="2"/>
    </row>
    <row r="5051" spans="1:10" ht="14.4">
      <c r="A5051" s="3" t="s">
        <v>69</v>
      </c>
      <c r="B5051" s="5">
        <v>1999</v>
      </c>
      <c r="C5051" s="3" t="s">
        <v>641</v>
      </c>
      <c r="D5051" s="3" t="s">
        <v>642</v>
      </c>
      <c r="E5051" s="3" t="s">
        <v>670</v>
      </c>
      <c r="F5051" s="3" t="s">
        <v>671</v>
      </c>
      <c r="G5051" s="5">
        <v>10500.57437</v>
      </c>
      <c r="H5051" s="5">
        <v>8186.510491</v>
      </c>
      <c r="I5051" s="5">
        <v>12677.32416</v>
      </c>
      <c r="J5051" s="2"/>
    </row>
    <row r="5052" spans="1:10" ht="14.4">
      <c r="A5052" s="3" t="s">
        <v>69</v>
      </c>
      <c r="B5052" s="5">
        <v>2000</v>
      </c>
      <c r="C5052" s="3" t="s">
        <v>641</v>
      </c>
      <c r="D5052" s="3" t="s">
        <v>642</v>
      </c>
      <c r="E5052" s="3" t="s">
        <v>670</v>
      </c>
      <c r="F5052" s="3" t="s">
        <v>671</v>
      </c>
      <c r="G5052" s="5">
        <v>9897.9031400000003</v>
      </c>
      <c r="H5052" s="5">
        <v>7520.1317490000001</v>
      </c>
      <c r="I5052" s="5">
        <v>12084.161539999999</v>
      </c>
      <c r="J5052" s="2"/>
    </row>
    <row r="5053" spans="1:10" ht="14.4">
      <c r="A5053" s="3" t="s">
        <v>69</v>
      </c>
      <c r="B5053" s="5">
        <v>2001</v>
      </c>
      <c r="C5053" s="3" t="s">
        <v>641</v>
      </c>
      <c r="D5053" s="3" t="s">
        <v>642</v>
      </c>
      <c r="E5053" s="3" t="s">
        <v>670</v>
      </c>
      <c r="F5053" s="3" t="s">
        <v>671</v>
      </c>
      <c r="G5053" s="5">
        <v>9311.0422469999994</v>
      </c>
      <c r="H5053" s="5">
        <v>7170.3247469999997</v>
      </c>
      <c r="I5053" s="5">
        <v>11422.666080000001</v>
      </c>
      <c r="J5053" s="2"/>
    </row>
    <row r="5054" spans="1:10" ht="14.4">
      <c r="A5054" s="3" t="s">
        <v>69</v>
      </c>
      <c r="B5054" s="5">
        <v>2002</v>
      </c>
      <c r="C5054" s="3" t="s">
        <v>641</v>
      </c>
      <c r="D5054" s="3" t="s">
        <v>642</v>
      </c>
      <c r="E5054" s="3" t="s">
        <v>670</v>
      </c>
      <c r="F5054" s="3" t="s">
        <v>671</v>
      </c>
      <c r="G5054" s="5">
        <v>8768.3602190000001</v>
      </c>
      <c r="H5054" s="5">
        <v>6784.6240699999998</v>
      </c>
      <c r="I5054" s="5">
        <v>10680.58812</v>
      </c>
      <c r="J5054" s="2"/>
    </row>
    <row r="5055" spans="1:10" ht="14.4">
      <c r="A5055" s="3" t="s">
        <v>69</v>
      </c>
      <c r="B5055" s="5">
        <v>2003</v>
      </c>
      <c r="C5055" s="3" t="s">
        <v>641</v>
      </c>
      <c r="D5055" s="3" t="s">
        <v>642</v>
      </c>
      <c r="E5055" s="3" t="s">
        <v>670</v>
      </c>
      <c r="F5055" s="3" t="s">
        <v>671</v>
      </c>
      <c r="G5055" s="5">
        <v>8245.6330670000007</v>
      </c>
      <c r="H5055" s="5">
        <v>6325.3035030000001</v>
      </c>
      <c r="I5055" s="5">
        <v>10092.38056</v>
      </c>
      <c r="J5055" s="2"/>
    </row>
    <row r="5056" spans="1:10" ht="14.4">
      <c r="A5056" s="3" t="s">
        <v>69</v>
      </c>
      <c r="B5056" s="5">
        <v>2004</v>
      </c>
      <c r="C5056" s="3" t="s">
        <v>641</v>
      </c>
      <c r="D5056" s="3" t="s">
        <v>642</v>
      </c>
      <c r="E5056" s="3" t="s">
        <v>670</v>
      </c>
      <c r="F5056" s="3" t="s">
        <v>671</v>
      </c>
      <c r="G5056" s="5">
        <v>7847.8670899999997</v>
      </c>
      <c r="H5056" s="5">
        <v>6087.7736370000002</v>
      </c>
      <c r="I5056" s="5">
        <v>9621.7726490000005</v>
      </c>
      <c r="J5056" s="2"/>
    </row>
    <row r="5057" spans="1:10" ht="14.4">
      <c r="A5057" s="3" t="s">
        <v>69</v>
      </c>
      <c r="B5057" s="5">
        <v>2005</v>
      </c>
      <c r="C5057" s="3" t="s">
        <v>641</v>
      </c>
      <c r="D5057" s="3" t="s">
        <v>642</v>
      </c>
      <c r="E5057" s="3" t="s">
        <v>670</v>
      </c>
      <c r="F5057" s="3" t="s">
        <v>671</v>
      </c>
      <c r="G5057" s="5">
        <v>7491.2959739999997</v>
      </c>
      <c r="H5057" s="5">
        <v>5787.6471789999996</v>
      </c>
      <c r="I5057" s="5">
        <v>9211.5952670000006</v>
      </c>
      <c r="J5057" s="2"/>
    </row>
    <row r="5058" spans="1:10" ht="14.4">
      <c r="A5058" s="3" t="s">
        <v>69</v>
      </c>
      <c r="B5058" s="5">
        <v>2006</v>
      </c>
      <c r="C5058" s="3" t="s">
        <v>641</v>
      </c>
      <c r="D5058" s="3" t="s">
        <v>642</v>
      </c>
      <c r="E5058" s="3" t="s">
        <v>670</v>
      </c>
      <c r="F5058" s="3" t="s">
        <v>671</v>
      </c>
      <c r="G5058" s="5">
        <v>7058.1511499999997</v>
      </c>
      <c r="H5058" s="5">
        <v>5424.9335540000002</v>
      </c>
      <c r="I5058" s="5">
        <v>8723.4906350000001</v>
      </c>
      <c r="J5058" s="2"/>
    </row>
    <row r="5059" spans="1:10" ht="14.4">
      <c r="A5059" s="3" t="s">
        <v>69</v>
      </c>
      <c r="B5059" s="5">
        <v>2007</v>
      </c>
      <c r="C5059" s="3" t="s">
        <v>641</v>
      </c>
      <c r="D5059" s="3" t="s">
        <v>642</v>
      </c>
      <c r="E5059" s="3" t="s">
        <v>670</v>
      </c>
      <c r="F5059" s="3" t="s">
        <v>671</v>
      </c>
      <c r="G5059" s="5">
        <v>6661.7107169999999</v>
      </c>
      <c r="H5059" s="5">
        <v>5107.6931219999997</v>
      </c>
      <c r="I5059" s="5">
        <v>8270.3263189999998</v>
      </c>
      <c r="J5059" s="2"/>
    </row>
    <row r="5060" spans="1:10" ht="14.4">
      <c r="A5060" s="3" t="s">
        <v>69</v>
      </c>
      <c r="B5060" s="5">
        <v>2008</v>
      </c>
      <c r="C5060" s="3" t="s">
        <v>641</v>
      </c>
      <c r="D5060" s="3" t="s">
        <v>642</v>
      </c>
      <c r="E5060" s="3" t="s">
        <v>670</v>
      </c>
      <c r="F5060" s="3" t="s">
        <v>671</v>
      </c>
      <c r="G5060" s="5">
        <v>6242.3729519999997</v>
      </c>
      <c r="H5060" s="5">
        <v>4832.6667299999999</v>
      </c>
      <c r="I5060" s="5">
        <v>7810.9794039999997</v>
      </c>
      <c r="J5060" s="2"/>
    </row>
    <row r="5061" spans="1:10" ht="14.4">
      <c r="A5061" s="3" t="s">
        <v>69</v>
      </c>
      <c r="B5061" s="5">
        <v>2009</v>
      </c>
      <c r="C5061" s="3" t="s">
        <v>641</v>
      </c>
      <c r="D5061" s="3" t="s">
        <v>642</v>
      </c>
      <c r="E5061" s="3" t="s">
        <v>670</v>
      </c>
      <c r="F5061" s="3" t="s">
        <v>671</v>
      </c>
      <c r="G5061" s="5">
        <v>5851.1132939999998</v>
      </c>
      <c r="H5061" s="5">
        <v>4570.0784270000004</v>
      </c>
      <c r="I5061" s="5">
        <v>7259.8536379999996</v>
      </c>
      <c r="J5061" s="2"/>
    </row>
    <row r="5062" spans="1:10" ht="14.4">
      <c r="A5062" s="3" t="s">
        <v>69</v>
      </c>
      <c r="B5062" s="5">
        <v>2010</v>
      </c>
      <c r="C5062" s="3" t="s">
        <v>641</v>
      </c>
      <c r="D5062" s="3" t="s">
        <v>642</v>
      </c>
      <c r="E5062" s="3" t="s">
        <v>670</v>
      </c>
      <c r="F5062" s="3" t="s">
        <v>671</v>
      </c>
      <c r="G5062" s="5">
        <v>5502.5082140000004</v>
      </c>
      <c r="H5062" s="5">
        <v>4170.9503420000001</v>
      </c>
      <c r="I5062" s="5">
        <v>6899.3121769999998</v>
      </c>
      <c r="J5062" s="2"/>
    </row>
    <row r="5063" spans="1:10" ht="14.4">
      <c r="A5063" s="3" t="s">
        <v>69</v>
      </c>
      <c r="B5063" s="5">
        <v>2011</v>
      </c>
      <c r="C5063" s="3" t="s">
        <v>641</v>
      </c>
      <c r="D5063" s="3" t="s">
        <v>642</v>
      </c>
      <c r="E5063" s="3" t="s">
        <v>670</v>
      </c>
      <c r="F5063" s="3" t="s">
        <v>671</v>
      </c>
      <c r="G5063" s="5">
        <v>5211.1389760000002</v>
      </c>
      <c r="H5063" s="5">
        <v>3948.0962760000002</v>
      </c>
      <c r="I5063" s="5">
        <v>6512.7868980000003</v>
      </c>
      <c r="J5063" s="2"/>
    </row>
    <row r="5064" spans="1:10" ht="14.4">
      <c r="A5064" s="3" t="s">
        <v>69</v>
      </c>
      <c r="B5064" s="5">
        <v>2012</v>
      </c>
      <c r="C5064" s="3" t="s">
        <v>641</v>
      </c>
      <c r="D5064" s="3" t="s">
        <v>642</v>
      </c>
      <c r="E5064" s="3" t="s">
        <v>670</v>
      </c>
      <c r="F5064" s="3" t="s">
        <v>671</v>
      </c>
      <c r="G5064" s="5">
        <v>5059.5016349999996</v>
      </c>
      <c r="H5064" s="5">
        <v>3842.8937660000001</v>
      </c>
      <c r="I5064" s="5">
        <v>6250.5622400000002</v>
      </c>
      <c r="J5064" s="2"/>
    </row>
    <row r="5065" spans="1:10" ht="14.4">
      <c r="A5065" s="3" t="s">
        <v>69</v>
      </c>
      <c r="B5065" s="5">
        <v>2013</v>
      </c>
      <c r="C5065" s="3" t="s">
        <v>641</v>
      </c>
      <c r="D5065" s="3" t="s">
        <v>642</v>
      </c>
      <c r="E5065" s="3" t="s">
        <v>670</v>
      </c>
      <c r="F5065" s="3" t="s">
        <v>671</v>
      </c>
      <c r="G5065" s="5">
        <v>4507.5716929999999</v>
      </c>
      <c r="H5065" s="5">
        <v>3448.3783480000002</v>
      </c>
      <c r="I5065" s="5">
        <v>5626.5072620000001</v>
      </c>
      <c r="J5065" s="2"/>
    </row>
    <row r="5066" spans="1:10" ht="14.4">
      <c r="A5066" s="3" t="s">
        <v>69</v>
      </c>
      <c r="B5066" s="5">
        <v>2014</v>
      </c>
      <c r="C5066" s="3" t="s">
        <v>641</v>
      </c>
      <c r="D5066" s="3" t="s">
        <v>642</v>
      </c>
      <c r="E5066" s="3" t="s">
        <v>670</v>
      </c>
      <c r="F5066" s="3" t="s">
        <v>671</v>
      </c>
      <c r="G5066" s="5">
        <v>3922.6051120000002</v>
      </c>
      <c r="H5066" s="5">
        <v>2964.3534420000001</v>
      </c>
      <c r="I5066" s="5">
        <v>5042.7637080000004</v>
      </c>
      <c r="J5066" s="2"/>
    </row>
    <row r="5067" spans="1:10" ht="14.4">
      <c r="A5067" s="3" t="s">
        <v>69</v>
      </c>
      <c r="B5067" s="5">
        <v>2015</v>
      </c>
      <c r="C5067" s="3" t="s">
        <v>641</v>
      </c>
      <c r="D5067" s="3" t="s">
        <v>642</v>
      </c>
      <c r="E5067" s="3" t="s">
        <v>670</v>
      </c>
      <c r="F5067" s="3" t="s">
        <v>671</v>
      </c>
      <c r="G5067" s="5">
        <v>3560.4963200000002</v>
      </c>
      <c r="H5067" s="5">
        <v>2656.3134890000001</v>
      </c>
      <c r="I5067" s="5">
        <v>4495.4795100000001</v>
      </c>
      <c r="J5067" s="2"/>
    </row>
    <row r="5068" spans="1:10" ht="14.4">
      <c r="A5068" s="3" t="s">
        <v>69</v>
      </c>
      <c r="B5068" s="5">
        <v>2016</v>
      </c>
      <c r="C5068" s="3" t="s">
        <v>641</v>
      </c>
      <c r="D5068" s="3" t="s">
        <v>642</v>
      </c>
      <c r="E5068" s="3" t="s">
        <v>670</v>
      </c>
      <c r="F5068" s="3" t="s">
        <v>671</v>
      </c>
      <c r="G5068" s="5">
        <v>3151.7591929999999</v>
      </c>
      <c r="H5068" s="5">
        <v>2348.5561149999999</v>
      </c>
      <c r="I5068" s="5">
        <v>4026.5865800000001</v>
      </c>
      <c r="J5068" s="2"/>
    </row>
    <row r="5069" spans="1:10" ht="14.4">
      <c r="A5069" s="3" t="s">
        <v>69</v>
      </c>
      <c r="B5069" s="5">
        <v>2017</v>
      </c>
      <c r="C5069" s="3" t="s">
        <v>641</v>
      </c>
      <c r="D5069" s="3" t="s">
        <v>642</v>
      </c>
      <c r="E5069" s="3" t="s">
        <v>670</v>
      </c>
      <c r="F5069" s="3" t="s">
        <v>671</v>
      </c>
      <c r="G5069" s="5">
        <v>2807.9629599999998</v>
      </c>
      <c r="H5069" s="5">
        <v>2071.6317920000001</v>
      </c>
      <c r="I5069" s="5">
        <v>3585.012847</v>
      </c>
      <c r="J5069" s="2"/>
    </row>
    <row r="5070" spans="1:10" ht="14.4" hidden="1">
      <c r="A5070" s="3" t="s">
        <v>69</v>
      </c>
      <c r="B5070" s="5">
        <v>1990</v>
      </c>
      <c r="C5070" s="3" t="s">
        <v>641</v>
      </c>
      <c r="D5070" s="3" t="s">
        <v>642</v>
      </c>
      <c r="E5070" s="3" t="s">
        <v>670</v>
      </c>
      <c r="F5070" s="3" t="s">
        <v>672</v>
      </c>
      <c r="G5070" s="5">
        <v>181.95747610000001</v>
      </c>
      <c r="H5070" s="5">
        <v>142.29208180000001</v>
      </c>
      <c r="I5070" s="5">
        <v>222.4350527</v>
      </c>
      <c r="J5070" s="2"/>
    </row>
    <row r="5071" spans="1:10" ht="14.4" hidden="1">
      <c r="A5071" s="3" t="s">
        <v>69</v>
      </c>
      <c r="B5071" s="5">
        <v>1991</v>
      </c>
      <c r="C5071" s="3" t="s">
        <v>641</v>
      </c>
      <c r="D5071" s="3" t="s">
        <v>642</v>
      </c>
      <c r="E5071" s="3" t="s">
        <v>670</v>
      </c>
      <c r="F5071" s="3" t="s">
        <v>672</v>
      </c>
      <c r="G5071" s="5">
        <v>177.13052949999999</v>
      </c>
      <c r="H5071" s="5">
        <v>137.92364789999999</v>
      </c>
      <c r="I5071" s="5">
        <v>216.5922913</v>
      </c>
      <c r="J5071" s="2"/>
    </row>
    <row r="5072" spans="1:10" ht="14.4" hidden="1">
      <c r="A5072" s="3" t="s">
        <v>69</v>
      </c>
      <c r="B5072" s="5">
        <v>1992</v>
      </c>
      <c r="C5072" s="3" t="s">
        <v>641</v>
      </c>
      <c r="D5072" s="3" t="s">
        <v>642</v>
      </c>
      <c r="E5072" s="3" t="s">
        <v>670</v>
      </c>
      <c r="F5072" s="3" t="s">
        <v>672</v>
      </c>
      <c r="G5072" s="5">
        <v>171.3114028</v>
      </c>
      <c r="H5072" s="5">
        <v>134.17050309999999</v>
      </c>
      <c r="I5072" s="5">
        <v>209.67277379999999</v>
      </c>
      <c r="J5072" s="2"/>
    </row>
    <row r="5073" spans="1:10" ht="14.4" hidden="1">
      <c r="A5073" s="3" t="s">
        <v>69</v>
      </c>
      <c r="B5073" s="5">
        <v>1993</v>
      </c>
      <c r="C5073" s="3" t="s">
        <v>641</v>
      </c>
      <c r="D5073" s="3" t="s">
        <v>642</v>
      </c>
      <c r="E5073" s="3" t="s">
        <v>670</v>
      </c>
      <c r="F5073" s="3" t="s">
        <v>672</v>
      </c>
      <c r="G5073" s="5">
        <v>164.0074319</v>
      </c>
      <c r="H5073" s="5">
        <v>128.4806437</v>
      </c>
      <c r="I5073" s="5">
        <v>201.4928549</v>
      </c>
      <c r="J5073" s="2"/>
    </row>
    <row r="5074" spans="1:10" ht="14.4" hidden="1">
      <c r="A5074" s="3" t="s">
        <v>69</v>
      </c>
      <c r="B5074" s="5">
        <v>1994</v>
      </c>
      <c r="C5074" s="3" t="s">
        <v>641</v>
      </c>
      <c r="D5074" s="3" t="s">
        <v>642</v>
      </c>
      <c r="E5074" s="3" t="s">
        <v>670</v>
      </c>
      <c r="F5074" s="3" t="s">
        <v>672</v>
      </c>
      <c r="G5074" s="5">
        <v>157.22329400000001</v>
      </c>
      <c r="H5074" s="5">
        <v>123.50011739999999</v>
      </c>
      <c r="I5074" s="5">
        <v>194.50563890000001</v>
      </c>
      <c r="J5074" s="2"/>
    </row>
    <row r="5075" spans="1:10" ht="14.4" hidden="1">
      <c r="A5075" s="3" t="s">
        <v>69</v>
      </c>
      <c r="B5075" s="5">
        <v>1995</v>
      </c>
      <c r="C5075" s="3" t="s">
        <v>641</v>
      </c>
      <c r="D5075" s="3" t="s">
        <v>642</v>
      </c>
      <c r="E5075" s="3" t="s">
        <v>670</v>
      </c>
      <c r="F5075" s="3" t="s">
        <v>672</v>
      </c>
      <c r="G5075" s="5">
        <v>150.7670229</v>
      </c>
      <c r="H5075" s="5">
        <v>117.67913590000001</v>
      </c>
      <c r="I5075" s="5">
        <v>184.12434780000001</v>
      </c>
      <c r="J5075" s="2"/>
    </row>
    <row r="5076" spans="1:10" ht="14.4" hidden="1">
      <c r="A5076" s="3" t="s">
        <v>69</v>
      </c>
      <c r="B5076" s="5">
        <v>1996</v>
      </c>
      <c r="C5076" s="3" t="s">
        <v>641</v>
      </c>
      <c r="D5076" s="3" t="s">
        <v>642</v>
      </c>
      <c r="E5076" s="3" t="s">
        <v>670</v>
      </c>
      <c r="F5076" s="3" t="s">
        <v>672</v>
      </c>
      <c r="G5076" s="5">
        <v>142.7767034</v>
      </c>
      <c r="H5076" s="5">
        <v>110.5127572</v>
      </c>
      <c r="I5076" s="5">
        <v>173.3350049</v>
      </c>
      <c r="J5076" s="2"/>
    </row>
    <row r="5077" spans="1:10" ht="14.4" hidden="1">
      <c r="A5077" s="3" t="s">
        <v>69</v>
      </c>
      <c r="B5077" s="5">
        <v>1997</v>
      </c>
      <c r="C5077" s="3" t="s">
        <v>641</v>
      </c>
      <c r="D5077" s="3" t="s">
        <v>642</v>
      </c>
      <c r="E5077" s="3" t="s">
        <v>670</v>
      </c>
      <c r="F5077" s="3" t="s">
        <v>672</v>
      </c>
      <c r="G5077" s="5">
        <v>136.32850640000001</v>
      </c>
      <c r="H5077" s="5">
        <v>105.9291581</v>
      </c>
      <c r="I5077" s="5">
        <v>165.25555919999999</v>
      </c>
      <c r="J5077" s="2"/>
    </row>
    <row r="5078" spans="1:10" ht="14.4" hidden="1">
      <c r="A5078" s="3" t="s">
        <v>69</v>
      </c>
      <c r="B5078" s="5">
        <v>1998</v>
      </c>
      <c r="C5078" s="3" t="s">
        <v>641</v>
      </c>
      <c r="D5078" s="3" t="s">
        <v>642</v>
      </c>
      <c r="E5078" s="3" t="s">
        <v>670</v>
      </c>
      <c r="F5078" s="3" t="s">
        <v>672</v>
      </c>
      <c r="G5078" s="5">
        <v>129.059774</v>
      </c>
      <c r="H5078" s="5">
        <v>99.101693879999999</v>
      </c>
      <c r="I5078" s="5">
        <v>158.3741507</v>
      </c>
      <c r="J5078" s="2"/>
    </row>
    <row r="5079" spans="1:10" ht="14.4" hidden="1">
      <c r="A5079" s="3" t="s">
        <v>69</v>
      </c>
      <c r="B5079" s="5">
        <v>1999</v>
      </c>
      <c r="C5079" s="3" t="s">
        <v>641</v>
      </c>
      <c r="D5079" s="3" t="s">
        <v>642</v>
      </c>
      <c r="E5079" s="3" t="s">
        <v>670</v>
      </c>
      <c r="F5079" s="3" t="s">
        <v>672</v>
      </c>
      <c r="G5079" s="5">
        <v>120.3984557</v>
      </c>
      <c r="H5079" s="5">
        <v>93.831741960000002</v>
      </c>
      <c r="I5079" s="5">
        <v>145.23046299999999</v>
      </c>
      <c r="J5079" s="2"/>
    </row>
    <row r="5080" spans="1:10" ht="14.4" hidden="1">
      <c r="A5080" s="3" t="s">
        <v>69</v>
      </c>
      <c r="B5080" s="5">
        <v>2000</v>
      </c>
      <c r="C5080" s="3" t="s">
        <v>641</v>
      </c>
      <c r="D5080" s="3" t="s">
        <v>642</v>
      </c>
      <c r="E5080" s="3" t="s">
        <v>670</v>
      </c>
      <c r="F5080" s="3" t="s">
        <v>672</v>
      </c>
      <c r="G5080" s="5">
        <v>113.4739271</v>
      </c>
      <c r="H5080" s="5">
        <v>86.288926140000001</v>
      </c>
      <c r="I5080" s="5">
        <v>138.58416489999999</v>
      </c>
      <c r="J5080" s="2"/>
    </row>
    <row r="5081" spans="1:10" ht="14.4" hidden="1">
      <c r="A5081" s="3" t="s">
        <v>69</v>
      </c>
      <c r="B5081" s="5">
        <v>2001</v>
      </c>
      <c r="C5081" s="3" t="s">
        <v>641</v>
      </c>
      <c r="D5081" s="3" t="s">
        <v>642</v>
      </c>
      <c r="E5081" s="3" t="s">
        <v>670</v>
      </c>
      <c r="F5081" s="3" t="s">
        <v>672</v>
      </c>
      <c r="G5081" s="5">
        <v>106.7307955</v>
      </c>
      <c r="H5081" s="5">
        <v>82.204861690000001</v>
      </c>
      <c r="I5081" s="5">
        <v>130.9413223</v>
      </c>
      <c r="J5081" s="2"/>
    </row>
    <row r="5082" spans="1:10" ht="14.4" hidden="1">
      <c r="A5082" s="3" t="s">
        <v>69</v>
      </c>
      <c r="B5082" s="5">
        <v>2002</v>
      </c>
      <c r="C5082" s="3" t="s">
        <v>641</v>
      </c>
      <c r="D5082" s="3" t="s">
        <v>642</v>
      </c>
      <c r="E5082" s="3" t="s">
        <v>670</v>
      </c>
      <c r="F5082" s="3" t="s">
        <v>672</v>
      </c>
      <c r="G5082" s="5">
        <v>100.49869940000001</v>
      </c>
      <c r="H5082" s="5">
        <v>77.737198559999996</v>
      </c>
      <c r="I5082" s="5">
        <v>122.3722973</v>
      </c>
      <c r="J5082" s="2"/>
    </row>
    <row r="5083" spans="1:10" ht="14.4" hidden="1">
      <c r="A5083" s="3" t="s">
        <v>69</v>
      </c>
      <c r="B5083" s="5">
        <v>2003</v>
      </c>
      <c r="C5083" s="3" t="s">
        <v>641</v>
      </c>
      <c r="D5083" s="3" t="s">
        <v>642</v>
      </c>
      <c r="E5083" s="3" t="s">
        <v>670</v>
      </c>
      <c r="F5083" s="3" t="s">
        <v>672</v>
      </c>
      <c r="G5083" s="5">
        <v>94.496288160000006</v>
      </c>
      <c r="H5083" s="5">
        <v>72.496406890000003</v>
      </c>
      <c r="I5083" s="5">
        <v>115.67416729999999</v>
      </c>
      <c r="J5083" s="2"/>
    </row>
    <row r="5084" spans="1:10" ht="14.4" hidden="1">
      <c r="A5084" s="3" t="s">
        <v>69</v>
      </c>
      <c r="B5084" s="5">
        <v>2004</v>
      </c>
      <c r="C5084" s="3" t="s">
        <v>641</v>
      </c>
      <c r="D5084" s="3" t="s">
        <v>642</v>
      </c>
      <c r="E5084" s="3" t="s">
        <v>670</v>
      </c>
      <c r="F5084" s="3" t="s">
        <v>672</v>
      </c>
      <c r="G5084" s="5">
        <v>89.929697349999998</v>
      </c>
      <c r="H5084" s="5">
        <v>69.75622027</v>
      </c>
      <c r="I5084" s="5">
        <v>110.3028772</v>
      </c>
      <c r="J5084" s="2"/>
    </row>
    <row r="5085" spans="1:10" ht="14.4" hidden="1">
      <c r="A5085" s="3" t="s">
        <v>69</v>
      </c>
      <c r="B5085" s="5">
        <v>2005</v>
      </c>
      <c r="C5085" s="3" t="s">
        <v>641</v>
      </c>
      <c r="D5085" s="3" t="s">
        <v>642</v>
      </c>
      <c r="E5085" s="3" t="s">
        <v>670</v>
      </c>
      <c r="F5085" s="3" t="s">
        <v>672</v>
      </c>
      <c r="G5085" s="5">
        <v>85.836259369999993</v>
      </c>
      <c r="H5085" s="5">
        <v>66.311960049999996</v>
      </c>
      <c r="I5085" s="5">
        <v>105.5654588</v>
      </c>
      <c r="J5085" s="2"/>
    </row>
    <row r="5086" spans="1:10" ht="14.4" hidden="1">
      <c r="A5086" s="3" t="s">
        <v>69</v>
      </c>
      <c r="B5086" s="5">
        <v>2006</v>
      </c>
      <c r="C5086" s="3" t="s">
        <v>641</v>
      </c>
      <c r="D5086" s="3" t="s">
        <v>642</v>
      </c>
      <c r="E5086" s="3" t="s">
        <v>670</v>
      </c>
      <c r="F5086" s="3" t="s">
        <v>672</v>
      </c>
      <c r="G5086" s="5">
        <v>80.863236709999995</v>
      </c>
      <c r="H5086" s="5">
        <v>62.112807779999997</v>
      </c>
      <c r="I5086" s="5">
        <v>99.960211630000003</v>
      </c>
      <c r="J5086" s="2"/>
    </row>
    <row r="5087" spans="1:10" ht="14.4" hidden="1">
      <c r="A5087" s="3" t="s">
        <v>69</v>
      </c>
      <c r="B5087" s="5">
        <v>2007</v>
      </c>
      <c r="C5087" s="3" t="s">
        <v>641</v>
      </c>
      <c r="D5087" s="3" t="s">
        <v>642</v>
      </c>
      <c r="E5087" s="3" t="s">
        <v>670</v>
      </c>
      <c r="F5087" s="3" t="s">
        <v>672</v>
      </c>
      <c r="G5087" s="5">
        <v>76.314599099999995</v>
      </c>
      <c r="H5087" s="5">
        <v>58.531549920000003</v>
      </c>
      <c r="I5087" s="5">
        <v>94.751627420000005</v>
      </c>
      <c r="J5087" s="2"/>
    </row>
    <row r="5088" spans="1:10" ht="14.4" hidden="1">
      <c r="A5088" s="3" t="s">
        <v>69</v>
      </c>
      <c r="B5088" s="5">
        <v>2008</v>
      </c>
      <c r="C5088" s="3" t="s">
        <v>641</v>
      </c>
      <c r="D5088" s="3" t="s">
        <v>642</v>
      </c>
      <c r="E5088" s="3" t="s">
        <v>670</v>
      </c>
      <c r="F5088" s="3" t="s">
        <v>672</v>
      </c>
      <c r="G5088" s="5">
        <v>71.505554880000005</v>
      </c>
      <c r="H5088" s="5">
        <v>55.354352720000001</v>
      </c>
      <c r="I5088" s="5">
        <v>89.518174450000004</v>
      </c>
      <c r="J5088" s="2"/>
    </row>
    <row r="5089" spans="1:10" ht="14.4" hidden="1">
      <c r="A5089" s="3" t="s">
        <v>69</v>
      </c>
      <c r="B5089" s="5">
        <v>2009</v>
      </c>
      <c r="C5089" s="3" t="s">
        <v>641</v>
      </c>
      <c r="D5089" s="3" t="s">
        <v>642</v>
      </c>
      <c r="E5089" s="3" t="s">
        <v>670</v>
      </c>
      <c r="F5089" s="3" t="s">
        <v>672</v>
      </c>
      <c r="G5089" s="5">
        <v>67.015488210000001</v>
      </c>
      <c r="H5089" s="5">
        <v>52.330367500000001</v>
      </c>
      <c r="I5089" s="5">
        <v>83.198478309999999</v>
      </c>
      <c r="J5089" s="2"/>
    </row>
    <row r="5090" spans="1:10" ht="14.4" hidden="1">
      <c r="A5090" s="3" t="s">
        <v>69</v>
      </c>
      <c r="B5090" s="5">
        <v>2010</v>
      </c>
      <c r="C5090" s="3" t="s">
        <v>641</v>
      </c>
      <c r="D5090" s="3" t="s">
        <v>642</v>
      </c>
      <c r="E5090" s="3" t="s">
        <v>670</v>
      </c>
      <c r="F5090" s="3" t="s">
        <v>672</v>
      </c>
      <c r="G5090" s="5">
        <v>63.011799949999997</v>
      </c>
      <c r="H5090" s="5">
        <v>47.750038160000003</v>
      </c>
      <c r="I5090" s="5">
        <v>79.033182159999996</v>
      </c>
      <c r="J5090" s="2"/>
    </row>
    <row r="5091" spans="1:10" ht="14.4" hidden="1">
      <c r="A5091" s="3" t="s">
        <v>69</v>
      </c>
      <c r="B5091" s="5">
        <v>2011</v>
      </c>
      <c r="C5091" s="3" t="s">
        <v>641</v>
      </c>
      <c r="D5091" s="3" t="s">
        <v>642</v>
      </c>
      <c r="E5091" s="3" t="s">
        <v>670</v>
      </c>
      <c r="F5091" s="3" t="s">
        <v>672</v>
      </c>
      <c r="G5091" s="5">
        <v>59.66980495</v>
      </c>
      <c r="H5091" s="5">
        <v>45.225674490000003</v>
      </c>
      <c r="I5091" s="5">
        <v>74.59994433</v>
      </c>
      <c r="J5091" s="2"/>
    </row>
    <row r="5092" spans="1:10" ht="14.4" hidden="1">
      <c r="A5092" s="3" t="s">
        <v>69</v>
      </c>
      <c r="B5092" s="5">
        <v>2012</v>
      </c>
      <c r="C5092" s="3" t="s">
        <v>641</v>
      </c>
      <c r="D5092" s="3" t="s">
        <v>642</v>
      </c>
      <c r="E5092" s="3" t="s">
        <v>670</v>
      </c>
      <c r="F5092" s="3" t="s">
        <v>672</v>
      </c>
      <c r="G5092" s="5">
        <v>57.928831150000001</v>
      </c>
      <c r="H5092" s="5">
        <v>43.978388729999999</v>
      </c>
      <c r="I5092" s="5">
        <v>71.632351889999995</v>
      </c>
      <c r="J5092" s="2"/>
    </row>
    <row r="5093" spans="1:10" ht="14.4" hidden="1">
      <c r="A5093" s="3" t="s">
        <v>69</v>
      </c>
      <c r="B5093" s="5">
        <v>2013</v>
      </c>
      <c r="C5093" s="3" t="s">
        <v>641</v>
      </c>
      <c r="D5093" s="3" t="s">
        <v>642</v>
      </c>
      <c r="E5093" s="3" t="s">
        <v>670</v>
      </c>
      <c r="F5093" s="3" t="s">
        <v>672</v>
      </c>
      <c r="G5093" s="5">
        <v>51.602991090000003</v>
      </c>
      <c r="H5093" s="5">
        <v>39.465087570000001</v>
      </c>
      <c r="I5093" s="5">
        <v>64.441990050000001</v>
      </c>
      <c r="J5093" s="2"/>
    </row>
    <row r="5094" spans="1:10" ht="14.4" hidden="1">
      <c r="A5094" s="3" t="s">
        <v>69</v>
      </c>
      <c r="B5094" s="5">
        <v>2014</v>
      </c>
      <c r="C5094" s="3" t="s">
        <v>641</v>
      </c>
      <c r="D5094" s="3" t="s">
        <v>642</v>
      </c>
      <c r="E5094" s="3" t="s">
        <v>670</v>
      </c>
      <c r="F5094" s="3" t="s">
        <v>672</v>
      </c>
      <c r="G5094" s="5">
        <v>44.896227349999997</v>
      </c>
      <c r="H5094" s="5">
        <v>33.92337869</v>
      </c>
      <c r="I5094" s="5">
        <v>57.699204850000001</v>
      </c>
      <c r="J5094" s="2"/>
    </row>
    <row r="5095" spans="1:10" ht="14.4" hidden="1">
      <c r="A5095" s="3" t="s">
        <v>69</v>
      </c>
      <c r="B5095" s="5">
        <v>2015</v>
      </c>
      <c r="C5095" s="3" t="s">
        <v>641</v>
      </c>
      <c r="D5095" s="3" t="s">
        <v>642</v>
      </c>
      <c r="E5095" s="3" t="s">
        <v>670</v>
      </c>
      <c r="F5095" s="3" t="s">
        <v>672</v>
      </c>
      <c r="G5095" s="5">
        <v>40.744269979999999</v>
      </c>
      <c r="H5095" s="5">
        <v>30.379359350000001</v>
      </c>
      <c r="I5095" s="5">
        <v>51.465306550000001</v>
      </c>
      <c r="J5095" s="2"/>
    </row>
    <row r="5096" spans="1:10" ht="14.4" hidden="1">
      <c r="A5096" s="3" t="s">
        <v>69</v>
      </c>
      <c r="B5096" s="5">
        <v>2016</v>
      </c>
      <c r="C5096" s="3" t="s">
        <v>641</v>
      </c>
      <c r="D5096" s="3" t="s">
        <v>642</v>
      </c>
      <c r="E5096" s="3" t="s">
        <v>670</v>
      </c>
      <c r="F5096" s="3" t="s">
        <v>672</v>
      </c>
      <c r="G5096" s="5">
        <v>36.0593194</v>
      </c>
      <c r="H5096" s="5">
        <v>26.884616309999998</v>
      </c>
      <c r="I5096" s="5">
        <v>46.090752670000001</v>
      </c>
      <c r="J5096" s="2"/>
    </row>
    <row r="5097" spans="1:10" ht="14.4" hidden="1">
      <c r="A5097" s="3" t="s">
        <v>69</v>
      </c>
      <c r="B5097" s="5">
        <v>2017</v>
      </c>
      <c r="C5097" s="3" t="s">
        <v>641</v>
      </c>
      <c r="D5097" s="3" t="s">
        <v>642</v>
      </c>
      <c r="E5097" s="3" t="s">
        <v>670</v>
      </c>
      <c r="F5097" s="3" t="s">
        <v>672</v>
      </c>
      <c r="G5097" s="5">
        <v>32.121276080000001</v>
      </c>
      <c r="H5097" s="5">
        <v>23.69991267</v>
      </c>
      <c r="I5097" s="5">
        <v>41.017535559999999</v>
      </c>
      <c r="J5097" s="2"/>
    </row>
    <row r="5098" spans="1:10" ht="14.4">
      <c r="A5098" s="3" t="s">
        <v>69</v>
      </c>
      <c r="B5098" s="5">
        <v>1990</v>
      </c>
      <c r="C5098" s="3" t="s">
        <v>647</v>
      </c>
      <c r="D5098" s="3" t="s">
        <v>648</v>
      </c>
      <c r="E5098" s="3" t="s">
        <v>670</v>
      </c>
      <c r="F5098" s="3" t="s">
        <v>671</v>
      </c>
      <c r="G5098" s="5">
        <v>624.67063670000005</v>
      </c>
      <c r="H5098" s="5">
        <v>446.16835589999999</v>
      </c>
      <c r="I5098" s="5">
        <v>809.06965400000001</v>
      </c>
      <c r="J5098" s="2"/>
    </row>
    <row r="5099" spans="1:10" ht="14.4">
      <c r="A5099" s="3" t="s">
        <v>69</v>
      </c>
      <c r="B5099" s="5">
        <v>1991</v>
      </c>
      <c r="C5099" s="3" t="s">
        <v>647</v>
      </c>
      <c r="D5099" s="3" t="s">
        <v>648</v>
      </c>
      <c r="E5099" s="3" t="s">
        <v>670</v>
      </c>
      <c r="F5099" s="3" t="s">
        <v>671</v>
      </c>
      <c r="G5099" s="5">
        <v>617.37829929999998</v>
      </c>
      <c r="H5099" s="5">
        <v>440.44967329999997</v>
      </c>
      <c r="I5099" s="5">
        <v>795.17491240000004</v>
      </c>
      <c r="J5099" s="2"/>
    </row>
    <row r="5100" spans="1:10" ht="14.4">
      <c r="A5100" s="3" t="s">
        <v>69</v>
      </c>
      <c r="B5100" s="5">
        <v>1992</v>
      </c>
      <c r="C5100" s="3" t="s">
        <v>647</v>
      </c>
      <c r="D5100" s="3" t="s">
        <v>648</v>
      </c>
      <c r="E5100" s="3" t="s">
        <v>670</v>
      </c>
      <c r="F5100" s="3" t="s">
        <v>671</v>
      </c>
      <c r="G5100" s="5">
        <v>606.96880940000005</v>
      </c>
      <c r="H5100" s="5">
        <v>437.38175510000002</v>
      </c>
      <c r="I5100" s="5">
        <v>784.40706269999998</v>
      </c>
      <c r="J5100" s="2"/>
    </row>
    <row r="5101" spans="1:10" ht="14.4">
      <c r="A5101" s="3" t="s">
        <v>69</v>
      </c>
      <c r="B5101" s="5">
        <v>1993</v>
      </c>
      <c r="C5101" s="3" t="s">
        <v>647</v>
      </c>
      <c r="D5101" s="3" t="s">
        <v>648</v>
      </c>
      <c r="E5101" s="3" t="s">
        <v>670</v>
      </c>
      <c r="F5101" s="3" t="s">
        <v>671</v>
      </c>
      <c r="G5101" s="5">
        <v>588.68165169999997</v>
      </c>
      <c r="H5101" s="5">
        <v>420.15575890000002</v>
      </c>
      <c r="I5101" s="5">
        <v>766.08279930000003</v>
      </c>
      <c r="J5101" s="2"/>
    </row>
    <row r="5102" spans="1:10" ht="14.4">
      <c r="A5102" s="3" t="s">
        <v>69</v>
      </c>
      <c r="B5102" s="5">
        <v>1994</v>
      </c>
      <c r="C5102" s="3" t="s">
        <v>647</v>
      </c>
      <c r="D5102" s="3" t="s">
        <v>648</v>
      </c>
      <c r="E5102" s="3" t="s">
        <v>670</v>
      </c>
      <c r="F5102" s="3" t="s">
        <v>671</v>
      </c>
      <c r="G5102" s="5">
        <v>573.92492679999998</v>
      </c>
      <c r="H5102" s="5">
        <v>408.64410149999998</v>
      </c>
      <c r="I5102" s="5">
        <v>751.2852067</v>
      </c>
      <c r="J5102" s="2"/>
    </row>
    <row r="5103" spans="1:10" ht="14.4">
      <c r="A5103" s="3" t="s">
        <v>69</v>
      </c>
      <c r="B5103" s="5">
        <v>1995</v>
      </c>
      <c r="C5103" s="3" t="s">
        <v>647</v>
      </c>
      <c r="D5103" s="3" t="s">
        <v>648</v>
      </c>
      <c r="E5103" s="3" t="s">
        <v>670</v>
      </c>
      <c r="F5103" s="3" t="s">
        <v>671</v>
      </c>
      <c r="G5103" s="5">
        <v>559.41335140000001</v>
      </c>
      <c r="H5103" s="5">
        <v>399.94293019999998</v>
      </c>
      <c r="I5103" s="5">
        <v>731.4937529</v>
      </c>
      <c r="J5103" s="2"/>
    </row>
    <row r="5104" spans="1:10" ht="14.4">
      <c r="A5104" s="3" t="s">
        <v>69</v>
      </c>
      <c r="B5104" s="5">
        <v>1996</v>
      </c>
      <c r="C5104" s="3" t="s">
        <v>647</v>
      </c>
      <c r="D5104" s="3" t="s">
        <v>648</v>
      </c>
      <c r="E5104" s="3" t="s">
        <v>670</v>
      </c>
      <c r="F5104" s="3" t="s">
        <v>671</v>
      </c>
      <c r="G5104" s="5">
        <v>552.64550250000002</v>
      </c>
      <c r="H5104" s="5">
        <v>397.0800605</v>
      </c>
      <c r="I5104" s="5">
        <v>709.36520489999998</v>
      </c>
      <c r="J5104" s="2"/>
    </row>
    <row r="5105" spans="1:10" ht="14.4">
      <c r="A5105" s="3" t="s">
        <v>69</v>
      </c>
      <c r="B5105" s="5">
        <v>1997</v>
      </c>
      <c r="C5105" s="3" t="s">
        <v>647</v>
      </c>
      <c r="D5105" s="3" t="s">
        <v>648</v>
      </c>
      <c r="E5105" s="3" t="s">
        <v>670</v>
      </c>
      <c r="F5105" s="3" t="s">
        <v>671</v>
      </c>
      <c r="G5105" s="5">
        <v>563.50917990000005</v>
      </c>
      <c r="H5105" s="5">
        <v>399.81707740000002</v>
      </c>
      <c r="I5105" s="5">
        <v>736.13218310000002</v>
      </c>
      <c r="J5105" s="2"/>
    </row>
    <row r="5106" spans="1:10" ht="14.4">
      <c r="A5106" s="3" t="s">
        <v>69</v>
      </c>
      <c r="B5106" s="5">
        <v>1998</v>
      </c>
      <c r="C5106" s="3" t="s">
        <v>647</v>
      </c>
      <c r="D5106" s="3" t="s">
        <v>648</v>
      </c>
      <c r="E5106" s="3" t="s">
        <v>670</v>
      </c>
      <c r="F5106" s="3" t="s">
        <v>671</v>
      </c>
      <c r="G5106" s="5">
        <v>554.82590519999997</v>
      </c>
      <c r="H5106" s="5">
        <v>393.78223580000002</v>
      </c>
      <c r="I5106" s="5">
        <v>723.24093619999996</v>
      </c>
      <c r="J5106" s="2"/>
    </row>
    <row r="5107" spans="1:10" ht="14.4">
      <c r="A5107" s="3" t="s">
        <v>69</v>
      </c>
      <c r="B5107" s="5">
        <v>1999</v>
      </c>
      <c r="C5107" s="3" t="s">
        <v>647</v>
      </c>
      <c r="D5107" s="3" t="s">
        <v>648</v>
      </c>
      <c r="E5107" s="3" t="s">
        <v>670</v>
      </c>
      <c r="F5107" s="3" t="s">
        <v>671</v>
      </c>
      <c r="G5107" s="5">
        <v>522.03690180000001</v>
      </c>
      <c r="H5107" s="5">
        <v>371.54452809999998</v>
      </c>
      <c r="I5107" s="5">
        <v>681.48059160000003</v>
      </c>
      <c r="J5107" s="2"/>
    </row>
    <row r="5108" spans="1:10" ht="14.4">
      <c r="A5108" s="3" t="s">
        <v>69</v>
      </c>
      <c r="B5108" s="5">
        <v>2000</v>
      </c>
      <c r="C5108" s="3" t="s">
        <v>647</v>
      </c>
      <c r="D5108" s="3" t="s">
        <v>648</v>
      </c>
      <c r="E5108" s="3" t="s">
        <v>670</v>
      </c>
      <c r="F5108" s="3" t="s">
        <v>671</v>
      </c>
      <c r="G5108" s="5">
        <v>497.8863288</v>
      </c>
      <c r="H5108" s="5">
        <v>354.4942059</v>
      </c>
      <c r="I5108" s="5">
        <v>657.02497549999998</v>
      </c>
      <c r="J5108" s="2"/>
    </row>
    <row r="5109" spans="1:10" ht="14.4">
      <c r="A5109" s="3" t="s">
        <v>69</v>
      </c>
      <c r="B5109" s="5">
        <v>2001</v>
      </c>
      <c r="C5109" s="3" t="s">
        <v>647</v>
      </c>
      <c r="D5109" s="3" t="s">
        <v>648</v>
      </c>
      <c r="E5109" s="3" t="s">
        <v>670</v>
      </c>
      <c r="F5109" s="3" t="s">
        <v>671</v>
      </c>
      <c r="G5109" s="5">
        <v>475.75949900000001</v>
      </c>
      <c r="H5109" s="5">
        <v>339.45170130000002</v>
      </c>
      <c r="I5109" s="5">
        <v>621.83042399999999</v>
      </c>
      <c r="J5109" s="2"/>
    </row>
    <row r="5110" spans="1:10" ht="14.4">
      <c r="A5110" s="3" t="s">
        <v>69</v>
      </c>
      <c r="B5110" s="5">
        <v>2002</v>
      </c>
      <c r="C5110" s="3" t="s">
        <v>647</v>
      </c>
      <c r="D5110" s="3" t="s">
        <v>648</v>
      </c>
      <c r="E5110" s="3" t="s">
        <v>670</v>
      </c>
      <c r="F5110" s="3" t="s">
        <v>671</v>
      </c>
      <c r="G5110" s="5">
        <v>450.94830339999999</v>
      </c>
      <c r="H5110" s="5">
        <v>324.86479059999999</v>
      </c>
      <c r="I5110" s="5">
        <v>583.22818119999999</v>
      </c>
      <c r="J5110" s="2"/>
    </row>
    <row r="5111" spans="1:10" ht="14.4">
      <c r="A5111" s="3" t="s">
        <v>69</v>
      </c>
      <c r="B5111" s="5">
        <v>2003</v>
      </c>
      <c r="C5111" s="3" t="s">
        <v>647</v>
      </c>
      <c r="D5111" s="3" t="s">
        <v>648</v>
      </c>
      <c r="E5111" s="3" t="s">
        <v>670</v>
      </c>
      <c r="F5111" s="3" t="s">
        <v>671</v>
      </c>
      <c r="G5111" s="5">
        <v>421.57288840000001</v>
      </c>
      <c r="H5111" s="5">
        <v>303.97237910000001</v>
      </c>
      <c r="I5111" s="5">
        <v>544.09765019999998</v>
      </c>
      <c r="J5111" s="2"/>
    </row>
    <row r="5112" spans="1:10" ht="14.4">
      <c r="A5112" s="3" t="s">
        <v>69</v>
      </c>
      <c r="B5112" s="5">
        <v>2004</v>
      </c>
      <c r="C5112" s="3" t="s">
        <v>647</v>
      </c>
      <c r="D5112" s="3" t="s">
        <v>648</v>
      </c>
      <c r="E5112" s="3" t="s">
        <v>670</v>
      </c>
      <c r="F5112" s="3" t="s">
        <v>671</v>
      </c>
      <c r="G5112" s="5">
        <v>387.85535720000001</v>
      </c>
      <c r="H5112" s="5">
        <v>283.22262660000001</v>
      </c>
      <c r="I5112" s="5">
        <v>498.00786260000001</v>
      </c>
      <c r="J5112" s="2"/>
    </row>
    <row r="5113" spans="1:10" ht="14.4">
      <c r="A5113" s="3" t="s">
        <v>69</v>
      </c>
      <c r="B5113" s="5">
        <v>2005</v>
      </c>
      <c r="C5113" s="3" t="s">
        <v>647</v>
      </c>
      <c r="D5113" s="3" t="s">
        <v>648</v>
      </c>
      <c r="E5113" s="3" t="s">
        <v>670</v>
      </c>
      <c r="F5113" s="3" t="s">
        <v>671</v>
      </c>
      <c r="G5113" s="5">
        <v>371.58320839999999</v>
      </c>
      <c r="H5113" s="5">
        <v>270.27938810000001</v>
      </c>
      <c r="I5113" s="5">
        <v>478.79308209999999</v>
      </c>
      <c r="J5113" s="2"/>
    </row>
    <row r="5114" spans="1:10" ht="14.4">
      <c r="A5114" s="3" t="s">
        <v>69</v>
      </c>
      <c r="B5114" s="5">
        <v>2006</v>
      </c>
      <c r="C5114" s="3" t="s">
        <v>647</v>
      </c>
      <c r="D5114" s="3" t="s">
        <v>648</v>
      </c>
      <c r="E5114" s="3" t="s">
        <v>670</v>
      </c>
      <c r="F5114" s="3" t="s">
        <v>671</v>
      </c>
      <c r="G5114" s="5">
        <v>368.00023879999998</v>
      </c>
      <c r="H5114" s="5">
        <v>266.67405580000002</v>
      </c>
      <c r="I5114" s="5">
        <v>477.5866613</v>
      </c>
      <c r="J5114" s="2"/>
    </row>
    <row r="5115" spans="1:10" ht="14.4">
      <c r="A5115" s="3" t="s">
        <v>69</v>
      </c>
      <c r="B5115" s="5">
        <v>2007</v>
      </c>
      <c r="C5115" s="3" t="s">
        <v>647</v>
      </c>
      <c r="D5115" s="3" t="s">
        <v>648</v>
      </c>
      <c r="E5115" s="3" t="s">
        <v>670</v>
      </c>
      <c r="F5115" s="3" t="s">
        <v>671</v>
      </c>
      <c r="G5115" s="5">
        <v>366.3022636</v>
      </c>
      <c r="H5115" s="5">
        <v>259.98664710000003</v>
      </c>
      <c r="I5115" s="5">
        <v>475.4056223</v>
      </c>
      <c r="J5115" s="2"/>
    </row>
    <row r="5116" spans="1:10" ht="14.4">
      <c r="A5116" s="3" t="s">
        <v>69</v>
      </c>
      <c r="B5116" s="5">
        <v>2008</v>
      </c>
      <c r="C5116" s="3" t="s">
        <v>647</v>
      </c>
      <c r="D5116" s="3" t="s">
        <v>648</v>
      </c>
      <c r="E5116" s="3" t="s">
        <v>670</v>
      </c>
      <c r="F5116" s="3" t="s">
        <v>671</v>
      </c>
      <c r="G5116" s="5">
        <v>362.0997663</v>
      </c>
      <c r="H5116" s="5">
        <v>262.88403799999998</v>
      </c>
      <c r="I5116" s="5">
        <v>473.22066539999997</v>
      </c>
      <c r="J5116" s="2"/>
    </row>
    <row r="5117" spans="1:10" ht="14.4">
      <c r="A5117" s="3" t="s">
        <v>69</v>
      </c>
      <c r="B5117" s="5">
        <v>2009</v>
      </c>
      <c r="C5117" s="3" t="s">
        <v>647</v>
      </c>
      <c r="D5117" s="3" t="s">
        <v>648</v>
      </c>
      <c r="E5117" s="3" t="s">
        <v>670</v>
      </c>
      <c r="F5117" s="3" t="s">
        <v>671</v>
      </c>
      <c r="G5117" s="5">
        <v>359.48496749999998</v>
      </c>
      <c r="H5117" s="5">
        <v>259.51059620000001</v>
      </c>
      <c r="I5117" s="5">
        <v>464.10005530000001</v>
      </c>
      <c r="J5117" s="2"/>
    </row>
    <row r="5118" spans="1:10" ht="14.4">
      <c r="A5118" s="3" t="s">
        <v>69</v>
      </c>
      <c r="B5118" s="5">
        <v>2010</v>
      </c>
      <c r="C5118" s="3" t="s">
        <v>647</v>
      </c>
      <c r="D5118" s="3" t="s">
        <v>648</v>
      </c>
      <c r="E5118" s="3" t="s">
        <v>670</v>
      </c>
      <c r="F5118" s="3" t="s">
        <v>671</v>
      </c>
      <c r="G5118" s="5">
        <v>357.10675279999998</v>
      </c>
      <c r="H5118" s="5">
        <v>255.95106419999999</v>
      </c>
      <c r="I5118" s="5">
        <v>466.79182830000002</v>
      </c>
      <c r="J5118" s="2"/>
    </row>
    <row r="5119" spans="1:10" ht="14.4">
      <c r="A5119" s="3" t="s">
        <v>69</v>
      </c>
      <c r="B5119" s="5">
        <v>2011</v>
      </c>
      <c r="C5119" s="3" t="s">
        <v>647</v>
      </c>
      <c r="D5119" s="3" t="s">
        <v>648</v>
      </c>
      <c r="E5119" s="3" t="s">
        <v>670</v>
      </c>
      <c r="F5119" s="3" t="s">
        <v>671</v>
      </c>
      <c r="G5119" s="5">
        <v>350.70837710000001</v>
      </c>
      <c r="H5119" s="5">
        <v>253.3683398</v>
      </c>
      <c r="I5119" s="5">
        <v>459.52329520000001</v>
      </c>
      <c r="J5119" s="2"/>
    </row>
    <row r="5120" spans="1:10" ht="14.4">
      <c r="A5120" s="3" t="s">
        <v>69</v>
      </c>
      <c r="B5120" s="5">
        <v>2012</v>
      </c>
      <c r="C5120" s="3" t="s">
        <v>647</v>
      </c>
      <c r="D5120" s="3" t="s">
        <v>648</v>
      </c>
      <c r="E5120" s="3" t="s">
        <v>670</v>
      </c>
      <c r="F5120" s="3" t="s">
        <v>671</v>
      </c>
      <c r="G5120" s="5">
        <v>352.1977885</v>
      </c>
      <c r="H5120" s="5">
        <v>257.04945620000001</v>
      </c>
      <c r="I5120" s="5">
        <v>459.0801409</v>
      </c>
      <c r="J5120" s="2"/>
    </row>
    <row r="5121" spans="1:10" ht="14.4">
      <c r="A5121" s="3" t="s">
        <v>69</v>
      </c>
      <c r="B5121" s="5">
        <v>2013</v>
      </c>
      <c r="C5121" s="3" t="s">
        <v>647</v>
      </c>
      <c r="D5121" s="3" t="s">
        <v>648</v>
      </c>
      <c r="E5121" s="3" t="s">
        <v>670</v>
      </c>
      <c r="F5121" s="3" t="s">
        <v>671</v>
      </c>
      <c r="G5121" s="5">
        <v>337.81884609999997</v>
      </c>
      <c r="H5121" s="5">
        <v>240.60352839999999</v>
      </c>
      <c r="I5121" s="5">
        <v>442.06646430000001</v>
      </c>
      <c r="J5121" s="2"/>
    </row>
    <row r="5122" spans="1:10" ht="14.4">
      <c r="A5122" s="3" t="s">
        <v>69</v>
      </c>
      <c r="B5122" s="5">
        <v>2014</v>
      </c>
      <c r="C5122" s="3" t="s">
        <v>647</v>
      </c>
      <c r="D5122" s="3" t="s">
        <v>648</v>
      </c>
      <c r="E5122" s="3" t="s">
        <v>670</v>
      </c>
      <c r="F5122" s="3" t="s">
        <v>671</v>
      </c>
      <c r="G5122" s="5">
        <v>328.61003240000002</v>
      </c>
      <c r="H5122" s="5">
        <v>236.0974444</v>
      </c>
      <c r="I5122" s="5">
        <v>429.14659269999999</v>
      </c>
      <c r="J5122" s="2"/>
    </row>
    <row r="5123" spans="1:10" ht="14.4">
      <c r="A5123" s="3" t="s">
        <v>69</v>
      </c>
      <c r="B5123" s="5">
        <v>2015</v>
      </c>
      <c r="C5123" s="3" t="s">
        <v>647</v>
      </c>
      <c r="D5123" s="3" t="s">
        <v>648</v>
      </c>
      <c r="E5123" s="3" t="s">
        <v>670</v>
      </c>
      <c r="F5123" s="3" t="s">
        <v>671</v>
      </c>
      <c r="G5123" s="5">
        <v>319.45115959999998</v>
      </c>
      <c r="H5123" s="5">
        <v>226.05060219999999</v>
      </c>
      <c r="I5123" s="5">
        <v>419.98153839999998</v>
      </c>
      <c r="J5123" s="2"/>
    </row>
    <row r="5124" spans="1:10" ht="14.4">
      <c r="A5124" s="3" t="s">
        <v>69</v>
      </c>
      <c r="B5124" s="5">
        <v>2016</v>
      </c>
      <c r="C5124" s="3" t="s">
        <v>647</v>
      </c>
      <c r="D5124" s="3" t="s">
        <v>648</v>
      </c>
      <c r="E5124" s="3" t="s">
        <v>670</v>
      </c>
      <c r="F5124" s="3" t="s">
        <v>671</v>
      </c>
      <c r="G5124" s="5">
        <v>312.4942653</v>
      </c>
      <c r="H5124" s="5">
        <v>217.08625789999999</v>
      </c>
      <c r="I5124" s="5">
        <v>408.99555620000001</v>
      </c>
      <c r="J5124" s="2"/>
    </row>
    <row r="5125" spans="1:10" ht="14.4">
      <c r="A5125" s="3" t="s">
        <v>69</v>
      </c>
      <c r="B5125" s="5">
        <v>2017</v>
      </c>
      <c r="C5125" s="3" t="s">
        <v>647</v>
      </c>
      <c r="D5125" s="3" t="s">
        <v>648</v>
      </c>
      <c r="E5125" s="3" t="s">
        <v>670</v>
      </c>
      <c r="F5125" s="3" t="s">
        <v>671</v>
      </c>
      <c r="G5125" s="5">
        <v>302.67806000000002</v>
      </c>
      <c r="H5125" s="5">
        <v>212.05808540000001</v>
      </c>
      <c r="I5125" s="5">
        <v>400.11988509999998</v>
      </c>
      <c r="J5125" s="2"/>
    </row>
    <row r="5126" spans="1:10" ht="14.4" hidden="1">
      <c r="A5126" s="3" t="s">
        <v>69</v>
      </c>
      <c r="B5126" s="5">
        <v>1990</v>
      </c>
      <c r="C5126" s="3" t="s">
        <v>647</v>
      </c>
      <c r="D5126" s="3" t="s">
        <v>648</v>
      </c>
      <c r="E5126" s="3" t="s">
        <v>670</v>
      </c>
      <c r="F5126" s="3" t="s">
        <v>672</v>
      </c>
      <c r="G5126" s="5">
        <v>22.7075426</v>
      </c>
      <c r="H5126" s="5">
        <v>15.59757714</v>
      </c>
      <c r="I5126" s="5">
        <v>29.971261630000001</v>
      </c>
      <c r="J5126" s="2"/>
    </row>
    <row r="5127" spans="1:10" ht="14.4" hidden="1">
      <c r="A5127" s="3" t="s">
        <v>69</v>
      </c>
      <c r="B5127" s="5">
        <v>1991</v>
      </c>
      <c r="C5127" s="3" t="s">
        <v>647</v>
      </c>
      <c r="D5127" s="3" t="s">
        <v>648</v>
      </c>
      <c r="E5127" s="3" t="s">
        <v>670</v>
      </c>
      <c r="F5127" s="3" t="s">
        <v>672</v>
      </c>
      <c r="G5127" s="5">
        <v>22.594564269999999</v>
      </c>
      <c r="H5127" s="5">
        <v>15.436109180000001</v>
      </c>
      <c r="I5127" s="5">
        <v>29.58629771</v>
      </c>
      <c r="J5127" s="2"/>
    </row>
    <row r="5128" spans="1:10" ht="14.4" hidden="1">
      <c r="A5128" s="3" t="s">
        <v>69</v>
      </c>
      <c r="B5128" s="5">
        <v>1992</v>
      </c>
      <c r="C5128" s="3" t="s">
        <v>647</v>
      </c>
      <c r="D5128" s="3" t="s">
        <v>648</v>
      </c>
      <c r="E5128" s="3" t="s">
        <v>670</v>
      </c>
      <c r="F5128" s="3" t="s">
        <v>672</v>
      </c>
      <c r="G5128" s="5">
        <v>22.33233843</v>
      </c>
      <c r="H5128" s="5">
        <v>15.357705790000001</v>
      </c>
      <c r="I5128" s="5">
        <v>29.4065084</v>
      </c>
      <c r="J5128" s="2"/>
    </row>
    <row r="5129" spans="1:10" ht="14.4" hidden="1">
      <c r="A5129" s="3" t="s">
        <v>69</v>
      </c>
      <c r="B5129" s="5">
        <v>1993</v>
      </c>
      <c r="C5129" s="3" t="s">
        <v>647</v>
      </c>
      <c r="D5129" s="3" t="s">
        <v>648</v>
      </c>
      <c r="E5129" s="3" t="s">
        <v>670</v>
      </c>
      <c r="F5129" s="3" t="s">
        <v>672</v>
      </c>
      <c r="G5129" s="5">
        <v>21.66293405</v>
      </c>
      <c r="H5129" s="5">
        <v>14.728212689999999</v>
      </c>
      <c r="I5129" s="5">
        <v>28.870919619999999</v>
      </c>
      <c r="J5129" s="2"/>
    </row>
    <row r="5130" spans="1:10" ht="14.4" hidden="1">
      <c r="A5130" s="3" t="s">
        <v>69</v>
      </c>
      <c r="B5130" s="5">
        <v>1994</v>
      </c>
      <c r="C5130" s="3" t="s">
        <v>647</v>
      </c>
      <c r="D5130" s="3" t="s">
        <v>648</v>
      </c>
      <c r="E5130" s="3" t="s">
        <v>670</v>
      </c>
      <c r="F5130" s="3" t="s">
        <v>672</v>
      </c>
      <c r="G5130" s="5">
        <v>21.13975331</v>
      </c>
      <c r="H5130" s="5">
        <v>14.15737582</v>
      </c>
      <c r="I5130" s="5">
        <v>28.2312525</v>
      </c>
      <c r="J5130" s="2"/>
    </row>
    <row r="5131" spans="1:10" ht="14.4" hidden="1">
      <c r="A5131" s="3" t="s">
        <v>69</v>
      </c>
      <c r="B5131" s="5">
        <v>1995</v>
      </c>
      <c r="C5131" s="3" t="s">
        <v>647</v>
      </c>
      <c r="D5131" s="3" t="s">
        <v>648</v>
      </c>
      <c r="E5131" s="3" t="s">
        <v>670</v>
      </c>
      <c r="F5131" s="3" t="s">
        <v>672</v>
      </c>
      <c r="G5131" s="5">
        <v>20.648801710000001</v>
      </c>
      <c r="H5131" s="5">
        <v>14.02225106</v>
      </c>
      <c r="I5131" s="5">
        <v>27.33893969</v>
      </c>
      <c r="J5131" s="2"/>
    </row>
    <row r="5132" spans="1:10" ht="14.4" hidden="1">
      <c r="A5132" s="3" t="s">
        <v>69</v>
      </c>
      <c r="B5132" s="5">
        <v>1996</v>
      </c>
      <c r="C5132" s="3" t="s">
        <v>647</v>
      </c>
      <c r="D5132" s="3" t="s">
        <v>648</v>
      </c>
      <c r="E5132" s="3" t="s">
        <v>670</v>
      </c>
      <c r="F5132" s="3" t="s">
        <v>672</v>
      </c>
      <c r="G5132" s="5">
        <v>20.481361759999999</v>
      </c>
      <c r="H5132" s="5">
        <v>14.031397030000001</v>
      </c>
      <c r="I5132" s="5">
        <v>27.014499130000001</v>
      </c>
      <c r="J5132" s="2"/>
    </row>
    <row r="5133" spans="1:10" ht="14.4" hidden="1">
      <c r="A5133" s="3" t="s">
        <v>69</v>
      </c>
      <c r="B5133" s="5">
        <v>1997</v>
      </c>
      <c r="C5133" s="3" t="s">
        <v>647</v>
      </c>
      <c r="D5133" s="3" t="s">
        <v>648</v>
      </c>
      <c r="E5133" s="3" t="s">
        <v>670</v>
      </c>
      <c r="F5133" s="3" t="s">
        <v>672</v>
      </c>
      <c r="G5133" s="5">
        <v>21.235176200000002</v>
      </c>
      <c r="H5133" s="5">
        <v>14.165641969999999</v>
      </c>
      <c r="I5133" s="5">
        <v>28.169020620000001</v>
      </c>
      <c r="J5133" s="2"/>
    </row>
    <row r="5134" spans="1:10" ht="14.4" hidden="1">
      <c r="A5134" s="3" t="s">
        <v>69</v>
      </c>
      <c r="B5134" s="5">
        <v>1998</v>
      </c>
      <c r="C5134" s="3" t="s">
        <v>647</v>
      </c>
      <c r="D5134" s="3" t="s">
        <v>648</v>
      </c>
      <c r="E5134" s="3" t="s">
        <v>670</v>
      </c>
      <c r="F5134" s="3" t="s">
        <v>672</v>
      </c>
      <c r="G5134" s="5">
        <v>21.118536970000001</v>
      </c>
      <c r="H5134" s="5">
        <v>14.35142188</v>
      </c>
      <c r="I5134" s="5">
        <v>27.912407139999999</v>
      </c>
      <c r="J5134" s="2"/>
    </row>
    <row r="5135" spans="1:10" ht="14.4" hidden="1">
      <c r="A5135" s="3" t="s">
        <v>69</v>
      </c>
      <c r="B5135" s="5">
        <v>1999</v>
      </c>
      <c r="C5135" s="3" t="s">
        <v>647</v>
      </c>
      <c r="D5135" s="3" t="s">
        <v>648</v>
      </c>
      <c r="E5135" s="3" t="s">
        <v>670</v>
      </c>
      <c r="F5135" s="3" t="s">
        <v>672</v>
      </c>
      <c r="G5135" s="5">
        <v>19.790990480000001</v>
      </c>
      <c r="H5135" s="5">
        <v>13.60647735</v>
      </c>
      <c r="I5135" s="5">
        <v>26.465084010000002</v>
      </c>
      <c r="J5135" s="2"/>
    </row>
    <row r="5136" spans="1:10" ht="14.4" hidden="1">
      <c r="A5136" s="3" t="s">
        <v>69</v>
      </c>
      <c r="B5136" s="5">
        <v>2000</v>
      </c>
      <c r="C5136" s="3" t="s">
        <v>647</v>
      </c>
      <c r="D5136" s="3" t="s">
        <v>648</v>
      </c>
      <c r="E5136" s="3" t="s">
        <v>670</v>
      </c>
      <c r="F5136" s="3" t="s">
        <v>672</v>
      </c>
      <c r="G5136" s="5">
        <v>18.966482679999999</v>
      </c>
      <c r="H5136" s="5">
        <v>13.07878474</v>
      </c>
      <c r="I5136" s="5">
        <v>25.340357900000001</v>
      </c>
      <c r="J5136" s="2"/>
    </row>
    <row r="5137" spans="1:10" ht="14.4" hidden="1">
      <c r="A5137" s="3" t="s">
        <v>69</v>
      </c>
      <c r="B5137" s="5">
        <v>2001</v>
      </c>
      <c r="C5137" s="3" t="s">
        <v>647</v>
      </c>
      <c r="D5137" s="3" t="s">
        <v>648</v>
      </c>
      <c r="E5137" s="3" t="s">
        <v>670</v>
      </c>
      <c r="F5137" s="3" t="s">
        <v>672</v>
      </c>
      <c r="G5137" s="5">
        <v>18.27822222</v>
      </c>
      <c r="H5137" s="5">
        <v>12.62888163</v>
      </c>
      <c r="I5137" s="5">
        <v>24.138819550000001</v>
      </c>
      <c r="J5137" s="2"/>
    </row>
    <row r="5138" spans="1:10" ht="14.4" hidden="1">
      <c r="A5138" s="3" t="s">
        <v>69</v>
      </c>
      <c r="B5138" s="5">
        <v>2002</v>
      </c>
      <c r="C5138" s="3" t="s">
        <v>647</v>
      </c>
      <c r="D5138" s="3" t="s">
        <v>648</v>
      </c>
      <c r="E5138" s="3" t="s">
        <v>670</v>
      </c>
      <c r="F5138" s="3" t="s">
        <v>672</v>
      </c>
      <c r="G5138" s="5">
        <v>17.430485669999999</v>
      </c>
      <c r="H5138" s="5">
        <v>12.25559286</v>
      </c>
      <c r="I5138" s="5">
        <v>22.945458009999999</v>
      </c>
      <c r="J5138" s="2"/>
    </row>
    <row r="5139" spans="1:10" ht="14.4" hidden="1">
      <c r="A5139" s="3" t="s">
        <v>69</v>
      </c>
      <c r="B5139" s="5">
        <v>2003</v>
      </c>
      <c r="C5139" s="3" t="s">
        <v>647</v>
      </c>
      <c r="D5139" s="3" t="s">
        <v>648</v>
      </c>
      <c r="E5139" s="3" t="s">
        <v>670</v>
      </c>
      <c r="F5139" s="3" t="s">
        <v>672</v>
      </c>
      <c r="G5139" s="5">
        <v>16.334220470000002</v>
      </c>
      <c r="H5139" s="5">
        <v>11.32838259</v>
      </c>
      <c r="I5139" s="5">
        <v>21.51556862</v>
      </c>
      <c r="J5139" s="2"/>
    </row>
    <row r="5140" spans="1:10" ht="14.4" hidden="1">
      <c r="A5140" s="3" t="s">
        <v>69</v>
      </c>
      <c r="B5140" s="5">
        <v>2004</v>
      </c>
      <c r="C5140" s="3" t="s">
        <v>647</v>
      </c>
      <c r="D5140" s="3" t="s">
        <v>648</v>
      </c>
      <c r="E5140" s="3" t="s">
        <v>670</v>
      </c>
      <c r="F5140" s="3" t="s">
        <v>672</v>
      </c>
      <c r="G5140" s="5">
        <v>14.956859379999999</v>
      </c>
      <c r="H5140" s="5">
        <v>10.43453819</v>
      </c>
      <c r="I5140" s="5">
        <v>19.662724839999999</v>
      </c>
      <c r="J5140" s="2"/>
    </row>
    <row r="5141" spans="1:10" ht="14.4" hidden="1">
      <c r="A5141" s="3" t="s">
        <v>69</v>
      </c>
      <c r="B5141" s="5">
        <v>2005</v>
      </c>
      <c r="C5141" s="3" t="s">
        <v>647</v>
      </c>
      <c r="D5141" s="3" t="s">
        <v>648</v>
      </c>
      <c r="E5141" s="3" t="s">
        <v>670</v>
      </c>
      <c r="F5141" s="3" t="s">
        <v>672</v>
      </c>
      <c r="G5141" s="5">
        <v>14.3614742</v>
      </c>
      <c r="H5141" s="5">
        <v>9.9725788229999992</v>
      </c>
      <c r="I5141" s="5">
        <v>18.67607323</v>
      </c>
      <c r="J5141" s="2"/>
    </row>
    <row r="5142" spans="1:10" ht="14.4" hidden="1">
      <c r="A5142" s="3" t="s">
        <v>69</v>
      </c>
      <c r="B5142" s="5">
        <v>2006</v>
      </c>
      <c r="C5142" s="3" t="s">
        <v>647</v>
      </c>
      <c r="D5142" s="3" t="s">
        <v>648</v>
      </c>
      <c r="E5142" s="3" t="s">
        <v>670</v>
      </c>
      <c r="F5142" s="3" t="s">
        <v>672</v>
      </c>
      <c r="G5142" s="5">
        <v>14.33264192</v>
      </c>
      <c r="H5142" s="5">
        <v>9.9869809350000001</v>
      </c>
      <c r="I5142" s="5">
        <v>18.799270010000001</v>
      </c>
      <c r="J5142" s="2"/>
    </row>
    <row r="5143" spans="1:10" ht="14.4" hidden="1">
      <c r="A5143" s="3" t="s">
        <v>69</v>
      </c>
      <c r="B5143" s="5">
        <v>2007</v>
      </c>
      <c r="C5143" s="3" t="s">
        <v>647</v>
      </c>
      <c r="D5143" s="3" t="s">
        <v>648</v>
      </c>
      <c r="E5143" s="3" t="s">
        <v>670</v>
      </c>
      <c r="F5143" s="3" t="s">
        <v>672</v>
      </c>
      <c r="G5143" s="5">
        <v>14.293342020000001</v>
      </c>
      <c r="H5143" s="5">
        <v>9.8885869100000008</v>
      </c>
      <c r="I5143" s="5">
        <v>18.748432909999998</v>
      </c>
      <c r="J5143" s="2"/>
    </row>
    <row r="5144" spans="1:10" ht="14.4" hidden="1">
      <c r="A5144" s="3" t="s">
        <v>69</v>
      </c>
      <c r="B5144" s="5">
        <v>2008</v>
      </c>
      <c r="C5144" s="3" t="s">
        <v>647</v>
      </c>
      <c r="D5144" s="3" t="s">
        <v>648</v>
      </c>
      <c r="E5144" s="3" t="s">
        <v>670</v>
      </c>
      <c r="F5144" s="3" t="s">
        <v>672</v>
      </c>
      <c r="G5144" s="5">
        <v>14.15926952</v>
      </c>
      <c r="H5144" s="5">
        <v>9.7984405129999992</v>
      </c>
      <c r="I5144" s="5">
        <v>18.63506542</v>
      </c>
      <c r="J5144" s="2"/>
    </row>
    <row r="5145" spans="1:10" ht="14.4" hidden="1">
      <c r="A5145" s="3" t="s">
        <v>69</v>
      </c>
      <c r="B5145" s="5">
        <v>2009</v>
      </c>
      <c r="C5145" s="3" t="s">
        <v>647</v>
      </c>
      <c r="D5145" s="3" t="s">
        <v>648</v>
      </c>
      <c r="E5145" s="3" t="s">
        <v>670</v>
      </c>
      <c r="F5145" s="3" t="s">
        <v>672</v>
      </c>
      <c r="G5145" s="5">
        <v>14.07996569</v>
      </c>
      <c r="H5145" s="5">
        <v>9.7578683260000005</v>
      </c>
      <c r="I5145" s="5">
        <v>18.401733610000001</v>
      </c>
      <c r="J5145" s="2"/>
    </row>
    <row r="5146" spans="1:10" ht="14.4" hidden="1">
      <c r="A5146" s="3" t="s">
        <v>69</v>
      </c>
      <c r="B5146" s="5">
        <v>2010</v>
      </c>
      <c r="C5146" s="3" t="s">
        <v>647</v>
      </c>
      <c r="D5146" s="3" t="s">
        <v>648</v>
      </c>
      <c r="E5146" s="3" t="s">
        <v>670</v>
      </c>
      <c r="F5146" s="3" t="s">
        <v>672</v>
      </c>
      <c r="G5146" s="5">
        <v>14.033301700000001</v>
      </c>
      <c r="H5146" s="5">
        <v>9.7525941419999995</v>
      </c>
      <c r="I5146" s="5">
        <v>18.54559029</v>
      </c>
      <c r="J5146" s="2"/>
    </row>
    <row r="5147" spans="1:10" ht="14.4" hidden="1">
      <c r="A5147" s="3" t="s">
        <v>69</v>
      </c>
      <c r="B5147" s="5">
        <v>2011</v>
      </c>
      <c r="C5147" s="3" t="s">
        <v>647</v>
      </c>
      <c r="D5147" s="3" t="s">
        <v>648</v>
      </c>
      <c r="E5147" s="3" t="s">
        <v>670</v>
      </c>
      <c r="F5147" s="3" t="s">
        <v>672</v>
      </c>
      <c r="G5147" s="5">
        <v>13.841834990000001</v>
      </c>
      <c r="H5147" s="5">
        <v>9.7021697150000001</v>
      </c>
      <c r="I5147" s="5">
        <v>18.29307137</v>
      </c>
      <c r="J5147" s="2"/>
    </row>
    <row r="5148" spans="1:10" ht="14.4" hidden="1">
      <c r="A5148" s="3" t="s">
        <v>69</v>
      </c>
      <c r="B5148" s="5">
        <v>2012</v>
      </c>
      <c r="C5148" s="3" t="s">
        <v>647</v>
      </c>
      <c r="D5148" s="3" t="s">
        <v>648</v>
      </c>
      <c r="E5148" s="3" t="s">
        <v>670</v>
      </c>
      <c r="F5148" s="3" t="s">
        <v>672</v>
      </c>
      <c r="G5148" s="5">
        <v>13.927277480000001</v>
      </c>
      <c r="H5148" s="5">
        <v>9.8862203530000006</v>
      </c>
      <c r="I5148" s="5">
        <v>18.216889030000001</v>
      </c>
      <c r="J5148" s="2"/>
    </row>
    <row r="5149" spans="1:10" ht="14.4" hidden="1">
      <c r="A5149" s="3" t="s">
        <v>69</v>
      </c>
      <c r="B5149" s="5">
        <v>2013</v>
      </c>
      <c r="C5149" s="3" t="s">
        <v>647</v>
      </c>
      <c r="D5149" s="3" t="s">
        <v>648</v>
      </c>
      <c r="E5149" s="3" t="s">
        <v>670</v>
      </c>
      <c r="F5149" s="3" t="s">
        <v>672</v>
      </c>
      <c r="G5149" s="5">
        <v>13.408427319999999</v>
      </c>
      <c r="H5149" s="5">
        <v>9.3806616340000009</v>
      </c>
      <c r="I5149" s="5">
        <v>17.785323160000001</v>
      </c>
      <c r="J5149" s="2"/>
    </row>
    <row r="5150" spans="1:10" ht="14.4" hidden="1">
      <c r="A5150" s="3" t="s">
        <v>69</v>
      </c>
      <c r="B5150" s="5">
        <v>2014</v>
      </c>
      <c r="C5150" s="3" t="s">
        <v>647</v>
      </c>
      <c r="D5150" s="3" t="s">
        <v>648</v>
      </c>
      <c r="E5150" s="3" t="s">
        <v>670</v>
      </c>
      <c r="F5150" s="3" t="s">
        <v>672</v>
      </c>
      <c r="G5150" s="5">
        <v>13.13186806</v>
      </c>
      <c r="H5150" s="5">
        <v>9.1490949780000008</v>
      </c>
      <c r="I5150" s="5">
        <v>17.286232330000001</v>
      </c>
      <c r="J5150" s="2"/>
    </row>
    <row r="5151" spans="1:10" ht="14.4" hidden="1">
      <c r="A5151" s="3" t="s">
        <v>69</v>
      </c>
      <c r="B5151" s="5">
        <v>2015</v>
      </c>
      <c r="C5151" s="3" t="s">
        <v>647</v>
      </c>
      <c r="D5151" s="3" t="s">
        <v>648</v>
      </c>
      <c r="E5151" s="3" t="s">
        <v>670</v>
      </c>
      <c r="F5151" s="3" t="s">
        <v>672</v>
      </c>
      <c r="G5151" s="5">
        <v>12.81431839</v>
      </c>
      <c r="H5151" s="5">
        <v>8.6900506360000005</v>
      </c>
      <c r="I5151" s="5">
        <v>17.11343763</v>
      </c>
      <c r="J5151" s="2"/>
    </row>
    <row r="5152" spans="1:10" ht="14.4" hidden="1">
      <c r="A5152" s="3" t="s">
        <v>69</v>
      </c>
      <c r="B5152" s="5">
        <v>2016</v>
      </c>
      <c r="C5152" s="3" t="s">
        <v>647</v>
      </c>
      <c r="D5152" s="3" t="s">
        <v>648</v>
      </c>
      <c r="E5152" s="3" t="s">
        <v>670</v>
      </c>
      <c r="F5152" s="3" t="s">
        <v>672</v>
      </c>
      <c r="G5152" s="5">
        <v>12.59642554</v>
      </c>
      <c r="H5152" s="5">
        <v>8.6200331479999992</v>
      </c>
      <c r="I5152" s="5">
        <v>16.810512460000002</v>
      </c>
      <c r="J5152" s="2"/>
    </row>
    <row r="5153" spans="1:10" ht="14.4" hidden="1">
      <c r="A5153" s="3" t="s">
        <v>69</v>
      </c>
      <c r="B5153" s="5">
        <v>2017</v>
      </c>
      <c r="C5153" s="3" t="s">
        <v>647</v>
      </c>
      <c r="D5153" s="3" t="s">
        <v>648</v>
      </c>
      <c r="E5153" s="3" t="s">
        <v>670</v>
      </c>
      <c r="F5153" s="3" t="s">
        <v>672</v>
      </c>
      <c r="G5153" s="5">
        <v>12.23615257</v>
      </c>
      <c r="H5153" s="5">
        <v>8.3683248920000004</v>
      </c>
      <c r="I5153" s="5">
        <v>16.2211043</v>
      </c>
      <c r="J5153" s="2"/>
    </row>
    <row r="5154" spans="1:10" ht="14.4">
      <c r="A5154" s="3" t="s">
        <v>69</v>
      </c>
      <c r="B5154" s="5">
        <v>1990</v>
      </c>
      <c r="C5154" s="3" t="s">
        <v>647</v>
      </c>
      <c r="D5154" s="3" t="s">
        <v>649</v>
      </c>
      <c r="E5154" s="3" t="s">
        <v>670</v>
      </c>
      <c r="F5154" s="3" t="s">
        <v>671</v>
      </c>
      <c r="G5154" s="5">
        <v>447.53745670000001</v>
      </c>
      <c r="H5154" s="5">
        <v>385.4143813</v>
      </c>
      <c r="I5154" s="5">
        <v>516.3517726</v>
      </c>
      <c r="J5154" s="2"/>
    </row>
    <row r="5155" spans="1:10" ht="14.4">
      <c r="A5155" s="3" t="s">
        <v>69</v>
      </c>
      <c r="B5155" s="5">
        <v>1991</v>
      </c>
      <c r="C5155" s="3" t="s">
        <v>647</v>
      </c>
      <c r="D5155" s="3" t="s">
        <v>649</v>
      </c>
      <c r="E5155" s="3" t="s">
        <v>670</v>
      </c>
      <c r="F5155" s="3" t="s">
        <v>671</v>
      </c>
      <c r="G5155" s="5">
        <v>441.2449737</v>
      </c>
      <c r="H5155" s="5">
        <v>377.65143979999999</v>
      </c>
      <c r="I5155" s="5">
        <v>507.91906160000002</v>
      </c>
      <c r="J5155" s="2"/>
    </row>
    <row r="5156" spans="1:10" ht="14.4">
      <c r="A5156" s="3" t="s">
        <v>69</v>
      </c>
      <c r="B5156" s="5">
        <v>1992</v>
      </c>
      <c r="C5156" s="3" t="s">
        <v>647</v>
      </c>
      <c r="D5156" s="3" t="s">
        <v>649</v>
      </c>
      <c r="E5156" s="3" t="s">
        <v>670</v>
      </c>
      <c r="F5156" s="3" t="s">
        <v>671</v>
      </c>
      <c r="G5156" s="5">
        <v>435.85903949999999</v>
      </c>
      <c r="H5156" s="5">
        <v>375.024496</v>
      </c>
      <c r="I5156" s="5">
        <v>499.07710329999998</v>
      </c>
      <c r="J5156" s="2"/>
    </row>
    <row r="5157" spans="1:10" ht="14.4">
      <c r="A5157" s="3" t="s">
        <v>69</v>
      </c>
      <c r="B5157" s="5">
        <v>1993</v>
      </c>
      <c r="C5157" s="3" t="s">
        <v>647</v>
      </c>
      <c r="D5157" s="3" t="s">
        <v>649</v>
      </c>
      <c r="E5157" s="3" t="s">
        <v>670</v>
      </c>
      <c r="F5157" s="3" t="s">
        <v>671</v>
      </c>
      <c r="G5157" s="5">
        <v>419.5999501</v>
      </c>
      <c r="H5157" s="5">
        <v>358.95806700000003</v>
      </c>
      <c r="I5157" s="5">
        <v>485.6934316</v>
      </c>
      <c r="J5157" s="2"/>
    </row>
    <row r="5158" spans="1:10" ht="14.4">
      <c r="A5158" s="3" t="s">
        <v>69</v>
      </c>
      <c r="B5158" s="5">
        <v>1994</v>
      </c>
      <c r="C5158" s="3" t="s">
        <v>647</v>
      </c>
      <c r="D5158" s="3" t="s">
        <v>649</v>
      </c>
      <c r="E5158" s="3" t="s">
        <v>670</v>
      </c>
      <c r="F5158" s="3" t="s">
        <v>671</v>
      </c>
      <c r="G5158" s="5">
        <v>409.18255599999998</v>
      </c>
      <c r="H5158" s="5">
        <v>346.96803699999998</v>
      </c>
      <c r="I5158" s="5">
        <v>472.08729340000002</v>
      </c>
      <c r="J5158" s="2"/>
    </row>
    <row r="5159" spans="1:10" ht="14.4">
      <c r="A5159" s="3" t="s">
        <v>69</v>
      </c>
      <c r="B5159" s="5">
        <v>1995</v>
      </c>
      <c r="C5159" s="3" t="s">
        <v>647</v>
      </c>
      <c r="D5159" s="3" t="s">
        <v>649</v>
      </c>
      <c r="E5159" s="3" t="s">
        <v>670</v>
      </c>
      <c r="F5159" s="3" t="s">
        <v>671</v>
      </c>
      <c r="G5159" s="5">
        <v>396.3478058</v>
      </c>
      <c r="H5159" s="5">
        <v>340.0018149</v>
      </c>
      <c r="I5159" s="5">
        <v>455.33619929999998</v>
      </c>
      <c r="J5159" s="2"/>
    </row>
    <row r="5160" spans="1:10" ht="14.4">
      <c r="A5160" s="3" t="s">
        <v>69</v>
      </c>
      <c r="B5160" s="5">
        <v>1996</v>
      </c>
      <c r="C5160" s="3" t="s">
        <v>647</v>
      </c>
      <c r="D5160" s="3" t="s">
        <v>649</v>
      </c>
      <c r="E5160" s="3" t="s">
        <v>670</v>
      </c>
      <c r="F5160" s="3" t="s">
        <v>671</v>
      </c>
      <c r="G5160" s="5">
        <v>390.43788540000003</v>
      </c>
      <c r="H5160" s="5">
        <v>332.72203999999999</v>
      </c>
      <c r="I5160" s="5">
        <v>452.6797795</v>
      </c>
      <c r="J5160" s="2"/>
    </row>
    <row r="5161" spans="1:10" ht="14.4">
      <c r="A5161" s="3" t="s">
        <v>69</v>
      </c>
      <c r="B5161" s="5">
        <v>1997</v>
      </c>
      <c r="C5161" s="3" t="s">
        <v>647</v>
      </c>
      <c r="D5161" s="3" t="s">
        <v>649</v>
      </c>
      <c r="E5161" s="3" t="s">
        <v>670</v>
      </c>
      <c r="F5161" s="3" t="s">
        <v>671</v>
      </c>
      <c r="G5161" s="5">
        <v>400.58756310000001</v>
      </c>
      <c r="H5161" s="5">
        <v>341.25094360000003</v>
      </c>
      <c r="I5161" s="5">
        <v>465.90816999999998</v>
      </c>
      <c r="J5161" s="2"/>
    </row>
    <row r="5162" spans="1:10" ht="14.4">
      <c r="A5162" s="3" t="s">
        <v>69</v>
      </c>
      <c r="B5162" s="5">
        <v>1998</v>
      </c>
      <c r="C5162" s="3" t="s">
        <v>647</v>
      </c>
      <c r="D5162" s="3" t="s">
        <v>649</v>
      </c>
      <c r="E5162" s="3" t="s">
        <v>670</v>
      </c>
      <c r="F5162" s="3" t="s">
        <v>671</v>
      </c>
      <c r="G5162" s="5">
        <v>390.52456599999999</v>
      </c>
      <c r="H5162" s="5">
        <v>332.21650590000002</v>
      </c>
      <c r="I5162" s="5">
        <v>451.95359980000001</v>
      </c>
      <c r="J5162" s="2"/>
    </row>
    <row r="5163" spans="1:10" ht="14.4">
      <c r="A5163" s="3" t="s">
        <v>69</v>
      </c>
      <c r="B5163" s="5">
        <v>1999</v>
      </c>
      <c r="C5163" s="3" t="s">
        <v>647</v>
      </c>
      <c r="D5163" s="3" t="s">
        <v>649</v>
      </c>
      <c r="E5163" s="3" t="s">
        <v>670</v>
      </c>
      <c r="F5163" s="3" t="s">
        <v>671</v>
      </c>
      <c r="G5163" s="5">
        <v>373.92303229999999</v>
      </c>
      <c r="H5163" s="5">
        <v>316.8285449</v>
      </c>
      <c r="I5163" s="5">
        <v>433.45003380000003</v>
      </c>
      <c r="J5163" s="2"/>
    </row>
    <row r="5164" spans="1:10" ht="14.4">
      <c r="A5164" s="3" t="s">
        <v>69</v>
      </c>
      <c r="B5164" s="5">
        <v>2000</v>
      </c>
      <c r="C5164" s="3" t="s">
        <v>647</v>
      </c>
      <c r="D5164" s="3" t="s">
        <v>649</v>
      </c>
      <c r="E5164" s="3" t="s">
        <v>670</v>
      </c>
      <c r="F5164" s="3" t="s">
        <v>671</v>
      </c>
      <c r="G5164" s="5">
        <v>361.50240220000001</v>
      </c>
      <c r="H5164" s="5">
        <v>309.28662009999999</v>
      </c>
      <c r="I5164" s="5">
        <v>420.54750899999999</v>
      </c>
      <c r="J5164" s="2"/>
    </row>
    <row r="5165" spans="1:10" ht="14.4">
      <c r="A5165" s="3" t="s">
        <v>69</v>
      </c>
      <c r="B5165" s="5">
        <v>2001</v>
      </c>
      <c r="C5165" s="3" t="s">
        <v>647</v>
      </c>
      <c r="D5165" s="3" t="s">
        <v>649</v>
      </c>
      <c r="E5165" s="3" t="s">
        <v>670</v>
      </c>
      <c r="F5165" s="3" t="s">
        <v>671</v>
      </c>
      <c r="G5165" s="5">
        <v>350.94086720000001</v>
      </c>
      <c r="H5165" s="5">
        <v>299.07650460000002</v>
      </c>
      <c r="I5165" s="5">
        <v>407.96268750000002</v>
      </c>
      <c r="J5165" s="2"/>
    </row>
    <row r="5166" spans="1:10" ht="14.4">
      <c r="A5166" s="3" t="s">
        <v>69</v>
      </c>
      <c r="B5166" s="5">
        <v>2002</v>
      </c>
      <c r="C5166" s="3" t="s">
        <v>647</v>
      </c>
      <c r="D5166" s="3" t="s">
        <v>649</v>
      </c>
      <c r="E5166" s="3" t="s">
        <v>670</v>
      </c>
      <c r="F5166" s="3" t="s">
        <v>671</v>
      </c>
      <c r="G5166" s="5">
        <v>340.32400760000002</v>
      </c>
      <c r="H5166" s="5">
        <v>289.27965289999997</v>
      </c>
      <c r="I5166" s="5">
        <v>398.7073307</v>
      </c>
      <c r="J5166" s="2"/>
    </row>
    <row r="5167" spans="1:10" ht="14.4">
      <c r="A5167" s="3" t="s">
        <v>69</v>
      </c>
      <c r="B5167" s="5">
        <v>2003</v>
      </c>
      <c r="C5167" s="3" t="s">
        <v>647</v>
      </c>
      <c r="D5167" s="3" t="s">
        <v>649</v>
      </c>
      <c r="E5167" s="3" t="s">
        <v>670</v>
      </c>
      <c r="F5167" s="3" t="s">
        <v>671</v>
      </c>
      <c r="G5167" s="5">
        <v>325.60775810000001</v>
      </c>
      <c r="H5167" s="5">
        <v>277.11481689999999</v>
      </c>
      <c r="I5167" s="5">
        <v>383.26919620000001</v>
      </c>
      <c r="J5167" s="2"/>
    </row>
    <row r="5168" spans="1:10" ht="14.4">
      <c r="A5168" s="3" t="s">
        <v>69</v>
      </c>
      <c r="B5168" s="5">
        <v>2004</v>
      </c>
      <c r="C5168" s="3" t="s">
        <v>647</v>
      </c>
      <c r="D5168" s="3" t="s">
        <v>649</v>
      </c>
      <c r="E5168" s="3" t="s">
        <v>670</v>
      </c>
      <c r="F5168" s="3" t="s">
        <v>671</v>
      </c>
      <c r="G5168" s="5">
        <v>303.56014279999999</v>
      </c>
      <c r="H5168" s="5">
        <v>257.55018790000003</v>
      </c>
      <c r="I5168" s="5">
        <v>360.13136159999999</v>
      </c>
      <c r="J5168" s="2"/>
    </row>
    <row r="5169" spans="1:10" ht="14.4">
      <c r="A5169" s="3" t="s">
        <v>69</v>
      </c>
      <c r="B5169" s="5">
        <v>2005</v>
      </c>
      <c r="C5169" s="3" t="s">
        <v>647</v>
      </c>
      <c r="D5169" s="3" t="s">
        <v>649</v>
      </c>
      <c r="E5169" s="3" t="s">
        <v>670</v>
      </c>
      <c r="F5169" s="3" t="s">
        <v>671</v>
      </c>
      <c r="G5169" s="5">
        <v>299.25137810000001</v>
      </c>
      <c r="H5169" s="5">
        <v>254.0533878</v>
      </c>
      <c r="I5169" s="5">
        <v>351.83145259999998</v>
      </c>
      <c r="J5169" s="2"/>
    </row>
    <row r="5170" spans="1:10" ht="14.4">
      <c r="A5170" s="3" t="s">
        <v>69</v>
      </c>
      <c r="B5170" s="5">
        <v>2006</v>
      </c>
      <c r="C5170" s="3" t="s">
        <v>647</v>
      </c>
      <c r="D5170" s="3" t="s">
        <v>649</v>
      </c>
      <c r="E5170" s="3" t="s">
        <v>670</v>
      </c>
      <c r="F5170" s="3" t="s">
        <v>671</v>
      </c>
      <c r="G5170" s="5">
        <v>301.60812670000001</v>
      </c>
      <c r="H5170" s="5">
        <v>254.65202400000001</v>
      </c>
      <c r="I5170" s="5">
        <v>358.79152570000002</v>
      </c>
      <c r="J5170" s="2"/>
    </row>
    <row r="5171" spans="1:10" ht="14.4">
      <c r="A5171" s="3" t="s">
        <v>69</v>
      </c>
      <c r="B5171" s="5">
        <v>2007</v>
      </c>
      <c r="C5171" s="3" t="s">
        <v>647</v>
      </c>
      <c r="D5171" s="3" t="s">
        <v>649</v>
      </c>
      <c r="E5171" s="3" t="s">
        <v>670</v>
      </c>
      <c r="F5171" s="3" t="s">
        <v>671</v>
      </c>
      <c r="G5171" s="5">
        <v>305.82978539999999</v>
      </c>
      <c r="H5171" s="5">
        <v>256.78666070000003</v>
      </c>
      <c r="I5171" s="5">
        <v>362.34569579999999</v>
      </c>
      <c r="J5171" s="2"/>
    </row>
    <row r="5172" spans="1:10" ht="14.4">
      <c r="A5172" s="3" t="s">
        <v>69</v>
      </c>
      <c r="B5172" s="5">
        <v>2008</v>
      </c>
      <c r="C5172" s="3" t="s">
        <v>647</v>
      </c>
      <c r="D5172" s="3" t="s">
        <v>649</v>
      </c>
      <c r="E5172" s="3" t="s">
        <v>670</v>
      </c>
      <c r="F5172" s="3" t="s">
        <v>671</v>
      </c>
      <c r="G5172" s="5">
        <v>306.44081510000001</v>
      </c>
      <c r="H5172" s="5">
        <v>254.84425160000001</v>
      </c>
      <c r="I5172" s="5">
        <v>364.53658660000002</v>
      </c>
      <c r="J5172" s="2"/>
    </row>
    <row r="5173" spans="1:10" ht="14.4">
      <c r="A5173" s="3" t="s">
        <v>69</v>
      </c>
      <c r="B5173" s="5">
        <v>2009</v>
      </c>
      <c r="C5173" s="3" t="s">
        <v>647</v>
      </c>
      <c r="D5173" s="3" t="s">
        <v>649</v>
      </c>
      <c r="E5173" s="3" t="s">
        <v>670</v>
      </c>
      <c r="F5173" s="3" t="s">
        <v>671</v>
      </c>
      <c r="G5173" s="5">
        <v>306.64612360000001</v>
      </c>
      <c r="H5173" s="5">
        <v>255.7047944</v>
      </c>
      <c r="I5173" s="5">
        <v>365.8407752</v>
      </c>
      <c r="J5173" s="2"/>
    </row>
    <row r="5174" spans="1:10" ht="14.4">
      <c r="A5174" s="3" t="s">
        <v>69</v>
      </c>
      <c r="B5174" s="5">
        <v>2010</v>
      </c>
      <c r="C5174" s="3" t="s">
        <v>647</v>
      </c>
      <c r="D5174" s="3" t="s">
        <v>649</v>
      </c>
      <c r="E5174" s="3" t="s">
        <v>670</v>
      </c>
      <c r="F5174" s="3" t="s">
        <v>671</v>
      </c>
      <c r="G5174" s="5">
        <v>309.02283779999999</v>
      </c>
      <c r="H5174" s="5">
        <v>254.43665440000001</v>
      </c>
      <c r="I5174" s="5">
        <v>368.52763019999998</v>
      </c>
      <c r="J5174" s="2"/>
    </row>
    <row r="5175" spans="1:10" ht="14.4">
      <c r="A5175" s="3" t="s">
        <v>69</v>
      </c>
      <c r="B5175" s="5">
        <v>2011</v>
      </c>
      <c r="C5175" s="3" t="s">
        <v>647</v>
      </c>
      <c r="D5175" s="3" t="s">
        <v>649</v>
      </c>
      <c r="E5175" s="3" t="s">
        <v>670</v>
      </c>
      <c r="F5175" s="3" t="s">
        <v>671</v>
      </c>
      <c r="G5175" s="5">
        <v>309.62406670000001</v>
      </c>
      <c r="H5175" s="5">
        <v>258.82561470000002</v>
      </c>
      <c r="I5175" s="5">
        <v>369.25913409999998</v>
      </c>
      <c r="J5175" s="2"/>
    </row>
    <row r="5176" spans="1:10" ht="14.4">
      <c r="A5176" s="3" t="s">
        <v>69</v>
      </c>
      <c r="B5176" s="5">
        <v>2012</v>
      </c>
      <c r="C5176" s="3" t="s">
        <v>647</v>
      </c>
      <c r="D5176" s="3" t="s">
        <v>649</v>
      </c>
      <c r="E5176" s="3" t="s">
        <v>670</v>
      </c>
      <c r="F5176" s="3" t="s">
        <v>671</v>
      </c>
      <c r="G5176" s="5">
        <v>314.48112889999999</v>
      </c>
      <c r="H5176" s="5">
        <v>260.35738789999999</v>
      </c>
      <c r="I5176" s="5">
        <v>374.47797759999997</v>
      </c>
      <c r="J5176" s="2"/>
    </row>
    <row r="5177" spans="1:10" ht="14.4">
      <c r="A5177" s="3" t="s">
        <v>69</v>
      </c>
      <c r="B5177" s="5">
        <v>2013</v>
      </c>
      <c r="C5177" s="3" t="s">
        <v>647</v>
      </c>
      <c r="D5177" s="3" t="s">
        <v>649</v>
      </c>
      <c r="E5177" s="3" t="s">
        <v>670</v>
      </c>
      <c r="F5177" s="3" t="s">
        <v>671</v>
      </c>
      <c r="G5177" s="5">
        <v>295.460666</v>
      </c>
      <c r="H5177" s="5">
        <v>245.14670140000001</v>
      </c>
      <c r="I5177" s="5">
        <v>353.23421889999997</v>
      </c>
      <c r="J5177" s="2"/>
    </row>
    <row r="5178" spans="1:10" ht="14.4">
      <c r="A5178" s="3" t="s">
        <v>69</v>
      </c>
      <c r="B5178" s="5">
        <v>2014</v>
      </c>
      <c r="C5178" s="3" t="s">
        <v>647</v>
      </c>
      <c r="D5178" s="3" t="s">
        <v>649</v>
      </c>
      <c r="E5178" s="3" t="s">
        <v>670</v>
      </c>
      <c r="F5178" s="3" t="s">
        <v>671</v>
      </c>
      <c r="G5178" s="5">
        <v>281.42682400000001</v>
      </c>
      <c r="H5178" s="5">
        <v>232.2567976</v>
      </c>
      <c r="I5178" s="5">
        <v>336.60012899999998</v>
      </c>
      <c r="J5178" s="2"/>
    </row>
    <row r="5179" spans="1:10" ht="14.4">
      <c r="A5179" s="3" t="s">
        <v>69</v>
      </c>
      <c r="B5179" s="5">
        <v>2015</v>
      </c>
      <c r="C5179" s="3" t="s">
        <v>647</v>
      </c>
      <c r="D5179" s="3" t="s">
        <v>649</v>
      </c>
      <c r="E5179" s="3" t="s">
        <v>670</v>
      </c>
      <c r="F5179" s="3" t="s">
        <v>671</v>
      </c>
      <c r="G5179" s="5">
        <v>269.38633160000001</v>
      </c>
      <c r="H5179" s="5">
        <v>221.8549936</v>
      </c>
      <c r="I5179" s="5">
        <v>325.09721239999999</v>
      </c>
      <c r="J5179" s="2"/>
    </row>
    <row r="5180" spans="1:10" ht="14.4">
      <c r="A5180" s="3" t="s">
        <v>69</v>
      </c>
      <c r="B5180" s="5">
        <v>2016</v>
      </c>
      <c r="C5180" s="3" t="s">
        <v>647</v>
      </c>
      <c r="D5180" s="3" t="s">
        <v>649</v>
      </c>
      <c r="E5180" s="3" t="s">
        <v>670</v>
      </c>
      <c r="F5180" s="3" t="s">
        <v>671</v>
      </c>
      <c r="G5180" s="5">
        <v>261.65923609999999</v>
      </c>
      <c r="H5180" s="5">
        <v>213.38088999999999</v>
      </c>
      <c r="I5180" s="5">
        <v>316.4977624</v>
      </c>
      <c r="J5180" s="2"/>
    </row>
    <row r="5181" spans="1:10" ht="14.4">
      <c r="A5181" s="3" t="s">
        <v>69</v>
      </c>
      <c r="B5181" s="5">
        <v>2017</v>
      </c>
      <c r="C5181" s="3" t="s">
        <v>647</v>
      </c>
      <c r="D5181" s="3" t="s">
        <v>649</v>
      </c>
      <c r="E5181" s="3" t="s">
        <v>670</v>
      </c>
      <c r="F5181" s="3" t="s">
        <v>671</v>
      </c>
      <c r="G5181" s="5">
        <v>247.42125949999999</v>
      </c>
      <c r="H5181" s="5">
        <v>201.14703660000001</v>
      </c>
      <c r="I5181" s="5">
        <v>301.06785530000002</v>
      </c>
      <c r="J5181" s="2"/>
    </row>
    <row r="5182" spans="1:10" ht="14.4" hidden="1">
      <c r="A5182" s="3" t="s">
        <v>69</v>
      </c>
      <c r="B5182" s="5">
        <v>1990</v>
      </c>
      <c r="C5182" s="3" t="s">
        <v>647</v>
      </c>
      <c r="D5182" s="3" t="s">
        <v>649</v>
      </c>
      <c r="E5182" s="3" t="s">
        <v>670</v>
      </c>
      <c r="F5182" s="3" t="s">
        <v>672</v>
      </c>
      <c r="G5182" s="5">
        <v>15.22742116</v>
      </c>
      <c r="H5182" s="5">
        <v>13.11417528</v>
      </c>
      <c r="I5182" s="5">
        <v>17.62933803</v>
      </c>
      <c r="J5182" s="2"/>
    </row>
    <row r="5183" spans="1:10" ht="14.4" hidden="1">
      <c r="A5183" s="3" t="s">
        <v>69</v>
      </c>
      <c r="B5183" s="5">
        <v>1991</v>
      </c>
      <c r="C5183" s="3" t="s">
        <v>647</v>
      </c>
      <c r="D5183" s="3" t="s">
        <v>649</v>
      </c>
      <c r="E5183" s="3" t="s">
        <v>670</v>
      </c>
      <c r="F5183" s="3" t="s">
        <v>672</v>
      </c>
      <c r="G5183" s="5">
        <v>15.07134561</v>
      </c>
      <c r="H5183" s="5">
        <v>12.92959271</v>
      </c>
      <c r="I5183" s="5">
        <v>17.424586189999999</v>
      </c>
      <c r="J5183" s="2"/>
    </row>
    <row r="5184" spans="1:10" ht="14.4" hidden="1">
      <c r="A5184" s="3" t="s">
        <v>69</v>
      </c>
      <c r="B5184" s="5">
        <v>1992</v>
      </c>
      <c r="C5184" s="3" t="s">
        <v>647</v>
      </c>
      <c r="D5184" s="3" t="s">
        <v>649</v>
      </c>
      <c r="E5184" s="3" t="s">
        <v>670</v>
      </c>
      <c r="F5184" s="3" t="s">
        <v>672</v>
      </c>
      <c r="G5184" s="5">
        <v>14.932418289999999</v>
      </c>
      <c r="H5184" s="5">
        <v>12.816802920000001</v>
      </c>
      <c r="I5184" s="5">
        <v>17.153666449999999</v>
      </c>
      <c r="J5184" s="2"/>
    </row>
    <row r="5185" spans="1:10" ht="14.4" hidden="1">
      <c r="A5185" s="3" t="s">
        <v>69</v>
      </c>
      <c r="B5185" s="5">
        <v>1993</v>
      </c>
      <c r="C5185" s="3" t="s">
        <v>647</v>
      </c>
      <c r="D5185" s="3" t="s">
        <v>649</v>
      </c>
      <c r="E5185" s="3" t="s">
        <v>670</v>
      </c>
      <c r="F5185" s="3" t="s">
        <v>672</v>
      </c>
      <c r="G5185" s="5">
        <v>14.409776620000001</v>
      </c>
      <c r="H5185" s="5">
        <v>12.321966740000001</v>
      </c>
      <c r="I5185" s="5">
        <v>16.730977549999999</v>
      </c>
      <c r="J5185" s="2"/>
    </row>
    <row r="5186" spans="1:10" ht="14.4" hidden="1">
      <c r="A5186" s="3" t="s">
        <v>69</v>
      </c>
      <c r="B5186" s="5">
        <v>1994</v>
      </c>
      <c r="C5186" s="3" t="s">
        <v>647</v>
      </c>
      <c r="D5186" s="3" t="s">
        <v>649</v>
      </c>
      <c r="E5186" s="3" t="s">
        <v>670</v>
      </c>
      <c r="F5186" s="3" t="s">
        <v>672</v>
      </c>
      <c r="G5186" s="5">
        <v>14.032756340000001</v>
      </c>
      <c r="H5186" s="5">
        <v>11.92318622</v>
      </c>
      <c r="I5186" s="5">
        <v>16.21116838</v>
      </c>
      <c r="J5186" s="2"/>
    </row>
    <row r="5187" spans="1:10" ht="14.4" hidden="1">
      <c r="A5187" s="3" t="s">
        <v>69</v>
      </c>
      <c r="B5187" s="5">
        <v>1995</v>
      </c>
      <c r="C5187" s="3" t="s">
        <v>647</v>
      </c>
      <c r="D5187" s="3" t="s">
        <v>649</v>
      </c>
      <c r="E5187" s="3" t="s">
        <v>670</v>
      </c>
      <c r="F5187" s="3" t="s">
        <v>672</v>
      </c>
      <c r="G5187" s="5">
        <v>13.598736219999999</v>
      </c>
      <c r="H5187" s="5">
        <v>11.612900639999999</v>
      </c>
      <c r="I5187" s="5">
        <v>15.70541324</v>
      </c>
      <c r="J5187" s="2"/>
    </row>
    <row r="5188" spans="1:10" ht="14.4" hidden="1">
      <c r="A5188" s="3" t="s">
        <v>69</v>
      </c>
      <c r="B5188" s="5">
        <v>1996</v>
      </c>
      <c r="C5188" s="3" t="s">
        <v>647</v>
      </c>
      <c r="D5188" s="3" t="s">
        <v>649</v>
      </c>
      <c r="E5188" s="3" t="s">
        <v>670</v>
      </c>
      <c r="F5188" s="3" t="s">
        <v>672</v>
      </c>
      <c r="G5188" s="5">
        <v>13.41953082</v>
      </c>
      <c r="H5188" s="5">
        <v>11.47114766</v>
      </c>
      <c r="I5188" s="5">
        <v>15.4955497</v>
      </c>
      <c r="J5188" s="2"/>
    </row>
    <row r="5189" spans="1:10" ht="14.4" hidden="1">
      <c r="A5189" s="3" t="s">
        <v>69</v>
      </c>
      <c r="B5189" s="5">
        <v>1997</v>
      </c>
      <c r="C5189" s="3" t="s">
        <v>647</v>
      </c>
      <c r="D5189" s="3" t="s">
        <v>649</v>
      </c>
      <c r="E5189" s="3" t="s">
        <v>670</v>
      </c>
      <c r="F5189" s="3" t="s">
        <v>672</v>
      </c>
      <c r="G5189" s="5">
        <v>13.84669124</v>
      </c>
      <c r="H5189" s="5">
        <v>11.809529919999999</v>
      </c>
      <c r="I5189" s="5">
        <v>16.036248669999999</v>
      </c>
      <c r="J5189" s="2"/>
    </row>
    <row r="5190" spans="1:10" ht="14.4" hidden="1">
      <c r="A5190" s="3" t="s">
        <v>69</v>
      </c>
      <c r="B5190" s="5">
        <v>1998</v>
      </c>
      <c r="C5190" s="3" t="s">
        <v>647</v>
      </c>
      <c r="D5190" s="3" t="s">
        <v>649</v>
      </c>
      <c r="E5190" s="3" t="s">
        <v>670</v>
      </c>
      <c r="F5190" s="3" t="s">
        <v>672</v>
      </c>
      <c r="G5190" s="5">
        <v>13.575691279999999</v>
      </c>
      <c r="H5190" s="5">
        <v>11.54827176</v>
      </c>
      <c r="I5190" s="5">
        <v>15.6759928</v>
      </c>
      <c r="J5190" s="2"/>
    </row>
    <row r="5191" spans="1:10" ht="14.4" hidden="1">
      <c r="A5191" s="3" t="s">
        <v>69</v>
      </c>
      <c r="B5191" s="5">
        <v>1999</v>
      </c>
      <c r="C5191" s="3" t="s">
        <v>647</v>
      </c>
      <c r="D5191" s="3" t="s">
        <v>649</v>
      </c>
      <c r="E5191" s="3" t="s">
        <v>670</v>
      </c>
      <c r="F5191" s="3" t="s">
        <v>672</v>
      </c>
      <c r="G5191" s="5">
        <v>12.92659362</v>
      </c>
      <c r="H5191" s="5">
        <v>10.980224359999999</v>
      </c>
      <c r="I5191" s="5">
        <v>14.9621102</v>
      </c>
      <c r="J5191" s="2"/>
    </row>
    <row r="5192" spans="1:10" ht="14.4" hidden="1">
      <c r="A5192" s="3" t="s">
        <v>69</v>
      </c>
      <c r="B5192" s="5">
        <v>2000</v>
      </c>
      <c r="C5192" s="3" t="s">
        <v>647</v>
      </c>
      <c r="D5192" s="3" t="s">
        <v>649</v>
      </c>
      <c r="E5192" s="3" t="s">
        <v>670</v>
      </c>
      <c r="F5192" s="3" t="s">
        <v>672</v>
      </c>
      <c r="G5192" s="5">
        <v>12.565713430000001</v>
      </c>
      <c r="H5192" s="5">
        <v>10.71136935</v>
      </c>
      <c r="I5192" s="5">
        <v>14.651937220000001</v>
      </c>
      <c r="J5192" s="2"/>
    </row>
    <row r="5193" spans="1:10" ht="14.4" hidden="1">
      <c r="A5193" s="3" t="s">
        <v>69</v>
      </c>
      <c r="B5193" s="5">
        <v>2001</v>
      </c>
      <c r="C5193" s="3" t="s">
        <v>647</v>
      </c>
      <c r="D5193" s="3" t="s">
        <v>649</v>
      </c>
      <c r="E5193" s="3" t="s">
        <v>670</v>
      </c>
      <c r="F5193" s="3" t="s">
        <v>672</v>
      </c>
      <c r="G5193" s="5">
        <v>12.31771885</v>
      </c>
      <c r="H5193" s="5">
        <v>10.45543488</v>
      </c>
      <c r="I5193" s="5">
        <v>14.388011880000001</v>
      </c>
      <c r="J5193" s="2"/>
    </row>
    <row r="5194" spans="1:10" ht="14.4" hidden="1">
      <c r="A5194" s="3" t="s">
        <v>69</v>
      </c>
      <c r="B5194" s="5">
        <v>2002</v>
      </c>
      <c r="C5194" s="3" t="s">
        <v>647</v>
      </c>
      <c r="D5194" s="3" t="s">
        <v>649</v>
      </c>
      <c r="E5194" s="3" t="s">
        <v>670</v>
      </c>
      <c r="F5194" s="3" t="s">
        <v>672</v>
      </c>
      <c r="G5194" s="5">
        <v>12.02221252</v>
      </c>
      <c r="H5194" s="5">
        <v>10.211792470000001</v>
      </c>
      <c r="I5194" s="5">
        <v>14.05814256</v>
      </c>
      <c r="J5194" s="2"/>
    </row>
    <row r="5195" spans="1:10" ht="14.4" hidden="1">
      <c r="A5195" s="3" t="s">
        <v>69</v>
      </c>
      <c r="B5195" s="5">
        <v>2003</v>
      </c>
      <c r="C5195" s="3" t="s">
        <v>647</v>
      </c>
      <c r="D5195" s="3" t="s">
        <v>649</v>
      </c>
      <c r="E5195" s="3" t="s">
        <v>670</v>
      </c>
      <c r="F5195" s="3" t="s">
        <v>672</v>
      </c>
      <c r="G5195" s="5">
        <v>11.570656489999999</v>
      </c>
      <c r="H5195" s="5">
        <v>9.8085052929999996</v>
      </c>
      <c r="I5195" s="5">
        <v>13.61825213</v>
      </c>
      <c r="J5195" s="2"/>
    </row>
    <row r="5196" spans="1:10" ht="14.4" hidden="1">
      <c r="A5196" s="3" t="s">
        <v>69</v>
      </c>
      <c r="B5196" s="5">
        <v>2004</v>
      </c>
      <c r="C5196" s="3" t="s">
        <v>647</v>
      </c>
      <c r="D5196" s="3" t="s">
        <v>649</v>
      </c>
      <c r="E5196" s="3" t="s">
        <v>670</v>
      </c>
      <c r="F5196" s="3" t="s">
        <v>672</v>
      </c>
      <c r="G5196" s="5">
        <v>10.8207042</v>
      </c>
      <c r="H5196" s="5">
        <v>9.1240056549999995</v>
      </c>
      <c r="I5196" s="5">
        <v>12.80054848</v>
      </c>
      <c r="J5196" s="2"/>
    </row>
    <row r="5197" spans="1:10" ht="14.4" hidden="1">
      <c r="A5197" s="3" t="s">
        <v>69</v>
      </c>
      <c r="B5197" s="5">
        <v>2005</v>
      </c>
      <c r="C5197" s="3" t="s">
        <v>647</v>
      </c>
      <c r="D5197" s="3" t="s">
        <v>649</v>
      </c>
      <c r="E5197" s="3" t="s">
        <v>670</v>
      </c>
      <c r="F5197" s="3" t="s">
        <v>672</v>
      </c>
      <c r="G5197" s="5">
        <v>10.72402276</v>
      </c>
      <c r="H5197" s="5">
        <v>9.0648762630000004</v>
      </c>
      <c r="I5197" s="5">
        <v>12.61324522</v>
      </c>
      <c r="J5197" s="2"/>
    </row>
    <row r="5198" spans="1:10" ht="14.4" hidden="1">
      <c r="A5198" s="3" t="s">
        <v>69</v>
      </c>
      <c r="B5198" s="5">
        <v>2006</v>
      </c>
      <c r="C5198" s="3" t="s">
        <v>647</v>
      </c>
      <c r="D5198" s="3" t="s">
        <v>649</v>
      </c>
      <c r="E5198" s="3" t="s">
        <v>670</v>
      </c>
      <c r="F5198" s="3" t="s">
        <v>672</v>
      </c>
      <c r="G5198" s="5">
        <v>10.863950559999999</v>
      </c>
      <c r="H5198" s="5">
        <v>9.1761295999999994</v>
      </c>
      <c r="I5198" s="5">
        <v>12.880528699999999</v>
      </c>
      <c r="J5198" s="2"/>
    </row>
    <row r="5199" spans="1:10" ht="14.4" hidden="1">
      <c r="A5199" s="3" t="s">
        <v>69</v>
      </c>
      <c r="B5199" s="5">
        <v>2007</v>
      </c>
      <c r="C5199" s="3" t="s">
        <v>647</v>
      </c>
      <c r="D5199" s="3" t="s">
        <v>649</v>
      </c>
      <c r="E5199" s="3" t="s">
        <v>670</v>
      </c>
      <c r="F5199" s="3" t="s">
        <v>672</v>
      </c>
      <c r="G5199" s="5">
        <v>11.02924163</v>
      </c>
      <c r="H5199" s="5">
        <v>9.2865563400000006</v>
      </c>
      <c r="I5199" s="5">
        <v>13.069979500000001</v>
      </c>
      <c r="J5199" s="2"/>
    </row>
    <row r="5200" spans="1:10" ht="14.4" hidden="1">
      <c r="A5200" s="3" t="s">
        <v>69</v>
      </c>
      <c r="B5200" s="5">
        <v>2008</v>
      </c>
      <c r="C5200" s="3" t="s">
        <v>647</v>
      </c>
      <c r="D5200" s="3" t="s">
        <v>649</v>
      </c>
      <c r="E5200" s="3" t="s">
        <v>670</v>
      </c>
      <c r="F5200" s="3" t="s">
        <v>672</v>
      </c>
      <c r="G5200" s="5">
        <v>11.082333390000001</v>
      </c>
      <c r="H5200" s="5">
        <v>9.2767451919999999</v>
      </c>
      <c r="I5200" s="5">
        <v>13.111784800000001</v>
      </c>
      <c r="J5200" s="2"/>
    </row>
    <row r="5201" spans="1:10" ht="14.4" hidden="1">
      <c r="A5201" s="3" t="s">
        <v>69</v>
      </c>
      <c r="B5201" s="5">
        <v>2009</v>
      </c>
      <c r="C5201" s="3" t="s">
        <v>647</v>
      </c>
      <c r="D5201" s="3" t="s">
        <v>649</v>
      </c>
      <c r="E5201" s="3" t="s">
        <v>670</v>
      </c>
      <c r="F5201" s="3" t="s">
        <v>672</v>
      </c>
      <c r="G5201" s="5">
        <v>11.12011377</v>
      </c>
      <c r="H5201" s="5">
        <v>9.3062906430000005</v>
      </c>
      <c r="I5201" s="5">
        <v>13.287329679999999</v>
      </c>
      <c r="J5201" s="2"/>
    </row>
    <row r="5202" spans="1:10" ht="14.4" hidden="1">
      <c r="A5202" s="3" t="s">
        <v>69</v>
      </c>
      <c r="B5202" s="5">
        <v>2010</v>
      </c>
      <c r="C5202" s="3" t="s">
        <v>647</v>
      </c>
      <c r="D5202" s="3" t="s">
        <v>649</v>
      </c>
      <c r="E5202" s="3" t="s">
        <v>670</v>
      </c>
      <c r="F5202" s="3" t="s">
        <v>672</v>
      </c>
      <c r="G5202" s="5">
        <v>11.23530912</v>
      </c>
      <c r="H5202" s="5">
        <v>9.2891338520000009</v>
      </c>
      <c r="I5202" s="5">
        <v>13.406824540000001</v>
      </c>
      <c r="J5202" s="2"/>
    </row>
    <row r="5203" spans="1:10" ht="14.4" hidden="1">
      <c r="A5203" s="3" t="s">
        <v>69</v>
      </c>
      <c r="B5203" s="5">
        <v>2011</v>
      </c>
      <c r="C5203" s="3" t="s">
        <v>647</v>
      </c>
      <c r="D5203" s="3" t="s">
        <v>649</v>
      </c>
      <c r="E5203" s="3" t="s">
        <v>670</v>
      </c>
      <c r="F5203" s="3" t="s">
        <v>672</v>
      </c>
      <c r="G5203" s="5">
        <v>11.303671570000001</v>
      </c>
      <c r="H5203" s="5">
        <v>9.4050480660000009</v>
      </c>
      <c r="I5203" s="5">
        <v>13.387999560000001</v>
      </c>
      <c r="J5203" s="2"/>
    </row>
    <row r="5204" spans="1:10" ht="14.4" hidden="1">
      <c r="A5204" s="3" t="s">
        <v>69</v>
      </c>
      <c r="B5204" s="5">
        <v>2012</v>
      </c>
      <c r="C5204" s="3" t="s">
        <v>647</v>
      </c>
      <c r="D5204" s="3" t="s">
        <v>649</v>
      </c>
      <c r="E5204" s="3" t="s">
        <v>670</v>
      </c>
      <c r="F5204" s="3" t="s">
        <v>672</v>
      </c>
      <c r="G5204" s="5">
        <v>11.5392188</v>
      </c>
      <c r="H5204" s="5">
        <v>9.5420930580000007</v>
      </c>
      <c r="I5204" s="5">
        <v>13.69016454</v>
      </c>
      <c r="J5204" s="2"/>
    </row>
    <row r="5205" spans="1:10" ht="14.4" hidden="1">
      <c r="A5205" s="3" t="s">
        <v>69</v>
      </c>
      <c r="B5205" s="5">
        <v>2013</v>
      </c>
      <c r="C5205" s="3" t="s">
        <v>647</v>
      </c>
      <c r="D5205" s="3" t="s">
        <v>649</v>
      </c>
      <c r="E5205" s="3" t="s">
        <v>670</v>
      </c>
      <c r="F5205" s="3" t="s">
        <v>672</v>
      </c>
      <c r="G5205" s="5">
        <v>10.8998157</v>
      </c>
      <c r="H5205" s="5">
        <v>9.0345379910000005</v>
      </c>
      <c r="I5205" s="5">
        <v>13.0656406</v>
      </c>
      <c r="J5205" s="2"/>
    </row>
    <row r="5206" spans="1:10" ht="14.4" hidden="1">
      <c r="A5206" s="3" t="s">
        <v>69</v>
      </c>
      <c r="B5206" s="5">
        <v>2014</v>
      </c>
      <c r="C5206" s="3" t="s">
        <v>647</v>
      </c>
      <c r="D5206" s="3" t="s">
        <v>649</v>
      </c>
      <c r="E5206" s="3" t="s">
        <v>670</v>
      </c>
      <c r="F5206" s="3" t="s">
        <v>672</v>
      </c>
      <c r="G5206" s="5">
        <v>10.41390919</v>
      </c>
      <c r="H5206" s="5">
        <v>8.5765390190000002</v>
      </c>
      <c r="I5206" s="5">
        <v>12.497317089999999</v>
      </c>
      <c r="J5206" s="2"/>
    </row>
    <row r="5207" spans="1:10" ht="14.4" hidden="1">
      <c r="A5207" s="3" t="s">
        <v>69</v>
      </c>
      <c r="B5207" s="5">
        <v>2015</v>
      </c>
      <c r="C5207" s="3" t="s">
        <v>647</v>
      </c>
      <c r="D5207" s="3" t="s">
        <v>649</v>
      </c>
      <c r="E5207" s="3" t="s">
        <v>670</v>
      </c>
      <c r="F5207" s="3" t="s">
        <v>672</v>
      </c>
      <c r="G5207" s="5">
        <v>10.00283286</v>
      </c>
      <c r="H5207" s="5">
        <v>8.2151102470000001</v>
      </c>
      <c r="I5207" s="5">
        <v>12.11146273</v>
      </c>
      <c r="J5207" s="2"/>
    </row>
    <row r="5208" spans="1:10" ht="14.4" hidden="1">
      <c r="A5208" s="3" t="s">
        <v>69</v>
      </c>
      <c r="B5208" s="5">
        <v>2016</v>
      </c>
      <c r="C5208" s="3" t="s">
        <v>647</v>
      </c>
      <c r="D5208" s="3" t="s">
        <v>649</v>
      </c>
      <c r="E5208" s="3" t="s">
        <v>670</v>
      </c>
      <c r="F5208" s="3" t="s">
        <v>672</v>
      </c>
      <c r="G5208" s="5">
        <v>9.7486304340000007</v>
      </c>
      <c r="H5208" s="5">
        <v>7.9710154070000003</v>
      </c>
      <c r="I5208" s="5">
        <v>11.740049600000001</v>
      </c>
      <c r="J5208" s="2"/>
    </row>
    <row r="5209" spans="1:10" ht="14.4" hidden="1">
      <c r="A5209" s="3" t="s">
        <v>69</v>
      </c>
      <c r="B5209" s="5">
        <v>2017</v>
      </c>
      <c r="C5209" s="3" t="s">
        <v>647</v>
      </c>
      <c r="D5209" s="3" t="s">
        <v>649</v>
      </c>
      <c r="E5209" s="3" t="s">
        <v>670</v>
      </c>
      <c r="F5209" s="3" t="s">
        <v>672</v>
      </c>
      <c r="G5209" s="5">
        <v>9.2485785979999999</v>
      </c>
      <c r="H5209" s="5">
        <v>7.6045494229999999</v>
      </c>
      <c r="I5209" s="5">
        <v>11.272034120000001</v>
      </c>
      <c r="J5209" s="2"/>
    </row>
    <row r="5210" spans="1:10" ht="14.4">
      <c r="A5210" s="3" t="s">
        <v>69</v>
      </c>
      <c r="B5210" s="5">
        <v>1990</v>
      </c>
      <c r="C5210" s="3" t="s">
        <v>647</v>
      </c>
      <c r="D5210" s="3" t="s">
        <v>650</v>
      </c>
      <c r="E5210" s="3" t="s">
        <v>670</v>
      </c>
      <c r="F5210" s="3" t="s">
        <v>671</v>
      </c>
      <c r="G5210" s="5">
        <v>51.851527869999998</v>
      </c>
      <c r="H5210" s="5">
        <v>39.247572650000002</v>
      </c>
      <c r="I5210" s="5">
        <v>67.676835850000003</v>
      </c>
      <c r="J5210" s="2"/>
    </row>
    <row r="5211" spans="1:10" ht="14.4">
      <c r="A5211" s="3" t="s">
        <v>69</v>
      </c>
      <c r="B5211" s="5">
        <v>1991</v>
      </c>
      <c r="C5211" s="3" t="s">
        <v>647</v>
      </c>
      <c r="D5211" s="3" t="s">
        <v>650</v>
      </c>
      <c r="E5211" s="3" t="s">
        <v>670</v>
      </c>
      <c r="F5211" s="3" t="s">
        <v>671</v>
      </c>
      <c r="G5211" s="5">
        <v>51.288243719999997</v>
      </c>
      <c r="H5211" s="5">
        <v>38.850319630000001</v>
      </c>
      <c r="I5211" s="5">
        <v>66.367972359999996</v>
      </c>
      <c r="J5211" s="2"/>
    </row>
    <row r="5212" spans="1:10" ht="14.4">
      <c r="A5212" s="3" t="s">
        <v>69</v>
      </c>
      <c r="B5212" s="5">
        <v>1992</v>
      </c>
      <c r="C5212" s="3" t="s">
        <v>647</v>
      </c>
      <c r="D5212" s="3" t="s">
        <v>650</v>
      </c>
      <c r="E5212" s="3" t="s">
        <v>670</v>
      </c>
      <c r="F5212" s="3" t="s">
        <v>671</v>
      </c>
      <c r="G5212" s="5">
        <v>50.919683990000003</v>
      </c>
      <c r="H5212" s="5">
        <v>38.454927699999999</v>
      </c>
      <c r="I5212" s="5">
        <v>65.299469999999999</v>
      </c>
      <c r="J5212" s="2"/>
    </row>
    <row r="5213" spans="1:10" ht="14.4">
      <c r="A5213" s="3" t="s">
        <v>69</v>
      </c>
      <c r="B5213" s="5">
        <v>1993</v>
      </c>
      <c r="C5213" s="3" t="s">
        <v>647</v>
      </c>
      <c r="D5213" s="3" t="s">
        <v>650</v>
      </c>
      <c r="E5213" s="3" t="s">
        <v>670</v>
      </c>
      <c r="F5213" s="3" t="s">
        <v>671</v>
      </c>
      <c r="G5213" s="5">
        <v>49.013834260000003</v>
      </c>
      <c r="H5213" s="5">
        <v>37.061760139999997</v>
      </c>
      <c r="I5213" s="5">
        <v>63.657426399999999</v>
      </c>
      <c r="J5213" s="2"/>
    </row>
    <row r="5214" spans="1:10" ht="14.4">
      <c r="A5214" s="3" t="s">
        <v>69</v>
      </c>
      <c r="B5214" s="5">
        <v>1994</v>
      </c>
      <c r="C5214" s="3" t="s">
        <v>647</v>
      </c>
      <c r="D5214" s="3" t="s">
        <v>650</v>
      </c>
      <c r="E5214" s="3" t="s">
        <v>670</v>
      </c>
      <c r="F5214" s="3" t="s">
        <v>671</v>
      </c>
      <c r="G5214" s="5">
        <v>47.689180720000003</v>
      </c>
      <c r="H5214" s="5">
        <v>36.420682820000003</v>
      </c>
      <c r="I5214" s="5">
        <v>61.80871398</v>
      </c>
      <c r="J5214" s="2"/>
    </row>
    <row r="5215" spans="1:10" ht="14.4">
      <c r="A5215" s="3" t="s">
        <v>69</v>
      </c>
      <c r="B5215" s="5">
        <v>1995</v>
      </c>
      <c r="C5215" s="3" t="s">
        <v>647</v>
      </c>
      <c r="D5215" s="3" t="s">
        <v>650</v>
      </c>
      <c r="E5215" s="3" t="s">
        <v>670</v>
      </c>
      <c r="F5215" s="3" t="s">
        <v>671</v>
      </c>
      <c r="G5215" s="5">
        <v>46.062087380000001</v>
      </c>
      <c r="H5215" s="5">
        <v>35.231661070000001</v>
      </c>
      <c r="I5215" s="5">
        <v>59.574844499999998</v>
      </c>
      <c r="J5215" s="2"/>
    </row>
    <row r="5216" spans="1:10" ht="14.4">
      <c r="A5216" s="3" t="s">
        <v>69</v>
      </c>
      <c r="B5216" s="5">
        <v>1996</v>
      </c>
      <c r="C5216" s="3" t="s">
        <v>647</v>
      </c>
      <c r="D5216" s="3" t="s">
        <v>650</v>
      </c>
      <c r="E5216" s="3" t="s">
        <v>670</v>
      </c>
      <c r="F5216" s="3" t="s">
        <v>671</v>
      </c>
      <c r="G5216" s="5">
        <v>45.144022499999998</v>
      </c>
      <c r="H5216" s="5">
        <v>34.16904495</v>
      </c>
      <c r="I5216" s="5">
        <v>58.18876753</v>
      </c>
      <c r="J5216" s="2"/>
    </row>
    <row r="5217" spans="1:10" ht="14.4">
      <c r="A5217" s="3" t="s">
        <v>69</v>
      </c>
      <c r="B5217" s="5">
        <v>1997</v>
      </c>
      <c r="C5217" s="3" t="s">
        <v>647</v>
      </c>
      <c r="D5217" s="3" t="s">
        <v>650</v>
      </c>
      <c r="E5217" s="3" t="s">
        <v>670</v>
      </c>
      <c r="F5217" s="3" t="s">
        <v>671</v>
      </c>
      <c r="G5217" s="5">
        <v>46.304071839999999</v>
      </c>
      <c r="H5217" s="5">
        <v>35.107582790000002</v>
      </c>
      <c r="I5217" s="5">
        <v>59.863770809999998</v>
      </c>
      <c r="J5217" s="2"/>
    </row>
    <row r="5218" spans="1:10" ht="14.4">
      <c r="A5218" s="3" t="s">
        <v>69</v>
      </c>
      <c r="B5218" s="5">
        <v>1998</v>
      </c>
      <c r="C5218" s="3" t="s">
        <v>647</v>
      </c>
      <c r="D5218" s="3" t="s">
        <v>650</v>
      </c>
      <c r="E5218" s="3" t="s">
        <v>670</v>
      </c>
      <c r="F5218" s="3" t="s">
        <v>671</v>
      </c>
      <c r="G5218" s="5">
        <v>45.41045415</v>
      </c>
      <c r="H5218" s="5">
        <v>34.629973530000001</v>
      </c>
      <c r="I5218" s="5">
        <v>58.887155630000002</v>
      </c>
      <c r="J5218" s="2"/>
    </row>
    <row r="5219" spans="1:10" ht="14.4">
      <c r="A5219" s="3" t="s">
        <v>69</v>
      </c>
      <c r="B5219" s="5">
        <v>1999</v>
      </c>
      <c r="C5219" s="3" t="s">
        <v>647</v>
      </c>
      <c r="D5219" s="3" t="s">
        <v>650</v>
      </c>
      <c r="E5219" s="3" t="s">
        <v>670</v>
      </c>
      <c r="F5219" s="3" t="s">
        <v>671</v>
      </c>
      <c r="G5219" s="5">
        <v>42.764531470000001</v>
      </c>
      <c r="H5219" s="5">
        <v>32.484637370000002</v>
      </c>
      <c r="I5219" s="5">
        <v>55.430625120000002</v>
      </c>
      <c r="J5219" s="2"/>
    </row>
    <row r="5220" spans="1:10" ht="14.4">
      <c r="A5220" s="3" t="s">
        <v>69</v>
      </c>
      <c r="B5220" s="5">
        <v>2000</v>
      </c>
      <c r="C5220" s="3" t="s">
        <v>647</v>
      </c>
      <c r="D5220" s="3" t="s">
        <v>650</v>
      </c>
      <c r="E5220" s="3" t="s">
        <v>670</v>
      </c>
      <c r="F5220" s="3" t="s">
        <v>671</v>
      </c>
      <c r="G5220" s="5">
        <v>41.295974829999999</v>
      </c>
      <c r="H5220" s="5">
        <v>31.152193130000001</v>
      </c>
      <c r="I5220" s="5">
        <v>53.528408470000002</v>
      </c>
      <c r="J5220" s="2"/>
    </row>
    <row r="5221" spans="1:10" ht="14.4">
      <c r="A5221" s="3" t="s">
        <v>69</v>
      </c>
      <c r="B5221" s="5">
        <v>2001</v>
      </c>
      <c r="C5221" s="3" t="s">
        <v>647</v>
      </c>
      <c r="D5221" s="3" t="s">
        <v>650</v>
      </c>
      <c r="E5221" s="3" t="s">
        <v>670</v>
      </c>
      <c r="F5221" s="3" t="s">
        <v>671</v>
      </c>
      <c r="G5221" s="5">
        <v>40.481464950000003</v>
      </c>
      <c r="H5221" s="5">
        <v>30.613459249999998</v>
      </c>
      <c r="I5221" s="5">
        <v>53.140525949999997</v>
      </c>
      <c r="J5221" s="2"/>
    </row>
    <row r="5222" spans="1:10" ht="14.4">
      <c r="A5222" s="3" t="s">
        <v>69</v>
      </c>
      <c r="B5222" s="5">
        <v>2002</v>
      </c>
      <c r="C5222" s="3" t="s">
        <v>647</v>
      </c>
      <c r="D5222" s="3" t="s">
        <v>650</v>
      </c>
      <c r="E5222" s="3" t="s">
        <v>670</v>
      </c>
      <c r="F5222" s="3" t="s">
        <v>671</v>
      </c>
      <c r="G5222" s="5">
        <v>39.498652730000003</v>
      </c>
      <c r="H5222" s="5">
        <v>29.94701792</v>
      </c>
      <c r="I5222" s="5">
        <v>52.048745940000003</v>
      </c>
      <c r="J5222" s="2"/>
    </row>
    <row r="5223" spans="1:10" ht="14.4">
      <c r="A5223" s="3" t="s">
        <v>69</v>
      </c>
      <c r="B5223" s="5">
        <v>2003</v>
      </c>
      <c r="C5223" s="3" t="s">
        <v>647</v>
      </c>
      <c r="D5223" s="3" t="s">
        <v>650</v>
      </c>
      <c r="E5223" s="3" t="s">
        <v>670</v>
      </c>
      <c r="F5223" s="3" t="s">
        <v>671</v>
      </c>
      <c r="G5223" s="5">
        <v>38.101770250000001</v>
      </c>
      <c r="H5223" s="5">
        <v>28.488483309999999</v>
      </c>
      <c r="I5223" s="5">
        <v>50.219677099999998</v>
      </c>
      <c r="J5223" s="2"/>
    </row>
    <row r="5224" spans="1:10" ht="14.4">
      <c r="A5224" s="3" t="s">
        <v>69</v>
      </c>
      <c r="B5224" s="5">
        <v>2004</v>
      </c>
      <c r="C5224" s="3" t="s">
        <v>647</v>
      </c>
      <c r="D5224" s="3" t="s">
        <v>650</v>
      </c>
      <c r="E5224" s="3" t="s">
        <v>670</v>
      </c>
      <c r="F5224" s="3" t="s">
        <v>671</v>
      </c>
      <c r="G5224" s="5">
        <v>35.638919370000004</v>
      </c>
      <c r="H5224" s="5">
        <v>26.605380329999999</v>
      </c>
      <c r="I5224" s="5">
        <v>47.168180990000003</v>
      </c>
      <c r="J5224" s="2"/>
    </row>
    <row r="5225" spans="1:10" ht="14.4">
      <c r="A5225" s="3" t="s">
        <v>69</v>
      </c>
      <c r="B5225" s="5">
        <v>2005</v>
      </c>
      <c r="C5225" s="3" t="s">
        <v>647</v>
      </c>
      <c r="D5225" s="3" t="s">
        <v>650</v>
      </c>
      <c r="E5225" s="3" t="s">
        <v>670</v>
      </c>
      <c r="F5225" s="3" t="s">
        <v>671</v>
      </c>
      <c r="G5225" s="5">
        <v>35.216634050000003</v>
      </c>
      <c r="H5225" s="5">
        <v>26.406931960000001</v>
      </c>
      <c r="I5225" s="5">
        <v>46.319569809999997</v>
      </c>
      <c r="J5225" s="2"/>
    </row>
    <row r="5226" spans="1:10" ht="14.4">
      <c r="A5226" s="3" t="s">
        <v>69</v>
      </c>
      <c r="B5226" s="5">
        <v>2006</v>
      </c>
      <c r="C5226" s="3" t="s">
        <v>647</v>
      </c>
      <c r="D5226" s="3" t="s">
        <v>650</v>
      </c>
      <c r="E5226" s="3" t="s">
        <v>670</v>
      </c>
      <c r="F5226" s="3" t="s">
        <v>671</v>
      </c>
      <c r="G5226" s="5">
        <v>34.976960300000002</v>
      </c>
      <c r="H5226" s="5">
        <v>26.165312440000001</v>
      </c>
      <c r="I5226" s="5">
        <v>46.135585720000002</v>
      </c>
      <c r="J5226" s="2"/>
    </row>
    <row r="5227" spans="1:10" ht="14.4">
      <c r="A5227" s="3" t="s">
        <v>69</v>
      </c>
      <c r="B5227" s="5">
        <v>2007</v>
      </c>
      <c r="C5227" s="3" t="s">
        <v>647</v>
      </c>
      <c r="D5227" s="3" t="s">
        <v>650</v>
      </c>
      <c r="E5227" s="3" t="s">
        <v>670</v>
      </c>
      <c r="F5227" s="3" t="s">
        <v>671</v>
      </c>
      <c r="G5227" s="5">
        <v>34.941158999999999</v>
      </c>
      <c r="H5227" s="5">
        <v>26.25698569</v>
      </c>
      <c r="I5227" s="5">
        <v>46.65823769</v>
      </c>
      <c r="J5227" s="2"/>
    </row>
    <row r="5228" spans="1:10" ht="14.4">
      <c r="A5228" s="3" t="s">
        <v>69</v>
      </c>
      <c r="B5228" s="5">
        <v>2008</v>
      </c>
      <c r="C5228" s="3" t="s">
        <v>647</v>
      </c>
      <c r="D5228" s="3" t="s">
        <v>650</v>
      </c>
      <c r="E5228" s="3" t="s">
        <v>670</v>
      </c>
      <c r="F5228" s="3" t="s">
        <v>671</v>
      </c>
      <c r="G5228" s="5">
        <v>34.812913860000002</v>
      </c>
      <c r="H5228" s="5">
        <v>25.79331642</v>
      </c>
      <c r="I5228" s="5">
        <v>45.763302359999997</v>
      </c>
      <c r="J5228" s="2"/>
    </row>
    <row r="5229" spans="1:10" ht="14.4">
      <c r="A5229" s="3" t="s">
        <v>69</v>
      </c>
      <c r="B5229" s="5">
        <v>2009</v>
      </c>
      <c r="C5229" s="3" t="s">
        <v>647</v>
      </c>
      <c r="D5229" s="3" t="s">
        <v>650</v>
      </c>
      <c r="E5229" s="3" t="s">
        <v>670</v>
      </c>
      <c r="F5229" s="3" t="s">
        <v>671</v>
      </c>
      <c r="G5229" s="5">
        <v>34.425826149999999</v>
      </c>
      <c r="H5229" s="5">
        <v>25.638065130000001</v>
      </c>
      <c r="I5229" s="5">
        <v>45.817389400000003</v>
      </c>
      <c r="J5229" s="2"/>
    </row>
    <row r="5230" spans="1:10" ht="14.4">
      <c r="A5230" s="3" t="s">
        <v>69</v>
      </c>
      <c r="B5230" s="5">
        <v>2010</v>
      </c>
      <c r="C5230" s="3" t="s">
        <v>647</v>
      </c>
      <c r="D5230" s="3" t="s">
        <v>650</v>
      </c>
      <c r="E5230" s="3" t="s">
        <v>670</v>
      </c>
      <c r="F5230" s="3" t="s">
        <v>671</v>
      </c>
      <c r="G5230" s="5">
        <v>34.316614989999998</v>
      </c>
      <c r="H5230" s="5">
        <v>25.52275131</v>
      </c>
      <c r="I5230" s="5">
        <v>45.40434355</v>
      </c>
      <c r="J5230" s="2"/>
    </row>
    <row r="5231" spans="1:10" ht="14.4">
      <c r="A5231" s="3" t="s">
        <v>69</v>
      </c>
      <c r="B5231" s="5">
        <v>2011</v>
      </c>
      <c r="C5231" s="3" t="s">
        <v>647</v>
      </c>
      <c r="D5231" s="3" t="s">
        <v>650</v>
      </c>
      <c r="E5231" s="3" t="s">
        <v>670</v>
      </c>
      <c r="F5231" s="3" t="s">
        <v>671</v>
      </c>
      <c r="G5231" s="5">
        <v>34.158089089999997</v>
      </c>
      <c r="H5231" s="5">
        <v>25.55342796</v>
      </c>
      <c r="I5231" s="5">
        <v>45.520082879999997</v>
      </c>
      <c r="J5231" s="2"/>
    </row>
    <row r="5232" spans="1:10" ht="14.4">
      <c r="A5232" s="3" t="s">
        <v>69</v>
      </c>
      <c r="B5232" s="5">
        <v>2012</v>
      </c>
      <c r="C5232" s="3" t="s">
        <v>647</v>
      </c>
      <c r="D5232" s="3" t="s">
        <v>650</v>
      </c>
      <c r="E5232" s="3" t="s">
        <v>670</v>
      </c>
      <c r="F5232" s="3" t="s">
        <v>671</v>
      </c>
      <c r="G5232" s="5">
        <v>34.314586759999997</v>
      </c>
      <c r="H5232" s="5">
        <v>25.738904890000001</v>
      </c>
      <c r="I5232" s="5">
        <v>44.943154</v>
      </c>
      <c r="J5232" s="2"/>
    </row>
    <row r="5233" spans="1:10" ht="14.4">
      <c r="A5233" s="3" t="s">
        <v>69</v>
      </c>
      <c r="B5233" s="5">
        <v>2013</v>
      </c>
      <c r="C5233" s="3" t="s">
        <v>647</v>
      </c>
      <c r="D5233" s="3" t="s">
        <v>650</v>
      </c>
      <c r="E5233" s="3" t="s">
        <v>670</v>
      </c>
      <c r="F5233" s="3" t="s">
        <v>671</v>
      </c>
      <c r="G5233" s="5">
        <v>33.158468429999999</v>
      </c>
      <c r="H5233" s="5">
        <v>24.52651354</v>
      </c>
      <c r="I5233" s="5">
        <v>44.120698019999999</v>
      </c>
      <c r="J5233" s="2"/>
    </row>
    <row r="5234" spans="1:10" ht="14.4">
      <c r="A5234" s="3" t="s">
        <v>69</v>
      </c>
      <c r="B5234" s="5">
        <v>2014</v>
      </c>
      <c r="C5234" s="3" t="s">
        <v>647</v>
      </c>
      <c r="D5234" s="3" t="s">
        <v>650</v>
      </c>
      <c r="E5234" s="3" t="s">
        <v>670</v>
      </c>
      <c r="F5234" s="3" t="s">
        <v>671</v>
      </c>
      <c r="G5234" s="5">
        <v>32.090834979999997</v>
      </c>
      <c r="H5234" s="5">
        <v>23.36539063</v>
      </c>
      <c r="I5234" s="5">
        <v>42.532207460000002</v>
      </c>
      <c r="J5234" s="2"/>
    </row>
    <row r="5235" spans="1:10" ht="14.4">
      <c r="A5235" s="3" t="s">
        <v>69</v>
      </c>
      <c r="B5235" s="5">
        <v>2015</v>
      </c>
      <c r="C5235" s="3" t="s">
        <v>647</v>
      </c>
      <c r="D5235" s="3" t="s">
        <v>650</v>
      </c>
      <c r="E5235" s="3" t="s">
        <v>670</v>
      </c>
      <c r="F5235" s="3" t="s">
        <v>671</v>
      </c>
      <c r="G5235" s="5">
        <v>31.18838959</v>
      </c>
      <c r="H5235" s="5">
        <v>22.63499453</v>
      </c>
      <c r="I5235" s="5">
        <v>41.338184249999998</v>
      </c>
      <c r="J5235" s="2"/>
    </row>
    <row r="5236" spans="1:10" ht="14.4">
      <c r="A5236" s="3" t="s">
        <v>69</v>
      </c>
      <c r="B5236" s="5">
        <v>2016</v>
      </c>
      <c r="C5236" s="3" t="s">
        <v>647</v>
      </c>
      <c r="D5236" s="3" t="s">
        <v>650</v>
      </c>
      <c r="E5236" s="3" t="s">
        <v>670</v>
      </c>
      <c r="F5236" s="3" t="s">
        <v>671</v>
      </c>
      <c r="G5236" s="5">
        <v>30.661685510000002</v>
      </c>
      <c r="H5236" s="5">
        <v>22.24747713</v>
      </c>
      <c r="I5236" s="5">
        <v>40.84326634</v>
      </c>
      <c r="J5236" s="2"/>
    </row>
    <row r="5237" spans="1:10" ht="14.4">
      <c r="A5237" s="3" t="s">
        <v>69</v>
      </c>
      <c r="B5237" s="5">
        <v>2017</v>
      </c>
      <c r="C5237" s="3" t="s">
        <v>647</v>
      </c>
      <c r="D5237" s="3" t="s">
        <v>650</v>
      </c>
      <c r="E5237" s="3" t="s">
        <v>670</v>
      </c>
      <c r="F5237" s="3" t="s">
        <v>671</v>
      </c>
      <c r="G5237" s="5">
        <v>29.519033619999998</v>
      </c>
      <c r="H5237" s="5">
        <v>21.59406074</v>
      </c>
      <c r="I5237" s="5">
        <v>39.232723040000003</v>
      </c>
      <c r="J5237" s="2"/>
    </row>
    <row r="5238" spans="1:10" ht="14.4" hidden="1">
      <c r="A5238" s="3" t="s">
        <v>69</v>
      </c>
      <c r="B5238" s="5">
        <v>1990</v>
      </c>
      <c r="C5238" s="3" t="s">
        <v>647</v>
      </c>
      <c r="D5238" s="3" t="s">
        <v>650</v>
      </c>
      <c r="E5238" s="3" t="s">
        <v>670</v>
      </c>
      <c r="F5238" s="3" t="s">
        <v>672</v>
      </c>
      <c r="G5238" s="5">
        <v>2.1192515269999999</v>
      </c>
      <c r="H5238" s="5">
        <v>1.6103916119999999</v>
      </c>
      <c r="I5238" s="5">
        <v>2.7379605229999999</v>
      </c>
      <c r="J5238" s="2"/>
    </row>
    <row r="5239" spans="1:10" ht="14.4" hidden="1">
      <c r="A5239" s="3" t="s">
        <v>69</v>
      </c>
      <c r="B5239" s="5">
        <v>1991</v>
      </c>
      <c r="C5239" s="3" t="s">
        <v>647</v>
      </c>
      <c r="D5239" s="3" t="s">
        <v>650</v>
      </c>
      <c r="E5239" s="3" t="s">
        <v>670</v>
      </c>
      <c r="F5239" s="3" t="s">
        <v>672</v>
      </c>
      <c r="G5239" s="5">
        <v>2.1060420039999999</v>
      </c>
      <c r="H5239" s="5">
        <v>1.6186396890000001</v>
      </c>
      <c r="I5239" s="5">
        <v>2.7310777919999998</v>
      </c>
      <c r="J5239" s="2"/>
    </row>
    <row r="5240" spans="1:10" ht="14.4" hidden="1">
      <c r="A5240" s="3" t="s">
        <v>69</v>
      </c>
      <c r="B5240" s="5">
        <v>1992</v>
      </c>
      <c r="C5240" s="3" t="s">
        <v>647</v>
      </c>
      <c r="D5240" s="3" t="s">
        <v>650</v>
      </c>
      <c r="E5240" s="3" t="s">
        <v>670</v>
      </c>
      <c r="F5240" s="3" t="s">
        <v>672</v>
      </c>
      <c r="G5240" s="5">
        <v>2.0974930380000001</v>
      </c>
      <c r="H5240" s="5">
        <v>1.600649223</v>
      </c>
      <c r="I5240" s="5">
        <v>2.6885489580000002</v>
      </c>
      <c r="J5240" s="2"/>
    </row>
    <row r="5241" spans="1:10" ht="14.4" hidden="1">
      <c r="A5241" s="3" t="s">
        <v>69</v>
      </c>
      <c r="B5241" s="5">
        <v>1993</v>
      </c>
      <c r="C5241" s="3" t="s">
        <v>647</v>
      </c>
      <c r="D5241" s="3" t="s">
        <v>650</v>
      </c>
      <c r="E5241" s="3" t="s">
        <v>670</v>
      </c>
      <c r="F5241" s="3" t="s">
        <v>672</v>
      </c>
      <c r="G5241" s="5">
        <v>2.0208602359999999</v>
      </c>
      <c r="H5241" s="5">
        <v>1.538345869</v>
      </c>
      <c r="I5241" s="5">
        <v>2.617022403</v>
      </c>
      <c r="J5241" s="2"/>
    </row>
    <row r="5242" spans="1:10" ht="14.4" hidden="1">
      <c r="A5242" s="3" t="s">
        <v>69</v>
      </c>
      <c r="B5242" s="5">
        <v>1994</v>
      </c>
      <c r="C5242" s="3" t="s">
        <v>647</v>
      </c>
      <c r="D5242" s="3" t="s">
        <v>650</v>
      </c>
      <c r="E5242" s="3" t="s">
        <v>670</v>
      </c>
      <c r="F5242" s="3" t="s">
        <v>672</v>
      </c>
      <c r="G5242" s="5">
        <v>1.966177367</v>
      </c>
      <c r="H5242" s="5">
        <v>1.499734594</v>
      </c>
      <c r="I5242" s="5">
        <v>2.538896185</v>
      </c>
      <c r="J5242" s="2"/>
    </row>
    <row r="5243" spans="1:10" ht="14.4" hidden="1">
      <c r="A5243" s="3" t="s">
        <v>69</v>
      </c>
      <c r="B5243" s="5">
        <v>1995</v>
      </c>
      <c r="C5243" s="3" t="s">
        <v>647</v>
      </c>
      <c r="D5243" s="3" t="s">
        <v>650</v>
      </c>
      <c r="E5243" s="3" t="s">
        <v>670</v>
      </c>
      <c r="F5243" s="3" t="s">
        <v>672</v>
      </c>
      <c r="G5243" s="5">
        <v>1.9007590969999999</v>
      </c>
      <c r="H5243" s="5">
        <v>1.4667942089999999</v>
      </c>
      <c r="I5243" s="5">
        <v>2.4573162609999999</v>
      </c>
      <c r="J5243" s="2"/>
    </row>
    <row r="5244" spans="1:10" ht="14.4" hidden="1">
      <c r="A5244" s="3" t="s">
        <v>69</v>
      </c>
      <c r="B5244" s="5">
        <v>1996</v>
      </c>
      <c r="C5244" s="3" t="s">
        <v>647</v>
      </c>
      <c r="D5244" s="3" t="s">
        <v>650</v>
      </c>
      <c r="E5244" s="3" t="s">
        <v>670</v>
      </c>
      <c r="F5244" s="3" t="s">
        <v>672</v>
      </c>
      <c r="G5244" s="5">
        <v>1.863437308</v>
      </c>
      <c r="H5244" s="5">
        <v>1.430306608</v>
      </c>
      <c r="I5244" s="5">
        <v>2.4120498010000002</v>
      </c>
      <c r="J5244" s="2"/>
    </row>
    <row r="5245" spans="1:10" ht="14.4" hidden="1">
      <c r="A5245" s="3" t="s">
        <v>69</v>
      </c>
      <c r="B5245" s="5">
        <v>1997</v>
      </c>
      <c r="C5245" s="3" t="s">
        <v>647</v>
      </c>
      <c r="D5245" s="3" t="s">
        <v>650</v>
      </c>
      <c r="E5245" s="3" t="s">
        <v>670</v>
      </c>
      <c r="F5245" s="3" t="s">
        <v>672</v>
      </c>
      <c r="G5245" s="5">
        <v>1.927021809</v>
      </c>
      <c r="H5245" s="5">
        <v>1.4766531110000001</v>
      </c>
      <c r="I5245" s="5">
        <v>2.503996565</v>
      </c>
      <c r="J5245" s="2"/>
    </row>
    <row r="5246" spans="1:10" ht="14.4" hidden="1">
      <c r="A5246" s="3" t="s">
        <v>69</v>
      </c>
      <c r="B5246" s="5">
        <v>1998</v>
      </c>
      <c r="C5246" s="3" t="s">
        <v>647</v>
      </c>
      <c r="D5246" s="3" t="s">
        <v>650</v>
      </c>
      <c r="E5246" s="3" t="s">
        <v>670</v>
      </c>
      <c r="F5246" s="3" t="s">
        <v>672</v>
      </c>
      <c r="G5246" s="5">
        <v>1.905266591</v>
      </c>
      <c r="H5246" s="5">
        <v>1.461075782</v>
      </c>
      <c r="I5246" s="5">
        <v>2.483058368</v>
      </c>
      <c r="J5246" s="2"/>
    </row>
    <row r="5247" spans="1:10" ht="14.4" hidden="1">
      <c r="A5247" s="3" t="s">
        <v>69</v>
      </c>
      <c r="B5247" s="5">
        <v>1999</v>
      </c>
      <c r="C5247" s="3" t="s">
        <v>647</v>
      </c>
      <c r="D5247" s="3" t="s">
        <v>650</v>
      </c>
      <c r="E5247" s="3" t="s">
        <v>670</v>
      </c>
      <c r="F5247" s="3" t="s">
        <v>672</v>
      </c>
      <c r="G5247" s="5">
        <v>1.7956963619999999</v>
      </c>
      <c r="H5247" s="5">
        <v>1.375730076</v>
      </c>
      <c r="I5247" s="5">
        <v>2.3393231870000002</v>
      </c>
      <c r="J5247" s="2"/>
    </row>
    <row r="5248" spans="1:10" ht="14.4" hidden="1">
      <c r="A5248" s="3" t="s">
        <v>69</v>
      </c>
      <c r="B5248" s="5">
        <v>2000</v>
      </c>
      <c r="C5248" s="3" t="s">
        <v>647</v>
      </c>
      <c r="D5248" s="3" t="s">
        <v>650</v>
      </c>
      <c r="E5248" s="3" t="s">
        <v>670</v>
      </c>
      <c r="F5248" s="3" t="s">
        <v>672</v>
      </c>
      <c r="G5248" s="5">
        <v>1.743382749</v>
      </c>
      <c r="H5248" s="5">
        <v>1.3252043120000001</v>
      </c>
      <c r="I5248" s="5">
        <v>2.2700562350000002</v>
      </c>
      <c r="J5248" s="2"/>
    </row>
    <row r="5249" spans="1:10" ht="14.4" hidden="1">
      <c r="A5249" s="3" t="s">
        <v>69</v>
      </c>
      <c r="B5249" s="5">
        <v>2001</v>
      </c>
      <c r="C5249" s="3" t="s">
        <v>647</v>
      </c>
      <c r="D5249" s="3" t="s">
        <v>650</v>
      </c>
      <c r="E5249" s="3" t="s">
        <v>670</v>
      </c>
      <c r="F5249" s="3" t="s">
        <v>672</v>
      </c>
      <c r="G5249" s="5">
        <v>1.7225382389999999</v>
      </c>
      <c r="H5249" s="5">
        <v>1.3164557320000001</v>
      </c>
      <c r="I5249" s="5">
        <v>2.2616135050000001</v>
      </c>
      <c r="J5249" s="2"/>
    </row>
    <row r="5250" spans="1:10" ht="14.4" hidden="1">
      <c r="A5250" s="3" t="s">
        <v>69</v>
      </c>
      <c r="B5250" s="5">
        <v>2002</v>
      </c>
      <c r="C5250" s="3" t="s">
        <v>647</v>
      </c>
      <c r="D5250" s="3" t="s">
        <v>650</v>
      </c>
      <c r="E5250" s="3" t="s">
        <v>670</v>
      </c>
      <c r="F5250" s="3" t="s">
        <v>672</v>
      </c>
      <c r="G5250" s="5">
        <v>1.687860084</v>
      </c>
      <c r="H5250" s="5">
        <v>1.2813287870000001</v>
      </c>
      <c r="I5250" s="5">
        <v>2.2179629059999999</v>
      </c>
      <c r="J5250" s="2"/>
    </row>
    <row r="5251" spans="1:10" ht="14.4" hidden="1">
      <c r="A5251" s="3" t="s">
        <v>69</v>
      </c>
      <c r="B5251" s="5">
        <v>2003</v>
      </c>
      <c r="C5251" s="3" t="s">
        <v>647</v>
      </c>
      <c r="D5251" s="3" t="s">
        <v>650</v>
      </c>
      <c r="E5251" s="3" t="s">
        <v>670</v>
      </c>
      <c r="F5251" s="3" t="s">
        <v>672</v>
      </c>
      <c r="G5251" s="5">
        <v>1.631709305</v>
      </c>
      <c r="H5251" s="5">
        <v>1.2199352020000001</v>
      </c>
      <c r="I5251" s="5">
        <v>2.1467339060000001</v>
      </c>
      <c r="J5251" s="2"/>
    </row>
    <row r="5252" spans="1:10" ht="14.4" hidden="1">
      <c r="A5252" s="3" t="s">
        <v>69</v>
      </c>
      <c r="B5252" s="5">
        <v>2004</v>
      </c>
      <c r="C5252" s="3" t="s">
        <v>647</v>
      </c>
      <c r="D5252" s="3" t="s">
        <v>650</v>
      </c>
      <c r="E5252" s="3" t="s">
        <v>670</v>
      </c>
      <c r="F5252" s="3" t="s">
        <v>672</v>
      </c>
      <c r="G5252" s="5">
        <v>1.524436425</v>
      </c>
      <c r="H5252" s="5">
        <v>1.1463067979999999</v>
      </c>
      <c r="I5252" s="5">
        <v>2.0314899340000001</v>
      </c>
      <c r="J5252" s="2"/>
    </row>
    <row r="5253" spans="1:10" ht="14.4" hidden="1">
      <c r="A5253" s="3" t="s">
        <v>69</v>
      </c>
      <c r="B5253" s="5">
        <v>2005</v>
      </c>
      <c r="C5253" s="3" t="s">
        <v>647</v>
      </c>
      <c r="D5253" s="3" t="s">
        <v>650</v>
      </c>
      <c r="E5253" s="3" t="s">
        <v>670</v>
      </c>
      <c r="F5253" s="3" t="s">
        <v>672</v>
      </c>
      <c r="G5253" s="5">
        <v>1.515912331</v>
      </c>
      <c r="H5253" s="5">
        <v>1.1502959960000001</v>
      </c>
      <c r="I5253" s="5">
        <v>2.00825963</v>
      </c>
      <c r="J5253" s="2"/>
    </row>
    <row r="5254" spans="1:10" ht="14.4" hidden="1">
      <c r="A5254" s="3" t="s">
        <v>69</v>
      </c>
      <c r="B5254" s="5">
        <v>2006</v>
      </c>
      <c r="C5254" s="3" t="s">
        <v>647</v>
      </c>
      <c r="D5254" s="3" t="s">
        <v>650</v>
      </c>
      <c r="E5254" s="3" t="s">
        <v>670</v>
      </c>
      <c r="F5254" s="3" t="s">
        <v>672</v>
      </c>
      <c r="G5254" s="5">
        <v>1.508798952</v>
      </c>
      <c r="H5254" s="5">
        <v>1.1399605129999999</v>
      </c>
      <c r="I5254" s="5">
        <v>2.0044554919999999</v>
      </c>
      <c r="J5254" s="2"/>
    </row>
    <row r="5255" spans="1:10" ht="14.4" hidden="1">
      <c r="A5255" s="3" t="s">
        <v>69</v>
      </c>
      <c r="B5255" s="5">
        <v>2007</v>
      </c>
      <c r="C5255" s="3" t="s">
        <v>647</v>
      </c>
      <c r="D5255" s="3" t="s">
        <v>650</v>
      </c>
      <c r="E5255" s="3" t="s">
        <v>670</v>
      </c>
      <c r="F5255" s="3" t="s">
        <v>672</v>
      </c>
      <c r="G5255" s="5">
        <v>1.5045767139999999</v>
      </c>
      <c r="H5255" s="5">
        <v>1.1397325549999999</v>
      </c>
      <c r="I5255" s="5">
        <v>2.0051961619999998</v>
      </c>
      <c r="J5255" s="2"/>
    </row>
    <row r="5256" spans="1:10" ht="14.4" hidden="1">
      <c r="A5256" s="3" t="s">
        <v>69</v>
      </c>
      <c r="B5256" s="5">
        <v>2008</v>
      </c>
      <c r="C5256" s="3" t="s">
        <v>647</v>
      </c>
      <c r="D5256" s="3" t="s">
        <v>650</v>
      </c>
      <c r="E5256" s="3" t="s">
        <v>670</v>
      </c>
      <c r="F5256" s="3" t="s">
        <v>672</v>
      </c>
      <c r="G5256" s="5">
        <v>1.500975824</v>
      </c>
      <c r="H5256" s="5">
        <v>1.124082609</v>
      </c>
      <c r="I5256" s="5">
        <v>1.989846671</v>
      </c>
      <c r="J5256" s="2"/>
    </row>
    <row r="5257" spans="1:10" ht="14.4" hidden="1">
      <c r="A5257" s="3" t="s">
        <v>69</v>
      </c>
      <c r="B5257" s="5">
        <v>2009</v>
      </c>
      <c r="C5257" s="3" t="s">
        <v>647</v>
      </c>
      <c r="D5257" s="3" t="s">
        <v>650</v>
      </c>
      <c r="E5257" s="3" t="s">
        <v>670</v>
      </c>
      <c r="F5257" s="3" t="s">
        <v>672</v>
      </c>
      <c r="G5257" s="5">
        <v>1.48506542</v>
      </c>
      <c r="H5257" s="5">
        <v>1.1163243460000001</v>
      </c>
      <c r="I5257" s="5">
        <v>1.9877027190000001</v>
      </c>
      <c r="J5257" s="2"/>
    </row>
    <row r="5258" spans="1:10" ht="14.4" hidden="1">
      <c r="A5258" s="3" t="s">
        <v>69</v>
      </c>
      <c r="B5258" s="5">
        <v>2010</v>
      </c>
      <c r="C5258" s="3" t="s">
        <v>647</v>
      </c>
      <c r="D5258" s="3" t="s">
        <v>650</v>
      </c>
      <c r="E5258" s="3" t="s">
        <v>670</v>
      </c>
      <c r="F5258" s="3" t="s">
        <v>672</v>
      </c>
      <c r="G5258" s="5">
        <v>1.4793567160000001</v>
      </c>
      <c r="H5258" s="5">
        <v>1.1057964840000001</v>
      </c>
      <c r="I5258" s="5">
        <v>1.963204178</v>
      </c>
      <c r="J5258" s="2"/>
    </row>
    <row r="5259" spans="1:10" ht="14.4" hidden="1">
      <c r="A5259" s="3" t="s">
        <v>69</v>
      </c>
      <c r="B5259" s="5">
        <v>2011</v>
      </c>
      <c r="C5259" s="3" t="s">
        <v>647</v>
      </c>
      <c r="D5259" s="3" t="s">
        <v>650</v>
      </c>
      <c r="E5259" s="3" t="s">
        <v>670</v>
      </c>
      <c r="F5259" s="3" t="s">
        <v>672</v>
      </c>
      <c r="G5259" s="5">
        <v>1.4730852670000001</v>
      </c>
      <c r="H5259" s="5">
        <v>1.1099917580000001</v>
      </c>
      <c r="I5259" s="5">
        <v>1.951763039</v>
      </c>
      <c r="J5259" s="2"/>
    </row>
    <row r="5260" spans="1:10" ht="14.4" hidden="1">
      <c r="A5260" s="3" t="s">
        <v>69</v>
      </c>
      <c r="B5260" s="5">
        <v>2012</v>
      </c>
      <c r="C5260" s="3" t="s">
        <v>647</v>
      </c>
      <c r="D5260" s="3" t="s">
        <v>650</v>
      </c>
      <c r="E5260" s="3" t="s">
        <v>670</v>
      </c>
      <c r="F5260" s="3" t="s">
        <v>672</v>
      </c>
      <c r="G5260" s="5">
        <v>1.477371663</v>
      </c>
      <c r="H5260" s="5">
        <v>1.1048704949999999</v>
      </c>
      <c r="I5260" s="5">
        <v>1.947626125</v>
      </c>
      <c r="J5260" s="2"/>
    </row>
    <row r="5261" spans="1:10" ht="14.4" hidden="1">
      <c r="A5261" s="3" t="s">
        <v>69</v>
      </c>
      <c r="B5261" s="5">
        <v>2013</v>
      </c>
      <c r="C5261" s="3" t="s">
        <v>647</v>
      </c>
      <c r="D5261" s="3" t="s">
        <v>650</v>
      </c>
      <c r="E5261" s="3" t="s">
        <v>670</v>
      </c>
      <c r="F5261" s="3" t="s">
        <v>672</v>
      </c>
      <c r="G5261" s="5">
        <v>1.429781314</v>
      </c>
      <c r="H5261" s="5">
        <v>1.078013082</v>
      </c>
      <c r="I5261" s="5">
        <v>1.8817261519999999</v>
      </c>
      <c r="J5261" s="2"/>
    </row>
    <row r="5262" spans="1:10" ht="14.4" hidden="1">
      <c r="A5262" s="3" t="s">
        <v>69</v>
      </c>
      <c r="B5262" s="5">
        <v>2014</v>
      </c>
      <c r="C5262" s="3" t="s">
        <v>647</v>
      </c>
      <c r="D5262" s="3" t="s">
        <v>650</v>
      </c>
      <c r="E5262" s="3" t="s">
        <v>670</v>
      </c>
      <c r="F5262" s="3" t="s">
        <v>672</v>
      </c>
      <c r="G5262" s="5">
        <v>1.383136913</v>
      </c>
      <c r="H5262" s="5">
        <v>1.028736501</v>
      </c>
      <c r="I5262" s="5">
        <v>1.835249841</v>
      </c>
      <c r="J5262" s="2"/>
    </row>
    <row r="5263" spans="1:10" ht="14.4" hidden="1">
      <c r="A5263" s="3" t="s">
        <v>69</v>
      </c>
      <c r="B5263" s="5">
        <v>2015</v>
      </c>
      <c r="C5263" s="3" t="s">
        <v>647</v>
      </c>
      <c r="D5263" s="3" t="s">
        <v>650</v>
      </c>
      <c r="E5263" s="3" t="s">
        <v>670</v>
      </c>
      <c r="F5263" s="3" t="s">
        <v>672</v>
      </c>
      <c r="G5263" s="5">
        <v>1.3429759160000001</v>
      </c>
      <c r="H5263" s="5">
        <v>0.99499663999999999</v>
      </c>
      <c r="I5263" s="5">
        <v>1.7778134299999999</v>
      </c>
      <c r="J5263" s="2"/>
    </row>
    <row r="5264" spans="1:10" ht="14.4" hidden="1">
      <c r="A5264" s="3" t="s">
        <v>69</v>
      </c>
      <c r="B5264" s="5">
        <v>2016</v>
      </c>
      <c r="C5264" s="3" t="s">
        <v>647</v>
      </c>
      <c r="D5264" s="3" t="s">
        <v>650</v>
      </c>
      <c r="E5264" s="3" t="s">
        <v>670</v>
      </c>
      <c r="F5264" s="3" t="s">
        <v>672</v>
      </c>
      <c r="G5264" s="5">
        <v>1.3220452220000001</v>
      </c>
      <c r="H5264" s="5">
        <v>0.97441560599999999</v>
      </c>
      <c r="I5264" s="5">
        <v>1.7423867369999999</v>
      </c>
      <c r="J5264" s="2"/>
    </row>
    <row r="5265" spans="1:10" ht="14.4" hidden="1">
      <c r="A5265" s="3" t="s">
        <v>69</v>
      </c>
      <c r="B5265" s="5">
        <v>2017</v>
      </c>
      <c r="C5265" s="3" t="s">
        <v>647</v>
      </c>
      <c r="D5265" s="3" t="s">
        <v>650</v>
      </c>
      <c r="E5265" s="3" t="s">
        <v>670</v>
      </c>
      <c r="F5265" s="3" t="s">
        <v>672</v>
      </c>
      <c r="G5265" s="5">
        <v>1.2711985910000001</v>
      </c>
      <c r="H5265" s="5">
        <v>0.93334326899999998</v>
      </c>
      <c r="I5265" s="5">
        <v>1.690009952</v>
      </c>
      <c r="J5265" s="2"/>
    </row>
    <row r="5266" spans="1:10" ht="14.4">
      <c r="A5266" s="3" t="s">
        <v>69</v>
      </c>
      <c r="B5266" s="5">
        <v>1990</v>
      </c>
      <c r="C5266" s="3" t="s">
        <v>647</v>
      </c>
      <c r="D5266" s="3" t="s">
        <v>651</v>
      </c>
      <c r="E5266" s="3" t="s">
        <v>670</v>
      </c>
      <c r="F5266" s="3" t="s">
        <v>671</v>
      </c>
      <c r="G5266" s="5">
        <v>29.316144380000001</v>
      </c>
      <c r="H5266" s="5">
        <v>22.811898129999999</v>
      </c>
      <c r="I5266" s="5">
        <v>35.879215520000002</v>
      </c>
      <c r="J5266" s="2"/>
    </row>
    <row r="5267" spans="1:10" ht="14.4">
      <c r="A5267" s="3" t="s">
        <v>69</v>
      </c>
      <c r="B5267" s="5">
        <v>1991</v>
      </c>
      <c r="C5267" s="3" t="s">
        <v>647</v>
      </c>
      <c r="D5267" s="3" t="s">
        <v>651</v>
      </c>
      <c r="E5267" s="3" t="s">
        <v>670</v>
      </c>
      <c r="F5267" s="3" t="s">
        <v>671</v>
      </c>
      <c r="G5267" s="5">
        <v>29.1345752</v>
      </c>
      <c r="H5267" s="5">
        <v>22.356175480000001</v>
      </c>
      <c r="I5267" s="5">
        <v>35.5652835</v>
      </c>
      <c r="J5267" s="2"/>
    </row>
    <row r="5268" spans="1:10" ht="14.4">
      <c r="A5268" s="3" t="s">
        <v>69</v>
      </c>
      <c r="B5268" s="5">
        <v>1992</v>
      </c>
      <c r="C5268" s="3" t="s">
        <v>647</v>
      </c>
      <c r="D5268" s="3" t="s">
        <v>651</v>
      </c>
      <c r="E5268" s="3" t="s">
        <v>670</v>
      </c>
      <c r="F5268" s="3" t="s">
        <v>671</v>
      </c>
      <c r="G5268" s="5">
        <v>28.533619009999999</v>
      </c>
      <c r="H5268" s="5">
        <v>22.0607939</v>
      </c>
      <c r="I5268" s="5">
        <v>34.68097874</v>
      </c>
      <c r="J5268" s="2"/>
    </row>
    <row r="5269" spans="1:10" ht="14.4">
      <c r="A5269" s="3" t="s">
        <v>69</v>
      </c>
      <c r="B5269" s="5">
        <v>1993</v>
      </c>
      <c r="C5269" s="3" t="s">
        <v>647</v>
      </c>
      <c r="D5269" s="3" t="s">
        <v>651</v>
      </c>
      <c r="E5269" s="3" t="s">
        <v>670</v>
      </c>
      <c r="F5269" s="3" t="s">
        <v>671</v>
      </c>
      <c r="G5269" s="5">
        <v>27.784562659999999</v>
      </c>
      <c r="H5269" s="5">
        <v>21.695612990000001</v>
      </c>
      <c r="I5269" s="5">
        <v>33.860115219999997</v>
      </c>
      <c r="J5269" s="2"/>
    </row>
    <row r="5270" spans="1:10" ht="14.4">
      <c r="A5270" s="3" t="s">
        <v>69</v>
      </c>
      <c r="B5270" s="5">
        <v>1994</v>
      </c>
      <c r="C5270" s="3" t="s">
        <v>647</v>
      </c>
      <c r="D5270" s="3" t="s">
        <v>651</v>
      </c>
      <c r="E5270" s="3" t="s">
        <v>670</v>
      </c>
      <c r="F5270" s="3" t="s">
        <v>671</v>
      </c>
      <c r="G5270" s="5">
        <v>27.067539020000002</v>
      </c>
      <c r="H5270" s="5">
        <v>20.94654006</v>
      </c>
      <c r="I5270" s="5">
        <v>32.88617627</v>
      </c>
      <c r="J5270" s="2"/>
    </row>
    <row r="5271" spans="1:10" ht="14.4">
      <c r="A5271" s="3" t="s">
        <v>69</v>
      </c>
      <c r="B5271" s="5">
        <v>1995</v>
      </c>
      <c r="C5271" s="3" t="s">
        <v>647</v>
      </c>
      <c r="D5271" s="3" t="s">
        <v>651</v>
      </c>
      <c r="E5271" s="3" t="s">
        <v>670</v>
      </c>
      <c r="F5271" s="3" t="s">
        <v>671</v>
      </c>
      <c r="G5271" s="5">
        <v>26.233632310000001</v>
      </c>
      <c r="H5271" s="5">
        <v>20.343075500000001</v>
      </c>
      <c r="I5271" s="5">
        <v>32.038242959999998</v>
      </c>
      <c r="J5271" s="2"/>
    </row>
    <row r="5272" spans="1:10" ht="14.4">
      <c r="A5272" s="3" t="s">
        <v>69</v>
      </c>
      <c r="B5272" s="5">
        <v>1996</v>
      </c>
      <c r="C5272" s="3" t="s">
        <v>647</v>
      </c>
      <c r="D5272" s="3" t="s">
        <v>651</v>
      </c>
      <c r="E5272" s="3" t="s">
        <v>670</v>
      </c>
      <c r="F5272" s="3" t="s">
        <v>671</v>
      </c>
      <c r="G5272" s="5">
        <v>26.017346849999999</v>
      </c>
      <c r="H5272" s="5">
        <v>20.227203029999998</v>
      </c>
      <c r="I5272" s="5">
        <v>32.017715410000001</v>
      </c>
      <c r="J5272" s="2"/>
    </row>
    <row r="5273" spans="1:10" ht="14.4">
      <c r="A5273" s="3" t="s">
        <v>69</v>
      </c>
      <c r="B5273" s="5">
        <v>1997</v>
      </c>
      <c r="C5273" s="3" t="s">
        <v>647</v>
      </c>
      <c r="D5273" s="3" t="s">
        <v>651</v>
      </c>
      <c r="E5273" s="3" t="s">
        <v>670</v>
      </c>
      <c r="F5273" s="3" t="s">
        <v>671</v>
      </c>
      <c r="G5273" s="5">
        <v>26.684399989999999</v>
      </c>
      <c r="H5273" s="5">
        <v>20.662386560000002</v>
      </c>
      <c r="I5273" s="5">
        <v>32.718236619999999</v>
      </c>
      <c r="J5273" s="2"/>
    </row>
    <row r="5274" spans="1:10" ht="14.4">
      <c r="A5274" s="3" t="s">
        <v>69</v>
      </c>
      <c r="B5274" s="5">
        <v>1998</v>
      </c>
      <c r="C5274" s="3" t="s">
        <v>647</v>
      </c>
      <c r="D5274" s="3" t="s">
        <v>651</v>
      </c>
      <c r="E5274" s="3" t="s">
        <v>670</v>
      </c>
      <c r="F5274" s="3" t="s">
        <v>671</v>
      </c>
      <c r="G5274" s="5">
        <v>26.123390400000002</v>
      </c>
      <c r="H5274" s="5">
        <v>20.297932379999999</v>
      </c>
      <c r="I5274" s="5">
        <v>32.076324210000003</v>
      </c>
      <c r="J5274" s="2"/>
    </row>
    <row r="5275" spans="1:10" ht="14.4">
      <c r="A5275" s="3" t="s">
        <v>69</v>
      </c>
      <c r="B5275" s="5">
        <v>1999</v>
      </c>
      <c r="C5275" s="3" t="s">
        <v>647</v>
      </c>
      <c r="D5275" s="3" t="s">
        <v>651</v>
      </c>
      <c r="E5275" s="3" t="s">
        <v>670</v>
      </c>
      <c r="F5275" s="3" t="s">
        <v>671</v>
      </c>
      <c r="G5275" s="5">
        <v>25.01139749</v>
      </c>
      <c r="H5275" s="5">
        <v>19.353177689999999</v>
      </c>
      <c r="I5275" s="5">
        <v>30.69232152</v>
      </c>
      <c r="J5275" s="2"/>
    </row>
    <row r="5276" spans="1:10" ht="14.4">
      <c r="A5276" s="3" t="s">
        <v>69</v>
      </c>
      <c r="B5276" s="5">
        <v>2000</v>
      </c>
      <c r="C5276" s="3" t="s">
        <v>647</v>
      </c>
      <c r="D5276" s="3" t="s">
        <v>651</v>
      </c>
      <c r="E5276" s="3" t="s">
        <v>670</v>
      </c>
      <c r="F5276" s="3" t="s">
        <v>671</v>
      </c>
      <c r="G5276" s="5">
        <v>24.441218330000002</v>
      </c>
      <c r="H5276" s="5">
        <v>18.901380840000002</v>
      </c>
      <c r="I5276" s="5">
        <v>30.264642869999999</v>
      </c>
      <c r="J5276" s="2"/>
    </row>
    <row r="5277" spans="1:10" ht="14.4">
      <c r="A5277" s="3" t="s">
        <v>69</v>
      </c>
      <c r="B5277" s="5">
        <v>2001</v>
      </c>
      <c r="C5277" s="3" t="s">
        <v>647</v>
      </c>
      <c r="D5277" s="3" t="s">
        <v>651</v>
      </c>
      <c r="E5277" s="3" t="s">
        <v>670</v>
      </c>
      <c r="F5277" s="3" t="s">
        <v>671</v>
      </c>
      <c r="G5277" s="5">
        <v>23.925534410000001</v>
      </c>
      <c r="H5277" s="5">
        <v>18.386275099999999</v>
      </c>
      <c r="I5277" s="5">
        <v>29.474512140000002</v>
      </c>
      <c r="J5277" s="2"/>
    </row>
    <row r="5278" spans="1:10" ht="14.4">
      <c r="A5278" s="3" t="s">
        <v>69</v>
      </c>
      <c r="B5278" s="5">
        <v>2002</v>
      </c>
      <c r="C5278" s="3" t="s">
        <v>647</v>
      </c>
      <c r="D5278" s="3" t="s">
        <v>651</v>
      </c>
      <c r="E5278" s="3" t="s">
        <v>670</v>
      </c>
      <c r="F5278" s="3" t="s">
        <v>671</v>
      </c>
      <c r="G5278" s="5">
        <v>23.2972948</v>
      </c>
      <c r="H5278" s="5">
        <v>17.764506340000001</v>
      </c>
      <c r="I5278" s="5">
        <v>28.74008212</v>
      </c>
      <c r="J5278" s="2"/>
    </row>
    <row r="5279" spans="1:10" ht="14.4">
      <c r="A5279" s="3" t="s">
        <v>69</v>
      </c>
      <c r="B5279" s="5">
        <v>2003</v>
      </c>
      <c r="C5279" s="3" t="s">
        <v>647</v>
      </c>
      <c r="D5279" s="3" t="s">
        <v>651</v>
      </c>
      <c r="E5279" s="3" t="s">
        <v>670</v>
      </c>
      <c r="F5279" s="3" t="s">
        <v>671</v>
      </c>
      <c r="G5279" s="5">
        <v>22.529001480000002</v>
      </c>
      <c r="H5279" s="5">
        <v>17.06867686</v>
      </c>
      <c r="I5279" s="5">
        <v>27.84938721</v>
      </c>
      <c r="J5279" s="2"/>
    </row>
    <row r="5280" spans="1:10" ht="14.4">
      <c r="A5280" s="3" t="s">
        <v>69</v>
      </c>
      <c r="B5280" s="5">
        <v>2004</v>
      </c>
      <c r="C5280" s="3" t="s">
        <v>647</v>
      </c>
      <c r="D5280" s="3" t="s">
        <v>651</v>
      </c>
      <c r="E5280" s="3" t="s">
        <v>670</v>
      </c>
      <c r="F5280" s="3" t="s">
        <v>671</v>
      </c>
      <c r="G5280" s="5">
        <v>21.382997069999998</v>
      </c>
      <c r="H5280" s="5">
        <v>16.160230479999999</v>
      </c>
      <c r="I5280" s="5">
        <v>26.413568189999999</v>
      </c>
      <c r="J5280" s="2"/>
    </row>
    <row r="5281" spans="1:10" ht="14.4">
      <c r="A5281" s="3" t="s">
        <v>69</v>
      </c>
      <c r="B5281" s="5">
        <v>2005</v>
      </c>
      <c r="C5281" s="3" t="s">
        <v>647</v>
      </c>
      <c r="D5281" s="3" t="s">
        <v>651</v>
      </c>
      <c r="E5281" s="3" t="s">
        <v>670</v>
      </c>
      <c r="F5281" s="3" t="s">
        <v>671</v>
      </c>
      <c r="G5281" s="5">
        <v>21.237135089999999</v>
      </c>
      <c r="H5281" s="5">
        <v>16.20116019</v>
      </c>
      <c r="I5281" s="5">
        <v>26.243776740000001</v>
      </c>
      <c r="J5281" s="2"/>
    </row>
    <row r="5282" spans="1:10" ht="14.4">
      <c r="A5282" s="3" t="s">
        <v>69</v>
      </c>
      <c r="B5282" s="5">
        <v>2006</v>
      </c>
      <c r="C5282" s="3" t="s">
        <v>647</v>
      </c>
      <c r="D5282" s="3" t="s">
        <v>651</v>
      </c>
      <c r="E5282" s="3" t="s">
        <v>670</v>
      </c>
      <c r="F5282" s="3" t="s">
        <v>671</v>
      </c>
      <c r="G5282" s="5">
        <v>21.099445410000001</v>
      </c>
      <c r="H5282" s="5">
        <v>15.86658269</v>
      </c>
      <c r="I5282" s="5">
        <v>26.23489051</v>
      </c>
      <c r="J5282" s="2"/>
    </row>
    <row r="5283" spans="1:10" ht="14.4">
      <c r="A5283" s="3" t="s">
        <v>69</v>
      </c>
      <c r="B5283" s="5">
        <v>2007</v>
      </c>
      <c r="C5283" s="3" t="s">
        <v>647</v>
      </c>
      <c r="D5283" s="3" t="s">
        <v>651</v>
      </c>
      <c r="E5283" s="3" t="s">
        <v>670</v>
      </c>
      <c r="F5283" s="3" t="s">
        <v>671</v>
      </c>
      <c r="G5283" s="5">
        <v>21.2678428</v>
      </c>
      <c r="H5283" s="5">
        <v>16.012510559999999</v>
      </c>
      <c r="I5283" s="5">
        <v>26.458213610000001</v>
      </c>
      <c r="J5283" s="2"/>
    </row>
    <row r="5284" spans="1:10" ht="14.4">
      <c r="A5284" s="3" t="s">
        <v>69</v>
      </c>
      <c r="B5284" s="5">
        <v>2008</v>
      </c>
      <c r="C5284" s="3" t="s">
        <v>647</v>
      </c>
      <c r="D5284" s="3" t="s">
        <v>651</v>
      </c>
      <c r="E5284" s="3" t="s">
        <v>670</v>
      </c>
      <c r="F5284" s="3" t="s">
        <v>671</v>
      </c>
      <c r="G5284" s="5">
        <v>21.166223639999998</v>
      </c>
      <c r="H5284" s="5">
        <v>15.929263990000001</v>
      </c>
      <c r="I5284" s="5">
        <v>26.463898239999999</v>
      </c>
      <c r="J5284" s="2"/>
    </row>
    <row r="5285" spans="1:10" ht="14.4">
      <c r="A5285" s="3" t="s">
        <v>69</v>
      </c>
      <c r="B5285" s="5">
        <v>2009</v>
      </c>
      <c r="C5285" s="3" t="s">
        <v>647</v>
      </c>
      <c r="D5285" s="3" t="s">
        <v>651</v>
      </c>
      <c r="E5285" s="3" t="s">
        <v>670</v>
      </c>
      <c r="F5285" s="3" t="s">
        <v>671</v>
      </c>
      <c r="G5285" s="5">
        <v>21.24646796</v>
      </c>
      <c r="H5285" s="5">
        <v>15.999406860000001</v>
      </c>
      <c r="I5285" s="5">
        <v>26.491359620000001</v>
      </c>
      <c r="J5285" s="2"/>
    </row>
    <row r="5286" spans="1:10" ht="14.4">
      <c r="A5286" s="3" t="s">
        <v>69</v>
      </c>
      <c r="B5286" s="5">
        <v>2010</v>
      </c>
      <c r="C5286" s="3" t="s">
        <v>647</v>
      </c>
      <c r="D5286" s="3" t="s">
        <v>651</v>
      </c>
      <c r="E5286" s="3" t="s">
        <v>670</v>
      </c>
      <c r="F5286" s="3" t="s">
        <v>671</v>
      </c>
      <c r="G5286" s="5">
        <v>21.341300589999999</v>
      </c>
      <c r="H5286" s="5">
        <v>15.95709269</v>
      </c>
      <c r="I5286" s="5">
        <v>26.995356619999999</v>
      </c>
      <c r="J5286" s="2"/>
    </row>
    <row r="5287" spans="1:10" ht="14.4">
      <c r="A5287" s="3" t="s">
        <v>69</v>
      </c>
      <c r="B5287" s="5">
        <v>2011</v>
      </c>
      <c r="C5287" s="3" t="s">
        <v>647</v>
      </c>
      <c r="D5287" s="3" t="s">
        <v>651</v>
      </c>
      <c r="E5287" s="3" t="s">
        <v>670</v>
      </c>
      <c r="F5287" s="3" t="s">
        <v>671</v>
      </c>
      <c r="G5287" s="5">
        <v>21.269301970000001</v>
      </c>
      <c r="H5287" s="5">
        <v>15.970389559999999</v>
      </c>
      <c r="I5287" s="5">
        <v>26.738759000000002</v>
      </c>
      <c r="J5287" s="2"/>
    </row>
    <row r="5288" spans="1:10" ht="14.4">
      <c r="A5288" s="3" t="s">
        <v>69</v>
      </c>
      <c r="B5288" s="5">
        <v>2012</v>
      </c>
      <c r="C5288" s="3" t="s">
        <v>647</v>
      </c>
      <c r="D5288" s="3" t="s">
        <v>651</v>
      </c>
      <c r="E5288" s="3" t="s">
        <v>670</v>
      </c>
      <c r="F5288" s="3" t="s">
        <v>671</v>
      </c>
      <c r="G5288" s="5">
        <v>21.456839030000001</v>
      </c>
      <c r="H5288" s="5">
        <v>16.097123150000002</v>
      </c>
      <c r="I5288" s="5">
        <v>27.250879220000002</v>
      </c>
      <c r="J5288" s="2"/>
    </row>
    <row r="5289" spans="1:10" ht="14.4">
      <c r="A5289" s="3" t="s">
        <v>69</v>
      </c>
      <c r="B5289" s="5">
        <v>2013</v>
      </c>
      <c r="C5289" s="3" t="s">
        <v>647</v>
      </c>
      <c r="D5289" s="3" t="s">
        <v>651</v>
      </c>
      <c r="E5289" s="3" t="s">
        <v>670</v>
      </c>
      <c r="F5289" s="3" t="s">
        <v>671</v>
      </c>
      <c r="G5289" s="5">
        <v>20.551054319999999</v>
      </c>
      <c r="H5289" s="5">
        <v>15.4771062</v>
      </c>
      <c r="I5289" s="5">
        <v>26.343084040000001</v>
      </c>
      <c r="J5289" s="2"/>
    </row>
    <row r="5290" spans="1:10" ht="14.4">
      <c r="A5290" s="3" t="s">
        <v>69</v>
      </c>
      <c r="B5290" s="5">
        <v>2014</v>
      </c>
      <c r="C5290" s="3" t="s">
        <v>647</v>
      </c>
      <c r="D5290" s="3" t="s">
        <v>651</v>
      </c>
      <c r="E5290" s="3" t="s">
        <v>670</v>
      </c>
      <c r="F5290" s="3" t="s">
        <v>671</v>
      </c>
      <c r="G5290" s="5">
        <v>19.753368210000001</v>
      </c>
      <c r="H5290" s="5">
        <v>14.78198278</v>
      </c>
      <c r="I5290" s="5">
        <v>25.52313401</v>
      </c>
      <c r="J5290" s="2"/>
    </row>
    <row r="5291" spans="1:10" ht="14.4">
      <c r="A5291" s="3" t="s">
        <v>69</v>
      </c>
      <c r="B5291" s="5">
        <v>2015</v>
      </c>
      <c r="C5291" s="3" t="s">
        <v>647</v>
      </c>
      <c r="D5291" s="3" t="s">
        <v>651</v>
      </c>
      <c r="E5291" s="3" t="s">
        <v>670</v>
      </c>
      <c r="F5291" s="3" t="s">
        <v>671</v>
      </c>
      <c r="G5291" s="5">
        <v>19.138067710000001</v>
      </c>
      <c r="H5291" s="5">
        <v>14.30273815</v>
      </c>
      <c r="I5291" s="5">
        <v>24.781626169999999</v>
      </c>
      <c r="J5291" s="2"/>
    </row>
    <row r="5292" spans="1:10" ht="14.4">
      <c r="A5292" s="3" t="s">
        <v>69</v>
      </c>
      <c r="B5292" s="5">
        <v>2016</v>
      </c>
      <c r="C5292" s="3" t="s">
        <v>647</v>
      </c>
      <c r="D5292" s="3" t="s">
        <v>651</v>
      </c>
      <c r="E5292" s="3" t="s">
        <v>670</v>
      </c>
      <c r="F5292" s="3" t="s">
        <v>671</v>
      </c>
      <c r="G5292" s="5">
        <v>18.735560700000001</v>
      </c>
      <c r="H5292" s="5">
        <v>13.757352149999999</v>
      </c>
      <c r="I5292" s="5">
        <v>24.526065280000001</v>
      </c>
      <c r="J5292" s="2"/>
    </row>
    <row r="5293" spans="1:10" ht="14.4">
      <c r="A5293" s="3" t="s">
        <v>69</v>
      </c>
      <c r="B5293" s="5">
        <v>2017</v>
      </c>
      <c r="C5293" s="3" t="s">
        <v>647</v>
      </c>
      <c r="D5293" s="3" t="s">
        <v>651</v>
      </c>
      <c r="E5293" s="3" t="s">
        <v>670</v>
      </c>
      <c r="F5293" s="3" t="s">
        <v>671</v>
      </c>
      <c r="G5293" s="5">
        <v>18.088677449999999</v>
      </c>
      <c r="H5293" s="5">
        <v>13.276998389999999</v>
      </c>
      <c r="I5293" s="5">
        <v>23.600089489999998</v>
      </c>
      <c r="J5293" s="2"/>
    </row>
    <row r="5294" spans="1:10" ht="14.4" hidden="1">
      <c r="A5294" s="3" t="s">
        <v>69</v>
      </c>
      <c r="B5294" s="5">
        <v>1990</v>
      </c>
      <c r="C5294" s="3" t="s">
        <v>647</v>
      </c>
      <c r="D5294" s="3" t="s">
        <v>651</v>
      </c>
      <c r="E5294" s="3" t="s">
        <v>670</v>
      </c>
      <c r="F5294" s="3" t="s">
        <v>672</v>
      </c>
      <c r="G5294" s="5">
        <v>1.106735856</v>
      </c>
      <c r="H5294" s="5">
        <v>0.85330467300000001</v>
      </c>
      <c r="I5294" s="5">
        <v>1.3529236979999999</v>
      </c>
      <c r="J5294" s="2"/>
    </row>
    <row r="5295" spans="1:10" ht="14.4" hidden="1">
      <c r="A5295" s="3" t="s">
        <v>69</v>
      </c>
      <c r="B5295" s="5">
        <v>1991</v>
      </c>
      <c r="C5295" s="3" t="s">
        <v>647</v>
      </c>
      <c r="D5295" s="3" t="s">
        <v>651</v>
      </c>
      <c r="E5295" s="3" t="s">
        <v>670</v>
      </c>
      <c r="F5295" s="3" t="s">
        <v>672</v>
      </c>
      <c r="G5295" s="5">
        <v>1.1042187670000001</v>
      </c>
      <c r="H5295" s="5">
        <v>0.84492863699999998</v>
      </c>
      <c r="I5295" s="5">
        <v>1.351313779</v>
      </c>
      <c r="J5295" s="2"/>
    </row>
    <row r="5296" spans="1:10" ht="14.4" hidden="1">
      <c r="A5296" s="3" t="s">
        <v>69</v>
      </c>
      <c r="B5296" s="5">
        <v>1992</v>
      </c>
      <c r="C5296" s="3" t="s">
        <v>647</v>
      </c>
      <c r="D5296" s="3" t="s">
        <v>651</v>
      </c>
      <c r="E5296" s="3" t="s">
        <v>670</v>
      </c>
      <c r="F5296" s="3" t="s">
        <v>672</v>
      </c>
      <c r="G5296" s="5">
        <v>1.0852723179999999</v>
      </c>
      <c r="H5296" s="5">
        <v>0.83768998800000005</v>
      </c>
      <c r="I5296" s="5">
        <v>1.3224098369999999</v>
      </c>
      <c r="J5296" s="2"/>
    </row>
    <row r="5297" spans="1:10" ht="14.4" hidden="1">
      <c r="A5297" s="3" t="s">
        <v>69</v>
      </c>
      <c r="B5297" s="5">
        <v>1993</v>
      </c>
      <c r="C5297" s="3" t="s">
        <v>647</v>
      </c>
      <c r="D5297" s="3" t="s">
        <v>651</v>
      </c>
      <c r="E5297" s="3" t="s">
        <v>670</v>
      </c>
      <c r="F5297" s="3" t="s">
        <v>672</v>
      </c>
      <c r="G5297" s="5">
        <v>1.060905268</v>
      </c>
      <c r="H5297" s="5">
        <v>0.82516102000000002</v>
      </c>
      <c r="I5297" s="5">
        <v>1.2964367489999999</v>
      </c>
      <c r="J5297" s="2"/>
    </row>
    <row r="5298" spans="1:10" ht="14.4" hidden="1">
      <c r="A5298" s="3" t="s">
        <v>69</v>
      </c>
      <c r="B5298" s="5">
        <v>1994</v>
      </c>
      <c r="C5298" s="3" t="s">
        <v>647</v>
      </c>
      <c r="D5298" s="3" t="s">
        <v>651</v>
      </c>
      <c r="E5298" s="3" t="s">
        <v>670</v>
      </c>
      <c r="F5298" s="3" t="s">
        <v>672</v>
      </c>
      <c r="G5298" s="5">
        <v>1.0353826859999999</v>
      </c>
      <c r="H5298" s="5">
        <v>0.79589428399999995</v>
      </c>
      <c r="I5298" s="5">
        <v>1.257233174</v>
      </c>
      <c r="J5298" s="2"/>
    </row>
    <row r="5299" spans="1:10" ht="14.4" hidden="1">
      <c r="A5299" s="3" t="s">
        <v>69</v>
      </c>
      <c r="B5299" s="5">
        <v>1995</v>
      </c>
      <c r="C5299" s="3" t="s">
        <v>647</v>
      </c>
      <c r="D5299" s="3" t="s">
        <v>651</v>
      </c>
      <c r="E5299" s="3" t="s">
        <v>670</v>
      </c>
      <c r="F5299" s="3" t="s">
        <v>672</v>
      </c>
      <c r="G5299" s="5">
        <v>1.0063990009999999</v>
      </c>
      <c r="H5299" s="5">
        <v>0.78185665500000001</v>
      </c>
      <c r="I5299" s="5">
        <v>1.228749205</v>
      </c>
      <c r="J5299" s="2"/>
    </row>
    <row r="5300" spans="1:10" ht="14.4" hidden="1">
      <c r="A5300" s="3" t="s">
        <v>69</v>
      </c>
      <c r="B5300" s="5">
        <v>1996</v>
      </c>
      <c r="C5300" s="3" t="s">
        <v>647</v>
      </c>
      <c r="D5300" s="3" t="s">
        <v>651</v>
      </c>
      <c r="E5300" s="3" t="s">
        <v>670</v>
      </c>
      <c r="F5300" s="3" t="s">
        <v>672</v>
      </c>
      <c r="G5300" s="5">
        <v>0.99976105400000004</v>
      </c>
      <c r="H5300" s="5">
        <v>0.77302281799999994</v>
      </c>
      <c r="I5300" s="5">
        <v>1.230443672</v>
      </c>
      <c r="J5300" s="2"/>
    </row>
    <row r="5301" spans="1:10" ht="14.4" hidden="1">
      <c r="A5301" s="3" t="s">
        <v>69</v>
      </c>
      <c r="B5301" s="5">
        <v>1997</v>
      </c>
      <c r="C5301" s="3" t="s">
        <v>647</v>
      </c>
      <c r="D5301" s="3" t="s">
        <v>651</v>
      </c>
      <c r="E5301" s="3" t="s">
        <v>670</v>
      </c>
      <c r="F5301" s="3" t="s">
        <v>672</v>
      </c>
      <c r="G5301" s="5">
        <v>1.030970752</v>
      </c>
      <c r="H5301" s="5">
        <v>0.79331517600000001</v>
      </c>
      <c r="I5301" s="5">
        <v>1.266500833</v>
      </c>
      <c r="J5301" s="2"/>
    </row>
    <row r="5302" spans="1:10" ht="14.4" hidden="1">
      <c r="A5302" s="3" t="s">
        <v>69</v>
      </c>
      <c r="B5302" s="5">
        <v>1998</v>
      </c>
      <c r="C5302" s="3" t="s">
        <v>647</v>
      </c>
      <c r="D5302" s="3" t="s">
        <v>651</v>
      </c>
      <c r="E5302" s="3" t="s">
        <v>670</v>
      </c>
      <c r="F5302" s="3" t="s">
        <v>672</v>
      </c>
      <c r="G5302" s="5">
        <v>1.0158931040000001</v>
      </c>
      <c r="H5302" s="5">
        <v>0.78537749199999995</v>
      </c>
      <c r="I5302" s="5">
        <v>1.252596968</v>
      </c>
      <c r="J5302" s="2"/>
    </row>
    <row r="5303" spans="1:10" ht="14.4" hidden="1">
      <c r="A5303" s="3" t="s">
        <v>69</v>
      </c>
      <c r="B5303" s="5">
        <v>1999</v>
      </c>
      <c r="C5303" s="3" t="s">
        <v>647</v>
      </c>
      <c r="D5303" s="3" t="s">
        <v>651</v>
      </c>
      <c r="E5303" s="3" t="s">
        <v>670</v>
      </c>
      <c r="F5303" s="3" t="s">
        <v>672</v>
      </c>
      <c r="G5303" s="5">
        <v>0.97162667999999996</v>
      </c>
      <c r="H5303" s="5">
        <v>0.75049283099999997</v>
      </c>
      <c r="I5303" s="5">
        <v>1.1953103460000001</v>
      </c>
      <c r="J5303" s="2"/>
    </row>
    <row r="5304" spans="1:10" ht="14.4" hidden="1">
      <c r="A5304" s="3" t="s">
        <v>69</v>
      </c>
      <c r="B5304" s="5">
        <v>2000</v>
      </c>
      <c r="C5304" s="3" t="s">
        <v>647</v>
      </c>
      <c r="D5304" s="3" t="s">
        <v>651</v>
      </c>
      <c r="E5304" s="3" t="s">
        <v>670</v>
      </c>
      <c r="F5304" s="3" t="s">
        <v>672</v>
      </c>
      <c r="G5304" s="5">
        <v>0.95702779199999999</v>
      </c>
      <c r="H5304" s="5">
        <v>0.73752729400000006</v>
      </c>
      <c r="I5304" s="5">
        <v>1.1841534869999999</v>
      </c>
      <c r="J5304" s="2"/>
    </row>
    <row r="5305" spans="1:10" ht="14.4" hidden="1">
      <c r="A5305" s="3" t="s">
        <v>69</v>
      </c>
      <c r="B5305" s="5">
        <v>2001</v>
      </c>
      <c r="C5305" s="3" t="s">
        <v>647</v>
      </c>
      <c r="D5305" s="3" t="s">
        <v>651</v>
      </c>
      <c r="E5305" s="3" t="s">
        <v>670</v>
      </c>
      <c r="F5305" s="3" t="s">
        <v>672</v>
      </c>
      <c r="G5305" s="5">
        <v>0.945093505</v>
      </c>
      <c r="H5305" s="5">
        <v>0.72612058300000004</v>
      </c>
      <c r="I5305" s="5">
        <v>1.1642287120000001</v>
      </c>
      <c r="J5305" s="2"/>
    </row>
    <row r="5306" spans="1:10" ht="14.4" hidden="1">
      <c r="A5306" s="3" t="s">
        <v>69</v>
      </c>
      <c r="B5306" s="5">
        <v>2002</v>
      </c>
      <c r="C5306" s="3" t="s">
        <v>647</v>
      </c>
      <c r="D5306" s="3" t="s">
        <v>651</v>
      </c>
      <c r="E5306" s="3" t="s">
        <v>670</v>
      </c>
      <c r="F5306" s="3" t="s">
        <v>672</v>
      </c>
      <c r="G5306" s="5">
        <v>0.92457688000000005</v>
      </c>
      <c r="H5306" s="5">
        <v>0.70341289799999995</v>
      </c>
      <c r="I5306" s="5">
        <v>1.1440922019999999</v>
      </c>
      <c r="J5306" s="2"/>
    </row>
    <row r="5307" spans="1:10" ht="14.4" hidden="1">
      <c r="A5307" s="3" t="s">
        <v>69</v>
      </c>
      <c r="B5307" s="5">
        <v>2003</v>
      </c>
      <c r="C5307" s="3" t="s">
        <v>647</v>
      </c>
      <c r="D5307" s="3" t="s">
        <v>651</v>
      </c>
      <c r="E5307" s="3" t="s">
        <v>670</v>
      </c>
      <c r="F5307" s="3" t="s">
        <v>672</v>
      </c>
      <c r="G5307" s="5">
        <v>0.89834794500000004</v>
      </c>
      <c r="H5307" s="5">
        <v>0.678261848</v>
      </c>
      <c r="I5307" s="5">
        <v>1.1173146359999999</v>
      </c>
      <c r="J5307" s="2"/>
    </row>
    <row r="5308" spans="1:10" ht="14.4" hidden="1">
      <c r="A5308" s="3" t="s">
        <v>69</v>
      </c>
      <c r="B5308" s="5">
        <v>2004</v>
      </c>
      <c r="C5308" s="3" t="s">
        <v>647</v>
      </c>
      <c r="D5308" s="3" t="s">
        <v>651</v>
      </c>
      <c r="E5308" s="3" t="s">
        <v>670</v>
      </c>
      <c r="F5308" s="3" t="s">
        <v>672</v>
      </c>
      <c r="G5308" s="5">
        <v>0.85630068699999995</v>
      </c>
      <c r="H5308" s="5">
        <v>0.64715788200000002</v>
      </c>
      <c r="I5308" s="5">
        <v>1.0624301110000001</v>
      </c>
      <c r="J5308" s="2"/>
    </row>
    <row r="5309" spans="1:10" ht="14.4" hidden="1">
      <c r="A5309" s="3" t="s">
        <v>69</v>
      </c>
      <c r="B5309" s="5">
        <v>2005</v>
      </c>
      <c r="C5309" s="3" t="s">
        <v>647</v>
      </c>
      <c r="D5309" s="3" t="s">
        <v>651</v>
      </c>
      <c r="E5309" s="3" t="s">
        <v>670</v>
      </c>
      <c r="F5309" s="3" t="s">
        <v>672</v>
      </c>
      <c r="G5309" s="5">
        <v>0.85376413500000004</v>
      </c>
      <c r="H5309" s="5">
        <v>0.65101508900000005</v>
      </c>
      <c r="I5309" s="5">
        <v>1.0609299619999999</v>
      </c>
      <c r="J5309" s="2"/>
    </row>
    <row r="5310" spans="1:10" ht="14.4" hidden="1">
      <c r="A5310" s="3" t="s">
        <v>69</v>
      </c>
      <c r="B5310" s="5">
        <v>2006</v>
      </c>
      <c r="C5310" s="3" t="s">
        <v>647</v>
      </c>
      <c r="D5310" s="3" t="s">
        <v>651</v>
      </c>
      <c r="E5310" s="3" t="s">
        <v>670</v>
      </c>
      <c r="F5310" s="3" t="s">
        <v>672</v>
      </c>
      <c r="G5310" s="5">
        <v>0.85179164299999999</v>
      </c>
      <c r="H5310" s="5">
        <v>0.63831263199999999</v>
      </c>
      <c r="I5310" s="5">
        <v>1.0619620329999999</v>
      </c>
      <c r="J5310" s="2"/>
    </row>
    <row r="5311" spans="1:10" ht="14.4" hidden="1">
      <c r="A5311" s="3" t="s">
        <v>69</v>
      </c>
      <c r="B5311" s="5">
        <v>2007</v>
      </c>
      <c r="C5311" s="3" t="s">
        <v>647</v>
      </c>
      <c r="D5311" s="3" t="s">
        <v>651</v>
      </c>
      <c r="E5311" s="3" t="s">
        <v>670</v>
      </c>
      <c r="F5311" s="3" t="s">
        <v>672</v>
      </c>
      <c r="G5311" s="5">
        <v>0.85926755899999996</v>
      </c>
      <c r="H5311" s="5">
        <v>0.64782578700000004</v>
      </c>
      <c r="I5311" s="5">
        <v>1.0726803330000001</v>
      </c>
      <c r="J5311" s="2"/>
    </row>
    <row r="5312" spans="1:10" ht="14.4" hidden="1">
      <c r="A5312" s="3" t="s">
        <v>69</v>
      </c>
      <c r="B5312" s="5">
        <v>2008</v>
      </c>
      <c r="C5312" s="3" t="s">
        <v>647</v>
      </c>
      <c r="D5312" s="3" t="s">
        <v>651</v>
      </c>
      <c r="E5312" s="3" t="s">
        <v>670</v>
      </c>
      <c r="F5312" s="3" t="s">
        <v>672</v>
      </c>
      <c r="G5312" s="5">
        <v>0.85914727400000002</v>
      </c>
      <c r="H5312" s="5">
        <v>0.64431545899999998</v>
      </c>
      <c r="I5312" s="5">
        <v>1.070790857</v>
      </c>
      <c r="J5312" s="2"/>
    </row>
    <row r="5313" spans="1:10" ht="14.4" hidden="1">
      <c r="A5313" s="3" t="s">
        <v>69</v>
      </c>
      <c r="B5313" s="5">
        <v>2009</v>
      </c>
      <c r="C5313" s="3" t="s">
        <v>647</v>
      </c>
      <c r="D5313" s="3" t="s">
        <v>651</v>
      </c>
      <c r="E5313" s="3" t="s">
        <v>670</v>
      </c>
      <c r="F5313" s="3" t="s">
        <v>672</v>
      </c>
      <c r="G5313" s="5">
        <v>0.86522457799999997</v>
      </c>
      <c r="H5313" s="5">
        <v>0.64891009499999996</v>
      </c>
      <c r="I5313" s="5">
        <v>1.0798750859999999</v>
      </c>
      <c r="J5313" s="2"/>
    </row>
    <row r="5314" spans="1:10" ht="14.4" hidden="1">
      <c r="A5314" s="3" t="s">
        <v>69</v>
      </c>
      <c r="B5314" s="5">
        <v>2010</v>
      </c>
      <c r="C5314" s="3" t="s">
        <v>647</v>
      </c>
      <c r="D5314" s="3" t="s">
        <v>651</v>
      </c>
      <c r="E5314" s="3" t="s">
        <v>670</v>
      </c>
      <c r="F5314" s="3" t="s">
        <v>672</v>
      </c>
      <c r="G5314" s="5">
        <v>0.87150833800000005</v>
      </c>
      <c r="H5314" s="5">
        <v>0.65222529100000004</v>
      </c>
      <c r="I5314" s="5">
        <v>1.10107752</v>
      </c>
      <c r="J5314" s="2"/>
    </row>
    <row r="5315" spans="1:10" ht="14.4" hidden="1">
      <c r="A5315" s="3" t="s">
        <v>69</v>
      </c>
      <c r="B5315" s="5">
        <v>2011</v>
      </c>
      <c r="C5315" s="3" t="s">
        <v>647</v>
      </c>
      <c r="D5315" s="3" t="s">
        <v>651</v>
      </c>
      <c r="E5315" s="3" t="s">
        <v>670</v>
      </c>
      <c r="F5315" s="3" t="s">
        <v>672</v>
      </c>
      <c r="G5315" s="5">
        <v>0.86980914300000001</v>
      </c>
      <c r="H5315" s="5">
        <v>0.64771988999999996</v>
      </c>
      <c r="I5315" s="5">
        <v>1.0948309490000001</v>
      </c>
      <c r="J5315" s="2"/>
    </row>
    <row r="5316" spans="1:10" ht="14.4" hidden="1">
      <c r="A5316" s="3" t="s">
        <v>69</v>
      </c>
      <c r="B5316" s="5">
        <v>2012</v>
      </c>
      <c r="C5316" s="3" t="s">
        <v>647</v>
      </c>
      <c r="D5316" s="3" t="s">
        <v>651</v>
      </c>
      <c r="E5316" s="3" t="s">
        <v>670</v>
      </c>
      <c r="F5316" s="3" t="s">
        <v>672</v>
      </c>
      <c r="G5316" s="5">
        <v>0.87756794400000004</v>
      </c>
      <c r="H5316" s="5">
        <v>0.65778044700000005</v>
      </c>
      <c r="I5316" s="5">
        <v>1.112669956</v>
      </c>
      <c r="J5316" s="2"/>
    </row>
    <row r="5317" spans="1:10" ht="14.4" hidden="1">
      <c r="A5317" s="3" t="s">
        <v>69</v>
      </c>
      <c r="B5317" s="5">
        <v>2013</v>
      </c>
      <c r="C5317" s="3" t="s">
        <v>647</v>
      </c>
      <c r="D5317" s="3" t="s">
        <v>651</v>
      </c>
      <c r="E5317" s="3" t="s">
        <v>670</v>
      </c>
      <c r="F5317" s="3" t="s">
        <v>672</v>
      </c>
      <c r="G5317" s="5">
        <v>0.84089759500000005</v>
      </c>
      <c r="H5317" s="5">
        <v>0.63058609799999998</v>
      </c>
      <c r="I5317" s="5">
        <v>1.078074041</v>
      </c>
      <c r="J5317" s="2"/>
    </row>
    <row r="5318" spans="1:10" ht="14.4" hidden="1">
      <c r="A5318" s="3" t="s">
        <v>69</v>
      </c>
      <c r="B5318" s="5">
        <v>2014</v>
      </c>
      <c r="C5318" s="3" t="s">
        <v>647</v>
      </c>
      <c r="D5318" s="3" t="s">
        <v>651</v>
      </c>
      <c r="E5318" s="3" t="s">
        <v>670</v>
      </c>
      <c r="F5318" s="3" t="s">
        <v>672</v>
      </c>
      <c r="G5318" s="5">
        <v>0.80839046800000003</v>
      </c>
      <c r="H5318" s="5">
        <v>0.60433152400000001</v>
      </c>
      <c r="I5318" s="5">
        <v>1.0442409070000001</v>
      </c>
      <c r="J5318" s="2"/>
    </row>
    <row r="5319" spans="1:10" ht="14.4" hidden="1">
      <c r="A5319" s="3" t="s">
        <v>69</v>
      </c>
      <c r="B5319" s="5">
        <v>2015</v>
      </c>
      <c r="C5319" s="3" t="s">
        <v>647</v>
      </c>
      <c r="D5319" s="3" t="s">
        <v>651</v>
      </c>
      <c r="E5319" s="3" t="s">
        <v>670</v>
      </c>
      <c r="F5319" s="3" t="s">
        <v>672</v>
      </c>
      <c r="G5319" s="5">
        <v>0.782341395</v>
      </c>
      <c r="H5319" s="5">
        <v>0.58395404699999998</v>
      </c>
      <c r="I5319" s="5">
        <v>1.0123379320000001</v>
      </c>
      <c r="J5319" s="2"/>
    </row>
    <row r="5320" spans="1:10" ht="14.4" hidden="1">
      <c r="A5320" s="3" t="s">
        <v>69</v>
      </c>
      <c r="B5320" s="5">
        <v>2016</v>
      </c>
      <c r="C5320" s="3" t="s">
        <v>647</v>
      </c>
      <c r="D5320" s="3" t="s">
        <v>651</v>
      </c>
      <c r="E5320" s="3" t="s">
        <v>670</v>
      </c>
      <c r="F5320" s="3" t="s">
        <v>672</v>
      </c>
      <c r="G5320" s="5">
        <v>0.76746834200000003</v>
      </c>
      <c r="H5320" s="5">
        <v>0.56360992399999998</v>
      </c>
      <c r="I5320" s="5">
        <v>1.0069644710000001</v>
      </c>
      <c r="J5320" s="2"/>
    </row>
    <row r="5321" spans="1:10" ht="14.4" hidden="1">
      <c r="A5321" s="3" t="s">
        <v>69</v>
      </c>
      <c r="B5321" s="5">
        <v>2017</v>
      </c>
      <c r="C5321" s="3" t="s">
        <v>647</v>
      </c>
      <c r="D5321" s="3" t="s">
        <v>651</v>
      </c>
      <c r="E5321" s="3" t="s">
        <v>670</v>
      </c>
      <c r="F5321" s="3" t="s">
        <v>672</v>
      </c>
      <c r="G5321" s="5">
        <v>0.74282888199999997</v>
      </c>
      <c r="H5321" s="5">
        <v>0.54505877000000003</v>
      </c>
      <c r="I5321" s="5">
        <v>0.97043428899999995</v>
      </c>
      <c r="J5321" s="2"/>
    </row>
    <row r="5322" spans="1:10" ht="14.4">
      <c r="A5322" s="3" t="s">
        <v>69</v>
      </c>
      <c r="B5322" s="5">
        <v>1990</v>
      </c>
      <c r="C5322" s="3" t="s">
        <v>647</v>
      </c>
      <c r="D5322" s="3" t="s">
        <v>642</v>
      </c>
      <c r="E5322" s="3" t="s">
        <v>670</v>
      </c>
      <c r="F5322" s="3" t="s">
        <v>671</v>
      </c>
      <c r="G5322" s="5">
        <v>2456.6925890000002</v>
      </c>
      <c r="H5322" s="5">
        <v>1924.4772849999999</v>
      </c>
      <c r="I5322" s="5">
        <v>2993.7708379999999</v>
      </c>
      <c r="J5322" s="2"/>
    </row>
    <row r="5323" spans="1:10" ht="14.4">
      <c r="A5323" s="3" t="s">
        <v>69</v>
      </c>
      <c r="B5323" s="5">
        <v>1991</v>
      </c>
      <c r="C5323" s="3" t="s">
        <v>647</v>
      </c>
      <c r="D5323" s="3" t="s">
        <v>642</v>
      </c>
      <c r="E5323" s="3" t="s">
        <v>670</v>
      </c>
      <c r="F5323" s="3" t="s">
        <v>671</v>
      </c>
      <c r="G5323" s="5">
        <v>2374.8803240000002</v>
      </c>
      <c r="H5323" s="5">
        <v>1858.401486</v>
      </c>
      <c r="I5323" s="5">
        <v>2887.3440900000001</v>
      </c>
      <c r="J5323" s="2"/>
    </row>
    <row r="5324" spans="1:10" ht="14.4">
      <c r="A5324" s="3" t="s">
        <v>69</v>
      </c>
      <c r="B5324" s="5">
        <v>1992</v>
      </c>
      <c r="C5324" s="3" t="s">
        <v>647</v>
      </c>
      <c r="D5324" s="3" t="s">
        <v>642</v>
      </c>
      <c r="E5324" s="3" t="s">
        <v>670</v>
      </c>
      <c r="F5324" s="3" t="s">
        <v>671</v>
      </c>
      <c r="G5324" s="5">
        <v>2284.1230690000002</v>
      </c>
      <c r="H5324" s="5">
        <v>1795.259474</v>
      </c>
      <c r="I5324" s="5">
        <v>2771.4861089999999</v>
      </c>
      <c r="J5324" s="2"/>
    </row>
    <row r="5325" spans="1:10" ht="14.4">
      <c r="A5325" s="3" t="s">
        <v>69</v>
      </c>
      <c r="B5325" s="5">
        <v>1993</v>
      </c>
      <c r="C5325" s="3" t="s">
        <v>647</v>
      </c>
      <c r="D5325" s="3" t="s">
        <v>642</v>
      </c>
      <c r="E5325" s="3" t="s">
        <v>670</v>
      </c>
      <c r="F5325" s="3" t="s">
        <v>671</v>
      </c>
      <c r="G5325" s="5">
        <v>2170.782209</v>
      </c>
      <c r="H5325" s="5">
        <v>1712.136657</v>
      </c>
      <c r="I5325" s="5">
        <v>2650.4785780000002</v>
      </c>
      <c r="J5325" s="2"/>
    </row>
    <row r="5326" spans="1:10" ht="14.4">
      <c r="A5326" s="3" t="s">
        <v>69</v>
      </c>
      <c r="B5326" s="5">
        <v>1994</v>
      </c>
      <c r="C5326" s="3" t="s">
        <v>647</v>
      </c>
      <c r="D5326" s="3" t="s">
        <v>642</v>
      </c>
      <c r="E5326" s="3" t="s">
        <v>670</v>
      </c>
      <c r="F5326" s="3" t="s">
        <v>671</v>
      </c>
      <c r="G5326" s="5">
        <v>2058.9153000000001</v>
      </c>
      <c r="H5326" s="5">
        <v>1629.660378</v>
      </c>
      <c r="I5326" s="5">
        <v>2527.9039389999998</v>
      </c>
      <c r="J5326" s="2"/>
    </row>
    <row r="5327" spans="1:10" ht="14.4">
      <c r="A5327" s="3" t="s">
        <v>69</v>
      </c>
      <c r="B5327" s="5">
        <v>1995</v>
      </c>
      <c r="C5327" s="3" t="s">
        <v>647</v>
      </c>
      <c r="D5327" s="3" t="s">
        <v>642</v>
      </c>
      <c r="E5327" s="3" t="s">
        <v>670</v>
      </c>
      <c r="F5327" s="3" t="s">
        <v>671</v>
      </c>
      <c r="G5327" s="5">
        <v>1953.076994</v>
      </c>
      <c r="H5327" s="5">
        <v>1544.888821</v>
      </c>
      <c r="I5327" s="5">
        <v>2370.8093680000002</v>
      </c>
      <c r="J5327" s="2"/>
    </row>
    <row r="5328" spans="1:10" ht="14.4">
      <c r="A5328" s="3" t="s">
        <v>69</v>
      </c>
      <c r="B5328" s="5">
        <v>1996</v>
      </c>
      <c r="C5328" s="3" t="s">
        <v>647</v>
      </c>
      <c r="D5328" s="3" t="s">
        <v>642</v>
      </c>
      <c r="E5328" s="3" t="s">
        <v>670</v>
      </c>
      <c r="F5328" s="3" t="s">
        <v>671</v>
      </c>
      <c r="G5328" s="5">
        <v>1829.7728460000001</v>
      </c>
      <c r="H5328" s="5">
        <v>1434.208455</v>
      </c>
      <c r="I5328" s="5">
        <v>2209.0364559999998</v>
      </c>
      <c r="J5328" s="2"/>
    </row>
    <row r="5329" spans="1:10" ht="14.4">
      <c r="A5329" s="3" t="s">
        <v>69</v>
      </c>
      <c r="B5329" s="5">
        <v>1997</v>
      </c>
      <c r="C5329" s="3" t="s">
        <v>647</v>
      </c>
      <c r="D5329" s="3" t="s">
        <v>642</v>
      </c>
      <c r="E5329" s="3" t="s">
        <v>670</v>
      </c>
      <c r="F5329" s="3" t="s">
        <v>671</v>
      </c>
      <c r="G5329" s="5">
        <v>1739.894049</v>
      </c>
      <c r="H5329" s="5">
        <v>1365.1235959999999</v>
      </c>
      <c r="I5329" s="5">
        <v>2105.1892710000002</v>
      </c>
      <c r="J5329" s="2"/>
    </row>
    <row r="5330" spans="1:10" ht="14.4">
      <c r="A5330" s="3" t="s">
        <v>69</v>
      </c>
      <c r="B5330" s="5">
        <v>1998</v>
      </c>
      <c r="C5330" s="3" t="s">
        <v>647</v>
      </c>
      <c r="D5330" s="3" t="s">
        <v>642</v>
      </c>
      <c r="E5330" s="3" t="s">
        <v>670</v>
      </c>
      <c r="F5330" s="3" t="s">
        <v>671</v>
      </c>
      <c r="G5330" s="5">
        <v>1644.2174889999999</v>
      </c>
      <c r="H5330" s="5">
        <v>1269.3479809999999</v>
      </c>
      <c r="I5330" s="5">
        <v>2006.0021690000001</v>
      </c>
      <c r="J5330" s="2"/>
    </row>
    <row r="5331" spans="1:10" ht="14.4">
      <c r="A5331" s="3" t="s">
        <v>69</v>
      </c>
      <c r="B5331" s="5">
        <v>1999</v>
      </c>
      <c r="C5331" s="3" t="s">
        <v>647</v>
      </c>
      <c r="D5331" s="3" t="s">
        <v>642</v>
      </c>
      <c r="E5331" s="3" t="s">
        <v>670</v>
      </c>
      <c r="F5331" s="3" t="s">
        <v>671</v>
      </c>
      <c r="G5331" s="5">
        <v>1530.9512070000001</v>
      </c>
      <c r="H5331" s="5">
        <v>1195.5823310000001</v>
      </c>
      <c r="I5331" s="5">
        <v>1839.698048</v>
      </c>
      <c r="J5331" s="2"/>
    </row>
    <row r="5332" spans="1:10" ht="14.4">
      <c r="A5332" s="3" t="s">
        <v>69</v>
      </c>
      <c r="B5332" s="5">
        <v>2000</v>
      </c>
      <c r="C5332" s="3" t="s">
        <v>647</v>
      </c>
      <c r="D5332" s="3" t="s">
        <v>642</v>
      </c>
      <c r="E5332" s="3" t="s">
        <v>670</v>
      </c>
      <c r="F5332" s="3" t="s">
        <v>671</v>
      </c>
      <c r="G5332" s="5">
        <v>1440.8196800000001</v>
      </c>
      <c r="H5332" s="5">
        <v>1108.8331209999999</v>
      </c>
      <c r="I5332" s="5">
        <v>1752.457332</v>
      </c>
      <c r="J5332" s="2"/>
    </row>
    <row r="5333" spans="1:10" ht="14.4">
      <c r="A5333" s="3" t="s">
        <v>69</v>
      </c>
      <c r="B5333" s="5">
        <v>2001</v>
      </c>
      <c r="C5333" s="3" t="s">
        <v>647</v>
      </c>
      <c r="D5333" s="3" t="s">
        <v>642</v>
      </c>
      <c r="E5333" s="3" t="s">
        <v>670</v>
      </c>
      <c r="F5333" s="3" t="s">
        <v>671</v>
      </c>
      <c r="G5333" s="5">
        <v>1351.5575100000001</v>
      </c>
      <c r="H5333" s="5">
        <v>1054.238949</v>
      </c>
      <c r="I5333" s="5">
        <v>1644.8764329999999</v>
      </c>
      <c r="J5333" s="2"/>
    </row>
    <row r="5334" spans="1:10" ht="14.4">
      <c r="A5334" s="3" t="s">
        <v>69</v>
      </c>
      <c r="B5334" s="5">
        <v>2002</v>
      </c>
      <c r="C5334" s="3" t="s">
        <v>647</v>
      </c>
      <c r="D5334" s="3" t="s">
        <v>642</v>
      </c>
      <c r="E5334" s="3" t="s">
        <v>670</v>
      </c>
      <c r="F5334" s="3" t="s">
        <v>671</v>
      </c>
      <c r="G5334" s="5">
        <v>1258.2185010000001</v>
      </c>
      <c r="H5334" s="5">
        <v>984.37079070000004</v>
      </c>
      <c r="I5334" s="5">
        <v>1523.757024</v>
      </c>
      <c r="J5334" s="2"/>
    </row>
    <row r="5335" spans="1:10" ht="14.4">
      <c r="A5335" s="3" t="s">
        <v>69</v>
      </c>
      <c r="B5335" s="5">
        <v>2003</v>
      </c>
      <c r="C5335" s="3" t="s">
        <v>647</v>
      </c>
      <c r="D5335" s="3" t="s">
        <v>642</v>
      </c>
      <c r="E5335" s="3" t="s">
        <v>670</v>
      </c>
      <c r="F5335" s="3" t="s">
        <v>671</v>
      </c>
      <c r="G5335" s="5">
        <v>1164.3182240000001</v>
      </c>
      <c r="H5335" s="5">
        <v>905.11025240000004</v>
      </c>
      <c r="I5335" s="5">
        <v>1411.1042379999999</v>
      </c>
      <c r="J5335" s="2"/>
    </row>
    <row r="5336" spans="1:10" ht="14.4">
      <c r="A5336" s="3" t="s">
        <v>69</v>
      </c>
      <c r="B5336" s="5">
        <v>2004</v>
      </c>
      <c r="C5336" s="3" t="s">
        <v>647</v>
      </c>
      <c r="D5336" s="3" t="s">
        <v>642</v>
      </c>
      <c r="E5336" s="3" t="s">
        <v>670</v>
      </c>
      <c r="F5336" s="3" t="s">
        <v>671</v>
      </c>
      <c r="G5336" s="5">
        <v>1091.232405</v>
      </c>
      <c r="H5336" s="5">
        <v>849.36610089999999</v>
      </c>
      <c r="I5336" s="5">
        <v>1327.4998399999999</v>
      </c>
      <c r="J5336" s="2"/>
    </row>
    <row r="5337" spans="1:10" ht="14.4">
      <c r="A5337" s="3" t="s">
        <v>69</v>
      </c>
      <c r="B5337" s="5">
        <v>2005</v>
      </c>
      <c r="C5337" s="3" t="s">
        <v>647</v>
      </c>
      <c r="D5337" s="3" t="s">
        <v>642</v>
      </c>
      <c r="E5337" s="3" t="s">
        <v>670</v>
      </c>
      <c r="F5337" s="3" t="s">
        <v>671</v>
      </c>
      <c r="G5337" s="5">
        <v>1028.8446799999999</v>
      </c>
      <c r="H5337" s="5">
        <v>799.16723999999999</v>
      </c>
      <c r="I5337" s="5">
        <v>1257.7537850000001</v>
      </c>
      <c r="J5337" s="2"/>
    </row>
    <row r="5338" spans="1:10" ht="14.4">
      <c r="A5338" s="3" t="s">
        <v>69</v>
      </c>
      <c r="B5338" s="5">
        <v>2006</v>
      </c>
      <c r="C5338" s="3" t="s">
        <v>647</v>
      </c>
      <c r="D5338" s="3" t="s">
        <v>642</v>
      </c>
      <c r="E5338" s="3" t="s">
        <v>670</v>
      </c>
      <c r="F5338" s="3" t="s">
        <v>671</v>
      </c>
      <c r="G5338" s="5">
        <v>956.83527270000002</v>
      </c>
      <c r="H5338" s="5">
        <v>739.17906740000001</v>
      </c>
      <c r="I5338" s="5">
        <v>1174.448122</v>
      </c>
      <c r="J5338" s="2"/>
    </row>
    <row r="5339" spans="1:10" ht="14.4">
      <c r="A5339" s="3" t="s">
        <v>69</v>
      </c>
      <c r="B5339" s="5">
        <v>2007</v>
      </c>
      <c r="C5339" s="3" t="s">
        <v>647</v>
      </c>
      <c r="D5339" s="3" t="s">
        <v>642</v>
      </c>
      <c r="E5339" s="3" t="s">
        <v>670</v>
      </c>
      <c r="F5339" s="3" t="s">
        <v>671</v>
      </c>
      <c r="G5339" s="5">
        <v>892.83376490000001</v>
      </c>
      <c r="H5339" s="5">
        <v>691.59053240000003</v>
      </c>
      <c r="I5339" s="5">
        <v>1097.6405500000001</v>
      </c>
      <c r="J5339" s="2"/>
    </row>
    <row r="5340" spans="1:10" ht="14.4">
      <c r="A5340" s="3" t="s">
        <v>69</v>
      </c>
      <c r="B5340" s="5">
        <v>2008</v>
      </c>
      <c r="C5340" s="3" t="s">
        <v>647</v>
      </c>
      <c r="D5340" s="3" t="s">
        <v>642</v>
      </c>
      <c r="E5340" s="3" t="s">
        <v>670</v>
      </c>
      <c r="F5340" s="3" t="s">
        <v>671</v>
      </c>
      <c r="G5340" s="5">
        <v>830.60223780000001</v>
      </c>
      <c r="H5340" s="5">
        <v>641.17833229999997</v>
      </c>
      <c r="I5340" s="5">
        <v>1026.754512</v>
      </c>
      <c r="J5340" s="2"/>
    </row>
    <row r="5341" spans="1:10" ht="14.4">
      <c r="A5341" s="3" t="s">
        <v>69</v>
      </c>
      <c r="B5341" s="5">
        <v>2009</v>
      </c>
      <c r="C5341" s="3" t="s">
        <v>647</v>
      </c>
      <c r="D5341" s="3" t="s">
        <v>642</v>
      </c>
      <c r="E5341" s="3" t="s">
        <v>670</v>
      </c>
      <c r="F5341" s="3" t="s">
        <v>671</v>
      </c>
      <c r="G5341" s="5">
        <v>774.17284589999997</v>
      </c>
      <c r="H5341" s="5">
        <v>608.26497759999995</v>
      </c>
      <c r="I5341" s="5">
        <v>952.36298190000002</v>
      </c>
      <c r="J5341" s="2"/>
    </row>
    <row r="5342" spans="1:10" ht="14.4">
      <c r="A5342" s="3" t="s">
        <v>69</v>
      </c>
      <c r="B5342" s="5">
        <v>2010</v>
      </c>
      <c r="C5342" s="3" t="s">
        <v>647</v>
      </c>
      <c r="D5342" s="3" t="s">
        <v>642</v>
      </c>
      <c r="E5342" s="3" t="s">
        <v>670</v>
      </c>
      <c r="F5342" s="3" t="s">
        <v>671</v>
      </c>
      <c r="G5342" s="5">
        <v>727.54112540000006</v>
      </c>
      <c r="H5342" s="5">
        <v>558.25704710000002</v>
      </c>
      <c r="I5342" s="5">
        <v>902.13475800000003</v>
      </c>
      <c r="J5342" s="2"/>
    </row>
    <row r="5343" spans="1:10" ht="14.4">
      <c r="A5343" s="3" t="s">
        <v>69</v>
      </c>
      <c r="B5343" s="5">
        <v>2011</v>
      </c>
      <c r="C5343" s="3" t="s">
        <v>647</v>
      </c>
      <c r="D5343" s="3" t="s">
        <v>642</v>
      </c>
      <c r="E5343" s="3" t="s">
        <v>670</v>
      </c>
      <c r="F5343" s="3" t="s">
        <v>671</v>
      </c>
      <c r="G5343" s="5">
        <v>687.93679580000003</v>
      </c>
      <c r="H5343" s="5">
        <v>523.2584372</v>
      </c>
      <c r="I5343" s="5">
        <v>844.68537019999997</v>
      </c>
      <c r="J5343" s="2"/>
    </row>
    <row r="5344" spans="1:10" ht="14.4">
      <c r="A5344" s="3" t="s">
        <v>69</v>
      </c>
      <c r="B5344" s="5">
        <v>2012</v>
      </c>
      <c r="C5344" s="3" t="s">
        <v>647</v>
      </c>
      <c r="D5344" s="3" t="s">
        <v>642</v>
      </c>
      <c r="E5344" s="3" t="s">
        <v>670</v>
      </c>
      <c r="F5344" s="3" t="s">
        <v>671</v>
      </c>
      <c r="G5344" s="5">
        <v>666.53964240000005</v>
      </c>
      <c r="H5344" s="5">
        <v>518.50431379999998</v>
      </c>
      <c r="I5344" s="5">
        <v>820.03796880000004</v>
      </c>
      <c r="J5344" s="2"/>
    </row>
    <row r="5345" spans="1:10" ht="14.4">
      <c r="A5345" s="3" t="s">
        <v>69</v>
      </c>
      <c r="B5345" s="5">
        <v>2013</v>
      </c>
      <c r="C5345" s="3" t="s">
        <v>647</v>
      </c>
      <c r="D5345" s="3" t="s">
        <v>642</v>
      </c>
      <c r="E5345" s="3" t="s">
        <v>670</v>
      </c>
      <c r="F5345" s="3" t="s">
        <v>671</v>
      </c>
      <c r="G5345" s="5">
        <v>598.15147349999995</v>
      </c>
      <c r="H5345" s="5">
        <v>463.85462580000001</v>
      </c>
      <c r="I5345" s="5">
        <v>741.285751</v>
      </c>
      <c r="J5345" s="2"/>
    </row>
    <row r="5346" spans="1:10" ht="14.4">
      <c r="A5346" s="3" t="s">
        <v>69</v>
      </c>
      <c r="B5346" s="5">
        <v>2014</v>
      </c>
      <c r="C5346" s="3" t="s">
        <v>647</v>
      </c>
      <c r="D5346" s="3" t="s">
        <v>642</v>
      </c>
      <c r="E5346" s="3" t="s">
        <v>670</v>
      </c>
      <c r="F5346" s="3" t="s">
        <v>671</v>
      </c>
      <c r="G5346" s="5">
        <v>525.79872990000001</v>
      </c>
      <c r="H5346" s="5">
        <v>398.96633789999998</v>
      </c>
      <c r="I5346" s="5">
        <v>664.16931780000004</v>
      </c>
      <c r="J5346" s="2"/>
    </row>
    <row r="5347" spans="1:10" ht="14.4">
      <c r="A5347" s="3" t="s">
        <v>69</v>
      </c>
      <c r="B5347" s="5">
        <v>2015</v>
      </c>
      <c r="C5347" s="3" t="s">
        <v>647</v>
      </c>
      <c r="D5347" s="3" t="s">
        <v>642</v>
      </c>
      <c r="E5347" s="3" t="s">
        <v>670</v>
      </c>
      <c r="F5347" s="3" t="s">
        <v>671</v>
      </c>
      <c r="G5347" s="5">
        <v>473.64883049999997</v>
      </c>
      <c r="H5347" s="5">
        <v>362.3208037</v>
      </c>
      <c r="I5347" s="5">
        <v>592.58030410000003</v>
      </c>
      <c r="J5347" s="2"/>
    </row>
    <row r="5348" spans="1:10" ht="14.4">
      <c r="A5348" s="3" t="s">
        <v>69</v>
      </c>
      <c r="B5348" s="5">
        <v>2016</v>
      </c>
      <c r="C5348" s="3" t="s">
        <v>647</v>
      </c>
      <c r="D5348" s="3" t="s">
        <v>642</v>
      </c>
      <c r="E5348" s="3" t="s">
        <v>670</v>
      </c>
      <c r="F5348" s="3" t="s">
        <v>671</v>
      </c>
      <c r="G5348" s="5">
        <v>419.5365443</v>
      </c>
      <c r="H5348" s="5">
        <v>314.9322373</v>
      </c>
      <c r="I5348" s="5">
        <v>524.99902159999999</v>
      </c>
      <c r="J5348" s="2"/>
    </row>
    <row r="5349" spans="1:10" ht="14.4">
      <c r="A5349" s="3" t="s">
        <v>69</v>
      </c>
      <c r="B5349" s="5">
        <v>2017</v>
      </c>
      <c r="C5349" s="3" t="s">
        <v>647</v>
      </c>
      <c r="D5349" s="3" t="s">
        <v>642</v>
      </c>
      <c r="E5349" s="3" t="s">
        <v>670</v>
      </c>
      <c r="F5349" s="3" t="s">
        <v>671</v>
      </c>
      <c r="G5349" s="5">
        <v>370.36275819999997</v>
      </c>
      <c r="H5349" s="5">
        <v>278.56977760000001</v>
      </c>
      <c r="I5349" s="5">
        <v>465.96206910000001</v>
      </c>
      <c r="J5349" s="2"/>
    </row>
    <row r="5350" spans="1:10" ht="14.4" hidden="1">
      <c r="A5350" s="3" t="s">
        <v>69</v>
      </c>
      <c r="B5350" s="5">
        <v>1990</v>
      </c>
      <c r="C5350" s="3" t="s">
        <v>647</v>
      </c>
      <c r="D5350" s="3" t="s">
        <v>642</v>
      </c>
      <c r="E5350" s="3" t="s">
        <v>670</v>
      </c>
      <c r="F5350" s="3" t="s">
        <v>672</v>
      </c>
      <c r="G5350" s="5">
        <v>32.928907330000001</v>
      </c>
      <c r="H5350" s="5">
        <v>26.076095630000001</v>
      </c>
      <c r="I5350" s="5">
        <v>39.860092520000002</v>
      </c>
      <c r="J5350" s="2"/>
    </row>
    <row r="5351" spans="1:10" ht="14.4" hidden="1">
      <c r="A5351" s="3" t="s">
        <v>69</v>
      </c>
      <c r="B5351" s="5">
        <v>1991</v>
      </c>
      <c r="C5351" s="3" t="s">
        <v>647</v>
      </c>
      <c r="D5351" s="3" t="s">
        <v>642</v>
      </c>
      <c r="E5351" s="3" t="s">
        <v>670</v>
      </c>
      <c r="F5351" s="3" t="s">
        <v>672</v>
      </c>
      <c r="G5351" s="5">
        <v>31.98889947</v>
      </c>
      <c r="H5351" s="5">
        <v>25.208628619999999</v>
      </c>
      <c r="I5351" s="5">
        <v>38.542491470000002</v>
      </c>
      <c r="J5351" s="2"/>
    </row>
    <row r="5352" spans="1:10" ht="14.4" hidden="1">
      <c r="A5352" s="3" t="s">
        <v>69</v>
      </c>
      <c r="B5352" s="5">
        <v>1992</v>
      </c>
      <c r="C5352" s="3" t="s">
        <v>647</v>
      </c>
      <c r="D5352" s="3" t="s">
        <v>642</v>
      </c>
      <c r="E5352" s="3" t="s">
        <v>670</v>
      </c>
      <c r="F5352" s="3" t="s">
        <v>672</v>
      </c>
      <c r="G5352" s="5">
        <v>30.94404239</v>
      </c>
      <c r="H5352" s="5">
        <v>24.517800000000001</v>
      </c>
      <c r="I5352" s="5">
        <v>37.37448844</v>
      </c>
      <c r="J5352" s="2"/>
    </row>
    <row r="5353" spans="1:10" ht="14.4" hidden="1">
      <c r="A5353" s="3" t="s">
        <v>69</v>
      </c>
      <c r="B5353" s="5">
        <v>1993</v>
      </c>
      <c r="C5353" s="3" t="s">
        <v>647</v>
      </c>
      <c r="D5353" s="3" t="s">
        <v>642</v>
      </c>
      <c r="E5353" s="3" t="s">
        <v>670</v>
      </c>
      <c r="F5353" s="3" t="s">
        <v>672</v>
      </c>
      <c r="G5353" s="5">
        <v>29.50245001</v>
      </c>
      <c r="H5353" s="5">
        <v>23.45087732</v>
      </c>
      <c r="I5353" s="5">
        <v>35.775293390000002</v>
      </c>
      <c r="J5353" s="2"/>
    </row>
    <row r="5354" spans="1:10" ht="14.4" hidden="1">
      <c r="A5354" s="3" t="s">
        <v>69</v>
      </c>
      <c r="B5354" s="5">
        <v>1994</v>
      </c>
      <c r="C5354" s="3" t="s">
        <v>647</v>
      </c>
      <c r="D5354" s="3" t="s">
        <v>642</v>
      </c>
      <c r="E5354" s="3" t="s">
        <v>670</v>
      </c>
      <c r="F5354" s="3" t="s">
        <v>672</v>
      </c>
      <c r="G5354" s="5">
        <v>28.108007619999999</v>
      </c>
      <c r="H5354" s="5">
        <v>22.461250440000001</v>
      </c>
      <c r="I5354" s="5">
        <v>34.090443149999999</v>
      </c>
      <c r="J5354" s="2"/>
    </row>
    <row r="5355" spans="1:10" ht="14.4" hidden="1">
      <c r="A5355" s="3" t="s">
        <v>69</v>
      </c>
      <c r="B5355" s="5">
        <v>1995</v>
      </c>
      <c r="C5355" s="3" t="s">
        <v>647</v>
      </c>
      <c r="D5355" s="3" t="s">
        <v>642</v>
      </c>
      <c r="E5355" s="3" t="s">
        <v>670</v>
      </c>
      <c r="F5355" s="3" t="s">
        <v>672</v>
      </c>
      <c r="G5355" s="5">
        <v>26.77872052</v>
      </c>
      <c r="H5355" s="5">
        <v>21.367057809999999</v>
      </c>
      <c r="I5355" s="5">
        <v>32.413991060000001</v>
      </c>
      <c r="J5355" s="2"/>
    </row>
    <row r="5356" spans="1:10" ht="14.4" hidden="1">
      <c r="A5356" s="3" t="s">
        <v>69</v>
      </c>
      <c r="B5356" s="5">
        <v>1996</v>
      </c>
      <c r="C5356" s="3" t="s">
        <v>647</v>
      </c>
      <c r="D5356" s="3" t="s">
        <v>642</v>
      </c>
      <c r="E5356" s="3" t="s">
        <v>670</v>
      </c>
      <c r="F5356" s="3" t="s">
        <v>672</v>
      </c>
      <c r="G5356" s="5">
        <v>25.295992569999999</v>
      </c>
      <c r="H5356" s="5">
        <v>20.01791184</v>
      </c>
      <c r="I5356" s="5">
        <v>30.32006947</v>
      </c>
      <c r="J5356" s="2"/>
    </row>
    <row r="5357" spans="1:10" ht="14.4" hidden="1">
      <c r="A5357" s="3" t="s">
        <v>69</v>
      </c>
      <c r="B5357" s="5">
        <v>1997</v>
      </c>
      <c r="C5357" s="3" t="s">
        <v>647</v>
      </c>
      <c r="D5357" s="3" t="s">
        <v>642</v>
      </c>
      <c r="E5357" s="3" t="s">
        <v>670</v>
      </c>
      <c r="F5357" s="3" t="s">
        <v>672</v>
      </c>
      <c r="G5357" s="5">
        <v>24.438568360000001</v>
      </c>
      <c r="H5357" s="5">
        <v>19.456637910000001</v>
      </c>
      <c r="I5357" s="5">
        <v>29.398711280000001</v>
      </c>
      <c r="J5357" s="2"/>
    </row>
    <row r="5358" spans="1:10" ht="14.4" hidden="1">
      <c r="A5358" s="3" t="s">
        <v>69</v>
      </c>
      <c r="B5358" s="5">
        <v>1998</v>
      </c>
      <c r="C5358" s="3" t="s">
        <v>647</v>
      </c>
      <c r="D5358" s="3" t="s">
        <v>642</v>
      </c>
      <c r="E5358" s="3" t="s">
        <v>670</v>
      </c>
      <c r="F5358" s="3" t="s">
        <v>672</v>
      </c>
      <c r="G5358" s="5">
        <v>23.35271964</v>
      </c>
      <c r="H5358" s="5">
        <v>18.186828120000001</v>
      </c>
      <c r="I5358" s="5">
        <v>28.179151319999999</v>
      </c>
      <c r="J5358" s="2"/>
    </row>
    <row r="5359" spans="1:10" ht="14.4" hidden="1">
      <c r="A5359" s="3" t="s">
        <v>69</v>
      </c>
      <c r="B5359" s="5">
        <v>1999</v>
      </c>
      <c r="C5359" s="3" t="s">
        <v>647</v>
      </c>
      <c r="D5359" s="3" t="s">
        <v>642</v>
      </c>
      <c r="E5359" s="3" t="s">
        <v>670</v>
      </c>
      <c r="F5359" s="3" t="s">
        <v>672</v>
      </c>
      <c r="G5359" s="5">
        <v>21.89379332</v>
      </c>
      <c r="H5359" s="5">
        <v>17.236501310000001</v>
      </c>
      <c r="I5359" s="5">
        <v>26.086387899999998</v>
      </c>
      <c r="J5359" s="2"/>
    </row>
    <row r="5360" spans="1:10" ht="14.4" hidden="1">
      <c r="A5360" s="3" t="s">
        <v>69</v>
      </c>
      <c r="B5360" s="5">
        <v>2000</v>
      </c>
      <c r="C5360" s="3" t="s">
        <v>647</v>
      </c>
      <c r="D5360" s="3" t="s">
        <v>642</v>
      </c>
      <c r="E5360" s="3" t="s">
        <v>670</v>
      </c>
      <c r="F5360" s="3" t="s">
        <v>672</v>
      </c>
      <c r="G5360" s="5">
        <v>20.793745510000001</v>
      </c>
      <c r="H5360" s="5">
        <v>16.139373719999998</v>
      </c>
      <c r="I5360" s="5">
        <v>24.976223390000001</v>
      </c>
      <c r="J5360" s="2"/>
    </row>
    <row r="5361" spans="1:10" ht="14.4" hidden="1">
      <c r="A5361" s="3" t="s">
        <v>69</v>
      </c>
      <c r="B5361" s="5">
        <v>2001</v>
      </c>
      <c r="C5361" s="3" t="s">
        <v>647</v>
      </c>
      <c r="D5361" s="3" t="s">
        <v>642</v>
      </c>
      <c r="E5361" s="3" t="s">
        <v>670</v>
      </c>
      <c r="F5361" s="3" t="s">
        <v>672</v>
      </c>
      <c r="G5361" s="5">
        <v>19.749106730000001</v>
      </c>
      <c r="H5361" s="5">
        <v>15.49724881</v>
      </c>
      <c r="I5361" s="5">
        <v>23.88502312</v>
      </c>
      <c r="J5361" s="2"/>
    </row>
    <row r="5362" spans="1:10" ht="14.4" hidden="1">
      <c r="A5362" s="3" t="s">
        <v>69</v>
      </c>
      <c r="B5362" s="5">
        <v>2002</v>
      </c>
      <c r="C5362" s="3" t="s">
        <v>647</v>
      </c>
      <c r="D5362" s="3" t="s">
        <v>642</v>
      </c>
      <c r="E5362" s="3" t="s">
        <v>670</v>
      </c>
      <c r="F5362" s="3" t="s">
        <v>672</v>
      </c>
      <c r="G5362" s="5">
        <v>18.624613159999999</v>
      </c>
      <c r="H5362" s="5">
        <v>14.69980335</v>
      </c>
      <c r="I5362" s="5">
        <v>22.512522480000001</v>
      </c>
      <c r="J5362" s="2"/>
    </row>
    <row r="5363" spans="1:10" ht="14.4" hidden="1">
      <c r="A5363" s="3" t="s">
        <v>69</v>
      </c>
      <c r="B5363" s="5">
        <v>2003</v>
      </c>
      <c r="C5363" s="3" t="s">
        <v>647</v>
      </c>
      <c r="D5363" s="3" t="s">
        <v>642</v>
      </c>
      <c r="E5363" s="3" t="s">
        <v>670</v>
      </c>
      <c r="F5363" s="3" t="s">
        <v>672</v>
      </c>
      <c r="G5363" s="5">
        <v>17.427619050000001</v>
      </c>
      <c r="H5363" s="5">
        <v>13.6801663</v>
      </c>
      <c r="I5363" s="5">
        <v>21.011031790000001</v>
      </c>
      <c r="J5363" s="2"/>
    </row>
    <row r="5364" spans="1:10" ht="14.4" hidden="1">
      <c r="A5364" s="3" t="s">
        <v>69</v>
      </c>
      <c r="B5364" s="5">
        <v>2004</v>
      </c>
      <c r="C5364" s="3" t="s">
        <v>647</v>
      </c>
      <c r="D5364" s="3" t="s">
        <v>642</v>
      </c>
      <c r="E5364" s="3" t="s">
        <v>670</v>
      </c>
      <c r="F5364" s="3" t="s">
        <v>672</v>
      </c>
      <c r="G5364" s="5">
        <v>16.39151721</v>
      </c>
      <c r="H5364" s="5">
        <v>12.9090635</v>
      </c>
      <c r="I5364" s="5">
        <v>19.85853771</v>
      </c>
      <c r="J5364" s="2"/>
    </row>
    <row r="5365" spans="1:10" ht="14.4" hidden="1">
      <c r="A5365" s="3" t="s">
        <v>69</v>
      </c>
      <c r="B5365" s="5">
        <v>2005</v>
      </c>
      <c r="C5365" s="3" t="s">
        <v>647</v>
      </c>
      <c r="D5365" s="3" t="s">
        <v>642</v>
      </c>
      <c r="E5365" s="3" t="s">
        <v>670</v>
      </c>
      <c r="F5365" s="3" t="s">
        <v>672</v>
      </c>
      <c r="G5365" s="5">
        <v>15.690698469999999</v>
      </c>
      <c r="H5365" s="5">
        <v>12.37203081</v>
      </c>
      <c r="I5365" s="5">
        <v>18.98752953</v>
      </c>
      <c r="J5365" s="2"/>
    </row>
    <row r="5366" spans="1:10" ht="14.4" hidden="1">
      <c r="A5366" s="3" t="s">
        <v>69</v>
      </c>
      <c r="B5366" s="5">
        <v>2006</v>
      </c>
      <c r="C5366" s="3" t="s">
        <v>647</v>
      </c>
      <c r="D5366" s="3" t="s">
        <v>642</v>
      </c>
      <c r="E5366" s="3" t="s">
        <v>670</v>
      </c>
      <c r="F5366" s="3" t="s">
        <v>672</v>
      </c>
      <c r="G5366" s="5">
        <v>14.89683627</v>
      </c>
      <c r="H5366" s="5">
        <v>11.698530030000001</v>
      </c>
      <c r="I5366" s="5">
        <v>18.110266500000002</v>
      </c>
      <c r="J5366" s="2"/>
    </row>
    <row r="5367" spans="1:10" ht="14.4" hidden="1">
      <c r="A5367" s="3" t="s">
        <v>69</v>
      </c>
      <c r="B5367" s="5">
        <v>2007</v>
      </c>
      <c r="C5367" s="3" t="s">
        <v>647</v>
      </c>
      <c r="D5367" s="3" t="s">
        <v>642</v>
      </c>
      <c r="E5367" s="3" t="s">
        <v>670</v>
      </c>
      <c r="F5367" s="3" t="s">
        <v>672</v>
      </c>
      <c r="G5367" s="5">
        <v>14.18947356</v>
      </c>
      <c r="H5367" s="5">
        <v>11.112842280000001</v>
      </c>
      <c r="I5367" s="5">
        <v>17.301957739999999</v>
      </c>
      <c r="J5367" s="2"/>
    </row>
    <row r="5368" spans="1:10" ht="14.4" hidden="1">
      <c r="A5368" s="3" t="s">
        <v>69</v>
      </c>
      <c r="B5368" s="5">
        <v>2008</v>
      </c>
      <c r="C5368" s="3" t="s">
        <v>647</v>
      </c>
      <c r="D5368" s="3" t="s">
        <v>642</v>
      </c>
      <c r="E5368" s="3" t="s">
        <v>670</v>
      </c>
      <c r="F5368" s="3" t="s">
        <v>672</v>
      </c>
      <c r="G5368" s="5">
        <v>13.48999471</v>
      </c>
      <c r="H5368" s="5">
        <v>10.513078869999999</v>
      </c>
      <c r="I5368" s="5">
        <v>16.4218905</v>
      </c>
      <c r="J5368" s="2"/>
    </row>
    <row r="5369" spans="1:10" ht="14.4" hidden="1">
      <c r="A5369" s="3" t="s">
        <v>69</v>
      </c>
      <c r="B5369" s="5">
        <v>2009</v>
      </c>
      <c r="C5369" s="3" t="s">
        <v>647</v>
      </c>
      <c r="D5369" s="3" t="s">
        <v>642</v>
      </c>
      <c r="E5369" s="3" t="s">
        <v>670</v>
      </c>
      <c r="F5369" s="3" t="s">
        <v>672</v>
      </c>
      <c r="G5369" s="5">
        <v>12.796783509999999</v>
      </c>
      <c r="H5369" s="5">
        <v>10.16376752</v>
      </c>
      <c r="I5369" s="5">
        <v>15.53471673</v>
      </c>
      <c r="J5369" s="2"/>
    </row>
    <row r="5370" spans="1:10" ht="14.4" hidden="1">
      <c r="A5370" s="3" t="s">
        <v>69</v>
      </c>
      <c r="B5370" s="5">
        <v>2010</v>
      </c>
      <c r="C5370" s="3" t="s">
        <v>647</v>
      </c>
      <c r="D5370" s="3" t="s">
        <v>642</v>
      </c>
      <c r="E5370" s="3" t="s">
        <v>670</v>
      </c>
      <c r="F5370" s="3" t="s">
        <v>672</v>
      </c>
      <c r="G5370" s="5">
        <v>12.240580489999999</v>
      </c>
      <c r="H5370" s="5">
        <v>9.4472059559999995</v>
      </c>
      <c r="I5370" s="5">
        <v>14.91848371</v>
      </c>
      <c r="J5370" s="2"/>
    </row>
    <row r="5371" spans="1:10" ht="14.4" hidden="1">
      <c r="A5371" s="3" t="s">
        <v>69</v>
      </c>
      <c r="B5371" s="5">
        <v>2011</v>
      </c>
      <c r="C5371" s="3" t="s">
        <v>647</v>
      </c>
      <c r="D5371" s="3" t="s">
        <v>642</v>
      </c>
      <c r="E5371" s="3" t="s">
        <v>670</v>
      </c>
      <c r="F5371" s="3" t="s">
        <v>672</v>
      </c>
      <c r="G5371" s="5">
        <v>11.73219053</v>
      </c>
      <c r="H5371" s="5">
        <v>9.0635905430000001</v>
      </c>
      <c r="I5371" s="5">
        <v>14.303821129999999</v>
      </c>
      <c r="J5371" s="2"/>
    </row>
    <row r="5372" spans="1:10" ht="14.4" hidden="1">
      <c r="A5372" s="3" t="s">
        <v>69</v>
      </c>
      <c r="B5372" s="5">
        <v>2012</v>
      </c>
      <c r="C5372" s="3" t="s">
        <v>647</v>
      </c>
      <c r="D5372" s="3" t="s">
        <v>642</v>
      </c>
      <c r="E5372" s="3" t="s">
        <v>670</v>
      </c>
      <c r="F5372" s="3" t="s">
        <v>672</v>
      </c>
      <c r="G5372" s="5">
        <v>11.50388167</v>
      </c>
      <c r="H5372" s="5">
        <v>9.0853209909999997</v>
      </c>
      <c r="I5372" s="5">
        <v>14.026126359999999</v>
      </c>
      <c r="J5372" s="2"/>
    </row>
    <row r="5373" spans="1:10" ht="14.4" hidden="1">
      <c r="A5373" s="3" t="s">
        <v>69</v>
      </c>
      <c r="B5373" s="5">
        <v>2013</v>
      </c>
      <c r="C5373" s="3" t="s">
        <v>647</v>
      </c>
      <c r="D5373" s="3" t="s">
        <v>642</v>
      </c>
      <c r="E5373" s="3" t="s">
        <v>670</v>
      </c>
      <c r="F5373" s="3" t="s">
        <v>672</v>
      </c>
      <c r="G5373" s="5">
        <v>10.58724851</v>
      </c>
      <c r="H5373" s="5">
        <v>8.2580002869999998</v>
      </c>
      <c r="I5373" s="5">
        <v>12.959477209999999</v>
      </c>
      <c r="J5373" s="2"/>
    </row>
    <row r="5374" spans="1:10" ht="14.4" hidden="1">
      <c r="A5374" s="3" t="s">
        <v>69</v>
      </c>
      <c r="B5374" s="5">
        <v>2014</v>
      </c>
      <c r="C5374" s="3" t="s">
        <v>647</v>
      </c>
      <c r="D5374" s="3" t="s">
        <v>642</v>
      </c>
      <c r="E5374" s="3" t="s">
        <v>670</v>
      </c>
      <c r="F5374" s="3" t="s">
        <v>672</v>
      </c>
      <c r="G5374" s="5">
        <v>9.6759506420000001</v>
      </c>
      <c r="H5374" s="5">
        <v>7.5600821509999996</v>
      </c>
      <c r="I5374" s="5">
        <v>11.965359579999999</v>
      </c>
      <c r="J5374" s="2"/>
    </row>
    <row r="5375" spans="1:10" ht="14.4" hidden="1">
      <c r="A5375" s="3" t="s">
        <v>69</v>
      </c>
      <c r="B5375" s="5">
        <v>2015</v>
      </c>
      <c r="C5375" s="3" t="s">
        <v>647</v>
      </c>
      <c r="D5375" s="3" t="s">
        <v>642</v>
      </c>
      <c r="E5375" s="3" t="s">
        <v>670</v>
      </c>
      <c r="F5375" s="3" t="s">
        <v>672</v>
      </c>
      <c r="G5375" s="5">
        <v>8.9846175030000008</v>
      </c>
      <c r="H5375" s="5">
        <v>7.0028142339999997</v>
      </c>
      <c r="I5375" s="5">
        <v>11.12520013</v>
      </c>
      <c r="J5375" s="2"/>
    </row>
    <row r="5376" spans="1:10" ht="14.4" hidden="1">
      <c r="A5376" s="3" t="s">
        <v>69</v>
      </c>
      <c r="B5376" s="5">
        <v>2016</v>
      </c>
      <c r="C5376" s="3" t="s">
        <v>647</v>
      </c>
      <c r="D5376" s="3" t="s">
        <v>642</v>
      </c>
      <c r="E5376" s="3" t="s">
        <v>670</v>
      </c>
      <c r="F5376" s="3" t="s">
        <v>672</v>
      </c>
      <c r="G5376" s="5">
        <v>8.3078810379999997</v>
      </c>
      <c r="H5376" s="5">
        <v>6.2931539430000001</v>
      </c>
      <c r="I5376" s="5">
        <v>10.34868838</v>
      </c>
      <c r="J5376" s="2"/>
    </row>
    <row r="5377" spans="1:10" ht="14.4" hidden="1">
      <c r="A5377" s="3" t="s">
        <v>69</v>
      </c>
      <c r="B5377" s="5">
        <v>2017</v>
      </c>
      <c r="C5377" s="3" t="s">
        <v>647</v>
      </c>
      <c r="D5377" s="3" t="s">
        <v>642</v>
      </c>
      <c r="E5377" s="3" t="s">
        <v>670</v>
      </c>
      <c r="F5377" s="3" t="s">
        <v>672</v>
      </c>
      <c r="G5377" s="5">
        <v>7.6239154429999996</v>
      </c>
      <c r="H5377" s="5">
        <v>5.8456539620000001</v>
      </c>
      <c r="I5377" s="5">
        <v>9.5557108260000003</v>
      </c>
      <c r="J5377" s="2"/>
    </row>
    <row r="5378" spans="1:10" ht="14.4">
      <c r="A5378" s="3" t="s">
        <v>273</v>
      </c>
      <c r="B5378" s="5">
        <v>1990</v>
      </c>
      <c r="C5378" s="3" t="s">
        <v>641</v>
      </c>
      <c r="D5378" s="3" t="s">
        <v>642</v>
      </c>
      <c r="E5378" s="3" t="s">
        <v>670</v>
      </c>
      <c r="F5378" s="3" t="s">
        <v>671</v>
      </c>
      <c r="G5378" s="5">
        <v>11644.110780000001</v>
      </c>
      <c r="H5378" s="5">
        <v>8720.0942230000001</v>
      </c>
      <c r="I5378" s="5">
        <v>14866.1101</v>
      </c>
      <c r="J5378" s="2"/>
    </row>
    <row r="5379" spans="1:10" ht="14.4">
      <c r="A5379" s="3" t="s">
        <v>273</v>
      </c>
      <c r="B5379" s="5">
        <v>1991</v>
      </c>
      <c r="C5379" s="3" t="s">
        <v>641</v>
      </c>
      <c r="D5379" s="3" t="s">
        <v>642</v>
      </c>
      <c r="E5379" s="3" t="s">
        <v>670</v>
      </c>
      <c r="F5379" s="3" t="s">
        <v>671</v>
      </c>
      <c r="G5379" s="5">
        <v>10587.5062</v>
      </c>
      <c r="H5379" s="5">
        <v>7977.8520980000003</v>
      </c>
      <c r="I5379" s="5">
        <v>13385.59302</v>
      </c>
      <c r="J5379" s="2"/>
    </row>
    <row r="5380" spans="1:10" ht="14.4">
      <c r="A5380" s="3" t="s">
        <v>273</v>
      </c>
      <c r="B5380" s="5">
        <v>1992</v>
      </c>
      <c r="C5380" s="3" t="s">
        <v>641</v>
      </c>
      <c r="D5380" s="3" t="s">
        <v>642</v>
      </c>
      <c r="E5380" s="3" t="s">
        <v>670</v>
      </c>
      <c r="F5380" s="3" t="s">
        <v>671</v>
      </c>
      <c r="G5380" s="5">
        <v>9518.8883949999999</v>
      </c>
      <c r="H5380" s="5">
        <v>7252.1744959999996</v>
      </c>
      <c r="I5380" s="5">
        <v>12073.69188</v>
      </c>
      <c r="J5380" s="2"/>
    </row>
    <row r="5381" spans="1:10" ht="14.4">
      <c r="A5381" s="3" t="s">
        <v>273</v>
      </c>
      <c r="B5381" s="5">
        <v>1993</v>
      </c>
      <c r="C5381" s="3" t="s">
        <v>641</v>
      </c>
      <c r="D5381" s="3" t="s">
        <v>642</v>
      </c>
      <c r="E5381" s="3" t="s">
        <v>670</v>
      </c>
      <c r="F5381" s="3" t="s">
        <v>671</v>
      </c>
      <c r="G5381" s="5">
        <v>8673.9361800000006</v>
      </c>
      <c r="H5381" s="5">
        <v>6600.5489580000003</v>
      </c>
      <c r="I5381" s="5">
        <v>11047.110790000001</v>
      </c>
      <c r="J5381" s="2"/>
    </row>
    <row r="5382" spans="1:10" ht="14.4">
      <c r="A5382" s="3" t="s">
        <v>273</v>
      </c>
      <c r="B5382" s="5">
        <v>1994</v>
      </c>
      <c r="C5382" s="3" t="s">
        <v>641</v>
      </c>
      <c r="D5382" s="3" t="s">
        <v>642</v>
      </c>
      <c r="E5382" s="3" t="s">
        <v>670</v>
      </c>
      <c r="F5382" s="3" t="s">
        <v>671</v>
      </c>
      <c r="G5382" s="5">
        <v>7888.6420950000002</v>
      </c>
      <c r="H5382" s="5">
        <v>5987.2608730000002</v>
      </c>
      <c r="I5382" s="5">
        <v>10010.758970000001</v>
      </c>
      <c r="J5382" s="2"/>
    </row>
    <row r="5383" spans="1:10" ht="14.4">
      <c r="A5383" s="3" t="s">
        <v>273</v>
      </c>
      <c r="B5383" s="5">
        <v>1995</v>
      </c>
      <c r="C5383" s="3" t="s">
        <v>641</v>
      </c>
      <c r="D5383" s="3" t="s">
        <v>642</v>
      </c>
      <c r="E5383" s="3" t="s">
        <v>670</v>
      </c>
      <c r="F5383" s="3" t="s">
        <v>671</v>
      </c>
      <c r="G5383" s="5">
        <v>7117.3091439999998</v>
      </c>
      <c r="H5383" s="5">
        <v>5390.5588189999999</v>
      </c>
      <c r="I5383" s="5">
        <v>9055.003068</v>
      </c>
      <c r="J5383" s="2"/>
    </row>
    <row r="5384" spans="1:10" ht="14.4">
      <c r="A5384" s="3" t="s">
        <v>273</v>
      </c>
      <c r="B5384" s="5">
        <v>1996</v>
      </c>
      <c r="C5384" s="3" t="s">
        <v>641</v>
      </c>
      <c r="D5384" s="3" t="s">
        <v>642</v>
      </c>
      <c r="E5384" s="3" t="s">
        <v>670</v>
      </c>
      <c r="F5384" s="3" t="s">
        <v>671</v>
      </c>
      <c r="G5384" s="5">
        <v>6429.0597420000004</v>
      </c>
      <c r="H5384" s="5">
        <v>4889.3055109999996</v>
      </c>
      <c r="I5384" s="5">
        <v>8133.7317329999996</v>
      </c>
      <c r="J5384" s="2"/>
    </row>
    <row r="5385" spans="1:10" ht="14.4">
      <c r="A5385" s="3" t="s">
        <v>273</v>
      </c>
      <c r="B5385" s="5">
        <v>1997</v>
      </c>
      <c r="C5385" s="3" t="s">
        <v>641</v>
      </c>
      <c r="D5385" s="3" t="s">
        <v>642</v>
      </c>
      <c r="E5385" s="3" t="s">
        <v>670</v>
      </c>
      <c r="F5385" s="3" t="s">
        <v>671</v>
      </c>
      <c r="G5385" s="5">
        <v>5939.7324920000001</v>
      </c>
      <c r="H5385" s="5">
        <v>4501.1682179999998</v>
      </c>
      <c r="I5385" s="5">
        <v>7544.8905729999997</v>
      </c>
      <c r="J5385" s="2"/>
    </row>
    <row r="5386" spans="1:10" ht="14.4">
      <c r="A5386" s="3" t="s">
        <v>273</v>
      </c>
      <c r="B5386" s="5">
        <v>1998</v>
      </c>
      <c r="C5386" s="3" t="s">
        <v>641</v>
      </c>
      <c r="D5386" s="3" t="s">
        <v>642</v>
      </c>
      <c r="E5386" s="3" t="s">
        <v>670</v>
      </c>
      <c r="F5386" s="3" t="s">
        <v>671</v>
      </c>
      <c r="G5386" s="5">
        <v>5671.3582539999998</v>
      </c>
      <c r="H5386" s="5">
        <v>4310.5308169999998</v>
      </c>
      <c r="I5386" s="5">
        <v>7190.9560380000003</v>
      </c>
      <c r="J5386" s="2"/>
    </row>
    <row r="5387" spans="1:10" ht="14.4">
      <c r="A5387" s="3" t="s">
        <v>273</v>
      </c>
      <c r="B5387" s="5">
        <v>1999</v>
      </c>
      <c r="C5387" s="3" t="s">
        <v>641</v>
      </c>
      <c r="D5387" s="3" t="s">
        <v>642</v>
      </c>
      <c r="E5387" s="3" t="s">
        <v>670</v>
      </c>
      <c r="F5387" s="3" t="s">
        <v>671</v>
      </c>
      <c r="G5387" s="5">
        <v>5136.7542999999996</v>
      </c>
      <c r="H5387" s="5">
        <v>3923.8189400000001</v>
      </c>
      <c r="I5387" s="5">
        <v>6529.6273410000003</v>
      </c>
      <c r="J5387" s="2"/>
    </row>
    <row r="5388" spans="1:10" ht="14.4">
      <c r="A5388" s="3" t="s">
        <v>273</v>
      </c>
      <c r="B5388" s="5">
        <v>2000</v>
      </c>
      <c r="C5388" s="3" t="s">
        <v>641</v>
      </c>
      <c r="D5388" s="3" t="s">
        <v>642</v>
      </c>
      <c r="E5388" s="3" t="s">
        <v>670</v>
      </c>
      <c r="F5388" s="3" t="s">
        <v>671</v>
      </c>
      <c r="G5388" s="5">
        <v>4488.4759999999997</v>
      </c>
      <c r="H5388" s="5">
        <v>3393.1102519999999</v>
      </c>
      <c r="I5388" s="5">
        <v>5734.9266049999997</v>
      </c>
      <c r="J5388" s="2"/>
    </row>
    <row r="5389" spans="1:10" ht="14.4">
      <c r="A5389" s="3" t="s">
        <v>273</v>
      </c>
      <c r="B5389" s="5">
        <v>2001</v>
      </c>
      <c r="C5389" s="3" t="s">
        <v>641</v>
      </c>
      <c r="D5389" s="3" t="s">
        <v>642</v>
      </c>
      <c r="E5389" s="3" t="s">
        <v>670</v>
      </c>
      <c r="F5389" s="3" t="s">
        <v>671</v>
      </c>
      <c r="G5389" s="5">
        <v>4060.6806769999998</v>
      </c>
      <c r="H5389" s="5">
        <v>3081.1072519999998</v>
      </c>
      <c r="I5389" s="5">
        <v>5176.3004739999997</v>
      </c>
      <c r="J5389" s="2"/>
    </row>
    <row r="5390" spans="1:10" ht="14.4">
      <c r="A5390" s="3" t="s">
        <v>273</v>
      </c>
      <c r="B5390" s="5">
        <v>2002</v>
      </c>
      <c r="C5390" s="3" t="s">
        <v>641</v>
      </c>
      <c r="D5390" s="3" t="s">
        <v>642</v>
      </c>
      <c r="E5390" s="3" t="s">
        <v>670</v>
      </c>
      <c r="F5390" s="3" t="s">
        <v>671</v>
      </c>
      <c r="G5390" s="5">
        <v>3719.5145200000002</v>
      </c>
      <c r="H5390" s="5">
        <v>2805.4557669999999</v>
      </c>
      <c r="I5390" s="5">
        <v>4724.8908780000002</v>
      </c>
      <c r="J5390" s="2"/>
    </row>
    <row r="5391" spans="1:10" ht="14.4">
      <c r="A5391" s="3" t="s">
        <v>273</v>
      </c>
      <c r="B5391" s="5">
        <v>2003</v>
      </c>
      <c r="C5391" s="3" t="s">
        <v>641</v>
      </c>
      <c r="D5391" s="3" t="s">
        <v>642</v>
      </c>
      <c r="E5391" s="3" t="s">
        <v>670</v>
      </c>
      <c r="F5391" s="3" t="s">
        <v>671</v>
      </c>
      <c r="G5391" s="5">
        <v>3439.4707669999998</v>
      </c>
      <c r="H5391" s="5">
        <v>2613.4262399999998</v>
      </c>
      <c r="I5391" s="5">
        <v>4361.0593479999998</v>
      </c>
      <c r="J5391" s="2"/>
    </row>
    <row r="5392" spans="1:10" ht="14.4">
      <c r="A5392" s="3" t="s">
        <v>273</v>
      </c>
      <c r="B5392" s="5">
        <v>2004</v>
      </c>
      <c r="C5392" s="3" t="s">
        <v>641</v>
      </c>
      <c r="D5392" s="3" t="s">
        <v>642</v>
      </c>
      <c r="E5392" s="3" t="s">
        <v>670</v>
      </c>
      <c r="F5392" s="3" t="s">
        <v>671</v>
      </c>
      <c r="G5392" s="5">
        <v>3206.8355980000001</v>
      </c>
      <c r="H5392" s="5">
        <v>2461.6807490000001</v>
      </c>
      <c r="I5392" s="5">
        <v>4037.8269700000001</v>
      </c>
      <c r="J5392" s="2"/>
    </row>
    <row r="5393" spans="1:10" ht="14.4">
      <c r="A5393" s="3" t="s">
        <v>273</v>
      </c>
      <c r="B5393" s="5">
        <v>2005</v>
      </c>
      <c r="C5393" s="3" t="s">
        <v>641</v>
      </c>
      <c r="D5393" s="3" t="s">
        <v>642</v>
      </c>
      <c r="E5393" s="3" t="s">
        <v>670</v>
      </c>
      <c r="F5393" s="3" t="s">
        <v>671</v>
      </c>
      <c r="G5393" s="5">
        <v>2946.9610899999998</v>
      </c>
      <c r="H5393" s="5">
        <v>2255.163595</v>
      </c>
      <c r="I5393" s="5">
        <v>3701.8835340000001</v>
      </c>
      <c r="J5393" s="2"/>
    </row>
    <row r="5394" spans="1:10" ht="14.4">
      <c r="A5394" s="3" t="s">
        <v>273</v>
      </c>
      <c r="B5394" s="5">
        <v>2006</v>
      </c>
      <c r="C5394" s="3" t="s">
        <v>641</v>
      </c>
      <c r="D5394" s="3" t="s">
        <v>642</v>
      </c>
      <c r="E5394" s="3" t="s">
        <v>670</v>
      </c>
      <c r="F5394" s="3" t="s">
        <v>671</v>
      </c>
      <c r="G5394" s="5">
        <v>2721.6563259999998</v>
      </c>
      <c r="H5394" s="5">
        <v>2089.8926259999998</v>
      </c>
      <c r="I5394" s="5">
        <v>3436.997363</v>
      </c>
      <c r="J5394" s="2"/>
    </row>
    <row r="5395" spans="1:10" ht="14.4">
      <c r="A5395" s="3" t="s">
        <v>273</v>
      </c>
      <c r="B5395" s="5">
        <v>2007</v>
      </c>
      <c r="C5395" s="3" t="s">
        <v>641</v>
      </c>
      <c r="D5395" s="3" t="s">
        <v>642</v>
      </c>
      <c r="E5395" s="3" t="s">
        <v>670</v>
      </c>
      <c r="F5395" s="3" t="s">
        <v>671</v>
      </c>
      <c r="G5395" s="5">
        <v>2517.565321</v>
      </c>
      <c r="H5395" s="5">
        <v>1945.528456</v>
      </c>
      <c r="I5395" s="5">
        <v>3158.0079369999999</v>
      </c>
      <c r="J5395" s="2"/>
    </row>
    <row r="5396" spans="1:10" ht="14.4">
      <c r="A5396" s="3" t="s">
        <v>273</v>
      </c>
      <c r="B5396" s="5">
        <v>2008</v>
      </c>
      <c r="C5396" s="3" t="s">
        <v>641</v>
      </c>
      <c r="D5396" s="3" t="s">
        <v>642</v>
      </c>
      <c r="E5396" s="3" t="s">
        <v>670</v>
      </c>
      <c r="F5396" s="3" t="s">
        <v>671</v>
      </c>
      <c r="G5396" s="5">
        <v>2349.966887</v>
      </c>
      <c r="H5396" s="5">
        <v>1794.0082460000001</v>
      </c>
      <c r="I5396" s="5">
        <v>2975.8699940000001</v>
      </c>
      <c r="J5396" s="2"/>
    </row>
    <row r="5397" spans="1:10" ht="14.4">
      <c r="A5397" s="3" t="s">
        <v>273</v>
      </c>
      <c r="B5397" s="5">
        <v>2009</v>
      </c>
      <c r="C5397" s="3" t="s">
        <v>641</v>
      </c>
      <c r="D5397" s="3" t="s">
        <v>642</v>
      </c>
      <c r="E5397" s="3" t="s">
        <v>670</v>
      </c>
      <c r="F5397" s="3" t="s">
        <v>671</v>
      </c>
      <c r="G5397" s="5">
        <v>2129.6291030000002</v>
      </c>
      <c r="H5397" s="5">
        <v>1627.2015899999999</v>
      </c>
      <c r="I5397" s="5">
        <v>2694.8366580000002</v>
      </c>
      <c r="J5397" s="2"/>
    </row>
    <row r="5398" spans="1:10" ht="14.4">
      <c r="A5398" s="3" t="s">
        <v>273</v>
      </c>
      <c r="B5398" s="5">
        <v>2010</v>
      </c>
      <c r="C5398" s="3" t="s">
        <v>641</v>
      </c>
      <c r="D5398" s="3" t="s">
        <v>642</v>
      </c>
      <c r="E5398" s="3" t="s">
        <v>670</v>
      </c>
      <c r="F5398" s="3" t="s">
        <v>671</v>
      </c>
      <c r="G5398" s="5">
        <v>1880.3336650000001</v>
      </c>
      <c r="H5398" s="5">
        <v>1424.0144700000001</v>
      </c>
      <c r="I5398" s="5">
        <v>2384.8886859999998</v>
      </c>
      <c r="J5398" s="2"/>
    </row>
    <row r="5399" spans="1:10" ht="14.4">
      <c r="A5399" s="3" t="s">
        <v>273</v>
      </c>
      <c r="B5399" s="5">
        <v>2011</v>
      </c>
      <c r="C5399" s="3" t="s">
        <v>641</v>
      </c>
      <c r="D5399" s="3" t="s">
        <v>642</v>
      </c>
      <c r="E5399" s="3" t="s">
        <v>670</v>
      </c>
      <c r="F5399" s="3" t="s">
        <v>671</v>
      </c>
      <c r="G5399" s="5">
        <v>1652.1724529999999</v>
      </c>
      <c r="H5399" s="5">
        <v>1258.4712219999999</v>
      </c>
      <c r="I5399" s="5">
        <v>2130.7307059999998</v>
      </c>
      <c r="J5399" s="2"/>
    </row>
    <row r="5400" spans="1:10" ht="14.4">
      <c r="A5400" s="3" t="s">
        <v>273</v>
      </c>
      <c r="B5400" s="5">
        <v>2012</v>
      </c>
      <c r="C5400" s="3" t="s">
        <v>641</v>
      </c>
      <c r="D5400" s="3" t="s">
        <v>642</v>
      </c>
      <c r="E5400" s="3" t="s">
        <v>670</v>
      </c>
      <c r="F5400" s="3" t="s">
        <v>671</v>
      </c>
      <c r="G5400" s="5">
        <v>1445.4795819999999</v>
      </c>
      <c r="H5400" s="5">
        <v>1096.280622</v>
      </c>
      <c r="I5400" s="5">
        <v>1844.6409510000001</v>
      </c>
      <c r="J5400" s="2"/>
    </row>
    <row r="5401" spans="1:10" ht="14.4">
      <c r="A5401" s="3" t="s">
        <v>273</v>
      </c>
      <c r="B5401" s="5">
        <v>2013</v>
      </c>
      <c r="C5401" s="3" t="s">
        <v>641</v>
      </c>
      <c r="D5401" s="3" t="s">
        <v>642</v>
      </c>
      <c r="E5401" s="3" t="s">
        <v>670</v>
      </c>
      <c r="F5401" s="3" t="s">
        <v>671</v>
      </c>
      <c r="G5401" s="5">
        <v>1286.4304259999999</v>
      </c>
      <c r="H5401" s="5">
        <v>970.78262559999996</v>
      </c>
      <c r="I5401" s="5">
        <v>1684.5949270000001</v>
      </c>
      <c r="J5401" s="2"/>
    </row>
    <row r="5402" spans="1:10" ht="14.4">
      <c r="A5402" s="3" t="s">
        <v>273</v>
      </c>
      <c r="B5402" s="5">
        <v>2014</v>
      </c>
      <c r="C5402" s="3" t="s">
        <v>641</v>
      </c>
      <c r="D5402" s="3" t="s">
        <v>642</v>
      </c>
      <c r="E5402" s="3" t="s">
        <v>670</v>
      </c>
      <c r="F5402" s="3" t="s">
        <v>671</v>
      </c>
      <c r="G5402" s="5">
        <v>1119.366865</v>
      </c>
      <c r="H5402" s="5">
        <v>834.22750359999998</v>
      </c>
      <c r="I5402" s="5">
        <v>1462.426776</v>
      </c>
      <c r="J5402" s="2"/>
    </row>
    <row r="5403" spans="1:10" ht="14.4">
      <c r="A5403" s="3" t="s">
        <v>273</v>
      </c>
      <c r="B5403" s="5">
        <v>2015</v>
      </c>
      <c r="C5403" s="3" t="s">
        <v>641</v>
      </c>
      <c r="D5403" s="3" t="s">
        <v>642</v>
      </c>
      <c r="E5403" s="3" t="s">
        <v>670</v>
      </c>
      <c r="F5403" s="3" t="s">
        <v>671</v>
      </c>
      <c r="G5403" s="5">
        <v>978.06927169999994</v>
      </c>
      <c r="H5403" s="5">
        <v>734.35420290000002</v>
      </c>
      <c r="I5403" s="5">
        <v>1277.136943</v>
      </c>
      <c r="J5403" s="2"/>
    </row>
    <row r="5404" spans="1:10" ht="14.4">
      <c r="A5404" s="3" t="s">
        <v>273</v>
      </c>
      <c r="B5404" s="5">
        <v>2016</v>
      </c>
      <c r="C5404" s="3" t="s">
        <v>641</v>
      </c>
      <c r="D5404" s="3" t="s">
        <v>642</v>
      </c>
      <c r="E5404" s="3" t="s">
        <v>670</v>
      </c>
      <c r="F5404" s="3" t="s">
        <v>671</v>
      </c>
      <c r="G5404" s="5">
        <v>868.69194519999996</v>
      </c>
      <c r="H5404" s="5">
        <v>637.79300450000005</v>
      </c>
      <c r="I5404" s="5">
        <v>1132.110968</v>
      </c>
      <c r="J5404" s="2"/>
    </row>
    <row r="5405" spans="1:10" ht="14.4">
      <c r="A5405" s="3" t="s">
        <v>273</v>
      </c>
      <c r="B5405" s="5">
        <v>2017</v>
      </c>
      <c r="C5405" s="3" t="s">
        <v>641</v>
      </c>
      <c r="D5405" s="3" t="s">
        <v>642</v>
      </c>
      <c r="E5405" s="3" t="s">
        <v>670</v>
      </c>
      <c r="F5405" s="3" t="s">
        <v>671</v>
      </c>
      <c r="G5405" s="5">
        <v>778.72164740000005</v>
      </c>
      <c r="H5405" s="5">
        <v>570.77847970000005</v>
      </c>
      <c r="I5405" s="5">
        <v>1028.9171140000001</v>
      </c>
      <c r="J5405" s="2"/>
    </row>
    <row r="5406" spans="1:10" ht="14.4" hidden="1">
      <c r="A5406" s="3" t="s">
        <v>273</v>
      </c>
      <c r="B5406" s="5">
        <v>1990</v>
      </c>
      <c r="C5406" s="3" t="s">
        <v>641</v>
      </c>
      <c r="D5406" s="3" t="s">
        <v>642</v>
      </c>
      <c r="E5406" s="3" t="s">
        <v>670</v>
      </c>
      <c r="F5406" s="3" t="s">
        <v>672</v>
      </c>
      <c r="G5406" s="5">
        <v>133.7223827</v>
      </c>
      <c r="H5406" s="5">
        <v>100.094859</v>
      </c>
      <c r="I5406" s="5">
        <v>170.8158976</v>
      </c>
      <c r="J5406" s="2"/>
    </row>
    <row r="5407" spans="1:10" ht="14.4" hidden="1">
      <c r="A5407" s="3" t="s">
        <v>273</v>
      </c>
      <c r="B5407" s="5">
        <v>1991</v>
      </c>
      <c r="C5407" s="3" t="s">
        <v>641</v>
      </c>
      <c r="D5407" s="3" t="s">
        <v>642</v>
      </c>
      <c r="E5407" s="3" t="s">
        <v>670</v>
      </c>
      <c r="F5407" s="3" t="s">
        <v>672</v>
      </c>
      <c r="G5407" s="5">
        <v>121.57592099999999</v>
      </c>
      <c r="H5407" s="5">
        <v>91.595261170000001</v>
      </c>
      <c r="I5407" s="5">
        <v>153.68184719999999</v>
      </c>
      <c r="J5407" s="2"/>
    </row>
    <row r="5408" spans="1:10" ht="14.4" hidden="1">
      <c r="A5408" s="3" t="s">
        <v>273</v>
      </c>
      <c r="B5408" s="5">
        <v>1992</v>
      </c>
      <c r="C5408" s="3" t="s">
        <v>641</v>
      </c>
      <c r="D5408" s="3" t="s">
        <v>642</v>
      </c>
      <c r="E5408" s="3" t="s">
        <v>670</v>
      </c>
      <c r="F5408" s="3" t="s">
        <v>672</v>
      </c>
      <c r="G5408" s="5">
        <v>109.2927165</v>
      </c>
      <c r="H5408" s="5">
        <v>83.260258780000001</v>
      </c>
      <c r="I5408" s="5">
        <v>138.6400142</v>
      </c>
      <c r="J5408" s="2"/>
    </row>
    <row r="5409" spans="1:10" ht="14.4" hidden="1">
      <c r="A5409" s="3" t="s">
        <v>273</v>
      </c>
      <c r="B5409" s="5">
        <v>1993</v>
      </c>
      <c r="C5409" s="3" t="s">
        <v>641</v>
      </c>
      <c r="D5409" s="3" t="s">
        <v>642</v>
      </c>
      <c r="E5409" s="3" t="s">
        <v>670</v>
      </c>
      <c r="F5409" s="3" t="s">
        <v>672</v>
      </c>
      <c r="G5409" s="5">
        <v>99.564528960000004</v>
      </c>
      <c r="H5409" s="5">
        <v>75.767759760000004</v>
      </c>
      <c r="I5409" s="5">
        <v>126.77659610000001</v>
      </c>
      <c r="J5409" s="2"/>
    </row>
    <row r="5410" spans="1:10" ht="14.4" hidden="1">
      <c r="A5410" s="3" t="s">
        <v>273</v>
      </c>
      <c r="B5410" s="5">
        <v>1994</v>
      </c>
      <c r="C5410" s="3" t="s">
        <v>641</v>
      </c>
      <c r="D5410" s="3" t="s">
        <v>642</v>
      </c>
      <c r="E5410" s="3" t="s">
        <v>670</v>
      </c>
      <c r="F5410" s="3" t="s">
        <v>672</v>
      </c>
      <c r="G5410" s="5">
        <v>90.515644039999998</v>
      </c>
      <c r="H5410" s="5">
        <v>68.673342509999998</v>
      </c>
      <c r="I5410" s="5">
        <v>114.8798433</v>
      </c>
      <c r="J5410" s="2"/>
    </row>
    <row r="5411" spans="1:10" ht="14.4" hidden="1">
      <c r="A5411" s="3" t="s">
        <v>273</v>
      </c>
      <c r="B5411" s="5">
        <v>1995</v>
      </c>
      <c r="C5411" s="3" t="s">
        <v>641</v>
      </c>
      <c r="D5411" s="3" t="s">
        <v>642</v>
      </c>
      <c r="E5411" s="3" t="s">
        <v>670</v>
      </c>
      <c r="F5411" s="3" t="s">
        <v>672</v>
      </c>
      <c r="G5411" s="5">
        <v>81.640078849999995</v>
      </c>
      <c r="H5411" s="5">
        <v>61.82300738</v>
      </c>
      <c r="I5411" s="5">
        <v>103.83930239999999</v>
      </c>
      <c r="J5411" s="2"/>
    </row>
    <row r="5412" spans="1:10" ht="14.4" hidden="1">
      <c r="A5412" s="3" t="s">
        <v>273</v>
      </c>
      <c r="B5412" s="5">
        <v>1996</v>
      </c>
      <c r="C5412" s="3" t="s">
        <v>641</v>
      </c>
      <c r="D5412" s="3" t="s">
        <v>642</v>
      </c>
      <c r="E5412" s="3" t="s">
        <v>670</v>
      </c>
      <c r="F5412" s="3" t="s">
        <v>672</v>
      </c>
      <c r="G5412" s="5">
        <v>73.739206890000006</v>
      </c>
      <c r="H5412" s="5">
        <v>56.085213860000003</v>
      </c>
      <c r="I5412" s="5">
        <v>93.319840850000006</v>
      </c>
      <c r="J5412" s="2"/>
    </row>
    <row r="5413" spans="1:10" ht="14.4" hidden="1">
      <c r="A5413" s="3" t="s">
        <v>273</v>
      </c>
      <c r="B5413" s="5">
        <v>1997</v>
      </c>
      <c r="C5413" s="3" t="s">
        <v>641</v>
      </c>
      <c r="D5413" s="3" t="s">
        <v>642</v>
      </c>
      <c r="E5413" s="3" t="s">
        <v>670</v>
      </c>
      <c r="F5413" s="3" t="s">
        <v>672</v>
      </c>
      <c r="G5413" s="5">
        <v>68.131040150000004</v>
      </c>
      <c r="H5413" s="5">
        <v>51.616695579999998</v>
      </c>
      <c r="I5413" s="5">
        <v>86.602042870000005</v>
      </c>
      <c r="J5413" s="2"/>
    </row>
    <row r="5414" spans="1:10" ht="14.4" hidden="1">
      <c r="A5414" s="3" t="s">
        <v>273</v>
      </c>
      <c r="B5414" s="5">
        <v>1998</v>
      </c>
      <c r="C5414" s="3" t="s">
        <v>641</v>
      </c>
      <c r="D5414" s="3" t="s">
        <v>642</v>
      </c>
      <c r="E5414" s="3" t="s">
        <v>670</v>
      </c>
      <c r="F5414" s="3" t="s">
        <v>672</v>
      </c>
      <c r="G5414" s="5">
        <v>65.054882750000004</v>
      </c>
      <c r="H5414" s="5">
        <v>49.457372169999999</v>
      </c>
      <c r="I5414" s="5">
        <v>82.494956950000002</v>
      </c>
      <c r="J5414" s="2"/>
    </row>
    <row r="5415" spans="1:10" ht="14.4" hidden="1">
      <c r="A5415" s="3" t="s">
        <v>273</v>
      </c>
      <c r="B5415" s="5">
        <v>1999</v>
      </c>
      <c r="C5415" s="3" t="s">
        <v>641</v>
      </c>
      <c r="D5415" s="3" t="s">
        <v>642</v>
      </c>
      <c r="E5415" s="3" t="s">
        <v>670</v>
      </c>
      <c r="F5415" s="3" t="s">
        <v>672</v>
      </c>
      <c r="G5415" s="5">
        <v>58.912100590000001</v>
      </c>
      <c r="H5415" s="5">
        <v>44.99161565</v>
      </c>
      <c r="I5415" s="5">
        <v>74.899982019999996</v>
      </c>
      <c r="J5415" s="2"/>
    </row>
    <row r="5416" spans="1:10" ht="14.4" hidden="1">
      <c r="A5416" s="3" t="s">
        <v>273</v>
      </c>
      <c r="B5416" s="5">
        <v>2000</v>
      </c>
      <c r="C5416" s="3" t="s">
        <v>641</v>
      </c>
      <c r="D5416" s="3" t="s">
        <v>642</v>
      </c>
      <c r="E5416" s="3" t="s">
        <v>670</v>
      </c>
      <c r="F5416" s="3" t="s">
        <v>672</v>
      </c>
      <c r="G5416" s="5">
        <v>51.464074320000002</v>
      </c>
      <c r="H5416" s="5">
        <v>38.889462870000003</v>
      </c>
      <c r="I5416" s="5">
        <v>65.797272230000004</v>
      </c>
      <c r="J5416" s="2"/>
    </row>
    <row r="5417" spans="1:10" ht="14.4" hidden="1">
      <c r="A5417" s="3" t="s">
        <v>273</v>
      </c>
      <c r="B5417" s="5">
        <v>2001</v>
      </c>
      <c r="C5417" s="3" t="s">
        <v>641</v>
      </c>
      <c r="D5417" s="3" t="s">
        <v>642</v>
      </c>
      <c r="E5417" s="3" t="s">
        <v>670</v>
      </c>
      <c r="F5417" s="3" t="s">
        <v>672</v>
      </c>
      <c r="G5417" s="5">
        <v>46.552673009999999</v>
      </c>
      <c r="H5417" s="5">
        <v>35.322169930000001</v>
      </c>
      <c r="I5417" s="5">
        <v>59.32529985</v>
      </c>
      <c r="J5417" s="2"/>
    </row>
    <row r="5418" spans="1:10" ht="14.4" hidden="1">
      <c r="A5418" s="3" t="s">
        <v>273</v>
      </c>
      <c r="B5418" s="5">
        <v>2002</v>
      </c>
      <c r="C5418" s="3" t="s">
        <v>641</v>
      </c>
      <c r="D5418" s="3" t="s">
        <v>642</v>
      </c>
      <c r="E5418" s="3" t="s">
        <v>670</v>
      </c>
      <c r="F5418" s="3" t="s">
        <v>672</v>
      </c>
      <c r="G5418" s="5">
        <v>42.63603706</v>
      </c>
      <c r="H5418" s="5">
        <v>32.159860330000001</v>
      </c>
      <c r="I5418" s="5">
        <v>54.154200340000003</v>
      </c>
      <c r="J5418" s="2"/>
    </row>
    <row r="5419" spans="1:10" ht="14.4" hidden="1">
      <c r="A5419" s="3" t="s">
        <v>273</v>
      </c>
      <c r="B5419" s="5">
        <v>2003</v>
      </c>
      <c r="C5419" s="3" t="s">
        <v>641</v>
      </c>
      <c r="D5419" s="3" t="s">
        <v>642</v>
      </c>
      <c r="E5419" s="3" t="s">
        <v>670</v>
      </c>
      <c r="F5419" s="3" t="s">
        <v>672</v>
      </c>
      <c r="G5419" s="5">
        <v>39.421540399999998</v>
      </c>
      <c r="H5419" s="5">
        <v>29.95297665</v>
      </c>
      <c r="I5419" s="5">
        <v>50.032174580000003</v>
      </c>
      <c r="J5419" s="2"/>
    </row>
    <row r="5420" spans="1:10" ht="14.4" hidden="1">
      <c r="A5420" s="3" t="s">
        <v>273</v>
      </c>
      <c r="B5420" s="5">
        <v>2004</v>
      </c>
      <c r="C5420" s="3" t="s">
        <v>641</v>
      </c>
      <c r="D5420" s="3" t="s">
        <v>642</v>
      </c>
      <c r="E5420" s="3" t="s">
        <v>670</v>
      </c>
      <c r="F5420" s="3" t="s">
        <v>672</v>
      </c>
      <c r="G5420" s="5">
        <v>36.756037849999998</v>
      </c>
      <c r="H5420" s="5">
        <v>28.214207460000001</v>
      </c>
      <c r="I5420" s="5">
        <v>46.30408139</v>
      </c>
      <c r="J5420" s="2"/>
    </row>
    <row r="5421" spans="1:10" ht="14.4" hidden="1">
      <c r="A5421" s="3" t="s">
        <v>273</v>
      </c>
      <c r="B5421" s="5">
        <v>2005</v>
      </c>
      <c r="C5421" s="3" t="s">
        <v>641</v>
      </c>
      <c r="D5421" s="3" t="s">
        <v>642</v>
      </c>
      <c r="E5421" s="3" t="s">
        <v>670</v>
      </c>
      <c r="F5421" s="3" t="s">
        <v>672</v>
      </c>
      <c r="G5421" s="5">
        <v>33.76904862</v>
      </c>
      <c r="H5421" s="5">
        <v>25.828825909999999</v>
      </c>
      <c r="I5421" s="5">
        <v>42.4030068</v>
      </c>
      <c r="J5421" s="2"/>
    </row>
    <row r="5422" spans="1:10" ht="14.4" hidden="1">
      <c r="A5422" s="3" t="s">
        <v>273</v>
      </c>
      <c r="B5422" s="5">
        <v>2006</v>
      </c>
      <c r="C5422" s="3" t="s">
        <v>641</v>
      </c>
      <c r="D5422" s="3" t="s">
        <v>642</v>
      </c>
      <c r="E5422" s="3" t="s">
        <v>670</v>
      </c>
      <c r="F5422" s="3" t="s">
        <v>672</v>
      </c>
      <c r="G5422" s="5">
        <v>31.177258049999999</v>
      </c>
      <c r="H5422" s="5">
        <v>23.95577248</v>
      </c>
      <c r="I5422" s="5">
        <v>39.389605830000001</v>
      </c>
      <c r="J5422" s="2"/>
    </row>
    <row r="5423" spans="1:10" ht="14.4" hidden="1">
      <c r="A5423" s="3" t="s">
        <v>273</v>
      </c>
      <c r="B5423" s="5">
        <v>2007</v>
      </c>
      <c r="C5423" s="3" t="s">
        <v>641</v>
      </c>
      <c r="D5423" s="3" t="s">
        <v>642</v>
      </c>
      <c r="E5423" s="3" t="s">
        <v>670</v>
      </c>
      <c r="F5423" s="3" t="s">
        <v>672</v>
      </c>
      <c r="G5423" s="5">
        <v>28.82799026</v>
      </c>
      <c r="H5423" s="5">
        <v>22.27463036</v>
      </c>
      <c r="I5423" s="5">
        <v>36.195525719999999</v>
      </c>
      <c r="J5423" s="2"/>
    </row>
    <row r="5424" spans="1:10" ht="14.4" hidden="1">
      <c r="A5424" s="3" t="s">
        <v>273</v>
      </c>
      <c r="B5424" s="5">
        <v>2008</v>
      </c>
      <c r="C5424" s="3" t="s">
        <v>641</v>
      </c>
      <c r="D5424" s="3" t="s">
        <v>642</v>
      </c>
      <c r="E5424" s="3" t="s">
        <v>670</v>
      </c>
      <c r="F5424" s="3" t="s">
        <v>672</v>
      </c>
      <c r="G5424" s="5">
        <v>26.899273659999999</v>
      </c>
      <c r="H5424" s="5">
        <v>20.52173239</v>
      </c>
      <c r="I5424" s="5">
        <v>34.088512600000001</v>
      </c>
      <c r="J5424" s="2"/>
    </row>
    <row r="5425" spans="1:10" ht="14.4" hidden="1">
      <c r="A5425" s="3" t="s">
        <v>273</v>
      </c>
      <c r="B5425" s="5">
        <v>2009</v>
      </c>
      <c r="C5425" s="3" t="s">
        <v>641</v>
      </c>
      <c r="D5425" s="3" t="s">
        <v>642</v>
      </c>
      <c r="E5425" s="3" t="s">
        <v>670</v>
      </c>
      <c r="F5425" s="3" t="s">
        <v>672</v>
      </c>
      <c r="G5425" s="5">
        <v>24.364812499999999</v>
      </c>
      <c r="H5425" s="5">
        <v>18.608949330000002</v>
      </c>
      <c r="I5425" s="5">
        <v>30.79975752</v>
      </c>
      <c r="J5425" s="2"/>
    </row>
    <row r="5426" spans="1:10" ht="14.4" hidden="1">
      <c r="A5426" s="3" t="s">
        <v>273</v>
      </c>
      <c r="B5426" s="5">
        <v>2010</v>
      </c>
      <c r="C5426" s="3" t="s">
        <v>641</v>
      </c>
      <c r="D5426" s="3" t="s">
        <v>642</v>
      </c>
      <c r="E5426" s="3" t="s">
        <v>670</v>
      </c>
      <c r="F5426" s="3" t="s">
        <v>672</v>
      </c>
      <c r="G5426" s="5">
        <v>21.501194340000001</v>
      </c>
      <c r="H5426" s="5">
        <v>16.272772400000001</v>
      </c>
      <c r="I5426" s="5">
        <v>27.283809990000002</v>
      </c>
      <c r="J5426" s="2"/>
    </row>
    <row r="5427" spans="1:10" ht="14.4" hidden="1">
      <c r="A5427" s="3" t="s">
        <v>273</v>
      </c>
      <c r="B5427" s="5">
        <v>2011</v>
      </c>
      <c r="C5427" s="3" t="s">
        <v>641</v>
      </c>
      <c r="D5427" s="3" t="s">
        <v>642</v>
      </c>
      <c r="E5427" s="3" t="s">
        <v>670</v>
      </c>
      <c r="F5427" s="3" t="s">
        <v>672</v>
      </c>
      <c r="G5427" s="5">
        <v>18.88341711</v>
      </c>
      <c r="H5427" s="5">
        <v>14.40606915</v>
      </c>
      <c r="I5427" s="5">
        <v>24.339645010000002</v>
      </c>
      <c r="J5427" s="2"/>
    </row>
    <row r="5428" spans="1:10" ht="14.4" hidden="1">
      <c r="A5428" s="3" t="s">
        <v>273</v>
      </c>
      <c r="B5428" s="5">
        <v>2012</v>
      </c>
      <c r="C5428" s="3" t="s">
        <v>641</v>
      </c>
      <c r="D5428" s="3" t="s">
        <v>642</v>
      </c>
      <c r="E5428" s="3" t="s">
        <v>670</v>
      </c>
      <c r="F5428" s="3" t="s">
        <v>672</v>
      </c>
      <c r="G5428" s="5">
        <v>16.512695959999999</v>
      </c>
      <c r="H5428" s="5">
        <v>12.53503342</v>
      </c>
      <c r="I5428" s="5">
        <v>21.040239020000001</v>
      </c>
      <c r="J5428" s="2"/>
    </row>
    <row r="5429" spans="1:10" ht="14.4" hidden="1">
      <c r="A5429" s="3" t="s">
        <v>273</v>
      </c>
      <c r="B5429" s="5">
        <v>2013</v>
      </c>
      <c r="C5429" s="3" t="s">
        <v>641</v>
      </c>
      <c r="D5429" s="3" t="s">
        <v>642</v>
      </c>
      <c r="E5429" s="3" t="s">
        <v>670</v>
      </c>
      <c r="F5429" s="3" t="s">
        <v>672</v>
      </c>
      <c r="G5429" s="5">
        <v>14.68819175</v>
      </c>
      <c r="H5429" s="5">
        <v>11.098881179999999</v>
      </c>
      <c r="I5429" s="5">
        <v>19.2038923</v>
      </c>
      <c r="J5429" s="2"/>
    </row>
    <row r="5430" spans="1:10" ht="14.4" hidden="1">
      <c r="A5430" s="3" t="s">
        <v>273</v>
      </c>
      <c r="B5430" s="5">
        <v>2014</v>
      </c>
      <c r="C5430" s="3" t="s">
        <v>641</v>
      </c>
      <c r="D5430" s="3" t="s">
        <v>642</v>
      </c>
      <c r="E5430" s="3" t="s">
        <v>670</v>
      </c>
      <c r="F5430" s="3" t="s">
        <v>672</v>
      </c>
      <c r="G5430" s="5">
        <v>12.773103259999999</v>
      </c>
      <c r="H5430" s="5">
        <v>9.512942464</v>
      </c>
      <c r="I5430" s="5">
        <v>16.698926669999999</v>
      </c>
      <c r="J5430" s="2"/>
    </row>
    <row r="5431" spans="1:10" ht="14.4" hidden="1">
      <c r="A5431" s="3" t="s">
        <v>273</v>
      </c>
      <c r="B5431" s="5">
        <v>2015</v>
      </c>
      <c r="C5431" s="3" t="s">
        <v>641</v>
      </c>
      <c r="D5431" s="3" t="s">
        <v>642</v>
      </c>
      <c r="E5431" s="3" t="s">
        <v>670</v>
      </c>
      <c r="F5431" s="3" t="s">
        <v>672</v>
      </c>
      <c r="G5431" s="5">
        <v>11.154451890000001</v>
      </c>
      <c r="H5431" s="5">
        <v>8.3802459309999993</v>
      </c>
      <c r="I5431" s="5">
        <v>14.567768940000001</v>
      </c>
      <c r="J5431" s="2"/>
    </row>
    <row r="5432" spans="1:10" ht="14.4" hidden="1">
      <c r="A5432" s="3" t="s">
        <v>273</v>
      </c>
      <c r="B5432" s="5">
        <v>2016</v>
      </c>
      <c r="C5432" s="3" t="s">
        <v>641</v>
      </c>
      <c r="D5432" s="3" t="s">
        <v>642</v>
      </c>
      <c r="E5432" s="3" t="s">
        <v>670</v>
      </c>
      <c r="F5432" s="3" t="s">
        <v>672</v>
      </c>
      <c r="G5432" s="5">
        <v>9.9041799719999997</v>
      </c>
      <c r="H5432" s="5">
        <v>7.2765204880000001</v>
      </c>
      <c r="I5432" s="5">
        <v>12.93382255</v>
      </c>
      <c r="J5432" s="2"/>
    </row>
    <row r="5433" spans="1:10" ht="14.4" hidden="1">
      <c r="A5433" s="3" t="s">
        <v>273</v>
      </c>
      <c r="B5433" s="5">
        <v>2017</v>
      </c>
      <c r="C5433" s="3" t="s">
        <v>641</v>
      </c>
      <c r="D5433" s="3" t="s">
        <v>642</v>
      </c>
      <c r="E5433" s="3" t="s">
        <v>670</v>
      </c>
      <c r="F5433" s="3" t="s">
        <v>672</v>
      </c>
      <c r="G5433" s="5">
        <v>8.8771776140000007</v>
      </c>
      <c r="H5433" s="5">
        <v>6.5176006180000003</v>
      </c>
      <c r="I5433" s="5">
        <v>11.72277635</v>
      </c>
      <c r="J5433" s="2"/>
    </row>
    <row r="5434" spans="1:10" ht="14.4">
      <c r="A5434" s="3" t="s">
        <v>273</v>
      </c>
      <c r="B5434" s="5">
        <v>1990</v>
      </c>
      <c r="C5434" s="3" t="s">
        <v>647</v>
      </c>
      <c r="D5434" s="3" t="s">
        <v>648</v>
      </c>
      <c r="E5434" s="3" t="s">
        <v>670</v>
      </c>
      <c r="F5434" s="3" t="s">
        <v>671</v>
      </c>
      <c r="G5434" s="5">
        <v>185.67225350000001</v>
      </c>
      <c r="H5434" s="5">
        <v>129.00868940000001</v>
      </c>
      <c r="I5434" s="5">
        <v>243.9639712</v>
      </c>
      <c r="J5434" s="2"/>
    </row>
    <row r="5435" spans="1:10" ht="14.4">
      <c r="A5435" s="3" t="s">
        <v>273</v>
      </c>
      <c r="B5435" s="5">
        <v>1991</v>
      </c>
      <c r="C5435" s="3" t="s">
        <v>647</v>
      </c>
      <c r="D5435" s="3" t="s">
        <v>648</v>
      </c>
      <c r="E5435" s="3" t="s">
        <v>670</v>
      </c>
      <c r="F5435" s="3" t="s">
        <v>671</v>
      </c>
      <c r="G5435" s="5">
        <v>182.03791570000001</v>
      </c>
      <c r="H5435" s="5">
        <v>123.76650619999999</v>
      </c>
      <c r="I5435" s="5">
        <v>239.98878830000001</v>
      </c>
      <c r="J5435" s="2"/>
    </row>
    <row r="5436" spans="1:10" ht="14.4">
      <c r="A5436" s="3" t="s">
        <v>273</v>
      </c>
      <c r="B5436" s="5">
        <v>1992</v>
      </c>
      <c r="C5436" s="3" t="s">
        <v>647</v>
      </c>
      <c r="D5436" s="3" t="s">
        <v>648</v>
      </c>
      <c r="E5436" s="3" t="s">
        <v>670</v>
      </c>
      <c r="F5436" s="3" t="s">
        <v>671</v>
      </c>
      <c r="G5436" s="5">
        <v>178.46164390000001</v>
      </c>
      <c r="H5436" s="5">
        <v>120.07659510000001</v>
      </c>
      <c r="I5436" s="5">
        <v>235.77176589999999</v>
      </c>
      <c r="J5436" s="2"/>
    </row>
    <row r="5437" spans="1:10" ht="14.4">
      <c r="A5437" s="3" t="s">
        <v>273</v>
      </c>
      <c r="B5437" s="5">
        <v>1993</v>
      </c>
      <c r="C5437" s="3" t="s">
        <v>647</v>
      </c>
      <c r="D5437" s="3" t="s">
        <v>648</v>
      </c>
      <c r="E5437" s="3" t="s">
        <v>670</v>
      </c>
      <c r="F5437" s="3" t="s">
        <v>671</v>
      </c>
      <c r="G5437" s="5">
        <v>174.86124430000001</v>
      </c>
      <c r="H5437" s="5">
        <v>116.58195259999999</v>
      </c>
      <c r="I5437" s="5">
        <v>232.37158099999999</v>
      </c>
      <c r="J5437" s="2"/>
    </row>
    <row r="5438" spans="1:10" ht="14.4">
      <c r="A5438" s="3" t="s">
        <v>273</v>
      </c>
      <c r="B5438" s="5">
        <v>1994</v>
      </c>
      <c r="C5438" s="3" t="s">
        <v>647</v>
      </c>
      <c r="D5438" s="3" t="s">
        <v>648</v>
      </c>
      <c r="E5438" s="3" t="s">
        <v>670</v>
      </c>
      <c r="F5438" s="3" t="s">
        <v>671</v>
      </c>
      <c r="G5438" s="5">
        <v>170.62188620000001</v>
      </c>
      <c r="H5438" s="5">
        <v>113.9269438</v>
      </c>
      <c r="I5438" s="5">
        <v>228.7121483</v>
      </c>
      <c r="J5438" s="2"/>
    </row>
    <row r="5439" spans="1:10" ht="14.4">
      <c r="A5439" s="3" t="s">
        <v>273</v>
      </c>
      <c r="B5439" s="5">
        <v>1995</v>
      </c>
      <c r="C5439" s="3" t="s">
        <v>647</v>
      </c>
      <c r="D5439" s="3" t="s">
        <v>648</v>
      </c>
      <c r="E5439" s="3" t="s">
        <v>670</v>
      </c>
      <c r="F5439" s="3" t="s">
        <v>671</v>
      </c>
      <c r="G5439" s="5">
        <v>167.0490021</v>
      </c>
      <c r="H5439" s="5">
        <v>111.9868592</v>
      </c>
      <c r="I5439" s="5">
        <v>223.8532477</v>
      </c>
      <c r="J5439" s="2"/>
    </row>
    <row r="5440" spans="1:10" ht="14.4">
      <c r="A5440" s="3" t="s">
        <v>273</v>
      </c>
      <c r="B5440" s="5">
        <v>1996</v>
      </c>
      <c r="C5440" s="3" t="s">
        <v>647</v>
      </c>
      <c r="D5440" s="3" t="s">
        <v>648</v>
      </c>
      <c r="E5440" s="3" t="s">
        <v>670</v>
      </c>
      <c r="F5440" s="3" t="s">
        <v>671</v>
      </c>
      <c r="G5440" s="5">
        <v>163.46611730000001</v>
      </c>
      <c r="H5440" s="5">
        <v>107.06876010000001</v>
      </c>
      <c r="I5440" s="5">
        <v>219.3652285</v>
      </c>
      <c r="J5440" s="2"/>
    </row>
    <row r="5441" spans="1:10" ht="14.4">
      <c r="A5441" s="3" t="s">
        <v>273</v>
      </c>
      <c r="B5441" s="5">
        <v>1997</v>
      </c>
      <c r="C5441" s="3" t="s">
        <v>647</v>
      </c>
      <c r="D5441" s="3" t="s">
        <v>648</v>
      </c>
      <c r="E5441" s="3" t="s">
        <v>670</v>
      </c>
      <c r="F5441" s="3" t="s">
        <v>671</v>
      </c>
      <c r="G5441" s="5">
        <v>160.24033679999999</v>
      </c>
      <c r="H5441" s="5">
        <v>104.3876715</v>
      </c>
      <c r="I5441" s="5">
        <v>212.4518942</v>
      </c>
      <c r="J5441" s="2"/>
    </row>
    <row r="5442" spans="1:10" ht="14.4">
      <c r="A5442" s="3" t="s">
        <v>273</v>
      </c>
      <c r="B5442" s="5">
        <v>1998</v>
      </c>
      <c r="C5442" s="3" t="s">
        <v>647</v>
      </c>
      <c r="D5442" s="3" t="s">
        <v>648</v>
      </c>
      <c r="E5442" s="3" t="s">
        <v>670</v>
      </c>
      <c r="F5442" s="3" t="s">
        <v>671</v>
      </c>
      <c r="G5442" s="5">
        <v>158.19787690000001</v>
      </c>
      <c r="H5442" s="5">
        <v>103.6660735</v>
      </c>
      <c r="I5442" s="5">
        <v>211.8391618</v>
      </c>
      <c r="J5442" s="2"/>
    </row>
    <row r="5443" spans="1:10" ht="14.4">
      <c r="A5443" s="3" t="s">
        <v>273</v>
      </c>
      <c r="B5443" s="5">
        <v>1999</v>
      </c>
      <c r="C5443" s="3" t="s">
        <v>647</v>
      </c>
      <c r="D5443" s="3" t="s">
        <v>648</v>
      </c>
      <c r="E5443" s="3" t="s">
        <v>670</v>
      </c>
      <c r="F5443" s="3" t="s">
        <v>671</v>
      </c>
      <c r="G5443" s="5">
        <v>156.3014135</v>
      </c>
      <c r="H5443" s="5">
        <v>103.1160885</v>
      </c>
      <c r="I5443" s="5">
        <v>209.24213589999999</v>
      </c>
      <c r="J5443" s="2"/>
    </row>
    <row r="5444" spans="1:10" ht="14.4">
      <c r="A5444" s="3" t="s">
        <v>273</v>
      </c>
      <c r="B5444" s="5">
        <v>2000</v>
      </c>
      <c r="C5444" s="3" t="s">
        <v>647</v>
      </c>
      <c r="D5444" s="3" t="s">
        <v>648</v>
      </c>
      <c r="E5444" s="3" t="s">
        <v>670</v>
      </c>
      <c r="F5444" s="3" t="s">
        <v>671</v>
      </c>
      <c r="G5444" s="5">
        <v>154.59636610000001</v>
      </c>
      <c r="H5444" s="5">
        <v>100.1909101</v>
      </c>
      <c r="I5444" s="5">
        <v>208.9525467</v>
      </c>
      <c r="J5444" s="2"/>
    </row>
    <row r="5445" spans="1:10" ht="14.4">
      <c r="A5445" s="3" t="s">
        <v>273</v>
      </c>
      <c r="B5445" s="5">
        <v>2001</v>
      </c>
      <c r="C5445" s="3" t="s">
        <v>647</v>
      </c>
      <c r="D5445" s="3" t="s">
        <v>648</v>
      </c>
      <c r="E5445" s="3" t="s">
        <v>670</v>
      </c>
      <c r="F5445" s="3" t="s">
        <v>671</v>
      </c>
      <c r="G5445" s="5">
        <v>154.03511739999999</v>
      </c>
      <c r="H5445" s="5">
        <v>99.864489919999997</v>
      </c>
      <c r="I5445" s="5">
        <v>207.7163741</v>
      </c>
      <c r="J5445" s="2"/>
    </row>
    <row r="5446" spans="1:10" ht="14.4">
      <c r="A5446" s="3" t="s">
        <v>273</v>
      </c>
      <c r="B5446" s="5">
        <v>2002</v>
      </c>
      <c r="C5446" s="3" t="s">
        <v>647</v>
      </c>
      <c r="D5446" s="3" t="s">
        <v>648</v>
      </c>
      <c r="E5446" s="3" t="s">
        <v>670</v>
      </c>
      <c r="F5446" s="3" t="s">
        <v>671</v>
      </c>
      <c r="G5446" s="5">
        <v>153.31439219999999</v>
      </c>
      <c r="H5446" s="5">
        <v>98.918762700000002</v>
      </c>
      <c r="I5446" s="5">
        <v>207.89372499999999</v>
      </c>
      <c r="J5446" s="2"/>
    </row>
    <row r="5447" spans="1:10" ht="14.4">
      <c r="A5447" s="3" t="s">
        <v>273</v>
      </c>
      <c r="B5447" s="5">
        <v>2003</v>
      </c>
      <c r="C5447" s="3" t="s">
        <v>647</v>
      </c>
      <c r="D5447" s="3" t="s">
        <v>648</v>
      </c>
      <c r="E5447" s="3" t="s">
        <v>670</v>
      </c>
      <c r="F5447" s="3" t="s">
        <v>671</v>
      </c>
      <c r="G5447" s="5">
        <v>153.2068878</v>
      </c>
      <c r="H5447" s="5">
        <v>100.126338</v>
      </c>
      <c r="I5447" s="5">
        <v>209.0014674</v>
      </c>
      <c r="J5447" s="2"/>
    </row>
    <row r="5448" spans="1:10" ht="14.4">
      <c r="A5448" s="3" t="s">
        <v>273</v>
      </c>
      <c r="B5448" s="5">
        <v>2004</v>
      </c>
      <c r="C5448" s="3" t="s">
        <v>647</v>
      </c>
      <c r="D5448" s="3" t="s">
        <v>648</v>
      </c>
      <c r="E5448" s="3" t="s">
        <v>670</v>
      </c>
      <c r="F5448" s="3" t="s">
        <v>671</v>
      </c>
      <c r="G5448" s="5">
        <v>152.74893599999999</v>
      </c>
      <c r="H5448" s="5">
        <v>99.607188309999998</v>
      </c>
      <c r="I5448" s="5">
        <v>208.43991740000001</v>
      </c>
      <c r="J5448" s="2"/>
    </row>
    <row r="5449" spans="1:10" ht="14.4">
      <c r="A5449" s="3" t="s">
        <v>273</v>
      </c>
      <c r="B5449" s="5">
        <v>2005</v>
      </c>
      <c r="C5449" s="3" t="s">
        <v>647</v>
      </c>
      <c r="D5449" s="3" t="s">
        <v>648</v>
      </c>
      <c r="E5449" s="3" t="s">
        <v>670</v>
      </c>
      <c r="F5449" s="3" t="s">
        <v>671</v>
      </c>
      <c r="G5449" s="5">
        <v>152.2402013</v>
      </c>
      <c r="H5449" s="5">
        <v>96.764068629999997</v>
      </c>
      <c r="I5449" s="5">
        <v>207.33046770000001</v>
      </c>
      <c r="J5449" s="2"/>
    </row>
    <row r="5450" spans="1:10" ht="14.4">
      <c r="A5450" s="3" t="s">
        <v>273</v>
      </c>
      <c r="B5450" s="5">
        <v>2006</v>
      </c>
      <c r="C5450" s="3" t="s">
        <v>647</v>
      </c>
      <c r="D5450" s="3" t="s">
        <v>648</v>
      </c>
      <c r="E5450" s="3" t="s">
        <v>670</v>
      </c>
      <c r="F5450" s="3" t="s">
        <v>671</v>
      </c>
      <c r="G5450" s="5">
        <v>152.2104865</v>
      </c>
      <c r="H5450" s="5">
        <v>97.624263409999998</v>
      </c>
      <c r="I5450" s="5">
        <v>207.57526469999999</v>
      </c>
      <c r="J5450" s="2"/>
    </row>
    <row r="5451" spans="1:10" ht="14.4">
      <c r="A5451" s="3" t="s">
        <v>273</v>
      </c>
      <c r="B5451" s="5">
        <v>2007</v>
      </c>
      <c r="C5451" s="3" t="s">
        <v>647</v>
      </c>
      <c r="D5451" s="3" t="s">
        <v>648</v>
      </c>
      <c r="E5451" s="3" t="s">
        <v>670</v>
      </c>
      <c r="F5451" s="3" t="s">
        <v>671</v>
      </c>
      <c r="G5451" s="5">
        <v>151.31755720000001</v>
      </c>
      <c r="H5451" s="5">
        <v>96.553715620000006</v>
      </c>
      <c r="I5451" s="5">
        <v>203.53491</v>
      </c>
      <c r="J5451" s="2"/>
    </row>
    <row r="5452" spans="1:10" ht="14.4">
      <c r="A5452" s="3" t="s">
        <v>273</v>
      </c>
      <c r="B5452" s="5">
        <v>2008</v>
      </c>
      <c r="C5452" s="3" t="s">
        <v>647</v>
      </c>
      <c r="D5452" s="3" t="s">
        <v>648</v>
      </c>
      <c r="E5452" s="3" t="s">
        <v>670</v>
      </c>
      <c r="F5452" s="3" t="s">
        <v>671</v>
      </c>
      <c r="G5452" s="5">
        <v>149.04177619999999</v>
      </c>
      <c r="H5452" s="5">
        <v>94.56215607</v>
      </c>
      <c r="I5452" s="5">
        <v>201.7951631</v>
      </c>
      <c r="J5452" s="2"/>
    </row>
    <row r="5453" spans="1:10" ht="14.4">
      <c r="A5453" s="3" t="s">
        <v>273</v>
      </c>
      <c r="B5453" s="5">
        <v>2009</v>
      </c>
      <c r="C5453" s="3" t="s">
        <v>647</v>
      </c>
      <c r="D5453" s="3" t="s">
        <v>648</v>
      </c>
      <c r="E5453" s="3" t="s">
        <v>670</v>
      </c>
      <c r="F5453" s="3" t="s">
        <v>671</v>
      </c>
      <c r="G5453" s="5">
        <v>146.58237399999999</v>
      </c>
      <c r="H5453" s="5">
        <v>93.697405009999997</v>
      </c>
      <c r="I5453" s="5">
        <v>197.37908300000001</v>
      </c>
      <c r="J5453" s="2"/>
    </row>
    <row r="5454" spans="1:10" ht="14.4">
      <c r="A5454" s="3" t="s">
        <v>273</v>
      </c>
      <c r="B5454" s="5">
        <v>2010</v>
      </c>
      <c r="C5454" s="3" t="s">
        <v>647</v>
      </c>
      <c r="D5454" s="3" t="s">
        <v>648</v>
      </c>
      <c r="E5454" s="3" t="s">
        <v>670</v>
      </c>
      <c r="F5454" s="3" t="s">
        <v>671</v>
      </c>
      <c r="G5454" s="5">
        <v>143.43623819999999</v>
      </c>
      <c r="H5454" s="5">
        <v>90.850027350000005</v>
      </c>
      <c r="I5454" s="5">
        <v>195.6341127</v>
      </c>
      <c r="J5454" s="2"/>
    </row>
    <row r="5455" spans="1:10" ht="14.4">
      <c r="A5455" s="3" t="s">
        <v>273</v>
      </c>
      <c r="B5455" s="5">
        <v>2011</v>
      </c>
      <c r="C5455" s="3" t="s">
        <v>647</v>
      </c>
      <c r="D5455" s="3" t="s">
        <v>648</v>
      </c>
      <c r="E5455" s="3" t="s">
        <v>670</v>
      </c>
      <c r="F5455" s="3" t="s">
        <v>671</v>
      </c>
      <c r="G5455" s="5">
        <v>140.17300209999999</v>
      </c>
      <c r="H5455" s="5">
        <v>89.675849299999996</v>
      </c>
      <c r="I5455" s="5">
        <v>192.20386400000001</v>
      </c>
      <c r="J5455" s="2"/>
    </row>
    <row r="5456" spans="1:10" ht="14.4">
      <c r="A5456" s="3" t="s">
        <v>273</v>
      </c>
      <c r="B5456" s="5">
        <v>2012</v>
      </c>
      <c r="C5456" s="3" t="s">
        <v>647</v>
      </c>
      <c r="D5456" s="3" t="s">
        <v>648</v>
      </c>
      <c r="E5456" s="3" t="s">
        <v>670</v>
      </c>
      <c r="F5456" s="3" t="s">
        <v>671</v>
      </c>
      <c r="G5456" s="5">
        <v>134.7299544</v>
      </c>
      <c r="H5456" s="5">
        <v>84.685214950000002</v>
      </c>
      <c r="I5456" s="5">
        <v>184.40614110000001</v>
      </c>
      <c r="J5456" s="2"/>
    </row>
    <row r="5457" spans="1:10" ht="14.4">
      <c r="A5457" s="3" t="s">
        <v>273</v>
      </c>
      <c r="B5457" s="5">
        <v>2013</v>
      </c>
      <c r="C5457" s="3" t="s">
        <v>647</v>
      </c>
      <c r="D5457" s="3" t="s">
        <v>648</v>
      </c>
      <c r="E5457" s="3" t="s">
        <v>670</v>
      </c>
      <c r="F5457" s="3" t="s">
        <v>671</v>
      </c>
      <c r="G5457" s="5">
        <v>130.4600686</v>
      </c>
      <c r="H5457" s="5">
        <v>82.551733549999994</v>
      </c>
      <c r="I5457" s="5">
        <v>181.37378219999999</v>
      </c>
      <c r="J5457" s="2"/>
    </row>
    <row r="5458" spans="1:10" ht="14.4">
      <c r="A5458" s="3" t="s">
        <v>273</v>
      </c>
      <c r="B5458" s="5">
        <v>2014</v>
      </c>
      <c r="C5458" s="3" t="s">
        <v>647</v>
      </c>
      <c r="D5458" s="3" t="s">
        <v>648</v>
      </c>
      <c r="E5458" s="3" t="s">
        <v>670</v>
      </c>
      <c r="F5458" s="3" t="s">
        <v>671</v>
      </c>
      <c r="G5458" s="5">
        <v>125.9119338</v>
      </c>
      <c r="H5458" s="5">
        <v>78.558829689999996</v>
      </c>
      <c r="I5458" s="5">
        <v>176.17076320000001</v>
      </c>
      <c r="J5458" s="2"/>
    </row>
    <row r="5459" spans="1:10" ht="14.4">
      <c r="A5459" s="3" t="s">
        <v>273</v>
      </c>
      <c r="B5459" s="5">
        <v>2015</v>
      </c>
      <c r="C5459" s="3" t="s">
        <v>647</v>
      </c>
      <c r="D5459" s="3" t="s">
        <v>648</v>
      </c>
      <c r="E5459" s="3" t="s">
        <v>670</v>
      </c>
      <c r="F5459" s="3" t="s">
        <v>671</v>
      </c>
      <c r="G5459" s="5">
        <v>121.79631070000001</v>
      </c>
      <c r="H5459" s="5">
        <v>75.897753519999995</v>
      </c>
      <c r="I5459" s="5">
        <v>171.20792829999999</v>
      </c>
      <c r="J5459" s="2"/>
    </row>
    <row r="5460" spans="1:10" ht="14.4">
      <c r="A5460" s="3" t="s">
        <v>273</v>
      </c>
      <c r="B5460" s="5">
        <v>2016</v>
      </c>
      <c r="C5460" s="3" t="s">
        <v>647</v>
      </c>
      <c r="D5460" s="3" t="s">
        <v>648</v>
      </c>
      <c r="E5460" s="3" t="s">
        <v>670</v>
      </c>
      <c r="F5460" s="3" t="s">
        <v>671</v>
      </c>
      <c r="G5460" s="5">
        <v>117.78825689999999</v>
      </c>
      <c r="H5460" s="5">
        <v>71.971097650000004</v>
      </c>
      <c r="I5460" s="5">
        <v>164.8114305</v>
      </c>
      <c r="J5460" s="2"/>
    </row>
    <row r="5461" spans="1:10" ht="14.4">
      <c r="A5461" s="3" t="s">
        <v>273</v>
      </c>
      <c r="B5461" s="5">
        <v>2017</v>
      </c>
      <c r="C5461" s="3" t="s">
        <v>647</v>
      </c>
      <c r="D5461" s="3" t="s">
        <v>648</v>
      </c>
      <c r="E5461" s="3" t="s">
        <v>670</v>
      </c>
      <c r="F5461" s="3" t="s">
        <v>671</v>
      </c>
      <c r="G5461" s="5">
        <v>114.2470144</v>
      </c>
      <c r="H5461" s="5">
        <v>68.109982990000006</v>
      </c>
      <c r="I5461" s="5">
        <v>160.0421901</v>
      </c>
      <c r="J5461" s="2"/>
    </row>
    <row r="5462" spans="1:10" ht="14.4" hidden="1">
      <c r="A5462" s="3" t="s">
        <v>273</v>
      </c>
      <c r="B5462" s="5">
        <v>1990</v>
      </c>
      <c r="C5462" s="3" t="s">
        <v>647</v>
      </c>
      <c r="D5462" s="3" t="s">
        <v>648</v>
      </c>
      <c r="E5462" s="3" t="s">
        <v>670</v>
      </c>
      <c r="F5462" s="3" t="s">
        <v>672</v>
      </c>
      <c r="G5462" s="5">
        <v>5.702450464</v>
      </c>
      <c r="H5462" s="5">
        <v>3.6381093980000001</v>
      </c>
      <c r="I5462" s="5">
        <v>7.7094200009999998</v>
      </c>
      <c r="J5462" s="2"/>
    </row>
    <row r="5463" spans="1:10" ht="14.4" hidden="1">
      <c r="A5463" s="3" t="s">
        <v>273</v>
      </c>
      <c r="B5463" s="5">
        <v>1991</v>
      </c>
      <c r="C5463" s="3" t="s">
        <v>647</v>
      </c>
      <c r="D5463" s="3" t="s">
        <v>648</v>
      </c>
      <c r="E5463" s="3" t="s">
        <v>670</v>
      </c>
      <c r="F5463" s="3" t="s">
        <v>672</v>
      </c>
      <c r="G5463" s="5">
        <v>5.5871631370000001</v>
      </c>
      <c r="H5463" s="5">
        <v>3.5664660119999998</v>
      </c>
      <c r="I5463" s="5">
        <v>7.5589718540000002</v>
      </c>
      <c r="J5463" s="2"/>
    </row>
    <row r="5464" spans="1:10" ht="14.4" hidden="1">
      <c r="A5464" s="3" t="s">
        <v>273</v>
      </c>
      <c r="B5464" s="5">
        <v>1992</v>
      </c>
      <c r="C5464" s="3" t="s">
        <v>647</v>
      </c>
      <c r="D5464" s="3" t="s">
        <v>648</v>
      </c>
      <c r="E5464" s="3" t="s">
        <v>670</v>
      </c>
      <c r="F5464" s="3" t="s">
        <v>672</v>
      </c>
      <c r="G5464" s="5">
        <v>5.4926053069999998</v>
      </c>
      <c r="H5464" s="5">
        <v>3.5216170020000002</v>
      </c>
      <c r="I5464" s="5">
        <v>7.4434795500000002</v>
      </c>
      <c r="J5464" s="2"/>
    </row>
    <row r="5465" spans="1:10" ht="14.4" hidden="1">
      <c r="A5465" s="3" t="s">
        <v>273</v>
      </c>
      <c r="B5465" s="5">
        <v>1993</v>
      </c>
      <c r="C5465" s="3" t="s">
        <v>647</v>
      </c>
      <c r="D5465" s="3" t="s">
        <v>648</v>
      </c>
      <c r="E5465" s="3" t="s">
        <v>670</v>
      </c>
      <c r="F5465" s="3" t="s">
        <v>672</v>
      </c>
      <c r="G5465" s="5">
        <v>5.3978174440000002</v>
      </c>
      <c r="H5465" s="5">
        <v>3.4061995569999999</v>
      </c>
      <c r="I5465" s="5">
        <v>7.3300900330000003</v>
      </c>
      <c r="J5465" s="2"/>
    </row>
    <row r="5466" spans="1:10" ht="14.4" hidden="1">
      <c r="A5466" s="3" t="s">
        <v>273</v>
      </c>
      <c r="B5466" s="5">
        <v>1994</v>
      </c>
      <c r="C5466" s="3" t="s">
        <v>647</v>
      </c>
      <c r="D5466" s="3" t="s">
        <v>648</v>
      </c>
      <c r="E5466" s="3" t="s">
        <v>670</v>
      </c>
      <c r="F5466" s="3" t="s">
        <v>672</v>
      </c>
      <c r="G5466" s="5">
        <v>5.285468313</v>
      </c>
      <c r="H5466" s="5">
        <v>3.2946016679999999</v>
      </c>
      <c r="I5466" s="5">
        <v>7.2247087490000004</v>
      </c>
      <c r="J5466" s="2"/>
    </row>
    <row r="5467" spans="1:10" ht="14.4" hidden="1">
      <c r="A5467" s="3" t="s">
        <v>273</v>
      </c>
      <c r="B5467" s="5">
        <v>1995</v>
      </c>
      <c r="C5467" s="3" t="s">
        <v>647</v>
      </c>
      <c r="D5467" s="3" t="s">
        <v>648</v>
      </c>
      <c r="E5467" s="3" t="s">
        <v>670</v>
      </c>
      <c r="F5467" s="3" t="s">
        <v>672</v>
      </c>
      <c r="G5467" s="5">
        <v>5.2041241769999997</v>
      </c>
      <c r="H5467" s="5">
        <v>3.2521178530000001</v>
      </c>
      <c r="I5467" s="5">
        <v>7.1351715679999996</v>
      </c>
      <c r="J5467" s="2"/>
    </row>
    <row r="5468" spans="1:10" ht="14.4" hidden="1">
      <c r="A5468" s="3" t="s">
        <v>273</v>
      </c>
      <c r="B5468" s="5">
        <v>1996</v>
      </c>
      <c r="C5468" s="3" t="s">
        <v>647</v>
      </c>
      <c r="D5468" s="3" t="s">
        <v>648</v>
      </c>
      <c r="E5468" s="3" t="s">
        <v>670</v>
      </c>
      <c r="F5468" s="3" t="s">
        <v>672</v>
      </c>
      <c r="G5468" s="5">
        <v>5.1168343289999996</v>
      </c>
      <c r="H5468" s="5">
        <v>3.1749962109999998</v>
      </c>
      <c r="I5468" s="5">
        <v>7.0150704920000004</v>
      </c>
      <c r="J5468" s="2"/>
    </row>
    <row r="5469" spans="1:10" ht="14.4" hidden="1">
      <c r="A5469" s="3" t="s">
        <v>273</v>
      </c>
      <c r="B5469" s="5">
        <v>1997</v>
      </c>
      <c r="C5469" s="3" t="s">
        <v>647</v>
      </c>
      <c r="D5469" s="3" t="s">
        <v>648</v>
      </c>
      <c r="E5469" s="3" t="s">
        <v>670</v>
      </c>
      <c r="F5469" s="3" t="s">
        <v>672</v>
      </c>
      <c r="G5469" s="5">
        <v>5.0684309599999997</v>
      </c>
      <c r="H5469" s="5">
        <v>3.1550575410000001</v>
      </c>
      <c r="I5469" s="5">
        <v>6.9527652150000003</v>
      </c>
      <c r="J5469" s="2"/>
    </row>
    <row r="5470" spans="1:10" ht="14.4" hidden="1">
      <c r="A5470" s="3" t="s">
        <v>273</v>
      </c>
      <c r="B5470" s="5">
        <v>1998</v>
      </c>
      <c r="C5470" s="3" t="s">
        <v>647</v>
      </c>
      <c r="D5470" s="3" t="s">
        <v>648</v>
      </c>
      <c r="E5470" s="3" t="s">
        <v>670</v>
      </c>
      <c r="F5470" s="3" t="s">
        <v>672</v>
      </c>
      <c r="G5470" s="5">
        <v>5.0575799750000003</v>
      </c>
      <c r="H5470" s="5">
        <v>3.0984368130000002</v>
      </c>
      <c r="I5470" s="5">
        <v>7.0086800819999997</v>
      </c>
      <c r="J5470" s="2"/>
    </row>
    <row r="5471" spans="1:10" ht="14.4" hidden="1">
      <c r="A5471" s="3" t="s">
        <v>273</v>
      </c>
      <c r="B5471" s="5">
        <v>1999</v>
      </c>
      <c r="C5471" s="3" t="s">
        <v>647</v>
      </c>
      <c r="D5471" s="3" t="s">
        <v>648</v>
      </c>
      <c r="E5471" s="3" t="s">
        <v>670</v>
      </c>
      <c r="F5471" s="3" t="s">
        <v>672</v>
      </c>
      <c r="G5471" s="5">
        <v>5.0356977470000004</v>
      </c>
      <c r="H5471" s="5">
        <v>3.1296889120000002</v>
      </c>
      <c r="I5471" s="5">
        <v>6.8993002179999996</v>
      </c>
      <c r="J5471" s="2"/>
    </row>
    <row r="5472" spans="1:10" ht="14.4" hidden="1">
      <c r="A5472" s="3" t="s">
        <v>273</v>
      </c>
      <c r="B5472" s="5">
        <v>2000</v>
      </c>
      <c r="C5472" s="3" t="s">
        <v>647</v>
      </c>
      <c r="D5472" s="3" t="s">
        <v>648</v>
      </c>
      <c r="E5472" s="3" t="s">
        <v>670</v>
      </c>
      <c r="F5472" s="3" t="s">
        <v>672</v>
      </c>
      <c r="G5472" s="5">
        <v>5.0022832900000003</v>
      </c>
      <c r="H5472" s="5">
        <v>3.0991625709999999</v>
      </c>
      <c r="I5472" s="5">
        <v>6.9657170580000001</v>
      </c>
      <c r="J5472" s="2"/>
    </row>
    <row r="5473" spans="1:10" ht="14.4" hidden="1">
      <c r="A5473" s="3" t="s">
        <v>273</v>
      </c>
      <c r="B5473" s="5">
        <v>2001</v>
      </c>
      <c r="C5473" s="3" t="s">
        <v>647</v>
      </c>
      <c r="D5473" s="3" t="s">
        <v>648</v>
      </c>
      <c r="E5473" s="3" t="s">
        <v>670</v>
      </c>
      <c r="F5473" s="3" t="s">
        <v>672</v>
      </c>
      <c r="G5473" s="5">
        <v>4.9946402609999998</v>
      </c>
      <c r="H5473" s="5">
        <v>3.1100685709999998</v>
      </c>
      <c r="I5473" s="5">
        <v>6.8788113360000001</v>
      </c>
      <c r="J5473" s="2"/>
    </row>
    <row r="5474" spans="1:10" ht="14.4" hidden="1">
      <c r="A5474" s="3" t="s">
        <v>273</v>
      </c>
      <c r="B5474" s="5">
        <v>2002</v>
      </c>
      <c r="C5474" s="3" t="s">
        <v>647</v>
      </c>
      <c r="D5474" s="3" t="s">
        <v>648</v>
      </c>
      <c r="E5474" s="3" t="s">
        <v>670</v>
      </c>
      <c r="F5474" s="3" t="s">
        <v>672</v>
      </c>
      <c r="G5474" s="5">
        <v>4.9986277240000003</v>
      </c>
      <c r="H5474" s="5">
        <v>3.095103559</v>
      </c>
      <c r="I5474" s="5">
        <v>6.9055544539999998</v>
      </c>
      <c r="J5474" s="2"/>
    </row>
    <row r="5475" spans="1:10" ht="14.4" hidden="1">
      <c r="A5475" s="3" t="s">
        <v>273</v>
      </c>
      <c r="B5475" s="5">
        <v>2003</v>
      </c>
      <c r="C5475" s="3" t="s">
        <v>647</v>
      </c>
      <c r="D5475" s="3" t="s">
        <v>648</v>
      </c>
      <c r="E5475" s="3" t="s">
        <v>670</v>
      </c>
      <c r="F5475" s="3" t="s">
        <v>672</v>
      </c>
      <c r="G5475" s="5">
        <v>5.0263511449999996</v>
      </c>
      <c r="H5475" s="5">
        <v>3.1769367260000001</v>
      </c>
      <c r="I5475" s="5">
        <v>6.9226770520000001</v>
      </c>
      <c r="J5475" s="2"/>
    </row>
    <row r="5476" spans="1:10" ht="14.4" hidden="1">
      <c r="A5476" s="3" t="s">
        <v>273</v>
      </c>
      <c r="B5476" s="5">
        <v>2004</v>
      </c>
      <c r="C5476" s="3" t="s">
        <v>647</v>
      </c>
      <c r="D5476" s="3" t="s">
        <v>648</v>
      </c>
      <c r="E5476" s="3" t="s">
        <v>670</v>
      </c>
      <c r="F5476" s="3" t="s">
        <v>672</v>
      </c>
      <c r="G5476" s="5">
        <v>5.0375641990000002</v>
      </c>
      <c r="H5476" s="5">
        <v>3.22664632</v>
      </c>
      <c r="I5476" s="5">
        <v>6.9515600639999997</v>
      </c>
      <c r="J5476" s="2"/>
    </row>
    <row r="5477" spans="1:10" ht="14.4" hidden="1">
      <c r="A5477" s="3" t="s">
        <v>273</v>
      </c>
      <c r="B5477" s="5">
        <v>2005</v>
      </c>
      <c r="C5477" s="3" t="s">
        <v>647</v>
      </c>
      <c r="D5477" s="3" t="s">
        <v>648</v>
      </c>
      <c r="E5477" s="3" t="s">
        <v>670</v>
      </c>
      <c r="F5477" s="3" t="s">
        <v>672</v>
      </c>
      <c r="G5477" s="5">
        <v>5.0436921740000003</v>
      </c>
      <c r="H5477" s="5">
        <v>3.2010022600000001</v>
      </c>
      <c r="I5477" s="5">
        <v>6.9411352229999999</v>
      </c>
      <c r="J5477" s="2"/>
    </row>
    <row r="5478" spans="1:10" ht="14.4" hidden="1">
      <c r="A5478" s="3" t="s">
        <v>273</v>
      </c>
      <c r="B5478" s="5">
        <v>2006</v>
      </c>
      <c r="C5478" s="3" t="s">
        <v>647</v>
      </c>
      <c r="D5478" s="3" t="s">
        <v>648</v>
      </c>
      <c r="E5478" s="3" t="s">
        <v>670</v>
      </c>
      <c r="F5478" s="3" t="s">
        <v>672</v>
      </c>
      <c r="G5478" s="5">
        <v>5.0587229259999997</v>
      </c>
      <c r="H5478" s="5">
        <v>3.162454377</v>
      </c>
      <c r="I5478" s="5">
        <v>6.9621416800000002</v>
      </c>
      <c r="J5478" s="2"/>
    </row>
    <row r="5479" spans="1:10" ht="14.4" hidden="1">
      <c r="A5479" s="3" t="s">
        <v>273</v>
      </c>
      <c r="B5479" s="5">
        <v>2007</v>
      </c>
      <c r="C5479" s="3" t="s">
        <v>647</v>
      </c>
      <c r="D5479" s="3" t="s">
        <v>648</v>
      </c>
      <c r="E5479" s="3" t="s">
        <v>670</v>
      </c>
      <c r="F5479" s="3" t="s">
        <v>672</v>
      </c>
      <c r="G5479" s="5">
        <v>5.0468487050000004</v>
      </c>
      <c r="H5479" s="5">
        <v>3.162167347</v>
      </c>
      <c r="I5479" s="5">
        <v>6.8911158629999996</v>
      </c>
      <c r="J5479" s="2"/>
    </row>
    <row r="5480" spans="1:10" ht="14.4" hidden="1">
      <c r="A5480" s="3" t="s">
        <v>273</v>
      </c>
      <c r="B5480" s="5">
        <v>2008</v>
      </c>
      <c r="C5480" s="3" t="s">
        <v>647</v>
      </c>
      <c r="D5480" s="3" t="s">
        <v>648</v>
      </c>
      <c r="E5480" s="3" t="s">
        <v>670</v>
      </c>
      <c r="F5480" s="3" t="s">
        <v>672</v>
      </c>
      <c r="G5480" s="5">
        <v>4.9082159069999998</v>
      </c>
      <c r="H5480" s="5">
        <v>3.072966514</v>
      </c>
      <c r="I5480" s="5">
        <v>6.8070746880000002</v>
      </c>
      <c r="J5480" s="2"/>
    </row>
    <row r="5481" spans="1:10" ht="14.4" hidden="1">
      <c r="A5481" s="3" t="s">
        <v>273</v>
      </c>
      <c r="B5481" s="5">
        <v>2009</v>
      </c>
      <c r="C5481" s="3" t="s">
        <v>647</v>
      </c>
      <c r="D5481" s="3" t="s">
        <v>648</v>
      </c>
      <c r="E5481" s="3" t="s">
        <v>670</v>
      </c>
      <c r="F5481" s="3" t="s">
        <v>672</v>
      </c>
      <c r="G5481" s="5">
        <v>4.7826698409999997</v>
      </c>
      <c r="H5481" s="5">
        <v>3.000849273</v>
      </c>
      <c r="I5481" s="5">
        <v>6.5995241169999996</v>
      </c>
      <c r="J5481" s="2"/>
    </row>
    <row r="5482" spans="1:10" ht="14.4" hidden="1">
      <c r="A5482" s="3" t="s">
        <v>273</v>
      </c>
      <c r="B5482" s="5">
        <v>2010</v>
      </c>
      <c r="C5482" s="3" t="s">
        <v>647</v>
      </c>
      <c r="D5482" s="3" t="s">
        <v>648</v>
      </c>
      <c r="E5482" s="3" t="s">
        <v>670</v>
      </c>
      <c r="F5482" s="3" t="s">
        <v>672</v>
      </c>
      <c r="G5482" s="5">
        <v>4.6432634799999999</v>
      </c>
      <c r="H5482" s="5">
        <v>2.9187894619999999</v>
      </c>
      <c r="I5482" s="5">
        <v>6.4323701069999997</v>
      </c>
      <c r="J5482" s="2"/>
    </row>
    <row r="5483" spans="1:10" ht="14.4" hidden="1">
      <c r="A5483" s="3" t="s">
        <v>273</v>
      </c>
      <c r="B5483" s="5">
        <v>2011</v>
      </c>
      <c r="C5483" s="3" t="s">
        <v>647</v>
      </c>
      <c r="D5483" s="3" t="s">
        <v>648</v>
      </c>
      <c r="E5483" s="3" t="s">
        <v>670</v>
      </c>
      <c r="F5483" s="3" t="s">
        <v>672</v>
      </c>
      <c r="G5483" s="5">
        <v>4.510816223</v>
      </c>
      <c r="H5483" s="5">
        <v>2.830018516</v>
      </c>
      <c r="I5483" s="5">
        <v>6.227104346</v>
      </c>
      <c r="J5483" s="2"/>
    </row>
    <row r="5484" spans="1:10" ht="14.4" hidden="1">
      <c r="A5484" s="3" t="s">
        <v>273</v>
      </c>
      <c r="B5484" s="5">
        <v>2012</v>
      </c>
      <c r="C5484" s="3" t="s">
        <v>647</v>
      </c>
      <c r="D5484" s="3" t="s">
        <v>648</v>
      </c>
      <c r="E5484" s="3" t="s">
        <v>670</v>
      </c>
      <c r="F5484" s="3" t="s">
        <v>672</v>
      </c>
      <c r="G5484" s="5">
        <v>4.2872348889999996</v>
      </c>
      <c r="H5484" s="5">
        <v>2.6320538999999998</v>
      </c>
      <c r="I5484" s="5">
        <v>5.9386192009999998</v>
      </c>
      <c r="J5484" s="2"/>
    </row>
    <row r="5485" spans="1:10" ht="14.4" hidden="1">
      <c r="A5485" s="3" t="s">
        <v>273</v>
      </c>
      <c r="B5485" s="5">
        <v>2013</v>
      </c>
      <c r="C5485" s="3" t="s">
        <v>647</v>
      </c>
      <c r="D5485" s="3" t="s">
        <v>648</v>
      </c>
      <c r="E5485" s="3" t="s">
        <v>670</v>
      </c>
      <c r="F5485" s="3" t="s">
        <v>672</v>
      </c>
      <c r="G5485" s="5">
        <v>4.1071968329999997</v>
      </c>
      <c r="H5485" s="5">
        <v>2.5313316609999998</v>
      </c>
      <c r="I5485" s="5">
        <v>5.7720438070000002</v>
      </c>
      <c r="J5485" s="2"/>
    </row>
    <row r="5486" spans="1:10" ht="14.4" hidden="1">
      <c r="A5486" s="3" t="s">
        <v>273</v>
      </c>
      <c r="B5486" s="5">
        <v>2014</v>
      </c>
      <c r="C5486" s="3" t="s">
        <v>647</v>
      </c>
      <c r="D5486" s="3" t="s">
        <v>648</v>
      </c>
      <c r="E5486" s="3" t="s">
        <v>670</v>
      </c>
      <c r="F5486" s="3" t="s">
        <v>672</v>
      </c>
      <c r="G5486" s="5">
        <v>3.925069014</v>
      </c>
      <c r="H5486" s="5">
        <v>2.408640981</v>
      </c>
      <c r="I5486" s="5">
        <v>5.5613503570000002</v>
      </c>
      <c r="J5486" s="2"/>
    </row>
    <row r="5487" spans="1:10" ht="14.4" hidden="1">
      <c r="A5487" s="3" t="s">
        <v>273</v>
      </c>
      <c r="B5487" s="5">
        <v>2015</v>
      </c>
      <c r="C5487" s="3" t="s">
        <v>647</v>
      </c>
      <c r="D5487" s="3" t="s">
        <v>648</v>
      </c>
      <c r="E5487" s="3" t="s">
        <v>670</v>
      </c>
      <c r="F5487" s="3" t="s">
        <v>672</v>
      </c>
      <c r="G5487" s="5">
        <v>3.7841750850000002</v>
      </c>
      <c r="H5487" s="5">
        <v>2.3303936250000001</v>
      </c>
      <c r="I5487" s="5">
        <v>5.3910326529999999</v>
      </c>
      <c r="J5487" s="2"/>
    </row>
    <row r="5488" spans="1:10" ht="14.4" hidden="1">
      <c r="A5488" s="3" t="s">
        <v>273</v>
      </c>
      <c r="B5488" s="5">
        <v>2016</v>
      </c>
      <c r="C5488" s="3" t="s">
        <v>647</v>
      </c>
      <c r="D5488" s="3" t="s">
        <v>648</v>
      </c>
      <c r="E5488" s="3" t="s">
        <v>670</v>
      </c>
      <c r="F5488" s="3" t="s">
        <v>672</v>
      </c>
      <c r="G5488" s="5">
        <v>3.6622468709999998</v>
      </c>
      <c r="H5488" s="5">
        <v>2.2066748180000002</v>
      </c>
      <c r="I5488" s="5">
        <v>5.1980130109999996</v>
      </c>
      <c r="J5488" s="2"/>
    </row>
    <row r="5489" spans="1:10" ht="14.4" hidden="1">
      <c r="A5489" s="3" t="s">
        <v>273</v>
      </c>
      <c r="B5489" s="5">
        <v>2017</v>
      </c>
      <c r="C5489" s="3" t="s">
        <v>647</v>
      </c>
      <c r="D5489" s="3" t="s">
        <v>648</v>
      </c>
      <c r="E5489" s="3" t="s">
        <v>670</v>
      </c>
      <c r="F5489" s="3" t="s">
        <v>672</v>
      </c>
      <c r="G5489" s="5">
        <v>3.554528527</v>
      </c>
      <c r="H5489" s="5">
        <v>2.1037891150000001</v>
      </c>
      <c r="I5489" s="5">
        <v>5.048306331</v>
      </c>
      <c r="J5489" s="2"/>
    </row>
    <row r="5490" spans="1:10" ht="14.4">
      <c r="A5490" s="3" t="s">
        <v>273</v>
      </c>
      <c r="B5490" s="5">
        <v>1990</v>
      </c>
      <c r="C5490" s="3" t="s">
        <v>647</v>
      </c>
      <c r="D5490" s="3" t="s">
        <v>649</v>
      </c>
      <c r="E5490" s="3" t="s">
        <v>670</v>
      </c>
      <c r="F5490" s="3" t="s">
        <v>671</v>
      </c>
      <c r="G5490" s="5">
        <v>283.63838420000002</v>
      </c>
      <c r="H5490" s="5">
        <v>241.45526989999999</v>
      </c>
      <c r="I5490" s="5">
        <v>329.52321139999998</v>
      </c>
      <c r="J5490" s="2"/>
    </row>
    <row r="5491" spans="1:10" ht="14.4">
      <c r="A5491" s="3" t="s">
        <v>273</v>
      </c>
      <c r="B5491" s="5">
        <v>1991</v>
      </c>
      <c r="C5491" s="3" t="s">
        <v>647</v>
      </c>
      <c r="D5491" s="3" t="s">
        <v>649</v>
      </c>
      <c r="E5491" s="3" t="s">
        <v>670</v>
      </c>
      <c r="F5491" s="3" t="s">
        <v>671</v>
      </c>
      <c r="G5491" s="5">
        <v>277.21006169999998</v>
      </c>
      <c r="H5491" s="5">
        <v>235.61265739999999</v>
      </c>
      <c r="I5491" s="5">
        <v>323.6351196</v>
      </c>
      <c r="J5491" s="2"/>
    </row>
    <row r="5492" spans="1:10" ht="14.4">
      <c r="A5492" s="3" t="s">
        <v>273</v>
      </c>
      <c r="B5492" s="5">
        <v>1992</v>
      </c>
      <c r="C5492" s="3" t="s">
        <v>647</v>
      </c>
      <c r="D5492" s="3" t="s">
        <v>649</v>
      </c>
      <c r="E5492" s="3" t="s">
        <v>670</v>
      </c>
      <c r="F5492" s="3" t="s">
        <v>671</v>
      </c>
      <c r="G5492" s="5">
        <v>270.94537939999998</v>
      </c>
      <c r="H5492" s="5">
        <v>229.75774949999999</v>
      </c>
      <c r="I5492" s="5">
        <v>314.94415400000003</v>
      </c>
      <c r="J5492" s="2"/>
    </row>
    <row r="5493" spans="1:10" ht="14.4">
      <c r="A5493" s="3" t="s">
        <v>273</v>
      </c>
      <c r="B5493" s="5">
        <v>1993</v>
      </c>
      <c r="C5493" s="3" t="s">
        <v>647</v>
      </c>
      <c r="D5493" s="3" t="s">
        <v>649</v>
      </c>
      <c r="E5493" s="3" t="s">
        <v>670</v>
      </c>
      <c r="F5493" s="3" t="s">
        <v>671</v>
      </c>
      <c r="G5493" s="5">
        <v>265.6802343</v>
      </c>
      <c r="H5493" s="5">
        <v>226.08169939999999</v>
      </c>
      <c r="I5493" s="5">
        <v>308.71627109999997</v>
      </c>
      <c r="J5493" s="2"/>
    </row>
    <row r="5494" spans="1:10" ht="14.4">
      <c r="A5494" s="3" t="s">
        <v>273</v>
      </c>
      <c r="B5494" s="5">
        <v>1994</v>
      </c>
      <c r="C5494" s="3" t="s">
        <v>647</v>
      </c>
      <c r="D5494" s="3" t="s">
        <v>649</v>
      </c>
      <c r="E5494" s="3" t="s">
        <v>670</v>
      </c>
      <c r="F5494" s="3" t="s">
        <v>671</v>
      </c>
      <c r="G5494" s="5">
        <v>259.35544879999998</v>
      </c>
      <c r="H5494" s="5">
        <v>219.57354789999999</v>
      </c>
      <c r="I5494" s="5">
        <v>302.69011649999999</v>
      </c>
      <c r="J5494" s="2"/>
    </row>
    <row r="5495" spans="1:10" ht="14.4">
      <c r="A5495" s="3" t="s">
        <v>273</v>
      </c>
      <c r="B5495" s="5">
        <v>1995</v>
      </c>
      <c r="C5495" s="3" t="s">
        <v>647</v>
      </c>
      <c r="D5495" s="3" t="s">
        <v>649</v>
      </c>
      <c r="E5495" s="3" t="s">
        <v>670</v>
      </c>
      <c r="F5495" s="3" t="s">
        <v>671</v>
      </c>
      <c r="G5495" s="5">
        <v>254.21654140000001</v>
      </c>
      <c r="H5495" s="5">
        <v>213.3366547</v>
      </c>
      <c r="I5495" s="5">
        <v>297.7217766</v>
      </c>
      <c r="J5495" s="2"/>
    </row>
    <row r="5496" spans="1:10" ht="14.4">
      <c r="A5496" s="3" t="s">
        <v>273</v>
      </c>
      <c r="B5496" s="5">
        <v>1996</v>
      </c>
      <c r="C5496" s="3" t="s">
        <v>647</v>
      </c>
      <c r="D5496" s="3" t="s">
        <v>649</v>
      </c>
      <c r="E5496" s="3" t="s">
        <v>670</v>
      </c>
      <c r="F5496" s="3" t="s">
        <v>671</v>
      </c>
      <c r="G5496" s="5">
        <v>250.8040354</v>
      </c>
      <c r="H5496" s="5">
        <v>210.39726110000001</v>
      </c>
      <c r="I5496" s="5">
        <v>293.30819159999999</v>
      </c>
      <c r="J5496" s="2"/>
    </row>
    <row r="5497" spans="1:10" ht="14.4">
      <c r="A5497" s="3" t="s">
        <v>273</v>
      </c>
      <c r="B5497" s="5">
        <v>1997</v>
      </c>
      <c r="C5497" s="3" t="s">
        <v>647</v>
      </c>
      <c r="D5497" s="3" t="s">
        <v>649</v>
      </c>
      <c r="E5497" s="3" t="s">
        <v>670</v>
      </c>
      <c r="F5497" s="3" t="s">
        <v>671</v>
      </c>
      <c r="G5497" s="5">
        <v>248.3642212</v>
      </c>
      <c r="H5497" s="5">
        <v>209.6513659</v>
      </c>
      <c r="I5497" s="5">
        <v>289.63675510000002</v>
      </c>
      <c r="J5497" s="2"/>
    </row>
    <row r="5498" spans="1:10" ht="14.4">
      <c r="A5498" s="3" t="s">
        <v>273</v>
      </c>
      <c r="B5498" s="5">
        <v>1998</v>
      </c>
      <c r="C5498" s="3" t="s">
        <v>647</v>
      </c>
      <c r="D5498" s="3" t="s">
        <v>649</v>
      </c>
      <c r="E5498" s="3" t="s">
        <v>670</v>
      </c>
      <c r="F5498" s="3" t="s">
        <v>671</v>
      </c>
      <c r="G5498" s="5">
        <v>248.75250059999999</v>
      </c>
      <c r="H5498" s="5">
        <v>208.92981739999999</v>
      </c>
      <c r="I5498" s="5">
        <v>291.64167880000002</v>
      </c>
      <c r="J5498" s="2"/>
    </row>
    <row r="5499" spans="1:10" ht="14.4">
      <c r="A5499" s="3" t="s">
        <v>273</v>
      </c>
      <c r="B5499" s="5">
        <v>1999</v>
      </c>
      <c r="C5499" s="3" t="s">
        <v>647</v>
      </c>
      <c r="D5499" s="3" t="s">
        <v>649</v>
      </c>
      <c r="E5499" s="3" t="s">
        <v>670</v>
      </c>
      <c r="F5499" s="3" t="s">
        <v>671</v>
      </c>
      <c r="G5499" s="5">
        <v>251.00430359999999</v>
      </c>
      <c r="H5499" s="5">
        <v>212.5724683</v>
      </c>
      <c r="I5499" s="5">
        <v>296.62126089999998</v>
      </c>
      <c r="J5499" s="2"/>
    </row>
    <row r="5500" spans="1:10" ht="14.4">
      <c r="A5500" s="3" t="s">
        <v>273</v>
      </c>
      <c r="B5500" s="5">
        <v>2000</v>
      </c>
      <c r="C5500" s="3" t="s">
        <v>647</v>
      </c>
      <c r="D5500" s="3" t="s">
        <v>649</v>
      </c>
      <c r="E5500" s="3" t="s">
        <v>670</v>
      </c>
      <c r="F5500" s="3" t="s">
        <v>671</v>
      </c>
      <c r="G5500" s="5">
        <v>254.6068631</v>
      </c>
      <c r="H5500" s="5">
        <v>215.48245470000001</v>
      </c>
      <c r="I5500" s="5">
        <v>299.32722810000001</v>
      </c>
      <c r="J5500" s="2"/>
    </row>
    <row r="5501" spans="1:10" ht="14.4">
      <c r="A5501" s="3" t="s">
        <v>273</v>
      </c>
      <c r="B5501" s="5">
        <v>2001</v>
      </c>
      <c r="C5501" s="3" t="s">
        <v>647</v>
      </c>
      <c r="D5501" s="3" t="s">
        <v>649</v>
      </c>
      <c r="E5501" s="3" t="s">
        <v>670</v>
      </c>
      <c r="F5501" s="3" t="s">
        <v>671</v>
      </c>
      <c r="G5501" s="5">
        <v>258.1755579</v>
      </c>
      <c r="H5501" s="5">
        <v>217.57962420000001</v>
      </c>
      <c r="I5501" s="5">
        <v>305.49732030000001</v>
      </c>
      <c r="J5501" s="2"/>
    </row>
    <row r="5502" spans="1:10" ht="14.4">
      <c r="A5502" s="3" t="s">
        <v>273</v>
      </c>
      <c r="B5502" s="5">
        <v>2002</v>
      </c>
      <c r="C5502" s="3" t="s">
        <v>647</v>
      </c>
      <c r="D5502" s="3" t="s">
        <v>649</v>
      </c>
      <c r="E5502" s="3" t="s">
        <v>670</v>
      </c>
      <c r="F5502" s="3" t="s">
        <v>671</v>
      </c>
      <c r="G5502" s="5">
        <v>261.28783720000001</v>
      </c>
      <c r="H5502" s="5">
        <v>220.89422149999999</v>
      </c>
      <c r="I5502" s="5">
        <v>309.51830969999997</v>
      </c>
      <c r="J5502" s="2"/>
    </row>
    <row r="5503" spans="1:10" ht="14.4">
      <c r="A5503" s="3" t="s">
        <v>273</v>
      </c>
      <c r="B5503" s="5">
        <v>2003</v>
      </c>
      <c r="C5503" s="3" t="s">
        <v>647</v>
      </c>
      <c r="D5503" s="3" t="s">
        <v>649</v>
      </c>
      <c r="E5503" s="3" t="s">
        <v>670</v>
      </c>
      <c r="F5503" s="3" t="s">
        <v>671</v>
      </c>
      <c r="G5503" s="5">
        <v>263.97074550000002</v>
      </c>
      <c r="H5503" s="5">
        <v>223.42301929999999</v>
      </c>
      <c r="I5503" s="5">
        <v>310.44263310000002</v>
      </c>
      <c r="J5503" s="2"/>
    </row>
    <row r="5504" spans="1:10" ht="14.4">
      <c r="A5504" s="3" t="s">
        <v>273</v>
      </c>
      <c r="B5504" s="5">
        <v>2004</v>
      </c>
      <c r="C5504" s="3" t="s">
        <v>647</v>
      </c>
      <c r="D5504" s="3" t="s">
        <v>649</v>
      </c>
      <c r="E5504" s="3" t="s">
        <v>670</v>
      </c>
      <c r="F5504" s="3" t="s">
        <v>671</v>
      </c>
      <c r="G5504" s="5">
        <v>265.84535099999999</v>
      </c>
      <c r="H5504" s="5">
        <v>224.27604880000001</v>
      </c>
      <c r="I5504" s="5">
        <v>314.42956950000001</v>
      </c>
      <c r="J5504" s="2"/>
    </row>
    <row r="5505" spans="1:10" ht="14.4">
      <c r="A5505" s="3" t="s">
        <v>273</v>
      </c>
      <c r="B5505" s="5">
        <v>2005</v>
      </c>
      <c r="C5505" s="3" t="s">
        <v>647</v>
      </c>
      <c r="D5505" s="3" t="s">
        <v>649</v>
      </c>
      <c r="E5505" s="3" t="s">
        <v>670</v>
      </c>
      <c r="F5505" s="3" t="s">
        <v>671</v>
      </c>
      <c r="G5505" s="5">
        <v>266.25925180000002</v>
      </c>
      <c r="H5505" s="5">
        <v>223.9548987</v>
      </c>
      <c r="I5505" s="5">
        <v>314.02296150000001</v>
      </c>
      <c r="J5505" s="2"/>
    </row>
    <row r="5506" spans="1:10" ht="14.4">
      <c r="A5506" s="3" t="s">
        <v>273</v>
      </c>
      <c r="B5506" s="5">
        <v>2006</v>
      </c>
      <c r="C5506" s="3" t="s">
        <v>647</v>
      </c>
      <c r="D5506" s="3" t="s">
        <v>649</v>
      </c>
      <c r="E5506" s="3" t="s">
        <v>670</v>
      </c>
      <c r="F5506" s="3" t="s">
        <v>671</v>
      </c>
      <c r="G5506" s="5">
        <v>266.02615120000002</v>
      </c>
      <c r="H5506" s="5">
        <v>222.74095270000001</v>
      </c>
      <c r="I5506" s="5">
        <v>313.47935919999998</v>
      </c>
      <c r="J5506" s="2"/>
    </row>
    <row r="5507" spans="1:10" ht="14.4">
      <c r="A5507" s="3" t="s">
        <v>273</v>
      </c>
      <c r="B5507" s="5">
        <v>2007</v>
      </c>
      <c r="C5507" s="3" t="s">
        <v>647</v>
      </c>
      <c r="D5507" s="3" t="s">
        <v>649</v>
      </c>
      <c r="E5507" s="3" t="s">
        <v>670</v>
      </c>
      <c r="F5507" s="3" t="s">
        <v>671</v>
      </c>
      <c r="G5507" s="5">
        <v>263.99140740000001</v>
      </c>
      <c r="H5507" s="5">
        <v>221.49140080000001</v>
      </c>
      <c r="I5507" s="5">
        <v>312.59780910000001</v>
      </c>
      <c r="J5507" s="2"/>
    </row>
    <row r="5508" spans="1:10" ht="14.4">
      <c r="A5508" s="3" t="s">
        <v>273</v>
      </c>
      <c r="B5508" s="5">
        <v>2008</v>
      </c>
      <c r="C5508" s="3" t="s">
        <v>647</v>
      </c>
      <c r="D5508" s="3" t="s">
        <v>649</v>
      </c>
      <c r="E5508" s="3" t="s">
        <v>670</v>
      </c>
      <c r="F5508" s="3" t="s">
        <v>671</v>
      </c>
      <c r="G5508" s="5">
        <v>265.41669769999999</v>
      </c>
      <c r="H5508" s="5">
        <v>222.04028750000001</v>
      </c>
      <c r="I5508" s="5">
        <v>313.57550780000003</v>
      </c>
      <c r="J5508" s="2"/>
    </row>
    <row r="5509" spans="1:10" ht="14.4">
      <c r="A5509" s="3" t="s">
        <v>273</v>
      </c>
      <c r="B5509" s="5">
        <v>2009</v>
      </c>
      <c r="C5509" s="3" t="s">
        <v>647</v>
      </c>
      <c r="D5509" s="3" t="s">
        <v>649</v>
      </c>
      <c r="E5509" s="3" t="s">
        <v>670</v>
      </c>
      <c r="F5509" s="3" t="s">
        <v>671</v>
      </c>
      <c r="G5509" s="5">
        <v>264.79311669999998</v>
      </c>
      <c r="H5509" s="5">
        <v>223.05535850000001</v>
      </c>
      <c r="I5509" s="5">
        <v>312.12838190000002</v>
      </c>
      <c r="J5509" s="2"/>
    </row>
    <row r="5510" spans="1:10" ht="14.4">
      <c r="A5510" s="3" t="s">
        <v>273</v>
      </c>
      <c r="B5510" s="5">
        <v>2010</v>
      </c>
      <c r="C5510" s="3" t="s">
        <v>647</v>
      </c>
      <c r="D5510" s="3" t="s">
        <v>649</v>
      </c>
      <c r="E5510" s="3" t="s">
        <v>670</v>
      </c>
      <c r="F5510" s="3" t="s">
        <v>671</v>
      </c>
      <c r="G5510" s="5">
        <v>261.5266517</v>
      </c>
      <c r="H5510" s="5">
        <v>217.86035709999999</v>
      </c>
      <c r="I5510" s="5">
        <v>309.8474842</v>
      </c>
      <c r="J5510" s="2"/>
    </row>
    <row r="5511" spans="1:10" ht="14.4">
      <c r="A5511" s="3" t="s">
        <v>273</v>
      </c>
      <c r="B5511" s="5">
        <v>2011</v>
      </c>
      <c r="C5511" s="3" t="s">
        <v>647</v>
      </c>
      <c r="D5511" s="3" t="s">
        <v>649</v>
      </c>
      <c r="E5511" s="3" t="s">
        <v>670</v>
      </c>
      <c r="F5511" s="3" t="s">
        <v>671</v>
      </c>
      <c r="G5511" s="5">
        <v>257.41407020000003</v>
      </c>
      <c r="H5511" s="5">
        <v>214.3757459</v>
      </c>
      <c r="I5511" s="5">
        <v>306.57674279999998</v>
      </c>
      <c r="J5511" s="2"/>
    </row>
    <row r="5512" spans="1:10" ht="14.4">
      <c r="A5512" s="3" t="s">
        <v>273</v>
      </c>
      <c r="B5512" s="5">
        <v>2012</v>
      </c>
      <c r="C5512" s="3" t="s">
        <v>647</v>
      </c>
      <c r="D5512" s="3" t="s">
        <v>649</v>
      </c>
      <c r="E5512" s="3" t="s">
        <v>670</v>
      </c>
      <c r="F5512" s="3" t="s">
        <v>671</v>
      </c>
      <c r="G5512" s="5">
        <v>251.23745160000001</v>
      </c>
      <c r="H5512" s="5">
        <v>208.85195329999999</v>
      </c>
      <c r="I5512" s="5">
        <v>298.22139579999998</v>
      </c>
      <c r="J5512" s="2"/>
    </row>
    <row r="5513" spans="1:10" ht="14.4">
      <c r="A5513" s="3" t="s">
        <v>273</v>
      </c>
      <c r="B5513" s="5">
        <v>2013</v>
      </c>
      <c r="C5513" s="3" t="s">
        <v>647</v>
      </c>
      <c r="D5513" s="3" t="s">
        <v>649</v>
      </c>
      <c r="E5513" s="3" t="s">
        <v>670</v>
      </c>
      <c r="F5513" s="3" t="s">
        <v>671</v>
      </c>
      <c r="G5513" s="5">
        <v>246.4909036</v>
      </c>
      <c r="H5513" s="5">
        <v>204.0161951</v>
      </c>
      <c r="I5513" s="5">
        <v>295.95200010000002</v>
      </c>
      <c r="J5513" s="2"/>
    </row>
    <row r="5514" spans="1:10" ht="14.4">
      <c r="A5514" s="3" t="s">
        <v>273</v>
      </c>
      <c r="B5514" s="5">
        <v>2014</v>
      </c>
      <c r="C5514" s="3" t="s">
        <v>647</v>
      </c>
      <c r="D5514" s="3" t="s">
        <v>649</v>
      </c>
      <c r="E5514" s="3" t="s">
        <v>670</v>
      </c>
      <c r="F5514" s="3" t="s">
        <v>671</v>
      </c>
      <c r="G5514" s="5">
        <v>240.34901590000001</v>
      </c>
      <c r="H5514" s="5">
        <v>196.4016292</v>
      </c>
      <c r="I5514" s="5">
        <v>292.2189583</v>
      </c>
      <c r="J5514" s="2"/>
    </row>
    <row r="5515" spans="1:10" ht="14.4">
      <c r="A5515" s="3" t="s">
        <v>273</v>
      </c>
      <c r="B5515" s="5">
        <v>2015</v>
      </c>
      <c r="C5515" s="3" t="s">
        <v>647</v>
      </c>
      <c r="D5515" s="3" t="s">
        <v>649</v>
      </c>
      <c r="E5515" s="3" t="s">
        <v>670</v>
      </c>
      <c r="F5515" s="3" t="s">
        <v>671</v>
      </c>
      <c r="G5515" s="5">
        <v>233.04099650000001</v>
      </c>
      <c r="H5515" s="5">
        <v>190.21908049999999</v>
      </c>
      <c r="I5515" s="5">
        <v>285.05083489999998</v>
      </c>
      <c r="J5515" s="2"/>
    </row>
    <row r="5516" spans="1:10" ht="14.4">
      <c r="A5516" s="3" t="s">
        <v>273</v>
      </c>
      <c r="B5516" s="5">
        <v>2016</v>
      </c>
      <c r="C5516" s="3" t="s">
        <v>647</v>
      </c>
      <c r="D5516" s="3" t="s">
        <v>649</v>
      </c>
      <c r="E5516" s="3" t="s">
        <v>670</v>
      </c>
      <c r="F5516" s="3" t="s">
        <v>671</v>
      </c>
      <c r="G5516" s="5">
        <v>224.00686569999999</v>
      </c>
      <c r="H5516" s="5">
        <v>180.57491329999999</v>
      </c>
      <c r="I5516" s="5">
        <v>280.16631439999998</v>
      </c>
      <c r="J5516" s="2"/>
    </row>
    <row r="5517" spans="1:10" ht="14.4">
      <c r="A5517" s="3" t="s">
        <v>273</v>
      </c>
      <c r="B5517" s="5">
        <v>2017</v>
      </c>
      <c r="C5517" s="3" t="s">
        <v>647</v>
      </c>
      <c r="D5517" s="3" t="s">
        <v>649</v>
      </c>
      <c r="E5517" s="3" t="s">
        <v>670</v>
      </c>
      <c r="F5517" s="3" t="s">
        <v>671</v>
      </c>
      <c r="G5517" s="5">
        <v>215.0924369</v>
      </c>
      <c r="H5517" s="5">
        <v>173.15690420000001</v>
      </c>
      <c r="I5517" s="5">
        <v>267.43714560000001</v>
      </c>
      <c r="J5517" s="2"/>
    </row>
    <row r="5518" spans="1:10" ht="14.4" hidden="1">
      <c r="A5518" s="3" t="s">
        <v>273</v>
      </c>
      <c r="B5518" s="5">
        <v>1990</v>
      </c>
      <c r="C5518" s="3" t="s">
        <v>647</v>
      </c>
      <c r="D5518" s="3" t="s">
        <v>649</v>
      </c>
      <c r="E5518" s="3" t="s">
        <v>670</v>
      </c>
      <c r="F5518" s="3" t="s">
        <v>672</v>
      </c>
      <c r="G5518" s="5">
        <v>9.863610929</v>
      </c>
      <c r="H5518" s="5">
        <v>8.435143643</v>
      </c>
      <c r="I5518" s="5">
        <v>11.50525408</v>
      </c>
      <c r="J5518" s="2"/>
    </row>
    <row r="5519" spans="1:10" ht="14.4" hidden="1">
      <c r="A5519" s="3" t="s">
        <v>273</v>
      </c>
      <c r="B5519" s="5">
        <v>1991</v>
      </c>
      <c r="C5519" s="3" t="s">
        <v>647</v>
      </c>
      <c r="D5519" s="3" t="s">
        <v>649</v>
      </c>
      <c r="E5519" s="3" t="s">
        <v>670</v>
      </c>
      <c r="F5519" s="3" t="s">
        <v>672</v>
      </c>
      <c r="G5519" s="5">
        <v>9.6638448449999999</v>
      </c>
      <c r="H5519" s="5">
        <v>8.2277292440000007</v>
      </c>
      <c r="I5519" s="5">
        <v>11.33788575</v>
      </c>
      <c r="J5519" s="2"/>
    </row>
    <row r="5520" spans="1:10" ht="14.4" hidden="1">
      <c r="A5520" s="3" t="s">
        <v>273</v>
      </c>
      <c r="B5520" s="5">
        <v>1992</v>
      </c>
      <c r="C5520" s="3" t="s">
        <v>647</v>
      </c>
      <c r="D5520" s="3" t="s">
        <v>649</v>
      </c>
      <c r="E5520" s="3" t="s">
        <v>670</v>
      </c>
      <c r="F5520" s="3" t="s">
        <v>672</v>
      </c>
      <c r="G5520" s="5">
        <v>9.4825990489999992</v>
      </c>
      <c r="H5520" s="5">
        <v>8.0663100140000008</v>
      </c>
      <c r="I5520" s="5">
        <v>11.04119873</v>
      </c>
      <c r="J5520" s="2"/>
    </row>
    <row r="5521" spans="1:10" ht="14.4" hidden="1">
      <c r="A5521" s="3" t="s">
        <v>273</v>
      </c>
      <c r="B5521" s="5">
        <v>1993</v>
      </c>
      <c r="C5521" s="3" t="s">
        <v>647</v>
      </c>
      <c r="D5521" s="3" t="s">
        <v>649</v>
      </c>
      <c r="E5521" s="3" t="s">
        <v>670</v>
      </c>
      <c r="F5521" s="3" t="s">
        <v>672</v>
      </c>
      <c r="G5521" s="5">
        <v>9.3343029610000006</v>
      </c>
      <c r="H5521" s="5">
        <v>7.927793361</v>
      </c>
      <c r="I5521" s="5">
        <v>10.84939241</v>
      </c>
      <c r="J5521" s="2"/>
    </row>
    <row r="5522" spans="1:10" ht="14.4" hidden="1">
      <c r="A5522" s="3" t="s">
        <v>273</v>
      </c>
      <c r="B5522" s="5">
        <v>1994</v>
      </c>
      <c r="C5522" s="3" t="s">
        <v>647</v>
      </c>
      <c r="D5522" s="3" t="s">
        <v>649</v>
      </c>
      <c r="E5522" s="3" t="s">
        <v>670</v>
      </c>
      <c r="F5522" s="3" t="s">
        <v>672</v>
      </c>
      <c r="G5522" s="5">
        <v>9.1521269709999995</v>
      </c>
      <c r="H5522" s="5">
        <v>7.7227149190000004</v>
      </c>
      <c r="I5522" s="5">
        <v>10.67370463</v>
      </c>
      <c r="J5522" s="2"/>
    </row>
    <row r="5523" spans="1:10" ht="14.4" hidden="1">
      <c r="A5523" s="3" t="s">
        <v>273</v>
      </c>
      <c r="B5523" s="5">
        <v>1995</v>
      </c>
      <c r="C5523" s="3" t="s">
        <v>647</v>
      </c>
      <c r="D5523" s="3" t="s">
        <v>649</v>
      </c>
      <c r="E5523" s="3" t="s">
        <v>670</v>
      </c>
      <c r="F5523" s="3" t="s">
        <v>672</v>
      </c>
      <c r="G5523" s="5">
        <v>9.0168539499999998</v>
      </c>
      <c r="H5523" s="5">
        <v>7.5762659530000001</v>
      </c>
      <c r="I5523" s="5">
        <v>10.59203301</v>
      </c>
      <c r="J5523" s="2"/>
    </row>
    <row r="5524" spans="1:10" ht="14.4" hidden="1">
      <c r="A5524" s="3" t="s">
        <v>273</v>
      </c>
      <c r="B5524" s="5">
        <v>1996</v>
      </c>
      <c r="C5524" s="3" t="s">
        <v>647</v>
      </c>
      <c r="D5524" s="3" t="s">
        <v>649</v>
      </c>
      <c r="E5524" s="3" t="s">
        <v>670</v>
      </c>
      <c r="F5524" s="3" t="s">
        <v>672</v>
      </c>
      <c r="G5524" s="5">
        <v>8.9388704160000003</v>
      </c>
      <c r="H5524" s="5">
        <v>7.503284399</v>
      </c>
      <c r="I5524" s="5">
        <v>10.47249437</v>
      </c>
      <c r="J5524" s="2"/>
    </row>
    <row r="5525" spans="1:10" ht="14.4" hidden="1">
      <c r="A5525" s="3" t="s">
        <v>273</v>
      </c>
      <c r="B5525" s="5">
        <v>1997</v>
      </c>
      <c r="C5525" s="3" t="s">
        <v>647</v>
      </c>
      <c r="D5525" s="3" t="s">
        <v>649</v>
      </c>
      <c r="E5525" s="3" t="s">
        <v>670</v>
      </c>
      <c r="F5525" s="3" t="s">
        <v>672</v>
      </c>
      <c r="G5525" s="5">
        <v>8.8966783530000004</v>
      </c>
      <c r="H5525" s="5">
        <v>7.4774831610000003</v>
      </c>
      <c r="I5525" s="5">
        <v>10.48987198</v>
      </c>
      <c r="J5525" s="2"/>
    </row>
    <row r="5526" spans="1:10" ht="14.4" hidden="1">
      <c r="A5526" s="3" t="s">
        <v>273</v>
      </c>
      <c r="B5526" s="5">
        <v>1998</v>
      </c>
      <c r="C5526" s="3" t="s">
        <v>647</v>
      </c>
      <c r="D5526" s="3" t="s">
        <v>649</v>
      </c>
      <c r="E5526" s="3" t="s">
        <v>670</v>
      </c>
      <c r="F5526" s="3" t="s">
        <v>672</v>
      </c>
      <c r="G5526" s="5">
        <v>8.9389220829999996</v>
      </c>
      <c r="H5526" s="5">
        <v>7.5067727240000002</v>
      </c>
      <c r="I5526" s="5">
        <v>10.57650376</v>
      </c>
      <c r="J5526" s="2"/>
    </row>
    <row r="5527" spans="1:10" ht="14.4" hidden="1">
      <c r="A5527" s="3" t="s">
        <v>273</v>
      </c>
      <c r="B5527" s="5">
        <v>1999</v>
      </c>
      <c r="C5527" s="3" t="s">
        <v>647</v>
      </c>
      <c r="D5527" s="3" t="s">
        <v>649</v>
      </c>
      <c r="E5527" s="3" t="s">
        <v>670</v>
      </c>
      <c r="F5527" s="3" t="s">
        <v>672</v>
      </c>
      <c r="G5527" s="5">
        <v>9.0427908440000007</v>
      </c>
      <c r="H5527" s="5">
        <v>7.6513068119999996</v>
      </c>
      <c r="I5527" s="5">
        <v>10.66093059</v>
      </c>
      <c r="J5527" s="2"/>
    </row>
    <row r="5528" spans="1:10" ht="14.4" hidden="1">
      <c r="A5528" s="3" t="s">
        <v>273</v>
      </c>
      <c r="B5528" s="5">
        <v>2000</v>
      </c>
      <c r="C5528" s="3" t="s">
        <v>647</v>
      </c>
      <c r="D5528" s="3" t="s">
        <v>649</v>
      </c>
      <c r="E5528" s="3" t="s">
        <v>670</v>
      </c>
      <c r="F5528" s="3" t="s">
        <v>672</v>
      </c>
      <c r="G5528" s="5">
        <v>9.1836929099999995</v>
      </c>
      <c r="H5528" s="5">
        <v>7.7813214520000002</v>
      </c>
      <c r="I5528" s="5">
        <v>10.883186800000001</v>
      </c>
      <c r="J5528" s="2"/>
    </row>
    <row r="5529" spans="1:10" ht="14.4" hidden="1">
      <c r="A5529" s="3" t="s">
        <v>273</v>
      </c>
      <c r="B5529" s="5">
        <v>2001</v>
      </c>
      <c r="C5529" s="3" t="s">
        <v>647</v>
      </c>
      <c r="D5529" s="3" t="s">
        <v>649</v>
      </c>
      <c r="E5529" s="3" t="s">
        <v>670</v>
      </c>
      <c r="F5529" s="3" t="s">
        <v>672</v>
      </c>
      <c r="G5529" s="5">
        <v>9.3185360799999994</v>
      </c>
      <c r="H5529" s="5">
        <v>7.8692933910000002</v>
      </c>
      <c r="I5529" s="5">
        <v>11.0446536</v>
      </c>
      <c r="J5529" s="2"/>
    </row>
    <row r="5530" spans="1:10" ht="14.4" hidden="1">
      <c r="A5530" s="3" t="s">
        <v>273</v>
      </c>
      <c r="B5530" s="5">
        <v>2002</v>
      </c>
      <c r="C5530" s="3" t="s">
        <v>647</v>
      </c>
      <c r="D5530" s="3" t="s">
        <v>649</v>
      </c>
      <c r="E5530" s="3" t="s">
        <v>670</v>
      </c>
      <c r="F5530" s="3" t="s">
        <v>672</v>
      </c>
      <c r="G5530" s="5">
        <v>9.4342852990000008</v>
      </c>
      <c r="H5530" s="5">
        <v>7.9604220039999998</v>
      </c>
      <c r="I5530" s="5">
        <v>11.127801359999999</v>
      </c>
      <c r="J5530" s="2"/>
    </row>
    <row r="5531" spans="1:10" ht="14.4" hidden="1">
      <c r="A5531" s="3" t="s">
        <v>273</v>
      </c>
      <c r="B5531" s="5">
        <v>2003</v>
      </c>
      <c r="C5531" s="3" t="s">
        <v>647</v>
      </c>
      <c r="D5531" s="3" t="s">
        <v>649</v>
      </c>
      <c r="E5531" s="3" t="s">
        <v>670</v>
      </c>
      <c r="F5531" s="3" t="s">
        <v>672</v>
      </c>
      <c r="G5531" s="5">
        <v>9.533647878</v>
      </c>
      <c r="H5531" s="5">
        <v>8.0696553929999997</v>
      </c>
      <c r="I5531" s="5">
        <v>11.23220347</v>
      </c>
      <c r="J5531" s="2"/>
    </row>
    <row r="5532" spans="1:10" ht="14.4" hidden="1">
      <c r="A5532" s="3" t="s">
        <v>273</v>
      </c>
      <c r="B5532" s="5">
        <v>2004</v>
      </c>
      <c r="C5532" s="3" t="s">
        <v>647</v>
      </c>
      <c r="D5532" s="3" t="s">
        <v>649</v>
      </c>
      <c r="E5532" s="3" t="s">
        <v>670</v>
      </c>
      <c r="F5532" s="3" t="s">
        <v>672</v>
      </c>
      <c r="G5532" s="5">
        <v>9.5992640970000007</v>
      </c>
      <c r="H5532" s="5">
        <v>8.1122266710000002</v>
      </c>
      <c r="I5532" s="5">
        <v>11.28667182</v>
      </c>
      <c r="J5532" s="2"/>
    </row>
    <row r="5533" spans="1:10" ht="14.4" hidden="1">
      <c r="A5533" s="3" t="s">
        <v>273</v>
      </c>
      <c r="B5533" s="5">
        <v>2005</v>
      </c>
      <c r="C5533" s="3" t="s">
        <v>647</v>
      </c>
      <c r="D5533" s="3" t="s">
        <v>649</v>
      </c>
      <c r="E5533" s="3" t="s">
        <v>670</v>
      </c>
      <c r="F5533" s="3" t="s">
        <v>672</v>
      </c>
      <c r="G5533" s="5">
        <v>9.6223103339999998</v>
      </c>
      <c r="H5533" s="5">
        <v>8.1361580320000009</v>
      </c>
      <c r="I5533" s="5">
        <v>11.34168186</v>
      </c>
      <c r="J5533" s="2"/>
    </row>
    <row r="5534" spans="1:10" ht="14.4" hidden="1">
      <c r="A5534" s="3" t="s">
        <v>273</v>
      </c>
      <c r="B5534" s="5">
        <v>2006</v>
      </c>
      <c r="C5534" s="3" t="s">
        <v>647</v>
      </c>
      <c r="D5534" s="3" t="s">
        <v>649</v>
      </c>
      <c r="E5534" s="3" t="s">
        <v>670</v>
      </c>
      <c r="F5534" s="3" t="s">
        <v>672</v>
      </c>
      <c r="G5534" s="5">
        <v>9.636862635</v>
      </c>
      <c r="H5534" s="5">
        <v>8.1457120229999997</v>
      </c>
      <c r="I5534" s="5">
        <v>11.377469169999999</v>
      </c>
      <c r="J5534" s="2"/>
    </row>
    <row r="5535" spans="1:10" ht="14.4" hidden="1">
      <c r="A5535" s="3" t="s">
        <v>273</v>
      </c>
      <c r="B5535" s="5">
        <v>2007</v>
      </c>
      <c r="C5535" s="3" t="s">
        <v>647</v>
      </c>
      <c r="D5535" s="3" t="s">
        <v>649</v>
      </c>
      <c r="E5535" s="3" t="s">
        <v>670</v>
      </c>
      <c r="F5535" s="3" t="s">
        <v>672</v>
      </c>
      <c r="G5535" s="5">
        <v>9.5786163660000003</v>
      </c>
      <c r="H5535" s="5">
        <v>7.9926757479999999</v>
      </c>
      <c r="I5535" s="5">
        <v>11.30690856</v>
      </c>
      <c r="J5535" s="2"/>
    </row>
    <row r="5536" spans="1:10" ht="14.4" hidden="1">
      <c r="A5536" s="3" t="s">
        <v>273</v>
      </c>
      <c r="B5536" s="5">
        <v>2008</v>
      </c>
      <c r="C5536" s="3" t="s">
        <v>647</v>
      </c>
      <c r="D5536" s="3" t="s">
        <v>649</v>
      </c>
      <c r="E5536" s="3" t="s">
        <v>670</v>
      </c>
      <c r="F5536" s="3" t="s">
        <v>672</v>
      </c>
      <c r="G5536" s="5">
        <v>9.626943271</v>
      </c>
      <c r="H5536" s="5">
        <v>8.1068586880000009</v>
      </c>
      <c r="I5536" s="5">
        <v>11.45592117</v>
      </c>
      <c r="J5536" s="2"/>
    </row>
    <row r="5537" spans="1:10" ht="14.4" hidden="1">
      <c r="A5537" s="3" t="s">
        <v>273</v>
      </c>
      <c r="B5537" s="5">
        <v>2009</v>
      </c>
      <c r="C5537" s="3" t="s">
        <v>647</v>
      </c>
      <c r="D5537" s="3" t="s">
        <v>649</v>
      </c>
      <c r="E5537" s="3" t="s">
        <v>670</v>
      </c>
      <c r="F5537" s="3" t="s">
        <v>672</v>
      </c>
      <c r="G5537" s="5">
        <v>9.6070063169999997</v>
      </c>
      <c r="H5537" s="5">
        <v>8.1057562349999994</v>
      </c>
      <c r="I5537" s="5">
        <v>11.38437343</v>
      </c>
      <c r="J5537" s="2"/>
    </row>
    <row r="5538" spans="1:10" ht="14.4" hidden="1">
      <c r="A5538" s="3" t="s">
        <v>273</v>
      </c>
      <c r="B5538" s="5">
        <v>2010</v>
      </c>
      <c r="C5538" s="3" t="s">
        <v>647</v>
      </c>
      <c r="D5538" s="3" t="s">
        <v>649</v>
      </c>
      <c r="E5538" s="3" t="s">
        <v>670</v>
      </c>
      <c r="F5538" s="3" t="s">
        <v>672</v>
      </c>
      <c r="G5538" s="5">
        <v>9.5017207429999999</v>
      </c>
      <c r="H5538" s="5">
        <v>7.9432397909999999</v>
      </c>
      <c r="I5538" s="5">
        <v>11.27248028</v>
      </c>
      <c r="J5538" s="2"/>
    </row>
    <row r="5539" spans="1:10" ht="14.4" hidden="1">
      <c r="A5539" s="3" t="s">
        <v>273</v>
      </c>
      <c r="B5539" s="5">
        <v>2011</v>
      </c>
      <c r="C5539" s="3" t="s">
        <v>647</v>
      </c>
      <c r="D5539" s="3" t="s">
        <v>649</v>
      </c>
      <c r="E5539" s="3" t="s">
        <v>670</v>
      </c>
      <c r="F5539" s="3" t="s">
        <v>672</v>
      </c>
      <c r="G5539" s="5">
        <v>9.3867857909999994</v>
      </c>
      <c r="H5539" s="5">
        <v>7.8517482080000001</v>
      </c>
      <c r="I5539" s="5">
        <v>11.173240229999999</v>
      </c>
      <c r="J5539" s="2"/>
    </row>
    <row r="5540" spans="1:10" ht="14.4" hidden="1">
      <c r="A5540" s="3" t="s">
        <v>273</v>
      </c>
      <c r="B5540" s="5">
        <v>2012</v>
      </c>
      <c r="C5540" s="3" t="s">
        <v>647</v>
      </c>
      <c r="D5540" s="3" t="s">
        <v>649</v>
      </c>
      <c r="E5540" s="3" t="s">
        <v>670</v>
      </c>
      <c r="F5540" s="3" t="s">
        <v>672</v>
      </c>
      <c r="G5540" s="5">
        <v>9.1643138640000004</v>
      </c>
      <c r="H5540" s="5">
        <v>7.6463871409999999</v>
      </c>
      <c r="I5540" s="5">
        <v>10.953574379999999</v>
      </c>
      <c r="J5540" s="2"/>
    </row>
    <row r="5541" spans="1:10" ht="14.4" hidden="1">
      <c r="A5541" s="3" t="s">
        <v>273</v>
      </c>
      <c r="B5541" s="5">
        <v>2013</v>
      </c>
      <c r="C5541" s="3" t="s">
        <v>647</v>
      </c>
      <c r="D5541" s="3" t="s">
        <v>649</v>
      </c>
      <c r="E5541" s="3" t="s">
        <v>670</v>
      </c>
      <c r="F5541" s="3" t="s">
        <v>672</v>
      </c>
      <c r="G5541" s="5">
        <v>8.9994783399999996</v>
      </c>
      <c r="H5541" s="5">
        <v>7.478631515</v>
      </c>
      <c r="I5541" s="5">
        <v>10.85471504</v>
      </c>
      <c r="J5541" s="2"/>
    </row>
    <row r="5542" spans="1:10" ht="14.4" hidden="1">
      <c r="A5542" s="3" t="s">
        <v>273</v>
      </c>
      <c r="B5542" s="5">
        <v>2014</v>
      </c>
      <c r="C5542" s="3" t="s">
        <v>647</v>
      </c>
      <c r="D5542" s="3" t="s">
        <v>649</v>
      </c>
      <c r="E5542" s="3" t="s">
        <v>670</v>
      </c>
      <c r="F5542" s="3" t="s">
        <v>672</v>
      </c>
      <c r="G5542" s="5">
        <v>8.8019135380000009</v>
      </c>
      <c r="H5542" s="5">
        <v>7.2166131890000003</v>
      </c>
      <c r="I5542" s="5">
        <v>10.59544073</v>
      </c>
      <c r="J5542" s="2"/>
    </row>
    <row r="5543" spans="1:10" ht="14.4" hidden="1">
      <c r="A5543" s="3" t="s">
        <v>273</v>
      </c>
      <c r="B5543" s="5">
        <v>2015</v>
      </c>
      <c r="C5543" s="3" t="s">
        <v>647</v>
      </c>
      <c r="D5543" s="3" t="s">
        <v>649</v>
      </c>
      <c r="E5543" s="3" t="s">
        <v>670</v>
      </c>
      <c r="F5543" s="3" t="s">
        <v>672</v>
      </c>
      <c r="G5543" s="5">
        <v>8.5666610290000005</v>
      </c>
      <c r="H5543" s="5">
        <v>7.0286817959999999</v>
      </c>
      <c r="I5543" s="5">
        <v>10.457866109999999</v>
      </c>
      <c r="J5543" s="2"/>
    </row>
    <row r="5544" spans="1:10" ht="14.4" hidden="1">
      <c r="A5544" s="3" t="s">
        <v>273</v>
      </c>
      <c r="B5544" s="5">
        <v>2016</v>
      </c>
      <c r="C5544" s="3" t="s">
        <v>647</v>
      </c>
      <c r="D5544" s="3" t="s">
        <v>649</v>
      </c>
      <c r="E5544" s="3" t="s">
        <v>670</v>
      </c>
      <c r="F5544" s="3" t="s">
        <v>672</v>
      </c>
      <c r="G5544" s="5">
        <v>8.2922634350000006</v>
      </c>
      <c r="H5544" s="5">
        <v>6.7057026759999996</v>
      </c>
      <c r="I5544" s="5">
        <v>10.26302366</v>
      </c>
      <c r="J5544" s="2"/>
    </row>
    <row r="5545" spans="1:10" ht="14.4" hidden="1">
      <c r="A5545" s="3" t="s">
        <v>273</v>
      </c>
      <c r="B5545" s="5">
        <v>2017</v>
      </c>
      <c r="C5545" s="3" t="s">
        <v>647</v>
      </c>
      <c r="D5545" s="3" t="s">
        <v>649</v>
      </c>
      <c r="E5545" s="3" t="s">
        <v>670</v>
      </c>
      <c r="F5545" s="3" t="s">
        <v>672</v>
      </c>
      <c r="G5545" s="5">
        <v>8.0117107539999992</v>
      </c>
      <c r="H5545" s="5">
        <v>6.458797455</v>
      </c>
      <c r="I5545" s="5">
        <v>9.9425160130000005</v>
      </c>
      <c r="J5545" s="2"/>
    </row>
    <row r="5546" spans="1:10" ht="14.4">
      <c r="A5546" s="3" t="s">
        <v>273</v>
      </c>
      <c r="B5546" s="5">
        <v>1990</v>
      </c>
      <c r="C5546" s="3" t="s">
        <v>647</v>
      </c>
      <c r="D5546" s="3" t="s">
        <v>650</v>
      </c>
      <c r="E5546" s="3" t="s">
        <v>670</v>
      </c>
      <c r="F5546" s="3" t="s">
        <v>671</v>
      </c>
      <c r="G5546" s="5">
        <v>63.236647179999999</v>
      </c>
      <c r="H5546" s="5">
        <v>49.301292050000001</v>
      </c>
      <c r="I5546" s="5">
        <v>77.632379909999997</v>
      </c>
      <c r="J5546" s="2"/>
    </row>
    <row r="5547" spans="1:10" ht="14.4">
      <c r="A5547" s="3" t="s">
        <v>273</v>
      </c>
      <c r="B5547" s="5">
        <v>1991</v>
      </c>
      <c r="C5547" s="3" t="s">
        <v>647</v>
      </c>
      <c r="D5547" s="3" t="s">
        <v>650</v>
      </c>
      <c r="E5547" s="3" t="s">
        <v>670</v>
      </c>
      <c r="F5547" s="3" t="s">
        <v>671</v>
      </c>
      <c r="G5547" s="5">
        <v>61.685588090000003</v>
      </c>
      <c r="H5547" s="5">
        <v>48.254940830000002</v>
      </c>
      <c r="I5547" s="5">
        <v>75.935298979999999</v>
      </c>
      <c r="J5547" s="2"/>
    </row>
    <row r="5548" spans="1:10" ht="14.4">
      <c r="A5548" s="3" t="s">
        <v>273</v>
      </c>
      <c r="B5548" s="5">
        <v>1992</v>
      </c>
      <c r="C5548" s="3" t="s">
        <v>647</v>
      </c>
      <c r="D5548" s="3" t="s">
        <v>650</v>
      </c>
      <c r="E5548" s="3" t="s">
        <v>670</v>
      </c>
      <c r="F5548" s="3" t="s">
        <v>671</v>
      </c>
      <c r="G5548" s="5">
        <v>60.254413710000001</v>
      </c>
      <c r="H5548" s="5">
        <v>46.86134895</v>
      </c>
      <c r="I5548" s="5">
        <v>74.258967670000004</v>
      </c>
      <c r="J5548" s="2"/>
    </row>
    <row r="5549" spans="1:10" ht="14.4">
      <c r="A5549" s="3" t="s">
        <v>273</v>
      </c>
      <c r="B5549" s="5">
        <v>1993</v>
      </c>
      <c r="C5549" s="3" t="s">
        <v>647</v>
      </c>
      <c r="D5549" s="3" t="s">
        <v>650</v>
      </c>
      <c r="E5549" s="3" t="s">
        <v>670</v>
      </c>
      <c r="F5549" s="3" t="s">
        <v>671</v>
      </c>
      <c r="G5549" s="5">
        <v>59.024678180000002</v>
      </c>
      <c r="H5549" s="5">
        <v>45.669544729999998</v>
      </c>
      <c r="I5549" s="5">
        <v>72.746864299999999</v>
      </c>
      <c r="J5549" s="2"/>
    </row>
    <row r="5550" spans="1:10" ht="14.4">
      <c r="A5550" s="3" t="s">
        <v>273</v>
      </c>
      <c r="B5550" s="5">
        <v>1994</v>
      </c>
      <c r="C5550" s="3" t="s">
        <v>647</v>
      </c>
      <c r="D5550" s="3" t="s">
        <v>650</v>
      </c>
      <c r="E5550" s="3" t="s">
        <v>670</v>
      </c>
      <c r="F5550" s="3" t="s">
        <v>671</v>
      </c>
      <c r="G5550" s="5">
        <v>57.472336589999998</v>
      </c>
      <c r="H5550" s="5">
        <v>44.563034190000003</v>
      </c>
      <c r="I5550" s="5">
        <v>70.764777260000002</v>
      </c>
      <c r="J5550" s="2"/>
    </row>
    <row r="5551" spans="1:10" ht="14.4">
      <c r="A5551" s="3" t="s">
        <v>273</v>
      </c>
      <c r="B5551" s="5">
        <v>1995</v>
      </c>
      <c r="C5551" s="3" t="s">
        <v>647</v>
      </c>
      <c r="D5551" s="3" t="s">
        <v>650</v>
      </c>
      <c r="E5551" s="3" t="s">
        <v>670</v>
      </c>
      <c r="F5551" s="3" t="s">
        <v>671</v>
      </c>
      <c r="G5551" s="5">
        <v>56.118717429999997</v>
      </c>
      <c r="H5551" s="5">
        <v>43.014153890000003</v>
      </c>
      <c r="I5551" s="5">
        <v>69.438237610000002</v>
      </c>
      <c r="J5551" s="2"/>
    </row>
    <row r="5552" spans="1:10" ht="14.4">
      <c r="A5552" s="3" t="s">
        <v>273</v>
      </c>
      <c r="B5552" s="5">
        <v>1996</v>
      </c>
      <c r="C5552" s="3" t="s">
        <v>647</v>
      </c>
      <c r="D5552" s="3" t="s">
        <v>650</v>
      </c>
      <c r="E5552" s="3" t="s">
        <v>670</v>
      </c>
      <c r="F5552" s="3" t="s">
        <v>671</v>
      </c>
      <c r="G5552" s="5">
        <v>55.140924839999997</v>
      </c>
      <c r="H5552" s="5">
        <v>42.662437220000001</v>
      </c>
      <c r="I5552" s="5">
        <v>68.952771810000002</v>
      </c>
      <c r="J5552" s="2"/>
    </row>
    <row r="5553" spans="1:10" ht="14.4">
      <c r="A5553" s="3" t="s">
        <v>273</v>
      </c>
      <c r="B5553" s="5">
        <v>1997</v>
      </c>
      <c r="C5553" s="3" t="s">
        <v>647</v>
      </c>
      <c r="D5553" s="3" t="s">
        <v>650</v>
      </c>
      <c r="E5553" s="3" t="s">
        <v>670</v>
      </c>
      <c r="F5553" s="3" t="s">
        <v>671</v>
      </c>
      <c r="G5553" s="5">
        <v>54.427907580000003</v>
      </c>
      <c r="H5553" s="5">
        <v>42.184475370000001</v>
      </c>
      <c r="I5553" s="5">
        <v>67.457406640000002</v>
      </c>
      <c r="J5553" s="2"/>
    </row>
    <row r="5554" spans="1:10" ht="14.4">
      <c r="A5554" s="3" t="s">
        <v>273</v>
      </c>
      <c r="B5554" s="5">
        <v>1998</v>
      </c>
      <c r="C5554" s="3" t="s">
        <v>647</v>
      </c>
      <c r="D5554" s="3" t="s">
        <v>650</v>
      </c>
      <c r="E5554" s="3" t="s">
        <v>670</v>
      </c>
      <c r="F5554" s="3" t="s">
        <v>671</v>
      </c>
      <c r="G5554" s="5">
        <v>54.379751659999997</v>
      </c>
      <c r="H5554" s="5">
        <v>42.210840840000003</v>
      </c>
      <c r="I5554" s="5">
        <v>68.090810880000006</v>
      </c>
      <c r="J5554" s="2"/>
    </row>
    <row r="5555" spans="1:10" ht="14.4">
      <c r="A5555" s="3" t="s">
        <v>273</v>
      </c>
      <c r="B5555" s="5">
        <v>1999</v>
      </c>
      <c r="C5555" s="3" t="s">
        <v>647</v>
      </c>
      <c r="D5555" s="3" t="s">
        <v>650</v>
      </c>
      <c r="E5555" s="3" t="s">
        <v>670</v>
      </c>
      <c r="F5555" s="3" t="s">
        <v>671</v>
      </c>
      <c r="G5555" s="5">
        <v>55.15931509</v>
      </c>
      <c r="H5555" s="5">
        <v>42.741041250000002</v>
      </c>
      <c r="I5555" s="5">
        <v>68.827181120000006</v>
      </c>
      <c r="J5555" s="2"/>
    </row>
    <row r="5556" spans="1:10" ht="14.4">
      <c r="A5556" s="3" t="s">
        <v>273</v>
      </c>
      <c r="B5556" s="5">
        <v>2000</v>
      </c>
      <c r="C5556" s="3" t="s">
        <v>647</v>
      </c>
      <c r="D5556" s="3" t="s">
        <v>650</v>
      </c>
      <c r="E5556" s="3" t="s">
        <v>670</v>
      </c>
      <c r="F5556" s="3" t="s">
        <v>671</v>
      </c>
      <c r="G5556" s="5">
        <v>56.363106649999999</v>
      </c>
      <c r="H5556" s="5">
        <v>43.21520581</v>
      </c>
      <c r="I5556" s="5">
        <v>70.832767360000005</v>
      </c>
      <c r="J5556" s="2"/>
    </row>
    <row r="5557" spans="1:10" ht="14.4">
      <c r="A5557" s="3" t="s">
        <v>273</v>
      </c>
      <c r="B5557" s="5">
        <v>2001</v>
      </c>
      <c r="C5557" s="3" t="s">
        <v>647</v>
      </c>
      <c r="D5557" s="3" t="s">
        <v>650</v>
      </c>
      <c r="E5557" s="3" t="s">
        <v>670</v>
      </c>
      <c r="F5557" s="3" t="s">
        <v>671</v>
      </c>
      <c r="G5557" s="5">
        <v>57.474794719999998</v>
      </c>
      <c r="H5557" s="5">
        <v>43.728706680000002</v>
      </c>
      <c r="I5557" s="5">
        <v>72.558483530000004</v>
      </c>
      <c r="J5557" s="2"/>
    </row>
    <row r="5558" spans="1:10" ht="14.4">
      <c r="A5558" s="3" t="s">
        <v>273</v>
      </c>
      <c r="B5558" s="5">
        <v>2002</v>
      </c>
      <c r="C5558" s="3" t="s">
        <v>647</v>
      </c>
      <c r="D5558" s="3" t="s">
        <v>650</v>
      </c>
      <c r="E5558" s="3" t="s">
        <v>670</v>
      </c>
      <c r="F5558" s="3" t="s">
        <v>671</v>
      </c>
      <c r="G5558" s="5">
        <v>58.21986631</v>
      </c>
      <c r="H5558" s="5">
        <v>44.832676739999997</v>
      </c>
      <c r="I5558" s="5">
        <v>73.68087371</v>
      </c>
      <c r="J5558" s="2"/>
    </row>
    <row r="5559" spans="1:10" ht="14.4">
      <c r="A5559" s="3" t="s">
        <v>273</v>
      </c>
      <c r="B5559" s="5">
        <v>2003</v>
      </c>
      <c r="C5559" s="3" t="s">
        <v>647</v>
      </c>
      <c r="D5559" s="3" t="s">
        <v>650</v>
      </c>
      <c r="E5559" s="3" t="s">
        <v>670</v>
      </c>
      <c r="F5559" s="3" t="s">
        <v>671</v>
      </c>
      <c r="G5559" s="5">
        <v>58.782157040000001</v>
      </c>
      <c r="H5559" s="5">
        <v>45.266737560000003</v>
      </c>
      <c r="I5559" s="5">
        <v>74.632839570000002</v>
      </c>
      <c r="J5559" s="2"/>
    </row>
    <row r="5560" spans="1:10" ht="14.4">
      <c r="A5560" s="3" t="s">
        <v>273</v>
      </c>
      <c r="B5560" s="5">
        <v>2004</v>
      </c>
      <c r="C5560" s="3" t="s">
        <v>647</v>
      </c>
      <c r="D5560" s="3" t="s">
        <v>650</v>
      </c>
      <c r="E5560" s="3" t="s">
        <v>670</v>
      </c>
      <c r="F5560" s="3" t="s">
        <v>671</v>
      </c>
      <c r="G5560" s="5">
        <v>58.999730200000002</v>
      </c>
      <c r="H5560" s="5">
        <v>45.200983559999997</v>
      </c>
      <c r="I5560" s="5">
        <v>74.206547119999996</v>
      </c>
      <c r="J5560" s="2"/>
    </row>
    <row r="5561" spans="1:10" ht="14.4">
      <c r="A5561" s="3" t="s">
        <v>273</v>
      </c>
      <c r="B5561" s="5">
        <v>2005</v>
      </c>
      <c r="C5561" s="3" t="s">
        <v>647</v>
      </c>
      <c r="D5561" s="3" t="s">
        <v>650</v>
      </c>
      <c r="E5561" s="3" t="s">
        <v>670</v>
      </c>
      <c r="F5561" s="3" t="s">
        <v>671</v>
      </c>
      <c r="G5561" s="5">
        <v>58.994065149999997</v>
      </c>
      <c r="H5561" s="5">
        <v>45.100347489999997</v>
      </c>
      <c r="I5561" s="5">
        <v>74.579532299999997</v>
      </c>
      <c r="J5561" s="2"/>
    </row>
    <row r="5562" spans="1:10" ht="14.4">
      <c r="A5562" s="3" t="s">
        <v>273</v>
      </c>
      <c r="B5562" s="5">
        <v>2006</v>
      </c>
      <c r="C5562" s="3" t="s">
        <v>647</v>
      </c>
      <c r="D5562" s="3" t="s">
        <v>650</v>
      </c>
      <c r="E5562" s="3" t="s">
        <v>670</v>
      </c>
      <c r="F5562" s="3" t="s">
        <v>671</v>
      </c>
      <c r="G5562" s="5">
        <v>58.963939850000003</v>
      </c>
      <c r="H5562" s="5">
        <v>45.185826239999997</v>
      </c>
      <c r="I5562" s="5">
        <v>75.139715080000002</v>
      </c>
      <c r="J5562" s="2"/>
    </row>
    <row r="5563" spans="1:10" ht="14.4">
      <c r="A5563" s="3" t="s">
        <v>273</v>
      </c>
      <c r="B5563" s="5">
        <v>2007</v>
      </c>
      <c r="C5563" s="3" t="s">
        <v>647</v>
      </c>
      <c r="D5563" s="3" t="s">
        <v>650</v>
      </c>
      <c r="E5563" s="3" t="s">
        <v>670</v>
      </c>
      <c r="F5563" s="3" t="s">
        <v>671</v>
      </c>
      <c r="G5563" s="5">
        <v>58.957848869999999</v>
      </c>
      <c r="H5563" s="5">
        <v>45.269276939999997</v>
      </c>
      <c r="I5563" s="5">
        <v>75.538372300000006</v>
      </c>
      <c r="J5563" s="2"/>
    </row>
    <row r="5564" spans="1:10" ht="14.4">
      <c r="A5564" s="3" t="s">
        <v>273</v>
      </c>
      <c r="B5564" s="5">
        <v>2008</v>
      </c>
      <c r="C5564" s="3" t="s">
        <v>647</v>
      </c>
      <c r="D5564" s="3" t="s">
        <v>650</v>
      </c>
      <c r="E5564" s="3" t="s">
        <v>670</v>
      </c>
      <c r="F5564" s="3" t="s">
        <v>671</v>
      </c>
      <c r="G5564" s="5">
        <v>59.118453799999997</v>
      </c>
      <c r="H5564" s="5">
        <v>44.897852749999998</v>
      </c>
      <c r="I5564" s="5">
        <v>76.021705350000005</v>
      </c>
      <c r="J5564" s="2"/>
    </row>
    <row r="5565" spans="1:10" ht="14.4">
      <c r="A5565" s="3" t="s">
        <v>273</v>
      </c>
      <c r="B5565" s="5">
        <v>2009</v>
      </c>
      <c r="C5565" s="3" t="s">
        <v>647</v>
      </c>
      <c r="D5565" s="3" t="s">
        <v>650</v>
      </c>
      <c r="E5565" s="3" t="s">
        <v>670</v>
      </c>
      <c r="F5565" s="3" t="s">
        <v>671</v>
      </c>
      <c r="G5565" s="5">
        <v>58.859674900000002</v>
      </c>
      <c r="H5565" s="5">
        <v>44.641997240000002</v>
      </c>
      <c r="I5565" s="5">
        <v>75.231864450000003</v>
      </c>
      <c r="J5565" s="2"/>
    </row>
    <row r="5566" spans="1:10" ht="14.4">
      <c r="A5566" s="3" t="s">
        <v>273</v>
      </c>
      <c r="B5566" s="5">
        <v>2010</v>
      </c>
      <c r="C5566" s="3" t="s">
        <v>647</v>
      </c>
      <c r="D5566" s="3" t="s">
        <v>650</v>
      </c>
      <c r="E5566" s="3" t="s">
        <v>670</v>
      </c>
      <c r="F5566" s="3" t="s">
        <v>671</v>
      </c>
      <c r="G5566" s="5">
        <v>58.144070900000003</v>
      </c>
      <c r="H5566" s="5">
        <v>43.99996866</v>
      </c>
      <c r="I5566" s="5">
        <v>74.632849539999995</v>
      </c>
      <c r="J5566" s="2"/>
    </row>
    <row r="5567" spans="1:10" ht="14.4">
      <c r="A5567" s="3" t="s">
        <v>273</v>
      </c>
      <c r="B5567" s="5">
        <v>2011</v>
      </c>
      <c r="C5567" s="3" t="s">
        <v>647</v>
      </c>
      <c r="D5567" s="3" t="s">
        <v>650</v>
      </c>
      <c r="E5567" s="3" t="s">
        <v>670</v>
      </c>
      <c r="F5567" s="3" t="s">
        <v>671</v>
      </c>
      <c r="G5567" s="5">
        <v>57.083476589999997</v>
      </c>
      <c r="H5567" s="5">
        <v>42.875050549999997</v>
      </c>
      <c r="I5567" s="5">
        <v>73.452117290000004</v>
      </c>
      <c r="J5567" s="2"/>
    </row>
    <row r="5568" spans="1:10" ht="14.4">
      <c r="A5568" s="3" t="s">
        <v>273</v>
      </c>
      <c r="B5568" s="5">
        <v>2012</v>
      </c>
      <c r="C5568" s="3" t="s">
        <v>647</v>
      </c>
      <c r="D5568" s="3" t="s">
        <v>650</v>
      </c>
      <c r="E5568" s="3" t="s">
        <v>670</v>
      </c>
      <c r="F5568" s="3" t="s">
        <v>671</v>
      </c>
      <c r="G5568" s="5">
        <v>56.188977440000002</v>
      </c>
      <c r="H5568" s="5">
        <v>41.832948039999998</v>
      </c>
      <c r="I5568" s="5">
        <v>72.106341990000004</v>
      </c>
      <c r="J5568" s="2"/>
    </row>
    <row r="5569" spans="1:10" ht="14.4">
      <c r="A5569" s="3" t="s">
        <v>273</v>
      </c>
      <c r="B5569" s="5">
        <v>2013</v>
      </c>
      <c r="C5569" s="3" t="s">
        <v>647</v>
      </c>
      <c r="D5569" s="3" t="s">
        <v>650</v>
      </c>
      <c r="E5569" s="3" t="s">
        <v>670</v>
      </c>
      <c r="F5569" s="3" t="s">
        <v>671</v>
      </c>
      <c r="G5569" s="5">
        <v>55.645377259999997</v>
      </c>
      <c r="H5569" s="5">
        <v>41.163544199999997</v>
      </c>
      <c r="I5569" s="5">
        <v>72.117820940000001</v>
      </c>
      <c r="J5569" s="2"/>
    </row>
    <row r="5570" spans="1:10" ht="14.4">
      <c r="A5570" s="3" t="s">
        <v>273</v>
      </c>
      <c r="B5570" s="5">
        <v>2014</v>
      </c>
      <c r="C5570" s="3" t="s">
        <v>647</v>
      </c>
      <c r="D5570" s="3" t="s">
        <v>650</v>
      </c>
      <c r="E5570" s="3" t="s">
        <v>670</v>
      </c>
      <c r="F5570" s="3" t="s">
        <v>671</v>
      </c>
      <c r="G5570" s="5">
        <v>54.960694680000003</v>
      </c>
      <c r="H5570" s="5">
        <v>40.122022860000001</v>
      </c>
      <c r="I5570" s="5">
        <v>71.516549729999994</v>
      </c>
      <c r="J5570" s="2"/>
    </row>
    <row r="5571" spans="1:10" ht="14.4">
      <c r="A5571" s="3" t="s">
        <v>273</v>
      </c>
      <c r="B5571" s="5">
        <v>2015</v>
      </c>
      <c r="C5571" s="3" t="s">
        <v>647</v>
      </c>
      <c r="D5571" s="3" t="s">
        <v>650</v>
      </c>
      <c r="E5571" s="3" t="s">
        <v>670</v>
      </c>
      <c r="F5571" s="3" t="s">
        <v>671</v>
      </c>
      <c r="G5571" s="5">
        <v>53.532172129999999</v>
      </c>
      <c r="H5571" s="5">
        <v>39.027653700000002</v>
      </c>
      <c r="I5571" s="5">
        <v>70.495799399999996</v>
      </c>
      <c r="J5571" s="2"/>
    </row>
    <row r="5572" spans="1:10" ht="14.4">
      <c r="A5572" s="3" t="s">
        <v>273</v>
      </c>
      <c r="B5572" s="5">
        <v>2016</v>
      </c>
      <c r="C5572" s="3" t="s">
        <v>647</v>
      </c>
      <c r="D5572" s="3" t="s">
        <v>650</v>
      </c>
      <c r="E5572" s="3" t="s">
        <v>670</v>
      </c>
      <c r="F5572" s="3" t="s">
        <v>671</v>
      </c>
      <c r="G5572" s="5">
        <v>51.759086529999998</v>
      </c>
      <c r="H5572" s="5">
        <v>37.201342449999999</v>
      </c>
      <c r="I5572" s="5">
        <v>66.795193749999996</v>
      </c>
      <c r="J5572" s="2"/>
    </row>
    <row r="5573" spans="1:10" ht="14.4">
      <c r="A5573" s="3" t="s">
        <v>273</v>
      </c>
      <c r="B5573" s="5">
        <v>2017</v>
      </c>
      <c r="C5573" s="3" t="s">
        <v>647</v>
      </c>
      <c r="D5573" s="3" t="s">
        <v>650</v>
      </c>
      <c r="E5573" s="3" t="s">
        <v>670</v>
      </c>
      <c r="F5573" s="3" t="s">
        <v>671</v>
      </c>
      <c r="G5573" s="5">
        <v>50.107166220000003</v>
      </c>
      <c r="H5573" s="5">
        <v>35.99966818</v>
      </c>
      <c r="I5573" s="5">
        <v>65.953549109999997</v>
      </c>
      <c r="J5573" s="2"/>
    </row>
    <row r="5574" spans="1:10" ht="14.4" hidden="1">
      <c r="A5574" s="3" t="s">
        <v>273</v>
      </c>
      <c r="B5574" s="5">
        <v>1990</v>
      </c>
      <c r="C5574" s="3" t="s">
        <v>647</v>
      </c>
      <c r="D5574" s="3" t="s">
        <v>650</v>
      </c>
      <c r="E5574" s="3" t="s">
        <v>670</v>
      </c>
      <c r="F5574" s="3" t="s">
        <v>672</v>
      </c>
      <c r="G5574" s="5">
        <v>2.5913915150000002</v>
      </c>
      <c r="H5574" s="5">
        <v>2.0238528850000002</v>
      </c>
      <c r="I5574" s="5">
        <v>3.2309196569999998</v>
      </c>
      <c r="J5574" s="2"/>
    </row>
    <row r="5575" spans="1:10" ht="14.4" hidden="1">
      <c r="A5575" s="3" t="s">
        <v>273</v>
      </c>
      <c r="B5575" s="5">
        <v>1991</v>
      </c>
      <c r="C5575" s="3" t="s">
        <v>647</v>
      </c>
      <c r="D5575" s="3" t="s">
        <v>650</v>
      </c>
      <c r="E5575" s="3" t="s">
        <v>670</v>
      </c>
      <c r="F5575" s="3" t="s">
        <v>672</v>
      </c>
      <c r="G5575" s="5">
        <v>2.5296744960000002</v>
      </c>
      <c r="H5575" s="5">
        <v>1.985432219</v>
      </c>
      <c r="I5575" s="5">
        <v>3.1514807920000001</v>
      </c>
      <c r="J5575" s="2"/>
    </row>
    <row r="5576" spans="1:10" ht="14.4" hidden="1">
      <c r="A5576" s="3" t="s">
        <v>273</v>
      </c>
      <c r="B5576" s="5">
        <v>1992</v>
      </c>
      <c r="C5576" s="3" t="s">
        <v>647</v>
      </c>
      <c r="D5576" s="3" t="s">
        <v>650</v>
      </c>
      <c r="E5576" s="3" t="s">
        <v>670</v>
      </c>
      <c r="F5576" s="3" t="s">
        <v>672</v>
      </c>
      <c r="G5576" s="5">
        <v>2.479933816</v>
      </c>
      <c r="H5576" s="5">
        <v>1.9503897020000001</v>
      </c>
      <c r="I5576" s="5">
        <v>3.0841255840000001</v>
      </c>
      <c r="J5576" s="2"/>
    </row>
    <row r="5577" spans="1:10" ht="14.4" hidden="1">
      <c r="A5577" s="3" t="s">
        <v>273</v>
      </c>
      <c r="B5577" s="5">
        <v>1993</v>
      </c>
      <c r="C5577" s="3" t="s">
        <v>647</v>
      </c>
      <c r="D5577" s="3" t="s">
        <v>650</v>
      </c>
      <c r="E5577" s="3" t="s">
        <v>670</v>
      </c>
      <c r="F5577" s="3" t="s">
        <v>672</v>
      </c>
      <c r="G5577" s="5">
        <v>2.4386363420000001</v>
      </c>
      <c r="H5577" s="5">
        <v>1.899118241</v>
      </c>
      <c r="I5577" s="5">
        <v>3.046565835</v>
      </c>
      <c r="J5577" s="2"/>
    </row>
    <row r="5578" spans="1:10" ht="14.4" hidden="1">
      <c r="A5578" s="3" t="s">
        <v>273</v>
      </c>
      <c r="B5578" s="5">
        <v>1994</v>
      </c>
      <c r="C5578" s="3" t="s">
        <v>647</v>
      </c>
      <c r="D5578" s="3" t="s">
        <v>650</v>
      </c>
      <c r="E5578" s="3" t="s">
        <v>670</v>
      </c>
      <c r="F5578" s="3" t="s">
        <v>672</v>
      </c>
      <c r="G5578" s="5">
        <v>2.3845028030000002</v>
      </c>
      <c r="H5578" s="5">
        <v>1.850742286</v>
      </c>
      <c r="I5578" s="5">
        <v>2.9667377240000001</v>
      </c>
      <c r="J5578" s="2"/>
    </row>
    <row r="5579" spans="1:10" ht="14.4" hidden="1">
      <c r="A5579" s="3" t="s">
        <v>273</v>
      </c>
      <c r="B5579" s="5">
        <v>1995</v>
      </c>
      <c r="C5579" s="3" t="s">
        <v>647</v>
      </c>
      <c r="D5579" s="3" t="s">
        <v>650</v>
      </c>
      <c r="E5579" s="3" t="s">
        <v>670</v>
      </c>
      <c r="F5579" s="3" t="s">
        <v>672</v>
      </c>
      <c r="G5579" s="5">
        <v>2.3396053440000002</v>
      </c>
      <c r="H5579" s="5">
        <v>1.812608115</v>
      </c>
      <c r="I5579" s="5">
        <v>2.9200251580000001</v>
      </c>
      <c r="J5579" s="2"/>
    </row>
    <row r="5580" spans="1:10" ht="14.4" hidden="1">
      <c r="A5580" s="3" t="s">
        <v>273</v>
      </c>
      <c r="B5580" s="5">
        <v>1996</v>
      </c>
      <c r="C5580" s="3" t="s">
        <v>647</v>
      </c>
      <c r="D5580" s="3" t="s">
        <v>650</v>
      </c>
      <c r="E5580" s="3" t="s">
        <v>670</v>
      </c>
      <c r="F5580" s="3" t="s">
        <v>672</v>
      </c>
      <c r="G5580" s="5">
        <v>2.306447119</v>
      </c>
      <c r="H5580" s="5">
        <v>1.783164988</v>
      </c>
      <c r="I5580" s="5">
        <v>2.9209511090000002</v>
      </c>
      <c r="J5580" s="2"/>
    </row>
    <row r="5581" spans="1:10" ht="14.4" hidden="1">
      <c r="A5581" s="3" t="s">
        <v>273</v>
      </c>
      <c r="B5581" s="5">
        <v>1997</v>
      </c>
      <c r="C5581" s="3" t="s">
        <v>647</v>
      </c>
      <c r="D5581" s="3" t="s">
        <v>650</v>
      </c>
      <c r="E5581" s="3" t="s">
        <v>670</v>
      </c>
      <c r="F5581" s="3" t="s">
        <v>672</v>
      </c>
      <c r="G5581" s="5">
        <v>2.2896516419999999</v>
      </c>
      <c r="H5581" s="5">
        <v>1.761220054</v>
      </c>
      <c r="I5581" s="5">
        <v>2.8882882790000002</v>
      </c>
      <c r="J5581" s="2"/>
    </row>
    <row r="5582" spans="1:10" ht="14.4" hidden="1">
      <c r="A5582" s="3" t="s">
        <v>273</v>
      </c>
      <c r="B5582" s="5">
        <v>1998</v>
      </c>
      <c r="C5582" s="3" t="s">
        <v>647</v>
      </c>
      <c r="D5582" s="3" t="s">
        <v>650</v>
      </c>
      <c r="E5582" s="3" t="s">
        <v>670</v>
      </c>
      <c r="F5582" s="3" t="s">
        <v>672</v>
      </c>
      <c r="G5582" s="5">
        <v>2.2996075130000002</v>
      </c>
      <c r="H5582" s="5">
        <v>1.7543009679999999</v>
      </c>
      <c r="I5582" s="5">
        <v>2.92247067</v>
      </c>
      <c r="J5582" s="2"/>
    </row>
    <row r="5583" spans="1:10" ht="14.4" hidden="1">
      <c r="A5583" s="3" t="s">
        <v>273</v>
      </c>
      <c r="B5583" s="5">
        <v>1999</v>
      </c>
      <c r="C5583" s="3" t="s">
        <v>647</v>
      </c>
      <c r="D5583" s="3" t="s">
        <v>650</v>
      </c>
      <c r="E5583" s="3" t="s">
        <v>670</v>
      </c>
      <c r="F5583" s="3" t="s">
        <v>672</v>
      </c>
      <c r="G5583" s="5">
        <v>2.3465554829999999</v>
      </c>
      <c r="H5583" s="5">
        <v>1.791496988</v>
      </c>
      <c r="I5583" s="5">
        <v>2.9620861440000001</v>
      </c>
      <c r="J5583" s="2"/>
    </row>
    <row r="5584" spans="1:10" ht="14.4" hidden="1">
      <c r="A5584" s="3" t="s">
        <v>273</v>
      </c>
      <c r="B5584" s="5">
        <v>2000</v>
      </c>
      <c r="C5584" s="3" t="s">
        <v>647</v>
      </c>
      <c r="D5584" s="3" t="s">
        <v>650</v>
      </c>
      <c r="E5584" s="3" t="s">
        <v>670</v>
      </c>
      <c r="F5584" s="3" t="s">
        <v>672</v>
      </c>
      <c r="G5584" s="5">
        <v>2.4132869349999999</v>
      </c>
      <c r="H5584" s="5">
        <v>1.8381395140000001</v>
      </c>
      <c r="I5584" s="5">
        <v>3.069634432</v>
      </c>
      <c r="J5584" s="2"/>
    </row>
    <row r="5585" spans="1:10" ht="14.4" hidden="1">
      <c r="A5585" s="3" t="s">
        <v>273</v>
      </c>
      <c r="B5585" s="5">
        <v>2001</v>
      </c>
      <c r="C5585" s="3" t="s">
        <v>647</v>
      </c>
      <c r="D5585" s="3" t="s">
        <v>650</v>
      </c>
      <c r="E5585" s="3" t="s">
        <v>670</v>
      </c>
      <c r="F5585" s="3" t="s">
        <v>672</v>
      </c>
      <c r="G5585" s="5">
        <v>2.4685647159999999</v>
      </c>
      <c r="H5585" s="5">
        <v>1.882771089</v>
      </c>
      <c r="I5585" s="5">
        <v>3.1470534020000001</v>
      </c>
      <c r="J5585" s="2"/>
    </row>
    <row r="5586" spans="1:10" ht="14.4" hidden="1">
      <c r="A5586" s="3" t="s">
        <v>273</v>
      </c>
      <c r="B5586" s="5">
        <v>2002</v>
      </c>
      <c r="C5586" s="3" t="s">
        <v>647</v>
      </c>
      <c r="D5586" s="3" t="s">
        <v>650</v>
      </c>
      <c r="E5586" s="3" t="s">
        <v>670</v>
      </c>
      <c r="F5586" s="3" t="s">
        <v>672</v>
      </c>
      <c r="G5586" s="5">
        <v>2.5110582290000001</v>
      </c>
      <c r="H5586" s="5">
        <v>1.926739303</v>
      </c>
      <c r="I5586" s="5">
        <v>3.1954698220000002</v>
      </c>
      <c r="J5586" s="2"/>
    </row>
    <row r="5587" spans="1:10" ht="14.4" hidden="1">
      <c r="A5587" s="3" t="s">
        <v>273</v>
      </c>
      <c r="B5587" s="5">
        <v>2003</v>
      </c>
      <c r="C5587" s="3" t="s">
        <v>647</v>
      </c>
      <c r="D5587" s="3" t="s">
        <v>650</v>
      </c>
      <c r="E5587" s="3" t="s">
        <v>670</v>
      </c>
      <c r="F5587" s="3" t="s">
        <v>672</v>
      </c>
      <c r="G5587" s="5">
        <v>2.5430312079999999</v>
      </c>
      <c r="H5587" s="5">
        <v>1.9562406160000001</v>
      </c>
      <c r="I5587" s="5">
        <v>3.2397546300000002</v>
      </c>
      <c r="J5587" s="2"/>
    </row>
    <row r="5588" spans="1:10" ht="14.4" hidden="1">
      <c r="A5588" s="3" t="s">
        <v>273</v>
      </c>
      <c r="B5588" s="5">
        <v>2004</v>
      </c>
      <c r="C5588" s="3" t="s">
        <v>647</v>
      </c>
      <c r="D5588" s="3" t="s">
        <v>650</v>
      </c>
      <c r="E5588" s="3" t="s">
        <v>670</v>
      </c>
      <c r="F5588" s="3" t="s">
        <v>672</v>
      </c>
      <c r="G5588" s="5">
        <v>2.5567351110000001</v>
      </c>
      <c r="H5588" s="5">
        <v>1.9672021630000001</v>
      </c>
      <c r="I5588" s="5">
        <v>3.244450965</v>
      </c>
      <c r="J5588" s="2"/>
    </row>
    <row r="5589" spans="1:10" ht="14.4" hidden="1">
      <c r="A5589" s="3" t="s">
        <v>273</v>
      </c>
      <c r="B5589" s="5">
        <v>2005</v>
      </c>
      <c r="C5589" s="3" t="s">
        <v>647</v>
      </c>
      <c r="D5589" s="3" t="s">
        <v>650</v>
      </c>
      <c r="E5589" s="3" t="s">
        <v>670</v>
      </c>
      <c r="F5589" s="3" t="s">
        <v>672</v>
      </c>
      <c r="G5589" s="5">
        <v>2.5620641559999999</v>
      </c>
      <c r="H5589" s="5">
        <v>1.9385800909999999</v>
      </c>
      <c r="I5589" s="5">
        <v>3.2694434650000002</v>
      </c>
      <c r="J5589" s="2"/>
    </row>
    <row r="5590" spans="1:10" ht="14.4" hidden="1">
      <c r="A5590" s="3" t="s">
        <v>273</v>
      </c>
      <c r="B5590" s="5">
        <v>2006</v>
      </c>
      <c r="C5590" s="3" t="s">
        <v>647</v>
      </c>
      <c r="D5590" s="3" t="s">
        <v>650</v>
      </c>
      <c r="E5590" s="3" t="s">
        <v>670</v>
      </c>
      <c r="F5590" s="3" t="s">
        <v>672</v>
      </c>
      <c r="G5590" s="5">
        <v>2.563447225</v>
      </c>
      <c r="H5590" s="5">
        <v>1.9545556660000001</v>
      </c>
      <c r="I5590" s="5">
        <v>3.2778351059999999</v>
      </c>
      <c r="J5590" s="2"/>
    </row>
    <row r="5591" spans="1:10" ht="14.4" hidden="1">
      <c r="A5591" s="3" t="s">
        <v>273</v>
      </c>
      <c r="B5591" s="5">
        <v>2007</v>
      </c>
      <c r="C5591" s="3" t="s">
        <v>647</v>
      </c>
      <c r="D5591" s="3" t="s">
        <v>650</v>
      </c>
      <c r="E5591" s="3" t="s">
        <v>670</v>
      </c>
      <c r="F5591" s="3" t="s">
        <v>672</v>
      </c>
      <c r="G5591" s="5">
        <v>2.5719049140000001</v>
      </c>
      <c r="H5591" s="5">
        <v>1.9592765329999999</v>
      </c>
      <c r="I5591" s="5">
        <v>3.2841506730000001</v>
      </c>
      <c r="J5591" s="2"/>
    </row>
    <row r="5592" spans="1:10" ht="14.4" hidden="1">
      <c r="A5592" s="3" t="s">
        <v>273</v>
      </c>
      <c r="B5592" s="5">
        <v>2008</v>
      </c>
      <c r="C5592" s="3" t="s">
        <v>647</v>
      </c>
      <c r="D5592" s="3" t="s">
        <v>650</v>
      </c>
      <c r="E5592" s="3" t="s">
        <v>670</v>
      </c>
      <c r="F5592" s="3" t="s">
        <v>672</v>
      </c>
      <c r="G5592" s="5">
        <v>2.589626269</v>
      </c>
      <c r="H5592" s="5">
        <v>1.9649298129999999</v>
      </c>
      <c r="I5592" s="5">
        <v>3.3149792169999999</v>
      </c>
      <c r="J5592" s="2"/>
    </row>
    <row r="5593" spans="1:10" ht="14.4" hidden="1">
      <c r="A5593" s="3" t="s">
        <v>273</v>
      </c>
      <c r="B5593" s="5">
        <v>2009</v>
      </c>
      <c r="C5593" s="3" t="s">
        <v>647</v>
      </c>
      <c r="D5593" s="3" t="s">
        <v>650</v>
      </c>
      <c r="E5593" s="3" t="s">
        <v>670</v>
      </c>
      <c r="F5593" s="3" t="s">
        <v>672</v>
      </c>
      <c r="G5593" s="5">
        <v>2.586724319</v>
      </c>
      <c r="H5593" s="5">
        <v>1.954554989</v>
      </c>
      <c r="I5593" s="5">
        <v>3.3100898430000001</v>
      </c>
      <c r="J5593" s="2"/>
    </row>
    <row r="5594" spans="1:10" ht="14.4" hidden="1">
      <c r="A5594" s="3" t="s">
        <v>273</v>
      </c>
      <c r="B5594" s="5">
        <v>2010</v>
      </c>
      <c r="C5594" s="3" t="s">
        <v>647</v>
      </c>
      <c r="D5594" s="3" t="s">
        <v>650</v>
      </c>
      <c r="E5594" s="3" t="s">
        <v>670</v>
      </c>
      <c r="F5594" s="3" t="s">
        <v>672</v>
      </c>
      <c r="G5594" s="5">
        <v>2.5632610320000002</v>
      </c>
      <c r="H5594" s="5">
        <v>1.943342736</v>
      </c>
      <c r="I5594" s="5">
        <v>3.2839543010000001</v>
      </c>
      <c r="J5594" s="2"/>
    </row>
    <row r="5595" spans="1:10" ht="14.4" hidden="1">
      <c r="A5595" s="3" t="s">
        <v>273</v>
      </c>
      <c r="B5595" s="5">
        <v>2011</v>
      </c>
      <c r="C5595" s="3" t="s">
        <v>647</v>
      </c>
      <c r="D5595" s="3" t="s">
        <v>650</v>
      </c>
      <c r="E5595" s="3" t="s">
        <v>670</v>
      </c>
      <c r="F5595" s="3" t="s">
        <v>672</v>
      </c>
      <c r="G5595" s="5">
        <v>2.5230365859999999</v>
      </c>
      <c r="H5595" s="5">
        <v>1.901369364</v>
      </c>
      <c r="I5595" s="5">
        <v>3.213379218</v>
      </c>
      <c r="J5595" s="2"/>
    </row>
    <row r="5596" spans="1:10" ht="14.4" hidden="1">
      <c r="A5596" s="3" t="s">
        <v>273</v>
      </c>
      <c r="B5596" s="5">
        <v>2012</v>
      </c>
      <c r="C5596" s="3" t="s">
        <v>647</v>
      </c>
      <c r="D5596" s="3" t="s">
        <v>650</v>
      </c>
      <c r="E5596" s="3" t="s">
        <v>670</v>
      </c>
      <c r="F5596" s="3" t="s">
        <v>672</v>
      </c>
      <c r="G5596" s="5">
        <v>2.4941519489999999</v>
      </c>
      <c r="H5596" s="5">
        <v>1.8654156099999999</v>
      </c>
      <c r="I5596" s="5">
        <v>3.1956972530000001</v>
      </c>
      <c r="J5596" s="2"/>
    </row>
    <row r="5597" spans="1:10" ht="14.4" hidden="1">
      <c r="A5597" s="3" t="s">
        <v>273</v>
      </c>
      <c r="B5597" s="5">
        <v>2013</v>
      </c>
      <c r="C5597" s="3" t="s">
        <v>647</v>
      </c>
      <c r="D5597" s="3" t="s">
        <v>650</v>
      </c>
      <c r="E5597" s="3" t="s">
        <v>670</v>
      </c>
      <c r="F5597" s="3" t="s">
        <v>672</v>
      </c>
      <c r="G5597" s="5">
        <v>2.4763186660000001</v>
      </c>
      <c r="H5597" s="5">
        <v>1.8550843589999999</v>
      </c>
      <c r="I5597" s="5">
        <v>3.1773487729999998</v>
      </c>
      <c r="J5597" s="2"/>
    </row>
    <row r="5598" spans="1:10" ht="14.4" hidden="1">
      <c r="A5598" s="3" t="s">
        <v>273</v>
      </c>
      <c r="B5598" s="5">
        <v>2014</v>
      </c>
      <c r="C5598" s="3" t="s">
        <v>647</v>
      </c>
      <c r="D5598" s="3" t="s">
        <v>650</v>
      </c>
      <c r="E5598" s="3" t="s">
        <v>670</v>
      </c>
      <c r="F5598" s="3" t="s">
        <v>672</v>
      </c>
      <c r="G5598" s="5">
        <v>2.4552143829999999</v>
      </c>
      <c r="H5598" s="5">
        <v>1.812664818</v>
      </c>
      <c r="I5598" s="5">
        <v>3.174202991</v>
      </c>
      <c r="J5598" s="2"/>
    </row>
    <row r="5599" spans="1:10" ht="14.4" hidden="1">
      <c r="A5599" s="3" t="s">
        <v>273</v>
      </c>
      <c r="B5599" s="5">
        <v>2015</v>
      </c>
      <c r="C5599" s="3" t="s">
        <v>647</v>
      </c>
      <c r="D5599" s="3" t="s">
        <v>650</v>
      </c>
      <c r="E5599" s="3" t="s">
        <v>670</v>
      </c>
      <c r="F5599" s="3" t="s">
        <v>672</v>
      </c>
      <c r="G5599" s="5">
        <v>2.3981986480000002</v>
      </c>
      <c r="H5599" s="5">
        <v>1.7489623649999999</v>
      </c>
      <c r="I5599" s="5">
        <v>3.1399141959999999</v>
      </c>
      <c r="J5599" s="2"/>
    </row>
    <row r="5600" spans="1:10" ht="14.4" hidden="1">
      <c r="A5600" s="3" t="s">
        <v>273</v>
      </c>
      <c r="B5600" s="5">
        <v>2016</v>
      </c>
      <c r="C5600" s="3" t="s">
        <v>647</v>
      </c>
      <c r="D5600" s="3" t="s">
        <v>650</v>
      </c>
      <c r="E5600" s="3" t="s">
        <v>670</v>
      </c>
      <c r="F5600" s="3" t="s">
        <v>672</v>
      </c>
      <c r="G5600" s="5">
        <v>2.3241142799999999</v>
      </c>
      <c r="H5600" s="5">
        <v>1.6850862929999999</v>
      </c>
      <c r="I5600" s="5">
        <v>2.9998223839999998</v>
      </c>
      <c r="J5600" s="2"/>
    </row>
    <row r="5601" spans="1:10" ht="14.4" hidden="1">
      <c r="A5601" s="3" t="s">
        <v>273</v>
      </c>
      <c r="B5601" s="5">
        <v>2017</v>
      </c>
      <c r="C5601" s="3" t="s">
        <v>647</v>
      </c>
      <c r="D5601" s="3" t="s">
        <v>650</v>
      </c>
      <c r="E5601" s="3" t="s">
        <v>670</v>
      </c>
      <c r="F5601" s="3" t="s">
        <v>672</v>
      </c>
      <c r="G5601" s="5">
        <v>2.2520500139999999</v>
      </c>
      <c r="H5601" s="5">
        <v>1.607984525</v>
      </c>
      <c r="I5601" s="5">
        <v>2.9541284069999998</v>
      </c>
      <c r="J5601" s="2"/>
    </row>
    <row r="5602" spans="1:10" ht="14.4">
      <c r="A5602" s="3" t="s">
        <v>273</v>
      </c>
      <c r="B5602" s="5">
        <v>1990</v>
      </c>
      <c r="C5602" s="3" t="s">
        <v>647</v>
      </c>
      <c r="D5602" s="3" t="s">
        <v>651</v>
      </c>
      <c r="E5602" s="3" t="s">
        <v>670</v>
      </c>
      <c r="F5602" s="3" t="s">
        <v>671</v>
      </c>
      <c r="G5602" s="5">
        <v>57.8974853</v>
      </c>
      <c r="H5602" s="5">
        <v>40.762043689999999</v>
      </c>
      <c r="I5602" s="5">
        <v>77.742914089999999</v>
      </c>
      <c r="J5602" s="2"/>
    </row>
    <row r="5603" spans="1:10" ht="14.4">
      <c r="A5603" s="3" t="s">
        <v>273</v>
      </c>
      <c r="B5603" s="5">
        <v>1991</v>
      </c>
      <c r="C5603" s="3" t="s">
        <v>647</v>
      </c>
      <c r="D5603" s="3" t="s">
        <v>651</v>
      </c>
      <c r="E5603" s="3" t="s">
        <v>670</v>
      </c>
      <c r="F5603" s="3" t="s">
        <v>671</v>
      </c>
      <c r="G5603" s="5">
        <v>56.910368579999997</v>
      </c>
      <c r="H5603" s="5">
        <v>40.149558800000001</v>
      </c>
      <c r="I5603" s="5">
        <v>78.03335912</v>
      </c>
      <c r="J5603" s="2"/>
    </row>
    <row r="5604" spans="1:10" ht="14.4">
      <c r="A5604" s="3" t="s">
        <v>273</v>
      </c>
      <c r="B5604" s="5">
        <v>1992</v>
      </c>
      <c r="C5604" s="3" t="s">
        <v>647</v>
      </c>
      <c r="D5604" s="3" t="s">
        <v>651</v>
      </c>
      <c r="E5604" s="3" t="s">
        <v>670</v>
      </c>
      <c r="F5604" s="3" t="s">
        <v>671</v>
      </c>
      <c r="G5604" s="5">
        <v>55.878704069999998</v>
      </c>
      <c r="H5604" s="5">
        <v>39.24648887</v>
      </c>
      <c r="I5604" s="5">
        <v>76.323912620000002</v>
      </c>
      <c r="J5604" s="2"/>
    </row>
    <row r="5605" spans="1:10" ht="14.4">
      <c r="A5605" s="3" t="s">
        <v>273</v>
      </c>
      <c r="B5605" s="5">
        <v>1993</v>
      </c>
      <c r="C5605" s="3" t="s">
        <v>647</v>
      </c>
      <c r="D5605" s="3" t="s">
        <v>651</v>
      </c>
      <c r="E5605" s="3" t="s">
        <v>670</v>
      </c>
      <c r="F5605" s="3" t="s">
        <v>671</v>
      </c>
      <c r="G5605" s="5">
        <v>54.738629420000002</v>
      </c>
      <c r="H5605" s="5">
        <v>37.38541781</v>
      </c>
      <c r="I5605" s="5">
        <v>75.035105580000007</v>
      </c>
      <c r="J5605" s="2"/>
    </row>
    <row r="5606" spans="1:10" ht="14.4">
      <c r="A5606" s="3" t="s">
        <v>273</v>
      </c>
      <c r="B5606" s="5">
        <v>1994</v>
      </c>
      <c r="C5606" s="3" t="s">
        <v>647</v>
      </c>
      <c r="D5606" s="3" t="s">
        <v>651</v>
      </c>
      <c r="E5606" s="3" t="s">
        <v>670</v>
      </c>
      <c r="F5606" s="3" t="s">
        <v>671</v>
      </c>
      <c r="G5606" s="5">
        <v>53.266565640000003</v>
      </c>
      <c r="H5606" s="5">
        <v>35.971857589999999</v>
      </c>
      <c r="I5606" s="5">
        <v>74.69504809</v>
      </c>
      <c r="J5606" s="2"/>
    </row>
    <row r="5607" spans="1:10" ht="14.4">
      <c r="A5607" s="3" t="s">
        <v>273</v>
      </c>
      <c r="B5607" s="5">
        <v>1995</v>
      </c>
      <c r="C5607" s="3" t="s">
        <v>647</v>
      </c>
      <c r="D5607" s="3" t="s">
        <v>651</v>
      </c>
      <c r="E5607" s="3" t="s">
        <v>670</v>
      </c>
      <c r="F5607" s="3" t="s">
        <v>671</v>
      </c>
      <c r="G5607" s="5">
        <v>51.983134380000003</v>
      </c>
      <c r="H5607" s="5">
        <v>35.465901529999996</v>
      </c>
      <c r="I5607" s="5">
        <v>72.576984789999997</v>
      </c>
      <c r="J5607" s="2"/>
    </row>
    <row r="5608" spans="1:10" ht="14.4">
      <c r="A5608" s="3" t="s">
        <v>273</v>
      </c>
      <c r="B5608" s="5">
        <v>1996</v>
      </c>
      <c r="C5608" s="3" t="s">
        <v>647</v>
      </c>
      <c r="D5608" s="3" t="s">
        <v>651</v>
      </c>
      <c r="E5608" s="3" t="s">
        <v>670</v>
      </c>
      <c r="F5608" s="3" t="s">
        <v>671</v>
      </c>
      <c r="G5608" s="5">
        <v>50.859303109999999</v>
      </c>
      <c r="H5608" s="5">
        <v>34.150447059999998</v>
      </c>
      <c r="I5608" s="5">
        <v>71.815363349999998</v>
      </c>
      <c r="J5608" s="2"/>
    </row>
    <row r="5609" spans="1:10" ht="14.4">
      <c r="A5609" s="3" t="s">
        <v>273</v>
      </c>
      <c r="B5609" s="5">
        <v>1997</v>
      </c>
      <c r="C5609" s="3" t="s">
        <v>647</v>
      </c>
      <c r="D5609" s="3" t="s">
        <v>651</v>
      </c>
      <c r="E5609" s="3" t="s">
        <v>670</v>
      </c>
      <c r="F5609" s="3" t="s">
        <v>671</v>
      </c>
      <c r="G5609" s="5">
        <v>49.729141540000001</v>
      </c>
      <c r="H5609" s="5">
        <v>33.161459970000003</v>
      </c>
      <c r="I5609" s="5">
        <v>71.131082910000003</v>
      </c>
      <c r="J5609" s="2"/>
    </row>
    <row r="5610" spans="1:10" ht="14.4">
      <c r="A5610" s="3" t="s">
        <v>273</v>
      </c>
      <c r="B5610" s="5">
        <v>1998</v>
      </c>
      <c r="C5610" s="3" t="s">
        <v>647</v>
      </c>
      <c r="D5610" s="3" t="s">
        <v>651</v>
      </c>
      <c r="E5610" s="3" t="s">
        <v>670</v>
      </c>
      <c r="F5610" s="3" t="s">
        <v>671</v>
      </c>
      <c r="G5610" s="5">
        <v>48.727615139999997</v>
      </c>
      <c r="H5610" s="5">
        <v>32.735736799999998</v>
      </c>
      <c r="I5610" s="5">
        <v>69.78822692</v>
      </c>
      <c r="J5610" s="2"/>
    </row>
    <row r="5611" spans="1:10" ht="14.4">
      <c r="A5611" s="3" t="s">
        <v>273</v>
      </c>
      <c r="B5611" s="5">
        <v>1999</v>
      </c>
      <c r="C5611" s="3" t="s">
        <v>647</v>
      </c>
      <c r="D5611" s="3" t="s">
        <v>651</v>
      </c>
      <c r="E5611" s="3" t="s">
        <v>670</v>
      </c>
      <c r="F5611" s="3" t="s">
        <v>671</v>
      </c>
      <c r="G5611" s="5">
        <v>48.003215259999997</v>
      </c>
      <c r="H5611" s="5">
        <v>32.264812970000001</v>
      </c>
      <c r="I5611" s="5">
        <v>67.745006700000005</v>
      </c>
      <c r="J5611" s="2"/>
    </row>
    <row r="5612" spans="1:10" ht="14.4">
      <c r="A5612" s="3" t="s">
        <v>273</v>
      </c>
      <c r="B5612" s="5">
        <v>2000</v>
      </c>
      <c r="C5612" s="3" t="s">
        <v>647</v>
      </c>
      <c r="D5612" s="3" t="s">
        <v>651</v>
      </c>
      <c r="E5612" s="3" t="s">
        <v>670</v>
      </c>
      <c r="F5612" s="3" t="s">
        <v>671</v>
      </c>
      <c r="G5612" s="5">
        <v>47.356595079999998</v>
      </c>
      <c r="H5612" s="5">
        <v>31.95579948</v>
      </c>
      <c r="I5612" s="5">
        <v>67.224712370000006</v>
      </c>
      <c r="J5612" s="2"/>
    </row>
    <row r="5613" spans="1:10" ht="14.4">
      <c r="A5613" s="3" t="s">
        <v>273</v>
      </c>
      <c r="B5613" s="5">
        <v>2001</v>
      </c>
      <c r="C5613" s="3" t="s">
        <v>647</v>
      </c>
      <c r="D5613" s="3" t="s">
        <v>651</v>
      </c>
      <c r="E5613" s="3" t="s">
        <v>670</v>
      </c>
      <c r="F5613" s="3" t="s">
        <v>671</v>
      </c>
      <c r="G5613" s="5">
        <v>46.795998599999997</v>
      </c>
      <c r="H5613" s="5">
        <v>31.224598369999999</v>
      </c>
      <c r="I5613" s="5">
        <v>66.234965520000003</v>
      </c>
      <c r="J5613" s="2"/>
    </row>
    <row r="5614" spans="1:10" ht="14.4">
      <c r="A5614" s="3" t="s">
        <v>273</v>
      </c>
      <c r="B5614" s="5">
        <v>2002</v>
      </c>
      <c r="C5614" s="3" t="s">
        <v>647</v>
      </c>
      <c r="D5614" s="3" t="s">
        <v>651</v>
      </c>
      <c r="E5614" s="3" t="s">
        <v>670</v>
      </c>
      <c r="F5614" s="3" t="s">
        <v>671</v>
      </c>
      <c r="G5614" s="5">
        <v>46.238421629999998</v>
      </c>
      <c r="H5614" s="5">
        <v>31.536713880000001</v>
      </c>
      <c r="I5614" s="5">
        <v>64.960574269999995</v>
      </c>
      <c r="J5614" s="2"/>
    </row>
    <row r="5615" spans="1:10" ht="14.4">
      <c r="A5615" s="3" t="s">
        <v>273</v>
      </c>
      <c r="B5615" s="5">
        <v>2003</v>
      </c>
      <c r="C5615" s="3" t="s">
        <v>647</v>
      </c>
      <c r="D5615" s="3" t="s">
        <v>651</v>
      </c>
      <c r="E5615" s="3" t="s">
        <v>670</v>
      </c>
      <c r="F5615" s="3" t="s">
        <v>671</v>
      </c>
      <c r="G5615" s="5">
        <v>45.867542239999999</v>
      </c>
      <c r="H5615" s="5">
        <v>30.828427659999999</v>
      </c>
      <c r="I5615" s="5">
        <v>65.000465599999998</v>
      </c>
      <c r="J5615" s="2"/>
    </row>
    <row r="5616" spans="1:10" ht="14.4">
      <c r="A5616" s="3" t="s">
        <v>273</v>
      </c>
      <c r="B5616" s="5">
        <v>2004</v>
      </c>
      <c r="C5616" s="3" t="s">
        <v>647</v>
      </c>
      <c r="D5616" s="3" t="s">
        <v>651</v>
      </c>
      <c r="E5616" s="3" t="s">
        <v>670</v>
      </c>
      <c r="F5616" s="3" t="s">
        <v>671</v>
      </c>
      <c r="G5616" s="5">
        <v>45.405749010000001</v>
      </c>
      <c r="H5616" s="5">
        <v>30.75186802</v>
      </c>
      <c r="I5616" s="5">
        <v>64.28244857</v>
      </c>
      <c r="J5616" s="2"/>
    </row>
    <row r="5617" spans="1:10" ht="14.4">
      <c r="A5617" s="3" t="s">
        <v>273</v>
      </c>
      <c r="B5617" s="5">
        <v>2005</v>
      </c>
      <c r="C5617" s="3" t="s">
        <v>647</v>
      </c>
      <c r="D5617" s="3" t="s">
        <v>651</v>
      </c>
      <c r="E5617" s="3" t="s">
        <v>670</v>
      </c>
      <c r="F5617" s="3" t="s">
        <v>671</v>
      </c>
      <c r="G5617" s="5">
        <v>44.802780720000001</v>
      </c>
      <c r="H5617" s="5">
        <v>30.181478810000002</v>
      </c>
      <c r="I5617" s="5">
        <v>62.88031281</v>
      </c>
      <c r="J5617" s="2"/>
    </row>
    <row r="5618" spans="1:10" ht="14.4">
      <c r="A5618" s="3" t="s">
        <v>273</v>
      </c>
      <c r="B5618" s="5">
        <v>2006</v>
      </c>
      <c r="C5618" s="3" t="s">
        <v>647</v>
      </c>
      <c r="D5618" s="3" t="s">
        <v>651</v>
      </c>
      <c r="E5618" s="3" t="s">
        <v>670</v>
      </c>
      <c r="F5618" s="3" t="s">
        <v>671</v>
      </c>
      <c r="G5618" s="5">
        <v>44.28137942</v>
      </c>
      <c r="H5618" s="5">
        <v>29.68469327</v>
      </c>
      <c r="I5618" s="5">
        <v>62.699421129999998</v>
      </c>
      <c r="J5618" s="2"/>
    </row>
    <row r="5619" spans="1:10" ht="14.4">
      <c r="A5619" s="3" t="s">
        <v>273</v>
      </c>
      <c r="B5619" s="5">
        <v>2007</v>
      </c>
      <c r="C5619" s="3" t="s">
        <v>647</v>
      </c>
      <c r="D5619" s="3" t="s">
        <v>651</v>
      </c>
      <c r="E5619" s="3" t="s">
        <v>670</v>
      </c>
      <c r="F5619" s="3" t="s">
        <v>671</v>
      </c>
      <c r="G5619" s="5">
        <v>44.033836469999997</v>
      </c>
      <c r="H5619" s="5">
        <v>29.462505740000001</v>
      </c>
      <c r="I5619" s="5">
        <v>61.712019089999998</v>
      </c>
      <c r="J5619" s="2"/>
    </row>
    <row r="5620" spans="1:10" ht="14.4">
      <c r="A5620" s="3" t="s">
        <v>273</v>
      </c>
      <c r="B5620" s="5">
        <v>2008</v>
      </c>
      <c r="C5620" s="3" t="s">
        <v>647</v>
      </c>
      <c r="D5620" s="3" t="s">
        <v>651</v>
      </c>
      <c r="E5620" s="3" t="s">
        <v>670</v>
      </c>
      <c r="F5620" s="3" t="s">
        <v>671</v>
      </c>
      <c r="G5620" s="5">
        <v>43.481470469999998</v>
      </c>
      <c r="H5620" s="5">
        <v>29.234472619999998</v>
      </c>
      <c r="I5620" s="5">
        <v>62.330515519999999</v>
      </c>
      <c r="J5620" s="2"/>
    </row>
    <row r="5621" spans="1:10" ht="14.4">
      <c r="A5621" s="3" t="s">
        <v>273</v>
      </c>
      <c r="B5621" s="5">
        <v>2009</v>
      </c>
      <c r="C5621" s="3" t="s">
        <v>647</v>
      </c>
      <c r="D5621" s="3" t="s">
        <v>651</v>
      </c>
      <c r="E5621" s="3" t="s">
        <v>670</v>
      </c>
      <c r="F5621" s="3" t="s">
        <v>671</v>
      </c>
      <c r="G5621" s="5">
        <v>42.83465906</v>
      </c>
      <c r="H5621" s="5">
        <v>28.968504169999999</v>
      </c>
      <c r="I5621" s="5">
        <v>60.882949979999999</v>
      </c>
      <c r="J5621" s="2"/>
    </row>
    <row r="5622" spans="1:10" ht="14.4">
      <c r="A5622" s="3" t="s">
        <v>273</v>
      </c>
      <c r="B5622" s="5">
        <v>2010</v>
      </c>
      <c r="C5622" s="3" t="s">
        <v>647</v>
      </c>
      <c r="D5622" s="3" t="s">
        <v>651</v>
      </c>
      <c r="E5622" s="3" t="s">
        <v>670</v>
      </c>
      <c r="F5622" s="3" t="s">
        <v>671</v>
      </c>
      <c r="G5622" s="5">
        <v>41.89327617</v>
      </c>
      <c r="H5622" s="5">
        <v>27.926668920000001</v>
      </c>
      <c r="I5622" s="5">
        <v>59.028059259999999</v>
      </c>
      <c r="J5622" s="2"/>
    </row>
    <row r="5623" spans="1:10" ht="14.4">
      <c r="A5623" s="3" t="s">
        <v>273</v>
      </c>
      <c r="B5623" s="5">
        <v>2011</v>
      </c>
      <c r="C5623" s="3" t="s">
        <v>647</v>
      </c>
      <c r="D5623" s="3" t="s">
        <v>651</v>
      </c>
      <c r="E5623" s="3" t="s">
        <v>670</v>
      </c>
      <c r="F5623" s="3" t="s">
        <v>671</v>
      </c>
      <c r="G5623" s="5">
        <v>40.988518390000003</v>
      </c>
      <c r="H5623" s="5">
        <v>27.421184109999999</v>
      </c>
      <c r="I5623" s="5">
        <v>59.065400439999998</v>
      </c>
      <c r="J5623" s="2"/>
    </row>
    <row r="5624" spans="1:10" ht="14.4">
      <c r="A5624" s="3" t="s">
        <v>273</v>
      </c>
      <c r="B5624" s="5">
        <v>2012</v>
      </c>
      <c r="C5624" s="3" t="s">
        <v>647</v>
      </c>
      <c r="D5624" s="3" t="s">
        <v>651</v>
      </c>
      <c r="E5624" s="3" t="s">
        <v>670</v>
      </c>
      <c r="F5624" s="3" t="s">
        <v>671</v>
      </c>
      <c r="G5624" s="5">
        <v>39.536935640000003</v>
      </c>
      <c r="H5624" s="5">
        <v>26.003450279999999</v>
      </c>
      <c r="I5624" s="5">
        <v>55.919609649999998</v>
      </c>
      <c r="J5624" s="2"/>
    </row>
    <row r="5625" spans="1:10" ht="14.4">
      <c r="A5625" s="3" t="s">
        <v>273</v>
      </c>
      <c r="B5625" s="5">
        <v>2013</v>
      </c>
      <c r="C5625" s="3" t="s">
        <v>647</v>
      </c>
      <c r="D5625" s="3" t="s">
        <v>651</v>
      </c>
      <c r="E5625" s="3" t="s">
        <v>670</v>
      </c>
      <c r="F5625" s="3" t="s">
        <v>671</v>
      </c>
      <c r="G5625" s="5">
        <v>38.310070459999999</v>
      </c>
      <c r="H5625" s="5">
        <v>25.063551570000001</v>
      </c>
      <c r="I5625" s="5">
        <v>55.565708559999997</v>
      </c>
      <c r="J5625" s="2"/>
    </row>
    <row r="5626" spans="1:10" ht="14.4">
      <c r="A5626" s="3" t="s">
        <v>273</v>
      </c>
      <c r="B5626" s="5">
        <v>2014</v>
      </c>
      <c r="C5626" s="3" t="s">
        <v>647</v>
      </c>
      <c r="D5626" s="3" t="s">
        <v>651</v>
      </c>
      <c r="E5626" s="3" t="s">
        <v>670</v>
      </c>
      <c r="F5626" s="3" t="s">
        <v>671</v>
      </c>
      <c r="G5626" s="5">
        <v>37.200810250000004</v>
      </c>
      <c r="H5626" s="5">
        <v>23.51729774</v>
      </c>
      <c r="I5626" s="5">
        <v>53.684252530000002</v>
      </c>
      <c r="J5626" s="2"/>
    </row>
    <row r="5627" spans="1:10" ht="14.4">
      <c r="A5627" s="3" t="s">
        <v>273</v>
      </c>
      <c r="B5627" s="5">
        <v>2015</v>
      </c>
      <c r="C5627" s="3" t="s">
        <v>647</v>
      </c>
      <c r="D5627" s="3" t="s">
        <v>651</v>
      </c>
      <c r="E5627" s="3" t="s">
        <v>670</v>
      </c>
      <c r="F5627" s="3" t="s">
        <v>671</v>
      </c>
      <c r="G5627" s="5">
        <v>35.851292540000003</v>
      </c>
      <c r="H5627" s="5">
        <v>22.773613959999999</v>
      </c>
      <c r="I5627" s="5">
        <v>52.55362813</v>
      </c>
      <c r="J5627" s="2"/>
    </row>
    <row r="5628" spans="1:10" ht="14.4">
      <c r="A5628" s="3" t="s">
        <v>273</v>
      </c>
      <c r="B5628" s="5">
        <v>2016</v>
      </c>
      <c r="C5628" s="3" t="s">
        <v>647</v>
      </c>
      <c r="D5628" s="3" t="s">
        <v>651</v>
      </c>
      <c r="E5628" s="3" t="s">
        <v>670</v>
      </c>
      <c r="F5628" s="3" t="s">
        <v>671</v>
      </c>
      <c r="G5628" s="5">
        <v>34.740336480000003</v>
      </c>
      <c r="H5628" s="5">
        <v>22.003303280000001</v>
      </c>
      <c r="I5628" s="5">
        <v>51.309132560000002</v>
      </c>
      <c r="J5628" s="2"/>
    </row>
    <row r="5629" spans="1:10" ht="14.4">
      <c r="A5629" s="3" t="s">
        <v>273</v>
      </c>
      <c r="B5629" s="5">
        <v>2017</v>
      </c>
      <c r="C5629" s="3" t="s">
        <v>647</v>
      </c>
      <c r="D5629" s="3" t="s">
        <v>651</v>
      </c>
      <c r="E5629" s="3" t="s">
        <v>670</v>
      </c>
      <c r="F5629" s="3" t="s">
        <v>671</v>
      </c>
      <c r="G5629" s="5">
        <v>33.665215580000002</v>
      </c>
      <c r="H5629" s="5">
        <v>20.681681449999999</v>
      </c>
      <c r="I5629" s="5">
        <v>49.772596739999997</v>
      </c>
      <c r="J5629" s="2"/>
    </row>
    <row r="5630" spans="1:10" ht="14.4" hidden="1">
      <c r="A5630" s="3" t="s">
        <v>273</v>
      </c>
      <c r="B5630" s="5">
        <v>1990</v>
      </c>
      <c r="C5630" s="3" t="s">
        <v>647</v>
      </c>
      <c r="D5630" s="3" t="s">
        <v>651</v>
      </c>
      <c r="E5630" s="3" t="s">
        <v>670</v>
      </c>
      <c r="F5630" s="3" t="s">
        <v>672</v>
      </c>
      <c r="G5630" s="5">
        <v>2.1191508560000001</v>
      </c>
      <c r="H5630" s="5">
        <v>1.5002901879999999</v>
      </c>
      <c r="I5630" s="5">
        <v>2.8312464099999999</v>
      </c>
      <c r="J5630" s="2"/>
    </row>
    <row r="5631" spans="1:10" ht="14.4" hidden="1">
      <c r="A5631" s="3" t="s">
        <v>273</v>
      </c>
      <c r="B5631" s="5">
        <v>1991</v>
      </c>
      <c r="C5631" s="3" t="s">
        <v>647</v>
      </c>
      <c r="D5631" s="3" t="s">
        <v>651</v>
      </c>
      <c r="E5631" s="3" t="s">
        <v>670</v>
      </c>
      <c r="F5631" s="3" t="s">
        <v>672</v>
      </c>
      <c r="G5631" s="5">
        <v>2.0878620460000001</v>
      </c>
      <c r="H5631" s="5">
        <v>1.4730820360000001</v>
      </c>
      <c r="I5631" s="5">
        <v>2.8464422059999999</v>
      </c>
      <c r="J5631" s="2"/>
    </row>
    <row r="5632" spans="1:10" ht="14.4" hidden="1">
      <c r="A5632" s="3" t="s">
        <v>273</v>
      </c>
      <c r="B5632" s="5">
        <v>1992</v>
      </c>
      <c r="C5632" s="3" t="s">
        <v>647</v>
      </c>
      <c r="D5632" s="3" t="s">
        <v>651</v>
      </c>
      <c r="E5632" s="3" t="s">
        <v>670</v>
      </c>
      <c r="F5632" s="3" t="s">
        <v>672</v>
      </c>
      <c r="G5632" s="5">
        <v>2.0585260070000002</v>
      </c>
      <c r="H5632" s="5">
        <v>1.4430020109999999</v>
      </c>
      <c r="I5632" s="5">
        <v>2.8126594439999999</v>
      </c>
      <c r="J5632" s="2"/>
    </row>
    <row r="5633" spans="1:10" ht="14.4" hidden="1">
      <c r="A5633" s="3" t="s">
        <v>273</v>
      </c>
      <c r="B5633" s="5">
        <v>1993</v>
      </c>
      <c r="C5633" s="3" t="s">
        <v>647</v>
      </c>
      <c r="D5633" s="3" t="s">
        <v>651</v>
      </c>
      <c r="E5633" s="3" t="s">
        <v>670</v>
      </c>
      <c r="F5633" s="3" t="s">
        <v>672</v>
      </c>
      <c r="G5633" s="5">
        <v>2.0248385259999999</v>
      </c>
      <c r="H5633" s="5">
        <v>1.3820248289999999</v>
      </c>
      <c r="I5633" s="5">
        <v>2.7541615500000001</v>
      </c>
      <c r="J5633" s="2"/>
    </row>
    <row r="5634" spans="1:10" ht="14.4" hidden="1">
      <c r="A5634" s="3" t="s">
        <v>273</v>
      </c>
      <c r="B5634" s="5">
        <v>1994</v>
      </c>
      <c r="C5634" s="3" t="s">
        <v>647</v>
      </c>
      <c r="D5634" s="3" t="s">
        <v>651</v>
      </c>
      <c r="E5634" s="3" t="s">
        <v>670</v>
      </c>
      <c r="F5634" s="3" t="s">
        <v>672</v>
      </c>
      <c r="G5634" s="5">
        <v>1.9793575489999999</v>
      </c>
      <c r="H5634" s="5">
        <v>1.337619825</v>
      </c>
      <c r="I5634" s="5">
        <v>2.7576845410000002</v>
      </c>
      <c r="J5634" s="2"/>
    </row>
    <row r="5635" spans="1:10" ht="14.4" hidden="1">
      <c r="A5635" s="3" t="s">
        <v>273</v>
      </c>
      <c r="B5635" s="5">
        <v>1995</v>
      </c>
      <c r="C5635" s="3" t="s">
        <v>647</v>
      </c>
      <c r="D5635" s="3" t="s">
        <v>651</v>
      </c>
      <c r="E5635" s="3" t="s">
        <v>670</v>
      </c>
      <c r="F5635" s="3" t="s">
        <v>672</v>
      </c>
      <c r="G5635" s="5">
        <v>1.941187676</v>
      </c>
      <c r="H5635" s="5">
        <v>1.3265804059999999</v>
      </c>
      <c r="I5635" s="5">
        <v>2.7044381770000001</v>
      </c>
      <c r="J5635" s="2"/>
    </row>
    <row r="5636" spans="1:10" ht="14.4" hidden="1">
      <c r="A5636" s="3" t="s">
        <v>273</v>
      </c>
      <c r="B5636" s="5">
        <v>1996</v>
      </c>
      <c r="C5636" s="3" t="s">
        <v>647</v>
      </c>
      <c r="D5636" s="3" t="s">
        <v>651</v>
      </c>
      <c r="E5636" s="3" t="s">
        <v>670</v>
      </c>
      <c r="F5636" s="3" t="s">
        <v>672</v>
      </c>
      <c r="G5636" s="5">
        <v>1.909002249</v>
      </c>
      <c r="H5636" s="5">
        <v>1.2814721259999999</v>
      </c>
      <c r="I5636" s="5">
        <v>2.6825755899999999</v>
      </c>
      <c r="J5636" s="2"/>
    </row>
    <row r="5637" spans="1:10" ht="14.4" hidden="1">
      <c r="A5637" s="3" t="s">
        <v>273</v>
      </c>
      <c r="B5637" s="5">
        <v>1997</v>
      </c>
      <c r="C5637" s="3" t="s">
        <v>647</v>
      </c>
      <c r="D5637" s="3" t="s">
        <v>651</v>
      </c>
      <c r="E5637" s="3" t="s">
        <v>670</v>
      </c>
      <c r="F5637" s="3" t="s">
        <v>672</v>
      </c>
      <c r="G5637" s="5">
        <v>1.8778224720000001</v>
      </c>
      <c r="H5637" s="5">
        <v>1.2675737659999999</v>
      </c>
      <c r="I5637" s="5">
        <v>2.6773370189999999</v>
      </c>
      <c r="J5637" s="2"/>
    </row>
    <row r="5638" spans="1:10" ht="14.4" hidden="1">
      <c r="A5638" s="3" t="s">
        <v>273</v>
      </c>
      <c r="B5638" s="5">
        <v>1998</v>
      </c>
      <c r="C5638" s="3" t="s">
        <v>647</v>
      </c>
      <c r="D5638" s="3" t="s">
        <v>651</v>
      </c>
      <c r="E5638" s="3" t="s">
        <v>670</v>
      </c>
      <c r="F5638" s="3" t="s">
        <v>672</v>
      </c>
      <c r="G5638" s="5">
        <v>1.849550102</v>
      </c>
      <c r="H5638" s="5">
        <v>1.2435657710000001</v>
      </c>
      <c r="I5638" s="5">
        <v>2.635636259</v>
      </c>
      <c r="J5638" s="2"/>
    </row>
    <row r="5639" spans="1:10" ht="14.4" hidden="1">
      <c r="A5639" s="3" t="s">
        <v>273</v>
      </c>
      <c r="B5639" s="5">
        <v>1999</v>
      </c>
      <c r="C5639" s="3" t="s">
        <v>647</v>
      </c>
      <c r="D5639" s="3" t="s">
        <v>651</v>
      </c>
      <c r="E5639" s="3" t="s">
        <v>670</v>
      </c>
      <c r="F5639" s="3" t="s">
        <v>672</v>
      </c>
      <c r="G5639" s="5">
        <v>1.8327903029999999</v>
      </c>
      <c r="H5639" s="5">
        <v>1.2347781010000001</v>
      </c>
      <c r="I5639" s="5">
        <v>2.599436318</v>
      </c>
      <c r="J5639" s="2"/>
    </row>
    <row r="5640" spans="1:10" ht="14.4" hidden="1">
      <c r="A5640" s="3" t="s">
        <v>273</v>
      </c>
      <c r="B5640" s="5">
        <v>2000</v>
      </c>
      <c r="C5640" s="3" t="s">
        <v>647</v>
      </c>
      <c r="D5640" s="3" t="s">
        <v>651</v>
      </c>
      <c r="E5640" s="3" t="s">
        <v>670</v>
      </c>
      <c r="F5640" s="3" t="s">
        <v>672</v>
      </c>
      <c r="G5640" s="5">
        <v>1.8196367280000001</v>
      </c>
      <c r="H5640" s="5">
        <v>1.2293113710000001</v>
      </c>
      <c r="I5640" s="5">
        <v>2.5847441199999999</v>
      </c>
      <c r="J5640" s="2"/>
    </row>
    <row r="5641" spans="1:10" ht="14.4" hidden="1">
      <c r="A5641" s="3" t="s">
        <v>273</v>
      </c>
      <c r="B5641" s="5">
        <v>2001</v>
      </c>
      <c r="C5641" s="3" t="s">
        <v>647</v>
      </c>
      <c r="D5641" s="3" t="s">
        <v>651</v>
      </c>
      <c r="E5641" s="3" t="s">
        <v>670</v>
      </c>
      <c r="F5641" s="3" t="s">
        <v>672</v>
      </c>
      <c r="G5641" s="5">
        <v>1.80733381</v>
      </c>
      <c r="H5641" s="5">
        <v>1.2092122839999999</v>
      </c>
      <c r="I5641" s="5">
        <v>2.5543195970000001</v>
      </c>
      <c r="J5641" s="2"/>
    </row>
    <row r="5642" spans="1:10" ht="14.4" hidden="1">
      <c r="A5642" s="3" t="s">
        <v>273</v>
      </c>
      <c r="B5642" s="5">
        <v>2002</v>
      </c>
      <c r="C5642" s="3" t="s">
        <v>647</v>
      </c>
      <c r="D5642" s="3" t="s">
        <v>651</v>
      </c>
      <c r="E5642" s="3" t="s">
        <v>670</v>
      </c>
      <c r="F5642" s="3" t="s">
        <v>672</v>
      </c>
      <c r="G5642" s="5">
        <v>1.7929015939999999</v>
      </c>
      <c r="H5642" s="5">
        <v>1.225796034</v>
      </c>
      <c r="I5642" s="5">
        <v>2.509267183</v>
      </c>
      <c r="J5642" s="2"/>
    </row>
    <row r="5643" spans="1:10" ht="14.4" hidden="1">
      <c r="A5643" s="3" t="s">
        <v>273</v>
      </c>
      <c r="B5643" s="5">
        <v>2003</v>
      </c>
      <c r="C5643" s="3" t="s">
        <v>647</v>
      </c>
      <c r="D5643" s="3" t="s">
        <v>651</v>
      </c>
      <c r="E5643" s="3" t="s">
        <v>670</v>
      </c>
      <c r="F5643" s="3" t="s">
        <v>672</v>
      </c>
      <c r="G5643" s="5">
        <v>1.7840948560000001</v>
      </c>
      <c r="H5643" s="5">
        <v>1.2033024750000001</v>
      </c>
      <c r="I5643" s="5">
        <v>2.5195497520000001</v>
      </c>
      <c r="J5643" s="2"/>
    </row>
    <row r="5644" spans="1:10" ht="14.4" hidden="1">
      <c r="A5644" s="3" t="s">
        <v>273</v>
      </c>
      <c r="B5644" s="5">
        <v>2004</v>
      </c>
      <c r="C5644" s="3" t="s">
        <v>647</v>
      </c>
      <c r="D5644" s="3" t="s">
        <v>651</v>
      </c>
      <c r="E5644" s="3" t="s">
        <v>670</v>
      </c>
      <c r="F5644" s="3" t="s">
        <v>672</v>
      </c>
      <c r="G5644" s="5">
        <v>1.7705277660000001</v>
      </c>
      <c r="H5644" s="5">
        <v>1.206123192</v>
      </c>
      <c r="I5644" s="5">
        <v>2.4925193490000002</v>
      </c>
      <c r="J5644" s="2"/>
    </row>
    <row r="5645" spans="1:10" ht="14.4" hidden="1">
      <c r="A5645" s="3" t="s">
        <v>273</v>
      </c>
      <c r="B5645" s="5">
        <v>2005</v>
      </c>
      <c r="C5645" s="3" t="s">
        <v>647</v>
      </c>
      <c r="D5645" s="3" t="s">
        <v>651</v>
      </c>
      <c r="E5645" s="3" t="s">
        <v>670</v>
      </c>
      <c r="F5645" s="3" t="s">
        <v>672</v>
      </c>
      <c r="G5645" s="5">
        <v>1.752164292</v>
      </c>
      <c r="H5645" s="5">
        <v>1.192079144</v>
      </c>
      <c r="I5645" s="5">
        <v>2.4531853140000002</v>
      </c>
      <c r="J5645" s="2"/>
    </row>
    <row r="5646" spans="1:10" ht="14.4" hidden="1">
      <c r="A5646" s="3" t="s">
        <v>273</v>
      </c>
      <c r="B5646" s="5">
        <v>2006</v>
      </c>
      <c r="C5646" s="3" t="s">
        <v>647</v>
      </c>
      <c r="D5646" s="3" t="s">
        <v>651</v>
      </c>
      <c r="E5646" s="3" t="s">
        <v>670</v>
      </c>
      <c r="F5646" s="3" t="s">
        <v>672</v>
      </c>
      <c r="G5646" s="5">
        <v>1.737504548</v>
      </c>
      <c r="H5646" s="5">
        <v>1.1740214250000001</v>
      </c>
      <c r="I5646" s="5">
        <v>2.4523967240000002</v>
      </c>
      <c r="J5646" s="2"/>
    </row>
    <row r="5647" spans="1:10" ht="14.4" hidden="1">
      <c r="A5647" s="3" t="s">
        <v>273</v>
      </c>
      <c r="B5647" s="5">
        <v>2007</v>
      </c>
      <c r="C5647" s="3" t="s">
        <v>647</v>
      </c>
      <c r="D5647" s="3" t="s">
        <v>651</v>
      </c>
      <c r="E5647" s="3" t="s">
        <v>670</v>
      </c>
      <c r="F5647" s="3" t="s">
        <v>672</v>
      </c>
      <c r="G5647" s="5">
        <v>1.7314051109999999</v>
      </c>
      <c r="H5647" s="5">
        <v>1.165243687</v>
      </c>
      <c r="I5647" s="5">
        <v>2.4214310079999999</v>
      </c>
      <c r="J5647" s="2"/>
    </row>
    <row r="5648" spans="1:10" ht="14.4" hidden="1">
      <c r="A5648" s="3" t="s">
        <v>273</v>
      </c>
      <c r="B5648" s="5">
        <v>2008</v>
      </c>
      <c r="C5648" s="3" t="s">
        <v>647</v>
      </c>
      <c r="D5648" s="3" t="s">
        <v>651</v>
      </c>
      <c r="E5648" s="3" t="s">
        <v>670</v>
      </c>
      <c r="F5648" s="3" t="s">
        <v>672</v>
      </c>
      <c r="G5648" s="5">
        <v>1.713609964</v>
      </c>
      <c r="H5648" s="5">
        <v>1.1489717930000001</v>
      </c>
      <c r="I5648" s="5">
        <v>2.425386219</v>
      </c>
      <c r="J5648" s="2"/>
    </row>
    <row r="5649" spans="1:10" ht="14.4" hidden="1">
      <c r="A5649" s="3" t="s">
        <v>273</v>
      </c>
      <c r="B5649" s="5">
        <v>2009</v>
      </c>
      <c r="C5649" s="3" t="s">
        <v>647</v>
      </c>
      <c r="D5649" s="3" t="s">
        <v>651</v>
      </c>
      <c r="E5649" s="3" t="s">
        <v>670</v>
      </c>
      <c r="F5649" s="3" t="s">
        <v>672</v>
      </c>
      <c r="G5649" s="5">
        <v>1.6917391479999999</v>
      </c>
      <c r="H5649" s="5">
        <v>1.129780317</v>
      </c>
      <c r="I5649" s="5">
        <v>2.4015458939999998</v>
      </c>
      <c r="J5649" s="2"/>
    </row>
    <row r="5650" spans="1:10" ht="14.4" hidden="1">
      <c r="A5650" s="3" t="s">
        <v>273</v>
      </c>
      <c r="B5650" s="5">
        <v>2010</v>
      </c>
      <c r="C5650" s="3" t="s">
        <v>647</v>
      </c>
      <c r="D5650" s="3" t="s">
        <v>651</v>
      </c>
      <c r="E5650" s="3" t="s">
        <v>670</v>
      </c>
      <c r="F5650" s="3" t="s">
        <v>672</v>
      </c>
      <c r="G5650" s="5">
        <v>1.6586031889999999</v>
      </c>
      <c r="H5650" s="5">
        <v>1.1102025579999999</v>
      </c>
      <c r="I5650" s="5">
        <v>2.3215271639999999</v>
      </c>
      <c r="J5650" s="2"/>
    </row>
    <row r="5651" spans="1:10" ht="14.4" hidden="1">
      <c r="A5651" s="3" t="s">
        <v>273</v>
      </c>
      <c r="B5651" s="5">
        <v>2011</v>
      </c>
      <c r="C5651" s="3" t="s">
        <v>647</v>
      </c>
      <c r="D5651" s="3" t="s">
        <v>651</v>
      </c>
      <c r="E5651" s="3" t="s">
        <v>670</v>
      </c>
      <c r="F5651" s="3" t="s">
        <v>672</v>
      </c>
      <c r="G5651" s="5">
        <v>1.6294269809999999</v>
      </c>
      <c r="H5651" s="5">
        <v>1.088006434</v>
      </c>
      <c r="I5651" s="5">
        <v>2.3387271649999999</v>
      </c>
      <c r="J5651" s="2"/>
    </row>
    <row r="5652" spans="1:10" ht="14.4" hidden="1">
      <c r="A5652" s="3" t="s">
        <v>273</v>
      </c>
      <c r="B5652" s="5">
        <v>2012</v>
      </c>
      <c r="C5652" s="3" t="s">
        <v>647</v>
      </c>
      <c r="D5652" s="3" t="s">
        <v>651</v>
      </c>
      <c r="E5652" s="3" t="s">
        <v>670</v>
      </c>
      <c r="F5652" s="3" t="s">
        <v>672</v>
      </c>
      <c r="G5652" s="5">
        <v>1.577236984</v>
      </c>
      <c r="H5652" s="5">
        <v>1.0409490539999999</v>
      </c>
      <c r="I5652" s="5">
        <v>2.2208176850000001</v>
      </c>
      <c r="J5652" s="2"/>
    </row>
    <row r="5653" spans="1:10" ht="14.4" hidden="1">
      <c r="A5653" s="3" t="s">
        <v>273</v>
      </c>
      <c r="B5653" s="5">
        <v>2013</v>
      </c>
      <c r="C5653" s="3" t="s">
        <v>647</v>
      </c>
      <c r="D5653" s="3" t="s">
        <v>651</v>
      </c>
      <c r="E5653" s="3" t="s">
        <v>670</v>
      </c>
      <c r="F5653" s="3" t="s">
        <v>672</v>
      </c>
      <c r="G5653" s="5">
        <v>1.5322913389999999</v>
      </c>
      <c r="H5653" s="5">
        <v>1.0065859779999999</v>
      </c>
      <c r="I5653" s="5">
        <v>2.2092953739999999</v>
      </c>
      <c r="J5653" s="2"/>
    </row>
    <row r="5654" spans="1:10" ht="14.4" hidden="1">
      <c r="A5654" s="3" t="s">
        <v>273</v>
      </c>
      <c r="B5654" s="5">
        <v>2014</v>
      </c>
      <c r="C5654" s="3" t="s">
        <v>647</v>
      </c>
      <c r="D5654" s="3" t="s">
        <v>651</v>
      </c>
      <c r="E5654" s="3" t="s">
        <v>670</v>
      </c>
      <c r="F5654" s="3" t="s">
        <v>672</v>
      </c>
      <c r="G5654" s="5">
        <v>1.4934236540000001</v>
      </c>
      <c r="H5654" s="5">
        <v>0.95399800000000001</v>
      </c>
      <c r="I5654" s="5">
        <v>2.1482854410000001</v>
      </c>
      <c r="J5654" s="2"/>
    </row>
    <row r="5655" spans="1:10" ht="14.4" hidden="1">
      <c r="A5655" s="3" t="s">
        <v>273</v>
      </c>
      <c r="B5655" s="5">
        <v>2015</v>
      </c>
      <c r="C5655" s="3" t="s">
        <v>647</v>
      </c>
      <c r="D5655" s="3" t="s">
        <v>651</v>
      </c>
      <c r="E5655" s="3" t="s">
        <v>670</v>
      </c>
      <c r="F5655" s="3" t="s">
        <v>672</v>
      </c>
      <c r="G5655" s="5">
        <v>1.443889228</v>
      </c>
      <c r="H5655" s="5">
        <v>0.92723981899999997</v>
      </c>
      <c r="I5655" s="5">
        <v>2.0968487370000002</v>
      </c>
      <c r="J5655" s="2"/>
    </row>
    <row r="5656" spans="1:10" ht="14.4" hidden="1">
      <c r="A5656" s="3" t="s">
        <v>273</v>
      </c>
      <c r="B5656" s="5">
        <v>2016</v>
      </c>
      <c r="C5656" s="3" t="s">
        <v>647</v>
      </c>
      <c r="D5656" s="3" t="s">
        <v>651</v>
      </c>
      <c r="E5656" s="3" t="s">
        <v>670</v>
      </c>
      <c r="F5656" s="3" t="s">
        <v>672</v>
      </c>
      <c r="G5656" s="5">
        <v>1.4047124719999999</v>
      </c>
      <c r="H5656" s="5">
        <v>0.89059168600000005</v>
      </c>
      <c r="I5656" s="5">
        <v>2.065677736</v>
      </c>
      <c r="J5656" s="2"/>
    </row>
    <row r="5657" spans="1:10" ht="14.4" hidden="1">
      <c r="A5657" s="3" t="s">
        <v>273</v>
      </c>
      <c r="B5657" s="5">
        <v>2017</v>
      </c>
      <c r="C5657" s="3" t="s">
        <v>647</v>
      </c>
      <c r="D5657" s="3" t="s">
        <v>651</v>
      </c>
      <c r="E5657" s="3" t="s">
        <v>670</v>
      </c>
      <c r="F5657" s="3" t="s">
        <v>672</v>
      </c>
      <c r="G5657" s="5">
        <v>1.364324385</v>
      </c>
      <c r="H5657" s="5">
        <v>0.84310384000000005</v>
      </c>
      <c r="I5657" s="5">
        <v>2.0172056860000001</v>
      </c>
      <c r="J5657" s="2"/>
    </row>
    <row r="5658" spans="1:10" ht="14.4">
      <c r="A5658" s="3" t="s">
        <v>273</v>
      </c>
      <c r="B5658" s="5">
        <v>1990</v>
      </c>
      <c r="C5658" s="3" t="s">
        <v>647</v>
      </c>
      <c r="D5658" s="3" t="s">
        <v>642</v>
      </c>
      <c r="E5658" s="3" t="s">
        <v>670</v>
      </c>
      <c r="F5658" s="3" t="s">
        <v>671</v>
      </c>
      <c r="G5658" s="5">
        <v>1592.239585</v>
      </c>
      <c r="H5658" s="5">
        <v>1212.3691369999999</v>
      </c>
      <c r="I5658" s="5">
        <v>2016.151807</v>
      </c>
      <c r="J5658" s="2"/>
    </row>
    <row r="5659" spans="1:10" ht="14.4">
      <c r="A5659" s="3" t="s">
        <v>273</v>
      </c>
      <c r="B5659" s="5">
        <v>1991</v>
      </c>
      <c r="C5659" s="3" t="s">
        <v>647</v>
      </c>
      <c r="D5659" s="3" t="s">
        <v>642</v>
      </c>
      <c r="E5659" s="3" t="s">
        <v>670</v>
      </c>
      <c r="F5659" s="3" t="s">
        <v>671</v>
      </c>
      <c r="G5659" s="5">
        <v>1424.5369929999999</v>
      </c>
      <c r="H5659" s="5">
        <v>1092.051641</v>
      </c>
      <c r="I5659" s="5">
        <v>1791.070354</v>
      </c>
      <c r="J5659" s="2"/>
    </row>
    <row r="5660" spans="1:10" ht="14.4">
      <c r="A5660" s="3" t="s">
        <v>273</v>
      </c>
      <c r="B5660" s="5">
        <v>1992</v>
      </c>
      <c r="C5660" s="3" t="s">
        <v>647</v>
      </c>
      <c r="D5660" s="3" t="s">
        <v>642</v>
      </c>
      <c r="E5660" s="3" t="s">
        <v>670</v>
      </c>
      <c r="F5660" s="3" t="s">
        <v>671</v>
      </c>
      <c r="G5660" s="5">
        <v>1262.4594139999999</v>
      </c>
      <c r="H5660" s="5">
        <v>963.54007490000004</v>
      </c>
      <c r="I5660" s="5">
        <v>1594.6648660000001</v>
      </c>
      <c r="J5660" s="2"/>
    </row>
    <row r="5661" spans="1:10" ht="14.4">
      <c r="A5661" s="3" t="s">
        <v>273</v>
      </c>
      <c r="B5661" s="5">
        <v>1993</v>
      </c>
      <c r="C5661" s="3" t="s">
        <v>647</v>
      </c>
      <c r="D5661" s="3" t="s">
        <v>642</v>
      </c>
      <c r="E5661" s="3" t="s">
        <v>670</v>
      </c>
      <c r="F5661" s="3" t="s">
        <v>671</v>
      </c>
      <c r="G5661" s="5">
        <v>1132.6861260000001</v>
      </c>
      <c r="H5661" s="5">
        <v>867.50749780000001</v>
      </c>
      <c r="I5661" s="5">
        <v>1429.722278</v>
      </c>
      <c r="J5661" s="2"/>
    </row>
    <row r="5662" spans="1:10" ht="14.4">
      <c r="A5662" s="3" t="s">
        <v>273</v>
      </c>
      <c r="B5662" s="5">
        <v>1994</v>
      </c>
      <c r="C5662" s="3" t="s">
        <v>647</v>
      </c>
      <c r="D5662" s="3" t="s">
        <v>642</v>
      </c>
      <c r="E5662" s="3" t="s">
        <v>670</v>
      </c>
      <c r="F5662" s="3" t="s">
        <v>671</v>
      </c>
      <c r="G5662" s="5">
        <v>1013.625058</v>
      </c>
      <c r="H5662" s="5">
        <v>779.55557850000002</v>
      </c>
      <c r="I5662" s="5">
        <v>1279.262144</v>
      </c>
      <c r="J5662" s="2"/>
    </row>
    <row r="5663" spans="1:10" ht="14.4">
      <c r="A5663" s="3" t="s">
        <v>273</v>
      </c>
      <c r="B5663" s="5">
        <v>1995</v>
      </c>
      <c r="C5663" s="3" t="s">
        <v>647</v>
      </c>
      <c r="D5663" s="3" t="s">
        <v>642</v>
      </c>
      <c r="E5663" s="3" t="s">
        <v>670</v>
      </c>
      <c r="F5663" s="3" t="s">
        <v>671</v>
      </c>
      <c r="G5663" s="5">
        <v>901.93021480000004</v>
      </c>
      <c r="H5663" s="5">
        <v>682.32459559999995</v>
      </c>
      <c r="I5663" s="5">
        <v>1142.6137739999999</v>
      </c>
      <c r="J5663" s="2"/>
    </row>
    <row r="5664" spans="1:10" ht="14.4">
      <c r="A5664" s="3" t="s">
        <v>273</v>
      </c>
      <c r="B5664" s="5">
        <v>1996</v>
      </c>
      <c r="C5664" s="3" t="s">
        <v>647</v>
      </c>
      <c r="D5664" s="3" t="s">
        <v>642</v>
      </c>
      <c r="E5664" s="3" t="s">
        <v>670</v>
      </c>
      <c r="F5664" s="3" t="s">
        <v>671</v>
      </c>
      <c r="G5664" s="5">
        <v>804.69543550000003</v>
      </c>
      <c r="H5664" s="5">
        <v>620.46933030000002</v>
      </c>
      <c r="I5664" s="5">
        <v>1011.386599</v>
      </c>
      <c r="J5664" s="2"/>
    </row>
    <row r="5665" spans="1:10" ht="14.4">
      <c r="A5665" s="3" t="s">
        <v>273</v>
      </c>
      <c r="B5665" s="5">
        <v>1997</v>
      </c>
      <c r="C5665" s="3" t="s">
        <v>647</v>
      </c>
      <c r="D5665" s="3" t="s">
        <v>642</v>
      </c>
      <c r="E5665" s="3" t="s">
        <v>670</v>
      </c>
      <c r="F5665" s="3" t="s">
        <v>671</v>
      </c>
      <c r="G5665" s="5">
        <v>735.10368949999997</v>
      </c>
      <c r="H5665" s="5">
        <v>561.90061219999996</v>
      </c>
      <c r="I5665" s="5">
        <v>926.03712359999997</v>
      </c>
      <c r="J5665" s="2"/>
    </row>
    <row r="5666" spans="1:10" ht="14.4">
      <c r="A5666" s="3" t="s">
        <v>273</v>
      </c>
      <c r="B5666" s="5">
        <v>1998</v>
      </c>
      <c r="C5666" s="3" t="s">
        <v>647</v>
      </c>
      <c r="D5666" s="3" t="s">
        <v>642</v>
      </c>
      <c r="E5666" s="3" t="s">
        <v>670</v>
      </c>
      <c r="F5666" s="3" t="s">
        <v>671</v>
      </c>
      <c r="G5666" s="5">
        <v>695.67569470000001</v>
      </c>
      <c r="H5666" s="5">
        <v>531.71919790000004</v>
      </c>
      <c r="I5666" s="5">
        <v>879.64748099999997</v>
      </c>
      <c r="J5666" s="2"/>
    </row>
    <row r="5667" spans="1:10" ht="14.4">
      <c r="A5667" s="3" t="s">
        <v>273</v>
      </c>
      <c r="B5667" s="5">
        <v>1999</v>
      </c>
      <c r="C5667" s="3" t="s">
        <v>647</v>
      </c>
      <c r="D5667" s="3" t="s">
        <v>642</v>
      </c>
      <c r="E5667" s="3" t="s">
        <v>670</v>
      </c>
      <c r="F5667" s="3" t="s">
        <v>671</v>
      </c>
      <c r="G5667" s="5">
        <v>630.66865929999994</v>
      </c>
      <c r="H5667" s="5">
        <v>484.15540320000002</v>
      </c>
      <c r="I5667" s="5">
        <v>800.43254079999997</v>
      </c>
      <c r="J5667" s="2"/>
    </row>
    <row r="5668" spans="1:10" ht="14.4">
      <c r="A5668" s="3" t="s">
        <v>273</v>
      </c>
      <c r="B5668" s="5">
        <v>2000</v>
      </c>
      <c r="C5668" s="3" t="s">
        <v>647</v>
      </c>
      <c r="D5668" s="3" t="s">
        <v>642</v>
      </c>
      <c r="E5668" s="3" t="s">
        <v>670</v>
      </c>
      <c r="F5668" s="3" t="s">
        <v>671</v>
      </c>
      <c r="G5668" s="5">
        <v>555.87017790000004</v>
      </c>
      <c r="H5668" s="5">
        <v>422.96879510000002</v>
      </c>
      <c r="I5668" s="5">
        <v>708.22360260000005</v>
      </c>
      <c r="J5668" s="2"/>
    </row>
    <row r="5669" spans="1:10" ht="14.4">
      <c r="A5669" s="3" t="s">
        <v>273</v>
      </c>
      <c r="B5669" s="5">
        <v>2001</v>
      </c>
      <c r="C5669" s="3" t="s">
        <v>647</v>
      </c>
      <c r="D5669" s="3" t="s">
        <v>642</v>
      </c>
      <c r="E5669" s="3" t="s">
        <v>670</v>
      </c>
      <c r="F5669" s="3" t="s">
        <v>671</v>
      </c>
      <c r="G5669" s="5">
        <v>507.30950130000002</v>
      </c>
      <c r="H5669" s="5">
        <v>386.8780261</v>
      </c>
      <c r="I5669" s="5">
        <v>640.25802720000002</v>
      </c>
      <c r="J5669" s="2"/>
    </row>
    <row r="5670" spans="1:10" ht="14.4">
      <c r="A5670" s="3" t="s">
        <v>273</v>
      </c>
      <c r="B5670" s="5">
        <v>2002</v>
      </c>
      <c r="C5670" s="3" t="s">
        <v>647</v>
      </c>
      <c r="D5670" s="3" t="s">
        <v>642</v>
      </c>
      <c r="E5670" s="3" t="s">
        <v>670</v>
      </c>
      <c r="F5670" s="3" t="s">
        <v>671</v>
      </c>
      <c r="G5670" s="5">
        <v>469.5411795</v>
      </c>
      <c r="H5670" s="5">
        <v>358.08719489999999</v>
      </c>
      <c r="I5670" s="5">
        <v>592.23258940000005</v>
      </c>
      <c r="J5670" s="2"/>
    </row>
    <row r="5671" spans="1:10" ht="14.4">
      <c r="A5671" s="3" t="s">
        <v>273</v>
      </c>
      <c r="B5671" s="5">
        <v>2003</v>
      </c>
      <c r="C5671" s="3" t="s">
        <v>647</v>
      </c>
      <c r="D5671" s="3" t="s">
        <v>642</v>
      </c>
      <c r="E5671" s="3" t="s">
        <v>670</v>
      </c>
      <c r="F5671" s="3" t="s">
        <v>671</v>
      </c>
      <c r="G5671" s="5">
        <v>438.26259099999999</v>
      </c>
      <c r="H5671" s="5">
        <v>337.00690659999998</v>
      </c>
      <c r="I5671" s="5">
        <v>550.10029199999997</v>
      </c>
      <c r="J5671" s="2"/>
    </row>
    <row r="5672" spans="1:10" ht="14.4">
      <c r="A5672" s="3" t="s">
        <v>273</v>
      </c>
      <c r="B5672" s="5">
        <v>2004</v>
      </c>
      <c r="C5672" s="3" t="s">
        <v>647</v>
      </c>
      <c r="D5672" s="3" t="s">
        <v>642</v>
      </c>
      <c r="E5672" s="3" t="s">
        <v>670</v>
      </c>
      <c r="F5672" s="3" t="s">
        <v>671</v>
      </c>
      <c r="G5672" s="5">
        <v>411.35035269999997</v>
      </c>
      <c r="H5672" s="5">
        <v>318.07984740000001</v>
      </c>
      <c r="I5672" s="5">
        <v>514.62466749999999</v>
      </c>
      <c r="J5672" s="2"/>
    </row>
    <row r="5673" spans="1:10" ht="14.4">
      <c r="A5673" s="3" t="s">
        <v>273</v>
      </c>
      <c r="B5673" s="5">
        <v>2005</v>
      </c>
      <c r="C5673" s="3" t="s">
        <v>647</v>
      </c>
      <c r="D5673" s="3" t="s">
        <v>642</v>
      </c>
      <c r="E5673" s="3" t="s">
        <v>670</v>
      </c>
      <c r="F5673" s="3" t="s">
        <v>671</v>
      </c>
      <c r="G5673" s="5">
        <v>380.98102949999998</v>
      </c>
      <c r="H5673" s="5">
        <v>293.94218480000001</v>
      </c>
      <c r="I5673" s="5">
        <v>471.91783349999997</v>
      </c>
      <c r="J5673" s="2"/>
    </row>
    <row r="5674" spans="1:10" ht="14.4">
      <c r="A5674" s="3" t="s">
        <v>273</v>
      </c>
      <c r="B5674" s="5">
        <v>2006</v>
      </c>
      <c r="C5674" s="3" t="s">
        <v>647</v>
      </c>
      <c r="D5674" s="3" t="s">
        <v>642</v>
      </c>
      <c r="E5674" s="3" t="s">
        <v>670</v>
      </c>
      <c r="F5674" s="3" t="s">
        <v>671</v>
      </c>
      <c r="G5674" s="5">
        <v>353.88771819999999</v>
      </c>
      <c r="H5674" s="5">
        <v>274.2413904</v>
      </c>
      <c r="I5674" s="5">
        <v>438.94957699999998</v>
      </c>
      <c r="J5674" s="2"/>
    </row>
    <row r="5675" spans="1:10" ht="14.4">
      <c r="A5675" s="3" t="s">
        <v>273</v>
      </c>
      <c r="B5675" s="5">
        <v>2007</v>
      </c>
      <c r="C5675" s="3" t="s">
        <v>647</v>
      </c>
      <c r="D5675" s="3" t="s">
        <v>642</v>
      </c>
      <c r="E5675" s="3" t="s">
        <v>670</v>
      </c>
      <c r="F5675" s="3" t="s">
        <v>671</v>
      </c>
      <c r="G5675" s="5">
        <v>328.47949110000002</v>
      </c>
      <c r="H5675" s="5">
        <v>254.73452700000001</v>
      </c>
      <c r="I5675" s="5">
        <v>409.59013279999999</v>
      </c>
      <c r="J5675" s="2"/>
    </row>
    <row r="5676" spans="1:10" ht="14.4">
      <c r="A5676" s="3" t="s">
        <v>273</v>
      </c>
      <c r="B5676" s="5">
        <v>2008</v>
      </c>
      <c r="C5676" s="3" t="s">
        <v>647</v>
      </c>
      <c r="D5676" s="3" t="s">
        <v>642</v>
      </c>
      <c r="E5676" s="3" t="s">
        <v>670</v>
      </c>
      <c r="F5676" s="3" t="s">
        <v>671</v>
      </c>
      <c r="G5676" s="5">
        <v>305.54225170000001</v>
      </c>
      <c r="H5676" s="5">
        <v>236.98541750000001</v>
      </c>
      <c r="I5676" s="5">
        <v>381.4209444</v>
      </c>
      <c r="J5676" s="2"/>
    </row>
    <row r="5677" spans="1:10" ht="14.4">
      <c r="A5677" s="3" t="s">
        <v>273</v>
      </c>
      <c r="B5677" s="5">
        <v>2009</v>
      </c>
      <c r="C5677" s="3" t="s">
        <v>647</v>
      </c>
      <c r="D5677" s="3" t="s">
        <v>642</v>
      </c>
      <c r="E5677" s="3" t="s">
        <v>670</v>
      </c>
      <c r="F5677" s="3" t="s">
        <v>671</v>
      </c>
      <c r="G5677" s="5">
        <v>277.15149939999998</v>
      </c>
      <c r="H5677" s="5">
        <v>212.9778881</v>
      </c>
      <c r="I5677" s="5">
        <v>348.33372730000002</v>
      </c>
      <c r="J5677" s="2"/>
    </row>
    <row r="5678" spans="1:10" ht="14.4">
      <c r="A5678" s="3" t="s">
        <v>273</v>
      </c>
      <c r="B5678" s="5">
        <v>2010</v>
      </c>
      <c r="C5678" s="3" t="s">
        <v>647</v>
      </c>
      <c r="D5678" s="3" t="s">
        <v>642</v>
      </c>
      <c r="E5678" s="3" t="s">
        <v>670</v>
      </c>
      <c r="F5678" s="3" t="s">
        <v>671</v>
      </c>
      <c r="G5678" s="5">
        <v>245.9075473</v>
      </c>
      <c r="H5678" s="5">
        <v>190.55792880000001</v>
      </c>
      <c r="I5678" s="5">
        <v>309.7438186</v>
      </c>
      <c r="J5678" s="2"/>
    </row>
    <row r="5679" spans="1:10" ht="14.4">
      <c r="A5679" s="3" t="s">
        <v>273</v>
      </c>
      <c r="B5679" s="5">
        <v>2011</v>
      </c>
      <c r="C5679" s="3" t="s">
        <v>647</v>
      </c>
      <c r="D5679" s="3" t="s">
        <v>642</v>
      </c>
      <c r="E5679" s="3" t="s">
        <v>670</v>
      </c>
      <c r="F5679" s="3" t="s">
        <v>671</v>
      </c>
      <c r="G5679" s="5">
        <v>217.3830639</v>
      </c>
      <c r="H5679" s="5">
        <v>167.877081</v>
      </c>
      <c r="I5679" s="5">
        <v>276.69231380000002</v>
      </c>
      <c r="J5679" s="2"/>
    </row>
    <row r="5680" spans="1:10" ht="14.4">
      <c r="A5680" s="3" t="s">
        <v>273</v>
      </c>
      <c r="B5680" s="5">
        <v>2012</v>
      </c>
      <c r="C5680" s="3" t="s">
        <v>647</v>
      </c>
      <c r="D5680" s="3" t="s">
        <v>642</v>
      </c>
      <c r="E5680" s="3" t="s">
        <v>670</v>
      </c>
      <c r="F5680" s="3" t="s">
        <v>671</v>
      </c>
      <c r="G5680" s="5">
        <v>191.02395509999999</v>
      </c>
      <c r="H5680" s="5">
        <v>146.74915150000001</v>
      </c>
      <c r="I5680" s="5">
        <v>242.83049629999999</v>
      </c>
      <c r="J5680" s="2"/>
    </row>
    <row r="5681" spans="1:10" ht="14.4">
      <c r="A5681" s="3" t="s">
        <v>273</v>
      </c>
      <c r="B5681" s="5">
        <v>2013</v>
      </c>
      <c r="C5681" s="3" t="s">
        <v>647</v>
      </c>
      <c r="D5681" s="3" t="s">
        <v>642</v>
      </c>
      <c r="E5681" s="3" t="s">
        <v>670</v>
      </c>
      <c r="F5681" s="3" t="s">
        <v>671</v>
      </c>
      <c r="G5681" s="5">
        <v>170.2119658</v>
      </c>
      <c r="H5681" s="5">
        <v>129.65411359999999</v>
      </c>
      <c r="I5681" s="5">
        <v>217.1854227</v>
      </c>
      <c r="J5681" s="2"/>
    </row>
    <row r="5682" spans="1:10" ht="14.4">
      <c r="A5682" s="3" t="s">
        <v>273</v>
      </c>
      <c r="B5682" s="5">
        <v>2014</v>
      </c>
      <c r="C5682" s="3" t="s">
        <v>647</v>
      </c>
      <c r="D5682" s="3" t="s">
        <v>642</v>
      </c>
      <c r="E5682" s="3" t="s">
        <v>670</v>
      </c>
      <c r="F5682" s="3" t="s">
        <v>671</v>
      </c>
      <c r="G5682" s="5">
        <v>149.3106525</v>
      </c>
      <c r="H5682" s="5">
        <v>112.8475771</v>
      </c>
      <c r="I5682" s="5">
        <v>190.6626894</v>
      </c>
      <c r="J5682" s="2"/>
    </row>
    <row r="5683" spans="1:10" ht="14.4">
      <c r="A5683" s="3" t="s">
        <v>273</v>
      </c>
      <c r="B5683" s="5">
        <v>2015</v>
      </c>
      <c r="C5683" s="3" t="s">
        <v>647</v>
      </c>
      <c r="D5683" s="3" t="s">
        <v>642</v>
      </c>
      <c r="E5683" s="3" t="s">
        <v>670</v>
      </c>
      <c r="F5683" s="3" t="s">
        <v>671</v>
      </c>
      <c r="G5683" s="5">
        <v>131.52205549999999</v>
      </c>
      <c r="H5683" s="5">
        <v>99.348864079999998</v>
      </c>
      <c r="I5683" s="5">
        <v>168.72108220000001</v>
      </c>
      <c r="J5683" s="2"/>
    </row>
    <row r="5684" spans="1:10" ht="14.4">
      <c r="A5684" s="3" t="s">
        <v>273</v>
      </c>
      <c r="B5684" s="5">
        <v>2016</v>
      </c>
      <c r="C5684" s="3" t="s">
        <v>647</v>
      </c>
      <c r="D5684" s="3" t="s">
        <v>642</v>
      </c>
      <c r="E5684" s="3" t="s">
        <v>670</v>
      </c>
      <c r="F5684" s="3" t="s">
        <v>671</v>
      </c>
      <c r="G5684" s="5">
        <v>117.6591655</v>
      </c>
      <c r="H5684" s="5">
        <v>87.281605659999997</v>
      </c>
      <c r="I5684" s="5">
        <v>152.6839464</v>
      </c>
      <c r="J5684" s="2"/>
    </row>
    <row r="5685" spans="1:10" ht="14.4">
      <c r="A5685" s="3" t="s">
        <v>273</v>
      </c>
      <c r="B5685" s="5">
        <v>2017</v>
      </c>
      <c r="C5685" s="3" t="s">
        <v>647</v>
      </c>
      <c r="D5685" s="3" t="s">
        <v>642</v>
      </c>
      <c r="E5685" s="3" t="s">
        <v>670</v>
      </c>
      <c r="F5685" s="3" t="s">
        <v>671</v>
      </c>
      <c r="G5685" s="5">
        <v>106.1334373</v>
      </c>
      <c r="H5685" s="5">
        <v>78.408152950000002</v>
      </c>
      <c r="I5685" s="5">
        <v>136.73770450000001</v>
      </c>
      <c r="J5685" s="2"/>
    </row>
    <row r="5686" spans="1:10" ht="14.4" hidden="1">
      <c r="A5686" s="3" t="s">
        <v>273</v>
      </c>
      <c r="B5686" s="5">
        <v>1990</v>
      </c>
      <c r="C5686" s="3" t="s">
        <v>647</v>
      </c>
      <c r="D5686" s="3" t="s">
        <v>642</v>
      </c>
      <c r="E5686" s="3" t="s">
        <v>670</v>
      </c>
      <c r="F5686" s="3" t="s">
        <v>672</v>
      </c>
      <c r="G5686" s="5">
        <v>21.360625330000001</v>
      </c>
      <c r="H5686" s="5">
        <v>16.549938579999999</v>
      </c>
      <c r="I5686" s="5">
        <v>26.78481781</v>
      </c>
      <c r="J5686" s="2"/>
    </row>
    <row r="5687" spans="1:10" ht="14.4" hidden="1">
      <c r="A5687" s="3" t="s">
        <v>273</v>
      </c>
      <c r="B5687" s="5">
        <v>1991</v>
      </c>
      <c r="C5687" s="3" t="s">
        <v>647</v>
      </c>
      <c r="D5687" s="3" t="s">
        <v>642</v>
      </c>
      <c r="E5687" s="3" t="s">
        <v>670</v>
      </c>
      <c r="F5687" s="3" t="s">
        <v>672</v>
      </c>
      <c r="G5687" s="5">
        <v>19.364034480000001</v>
      </c>
      <c r="H5687" s="5">
        <v>14.952588049999999</v>
      </c>
      <c r="I5687" s="5">
        <v>24.324968689999999</v>
      </c>
      <c r="J5687" s="2"/>
    </row>
    <row r="5688" spans="1:10" ht="14.4" hidden="1">
      <c r="A5688" s="3" t="s">
        <v>273</v>
      </c>
      <c r="B5688" s="5">
        <v>1992</v>
      </c>
      <c r="C5688" s="3" t="s">
        <v>647</v>
      </c>
      <c r="D5688" s="3" t="s">
        <v>642</v>
      </c>
      <c r="E5688" s="3" t="s">
        <v>670</v>
      </c>
      <c r="F5688" s="3" t="s">
        <v>672</v>
      </c>
      <c r="G5688" s="5">
        <v>17.445650189999999</v>
      </c>
      <c r="H5688" s="5">
        <v>13.4052034</v>
      </c>
      <c r="I5688" s="5">
        <v>21.939189939999999</v>
      </c>
      <c r="J5688" s="2"/>
    </row>
    <row r="5689" spans="1:10" ht="14.4" hidden="1">
      <c r="A5689" s="3" t="s">
        <v>273</v>
      </c>
      <c r="B5689" s="5">
        <v>1993</v>
      </c>
      <c r="C5689" s="3" t="s">
        <v>647</v>
      </c>
      <c r="D5689" s="3" t="s">
        <v>642</v>
      </c>
      <c r="E5689" s="3" t="s">
        <v>670</v>
      </c>
      <c r="F5689" s="3" t="s">
        <v>672</v>
      </c>
      <c r="G5689" s="5">
        <v>15.89822081</v>
      </c>
      <c r="H5689" s="5">
        <v>12.21403452</v>
      </c>
      <c r="I5689" s="5">
        <v>19.957213339999999</v>
      </c>
      <c r="J5689" s="2"/>
    </row>
    <row r="5690" spans="1:10" ht="14.4" hidden="1">
      <c r="A5690" s="3" t="s">
        <v>273</v>
      </c>
      <c r="B5690" s="5">
        <v>1994</v>
      </c>
      <c r="C5690" s="3" t="s">
        <v>647</v>
      </c>
      <c r="D5690" s="3" t="s">
        <v>642</v>
      </c>
      <c r="E5690" s="3" t="s">
        <v>670</v>
      </c>
      <c r="F5690" s="3" t="s">
        <v>672</v>
      </c>
      <c r="G5690" s="5">
        <v>14.45435219</v>
      </c>
      <c r="H5690" s="5">
        <v>11.17757098</v>
      </c>
      <c r="I5690" s="5">
        <v>18.16491984</v>
      </c>
      <c r="J5690" s="2"/>
    </row>
    <row r="5691" spans="1:10" ht="14.4" hidden="1">
      <c r="A5691" s="3" t="s">
        <v>273</v>
      </c>
      <c r="B5691" s="5">
        <v>1995</v>
      </c>
      <c r="C5691" s="3" t="s">
        <v>647</v>
      </c>
      <c r="D5691" s="3" t="s">
        <v>642</v>
      </c>
      <c r="E5691" s="3" t="s">
        <v>670</v>
      </c>
      <c r="F5691" s="3" t="s">
        <v>672</v>
      </c>
      <c r="G5691" s="5">
        <v>13.110829170000001</v>
      </c>
      <c r="H5691" s="5">
        <v>9.9734623199999994</v>
      </c>
      <c r="I5691" s="5">
        <v>16.585521369999999</v>
      </c>
      <c r="J5691" s="2"/>
    </row>
    <row r="5692" spans="1:10" ht="14.4" hidden="1">
      <c r="A5692" s="3" t="s">
        <v>273</v>
      </c>
      <c r="B5692" s="5">
        <v>1996</v>
      </c>
      <c r="C5692" s="3" t="s">
        <v>647</v>
      </c>
      <c r="D5692" s="3" t="s">
        <v>642</v>
      </c>
      <c r="E5692" s="3" t="s">
        <v>670</v>
      </c>
      <c r="F5692" s="3" t="s">
        <v>672</v>
      </c>
      <c r="G5692" s="5">
        <v>11.93134897</v>
      </c>
      <c r="H5692" s="5">
        <v>9.1796642039999998</v>
      </c>
      <c r="I5692" s="5">
        <v>14.990273439999999</v>
      </c>
      <c r="J5692" s="2"/>
    </row>
    <row r="5693" spans="1:10" ht="14.4" hidden="1">
      <c r="A5693" s="3" t="s">
        <v>273</v>
      </c>
      <c r="B5693" s="5">
        <v>1997</v>
      </c>
      <c r="C5693" s="3" t="s">
        <v>647</v>
      </c>
      <c r="D5693" s="3" t="s">
        <v>642</v>
      </c>
      <c r="E5693" s="3" t="s">
        <v>670</v>
      </c>
      <c r="F5693" s="3" t="s">
        <v>672</v>
      </c>
      <c r="G5693" s="5">
        <v>11.093602750000001</v>
      </c>
      <c r="H5693" s="5">
        <v>8.4718681710000006</v>
      </c>
      <c r="I5693" s="5">
        <v>13.982671789999999</v>
      </c>
      <c r="J5693" s="2"/>
    </row>
    <row r="5694" spans="1:10" ht="14.4" hidden="1">
      <c r="A5694" s="3" t="s">
        <v>273</v>
      </c>
      <c r="B5694" s="5">
        <v>1998</v>
      </c>
      <c r="C5694" s="3" t="s">
        <v>647</v>
      </c>
      <c r="D5694" s="3" t="s">
        <v>642</v>
      </c>
      <c r="E5694" s="3" t="s">
        <v>670</v>
      </c>
      <c r="F5694" s="3" t="s">
        <v>672</v>
      </c>
      <c r="G5694" s="5">
        <v>10.62727327</v>
      </c>
      <c r="H5694" s="5">
        <v>8.1021544419999998</v>
      </c>
      <c r="I5694" s="5">
        <v>13.430163569999999</v>
      </c>
      <c r="J5694" s="2"/>
    </row>
    <row r="5695" spans="1:10" ht="14.4" hidden="1">
      <c r="A5695" s="3" t="s">
        <v>273</v>
      </c>
      <c r="B5695" s="5">
        <v>1999</v>
      </c>
      <c r="C5695" s="3" t="s">
        <v>647</v>
      </c>
      <c r="D5695" s="3" t="s">
        <v>642</v>
      </c>
      <c r="E5695" s="3" t="s">
        <v>670</v>
      </c>
      <c r="F5695" s="3" t="s">
        <v>672</v>
      </c>
      <c r="G5695" s="5">
        <v>9.8216528499999995</v>
      </c>
      <c r="H5695" s="5">
        <v>7.5668599070000004</v>
      </c>
      <c r="I5695" s="5">
        <v>12.35736339</v>
      </c>
      <c r="J5695" s="2"/>
    </row>
    <row r="5696" spans="1:10" ht="14.4" hidden="1">
      <c r="A5696" s="3" t="s">
        <v>273</v>
      </c>
      <c r="B5696" s="5">
        <v>2000</v>
      </c>
      <c r="C5696" s="3" t="s">
        <v>647</v>
      </c>
      <c r="D5696" s="3" t="s">
        <v>642</v>
      </c>
      <c r="E5696" s="3" t="s">
        <v>670</v>
      </c>
      <c r="F5696" s="3" t="s">
        <v>672</v>
      </c>
      <c r="G5696" s="5">
        <v>8.8732589560000008</v>
      </c>
      <c r="H5696" s="5">
        <v>6.7836874700000003</v>
      </c>
      <c r="I5696" s="5">
        <v>11.19497548</v>
      </c>
      <c r="J5696" s="2"/>
    </row>
    <row r="5697" spans="1:10" ht="14.4" hidden="1">
      <c r="A5697" s="3" t="s">
        <v>273</v>
      </c>
      <c r="B5697" s="5">
        <v>2001</v>
      </c>
      <c r="C5697" s="3" t="s">
        <v>647</v>
      </c>
      <c r="D5697" s="3" t="s">
        <v>642</v>
      </c>
      <c r="E5697" s="3" t="s">
        <v>670</v>
      </c>
      <c r="F5697" s="3" t="s">
        <v>672</v>
      </c>
      <c r="G5697" s="5">
        <v>8.2373532709999999</v>
      </c>
      <c r="H5697" s="5">
        <v>6.3383061659999997</v>
      </c>
      <c r="I5697" s="5">
        <v>10.32424651</v>
      </c>
      <c r="J5697" s="2"/>
    </row>
    <row r="5698" spans="1:10" ht="14.4" hidden="1">
      <c r="A5698" s="3" t="s">
        <v>273</v>
      </c>
      <c r="B5698" s="5">
        <v>2002</v>
      </c>
      <c r="C5698" s="3" t="s">
        <v>647</v>
      </c>
      <c r="D5698" s="3" t="s">
        <v>642</v>
      </c>
      <c r="E5698" s="3" t="s">
        <v>670</v>
      </c>
      <c r="F5698" s="3" t="s">
        <v>672</v>
      </c>
      <c r="G5698" s="5">
        <v>7.7536275699999999</v>
      </c>
      <c r="H5698" s="5">
        <v>5.9459065070000001</v>
      </c>
      <c r="I5698" s="5">
        <v>9.6997740780000008</v>
      </c>
      <c r="J5698" s="2"/>
    </row>
    <row r="5699" spans="1:10" ht="14.4" hidden="1">
      <c r="A5699" s="3" t="s">
        <v>273</v>
      </c>
      <c r="B5699" s="5">
        <v>2003</v>
      </c>
      <c r="C5699" s="3" t="s">
        <v>647</v>
      </c>
      <c r="D5699" s="3" t="s">
        <v>642</v>
      </c>
      <c r="E5699" s="3" t="s">
        <v>670</v>
      </c>
      <c r="F5699" s="3" t="s">
        <v>672</v>
      </c>
      <c r="G5699" s="5">
        <v>7.3569903009999997</v>
      </c>
      <c r="H5699" s="5">
        <v>5.7030549080000004</v>
      </c>
      <c r="I5699" s="5">
        <v>9.2134451479999999</v>
      </c>
      <c r="J5699" s="2"/>
    </row>
    <row r="5700" spans="1:10" ht="14.4" hidden="1">
      <c r="A5700" s="3" t="s">
        <v>273</v>
      </c>
      <c r="B5700" s="5">
        <v>2004</v>
      </c>
      <c r="C5700" s="3" t="s">
        <v>647</v>
      </c>
      <c r="D5700" s="3" t="s">
        <v>642</v>
      </c>
      <c r="E5700" s="3" t="s">
        <v>670</v>
      </c>
      <c r="F5700" s="3" t="s">
        <v>672</v>
      </c>
      <c r="G5700" s="5">
        <v>7.0072025260000004</v>
      </c>
      <c r="H5700" s="5">
        <v>5.4189905500000002</v>
      </c>
      <c r="I5700" s="5">
        <v>8.727372205</v>
      </c>
      <c r="J5700" s="2"/>
    </row>
    <row r="5701" spans="1:10" ht="14.4" hidden="1">
      <c r="A5701" s="3" t="s">
        <v>273</v>
      </c>
      <c r="B5701" s="5">
        <v>2005</v>
      </c>
      <c r="C5701" s="3" t="s">
        <v>647</v>
      </c>
      <c r="D5701" s="3" t="s">
        <v>642</v>
      </c>
      <c r="E5701" s="3" t="s">
        <v>670</v>
      </c>
      <c r="F5701" s="3" t="s">
        <v>672</v>
      </c>
      <c r="G5701" s="5">
        <v>6.620768472</v>
      </c>
      <c r="H5701" s="5">
        <v>5.1992170929999997</v>
      </c>
      <c r="I5701" s="5">
        <v>8.2636320829999992</v>
      </c>
      <c r="J5701" s="2"/>
    </row>
    <row r="5702" spans="1:10" ht="14.4" hidden="1">
      <c r="A5702" s="3" t="s">
        <v>273</v>
      </c>
      <c r="B5702" s="5">
        <v>2006</v>
      </c>
      <c r="C5702" s="3" t="s">
        <v>647</v>
      </c>
      <c r="D5702" s="3" t="s">
        <v>642</v>
      </c>
      <c r="E5702" s="3" t="s">
        <v>670</v>
      </c>
      <c r="F5702" s="3" t="s">
        <v>672</v>
      </c>
      <c r="G5702" s="5">
        <v>6.2679574489999998</v>
      </c>
      <c r="H5702" s="5">
        <v>4.8659323609999996</v>
      </c>
      <c r="I5702" s="5">
        <v>7.7764398090000002</v>
      </c>
      <c r="J5702" s="2"/>
    </row>
    <row r="5703" spans="1:10" ht="14.4" hidden="1">
      <c r="A5703" s="3" t="s">
        <v>273</v>
      </c>
      <c r="B5703" s="5">
        <v>2007</v>
      </c>
      <c r="C5703" s="3" t="s">
        <v>647</v>
      </c>
      <c r="D5703" s="3" t="s">
        <v>642</v>
      </c>
      <c r="E5703" s="3" t="s">
        <v>670</v>
      </c>
      <c r="F5703" s="3" t="s">
        <v>672</v>
      </c>
      <c r="G5703" s="5">
        <v>5.9361721750000003</v>
      </c>
      <c r="H5703" s="5">
        <v>4.6384124309999999</v>
      </c>
      <c r="I5703" s="5">
        <v>7.4367078700000002</v>
      </c>
      <c r="J5703" s="2"/>
    </row>
    <row r="5704" spans="1:10" ht="14.4" hidden="1">
      <c r="A5704" s="3" t="s">
        <v>273</v>
      </c>
      <c r="B5704" s="5">
        <v>2008</v>
      </c>
      <c r="C5704" s="3" t="s">
        <v>647</v>
      </c>
      <c r="D5704" s="3" t="s">
        <v>642</v>
      </c>
      <c r="E5704" s="3" t="s">
        <v>670</v>
      </c>
      <c r="F5704" s="3" t="s">
        <v>672</v>
      </c>
      <c r="G5704" s="5">
        <v>5.5936853729999996</v>
      </c>
      <c r="H5704" s="5">
        <v>4.3562916129999998</v>
      </c>
      <c r="I5704" s="5">
        <v>6.9623206819999996</v>
      </c>
      <c r="J5704" s="2"/>
    </row>
    <row r="5705" spans="1:10" ht="14.4" hidden="1">
      <c r="A5705" s="3" t="s">
        <v>273</v>
      </c>
      <c r="B5705" s="5">
        <v>2009</v>
      </c>
      <c r="C5705" s="3" t="s">
        <v>647</v>
      </c>
      <c r="D5705" s="3" t="s">
        <v>642</v>
      </c>
      <c r="E5705" s="3" t="s">
        <v>670</v>
      </c>
      <c r="F5705" s="3" t="s">
        <v>672</v>
      </c>
      <c r="G5705" s="5">
        <v>5.1845391100000002</v>
      </c>
      <c r="H5705" s="5">
        <v>4.0245006029999999</v>
      </c>
      <c r="I5705" s="5">
        <v>6.4598203820000002</v>
      </c>
      <c r="J5705" s="2"/>
    </row>
    <row r="5706" spans="1:10" ht="14.4" hidden="1">
      <c r="A5706" s="3" t="s">
        <v>273</v>
      </c>
      <c r="B5706" s="5">
        <v>2010</v>
      </c>
      <c r="C5706" s="3" t="s">
        <v>647</v>
      </c>
      <c r="D5706" s="3" t="s">
        <v>642</v>
      </c>
      <c r="E5706" s="3" t="s">
        <v>670</v>
      </c>
      <c r="F5706" s="3" t="s">
        <v>672</v>
      </c>
      <c r="G5706" s="5">
        <v>4.7389574330000004</v>
      </c>
      <c r="H5706" s="5">
        <v>3.7292041509999998</v>
      </c>
      <c r="I5706" s="5">
        <v>5.9054746040000001</v>
      </c>
      <c r="J5706" s="2"/>
    </row>
    <row r="5707" spans="1:10" ht="14.4" hidden="1">
      <c r="A5707" s="3" t="s">
        <v>273</v>
      </c>
      <c r="B5707" s="5">
        <v>2011</v>
      </c>
      <c r="C5707" s="3" t="s">
        <v>647</v>
      </c>
      <c r="D5707" s="3" t="s">
        <v>642</v>
      </c>
      <c r="E5707" s="3" t="s">
        <v>670</v>
      </c>
      <c r="F5707" s="3" t="s">
        <v>672</v>
      </c>
      <c r="G5707" s="5">
        <v>4.3326356600000002</v>
      </c>
      <c r="H5707" s="5">
        <v>3.3941879209999999</v>
      </c>
      <c r="I5707" s="5">
        <v>5.4328451619999996</v>
      </c>
      <c r="J5707" s="2"/>
    </row>
    <row r="5708" spans="1:10" ht="14.4" hidden="1">
      <c r="A5708" s="3" t="s">
        <v>273</v>
      </c>
      <c r="B5708" s="5">
        <v>2012</v>
      </c>
      <c r="C5708" s="3" t="s">
        <v>647</v>
      </c>
      <c r="D5708" s="3" t="s">
        <v>642</v>
      </c>
      <c r="E5708" s="3" t="s">
        <v>670</v>
      </c>
      <c r="F5708" s="3" t="s">
        <v>672</v>
      </c>
      <c r="G5708" s="5">
        <v>3.95020244</v>
      </c>
      <c r="H5708" s="5">
        <v>3.0621673519999999</v>
      </c>
      <c r="I5708" s="5">
        <v>4.96621106</v>
      </c>
      <c r="J5708" s="2"/>
    </row>
    <row r="5709" spans="1:10" ht="14.4" hidden="1">
      <c r="A5709" s="3" t="s">
        <v>273</v>
      </c>
      <c r="B5709" s="5">
        <v>2013</v>
      </c>
      <c r="C5709" s="3" t="s">
        <v>647</v>
      </c>
      <c r="D5709" s="3" t="s">
        <v>642</v>
      </c>
      <c r="E5709" s="3" t="s">
        <v>670</v>
      </c>
      <c r="F5709" s="3" t="s">
        <v>672</v>
      </c>
      <c r="G5709" s="5">
        <v>3.6423908159999998</v>
      </c>
      <c r="H5709" s="5">
        <v>2.7920197920000001</v>
      </c>
      <c r="I5709" s="5">
        <v>4.6140898039999998</v>
      </c>
      <c r="J5709" s="2"/>
    </row>
    <row r="5710" spans="1:10" ht="14.4" hidden="1">
      <c r="A5710" s="3" t="s">
        <v>273</v>
      </c>
      <c r="B5710" s="5">
        <v>2014</v>
      </c>
      <c r="C5710" s="3" t="s">
        <v>647</v>
      </c>
      <c r="D5710" s="3" t="s">
        <v>642</v>
      </c>
      <c r="E5710" s="3" t="s">
        <v>670</v>
      </c>
      <c r="F5710" s="3" t="s">
        <v>672</v>
      </c>
      <c r="G5710" s="5">
        <v>3.3388740910000001</v>
      </c>
      <c r="H5710" s="5">
        <v>2.5066720789999999</v>
      </c>
      <c r="I5710" s="5">
        <v>4.2455203350000001</v>
      </c>
      <c r="J5710" s="2"/>
    </row>
    <row r="5711" spans="1:10" ht="14.4" hidden="1">
      <c r="A5711" s="3" t="s">
        <v>273</v>
      </c>
      <c r="B5711" s="5">
        <v>2015</v>
      </c>
      <c r="C5711" s="3" t="s">
        <v>647</v>
      </c>
      <c r="D5711" s="3" t="s">
        <v>642</v>
      </c>
      <c r="E5711" s="3" t="s">
        <v>670</v>
      </c>
      <c r="F5711" s="3" t="s">
        <v>672</v>
      </c>
      <c r="G5711" s="5">
        <v>3.0752684239999999</v>
      </c>
      <c r="H5711" s="5">
        <v>2.287936459</v>
      </c>
      <c r="I5711" s="5">
        <v>3.9294389129999998</v>
      </c>
      <c r="J5711" s="2"/>
    </row>
    <row r="5712" spans="1:10" ht="14.4" hidden="1">
      <c r="A5712" s="3" t="s">
        <v>273</v>
      </c>
      <c r="B5712" s="5">
        <v>2016</v>
      </c>
      <c r="C5712" s="3" t="s">
        <v>647</v>
      </c>
      <c r="D5712" s="3" t="s">
        <v>642</v>
      </c>
      <c r="E5712" s="3" t="s">
        <v>670</v>
      </c>
      <c r="F5712" s="3" t="s">
        <v>672</v>
      </c>
      <c r="G5712" s="5">
        <v>2.8638056170000001</v>
      </c>
      <c r="H5712" s="5">
        <v>2.1236606889999998</v>
      </c>
      <c r="I5712" s="5">
        <v>3.7008105370000002</v>
      </c>
      <c r="J5712" s="2"/>
    </row>
    <row r="5713" spans="1:10" ht="14.4" hidden="1">
      <c r="A5713" s="3" t="s">
        <v>273</v>
      </c>
      <c r="B5713" s="5">
        <v>2017</v>
      </c>
      <c r="C5713" s="3" t="s">
        <v>647</v>
      </c>
      <c r="D5713" s="3" t="s">
        <v>642</v>
      </c>
      <c r="E5713" s="3" t="s">
        <v>670</v>
      </c>
      <c r="F5713" s="3" t="s">
        <v>672</v>
      </c>
      <c r="G5713" s="5">
        <v>2.681299433</v>
      </c>
      <c r="H5713" s="5">
        <v>1.9622432949999999</v>
      </c>
      <c r="I5713" s="5">
        <v>3.4822155389999998</v>
      </c>
      <c r="J5713" s="2"/>
    </row>
    <row r="5714" spans="1:10" ht="14.4">
      <c r="A5714" s="3" t="s">
        <v>278</v>
      </c>
      <c r="B5714" s="5">
        <v>1990</v>
      </c>
      <c r="C5714" s="3" t="s">
        <v>641</v>
      </c>
      <c r="D5714" s="3" t="s">
        <v>642</v>
      </c>
      <c r="E5714" s="3" t="s">
        <v>670</v>
      </c>
      <c r="F5714" s="3" t="s">
        <v>671</v>
      </c>
      <c r="G5714" s="5">
        <v>315.3667671</v>
      </c>
      <c r="H5714" s="5">
        <v>165.13493399999999</v>
      </c>
      <c r="I5714" s="5">
        <v>531.9949537</v>
      </c>
      <c r="J5714" s="2"/>
    </row>
    <row r="5715" spans="1:10" ht="14.4">
      <c r="A5715" s="3" t="s">
        <v>278</v>
      </c>
      <c r="B5715" s="5">
        <v>1991</v>
      </c>
      <c r="C5715" s="3" t="s">
        <v>641</v>
      </c>
      <c r="D5715" s="3" t="s">
        <v>642</v>
      </c>
      <c r="E5715" s="3" t="s">
        <v>670</v>
      </c>
      <c r="F5715" s="3" t="s">
        <v>671</v>
      </c>
      <c r="G5715" s="5">
        <v>257.48357859999999</v>
      </c>
      <c r="H5715" s="5">
        <v>129.46748719999999</v>
      </c>
      <c r="I5715" s="5">
        <v>445.21912730000003</v>
      </c>
      <c r="J5715" s="2"/>
    </row>
    <row r="5716" spans="1:10" ht="14.4">
      <c r="A5716" s="3" t="s">
        <v>278</v>
      </c>
      <c r="B5716" s="5">
        <v>1992</v>
      </c>
      <c r="C5716" s="3" t="s">
        <v>641</v>
      </c>
      <c r="D5716" s="3" t="s">
        <v>642</v>
      </c>
      <c r="E5716" s="3" t="s">
        <v>670</v>
      </c>
      <c r="F5716" s="3" t="s">
        <v>671</v>
      </c>
      <c r="G5716" s="5">
        <v>221.89831340000001</v>
      </c>
      <c r="H5716" s="5">
        <v>110.5732515</v>
      </c>
      <c r="I5716" s="5">
        <v>384.2249898</v>
      </c>
      <c r="J5716" s="2"/>
    </row>
    <row r="5717" spans="1:10" ht="14.4">
      <c r="A5717" s="3" t="s">
        <v>278</v>
      </c>
      <c r="B5717" s="5">
        <v>1993</v>
      </c>
      <c r="C5717" s="3" t="s">
        <v>641</v>
      </c>
      <c r="D5717" s="3" t="s">
        <v>642</v>
      </c>
      <c r="E5717" s="3" t="s">
        <v>670</v>
      </c>
      <c r="F5717" s="3" t="s">
        <v>671</v>
      </c>
      <c r="G5717" s="5">
        <v>185.0353059</v>
      </c>
      <c r="H5717" s="5">
        <v>95.781172609999999</v>
      </c>
      <c r="I5717" s="5">
        <v>319.7332384</v>
      </c>
      <c r="J5717" s="2"/>
    </row>
    <row r="5718" spans="1:10" ht="14.4">
      <c r="A5718" s="3" t="s">
        <v>278</v>
      </c>
      <c r="B5718" s="5">
        <v>1994</v>
      </c>
      <c r="C5718" s="3" t="s">
        <v>641</v>
      </c>
      <c r="D5718" s="3" t="s">
        <v>642</v>
      </c>
      <c r="E5718" s="3" t="s">
        <v>670</v>
      </c>
      <c r="F5718" s="3" t="s">
        <v>671</v>
      </c>
      <c r="G5718" s="5">
        <v>148.88303880000001</v>
      </c>
      <c r="H5718" s="5">
        <v>73.259152729999997</v>
      </c>
      <c r="I5718" s="5">
        <v>257.80236230000003</v>
      </c>
      <c r="J5718" s="2"/>
    </row>
    <row r="5719" spans="1:10" ht="14.4">
      <c r="A5719" s="3" t="s">
        <v>278</v>
      </c>
      <c r="B5719" s="5">
        <v>1995</v>
      </c>
      <c r="C5719" s="3" t="s">
        <v>641</v>
      </c>
      <c r="D5719" s="3" t="s">
        <v>642</v>
      </c>
      <c r="E5719" s="3" t="s">
        <v>670</v>
      </c>
      <c r="F5719" s="3" t="s">
        <v>671</v>
      </c>
      <c r="G5719" s="5">
        <v>118.1176215</v>
      </c>
      <c r="H5719" s="5">
        <v>57.989034240000002</v>
      </c>
      <c r="I5719" s="5">
        <v>212.8406483</v>
      </c>
      <c r="J5719" s="2"/>
    </row>
    <row r="5720" spans="1:10" ht="14.4">
      <c r="A5720" s="3" t="s">
        <v>278</v>
      </c>
      <c r="B5720" s="5">
        <v>1996</v>
      </c>
      <c r="C5720" s="3" t="s">
        <v>641</v>
      </c>
      <c r="D5720" s="3" t="s">
        <v>642</v>
      </c>
      <c r="E5720" s="3" t="s">
        <v>670</v>
      </c>
      <c r="F5720" s="3" t="s">
        <v>671</v>
      </c>
      <c r="G5720" s="5">
        <v>85.123902209999997</v>
      </c>
      <c r="H5720" s="5">
        <v>40.245645709999998</v>
      </c>
      <c r="I5720" s="5">
        <v>151.69078020000001</v>
      </c>
      <c r="J5720" s="2"/>
    </row>
    <row r="5721" spans="1:10" ht="14.4">
      <c r="A5721" s="3" t="s">
        <v>278</v>
      </c>
      <c r="B5721" s="5">
        <v>1997</v>
      </c>
      <c r="C5721" s="3" t="s">
        <v>641</v>
      </c>
      <c r="D5721" s="3" t="s">
        <v>642</v>
      </c>
      <c r="E5721" s="3" t="s">
        <v>670</v>
      </c>
      <c r="F5721" s="3" t="s">
        <v>671</v>
      </c>
      <c r="G5721" s="5">
        <v>74.955569190000006</v>
      </c>
      <c r="H5721" s="5">
        <v>35.321654129999999</v>
      </c>
      <c r="I5721" s="5">
        <v>131.87366650000001</v>
      </c>
      <c r="J5721" s="2"/>
    </row>
    <row r="5722" spans="1:10" ht="14.4">
      <c r="A5722" s="3" t="s">
        <v>278</v>
      </c>
      <c r="B5722" s="5">
        <v>1998</v>
      </c>
      <c r="C5722" s="3" t="s">
        <v>641</v>
      </c>
      <c r="D5722" s="3" t="s">
        <v>642</v>
      </c>
      <c r="E5722" s="3" t="s">
        <v>670</v>
      </c>
      <c r="F5722" s="3" t="s">
        <v>671</v>
      </c>
      <c r="G5722" s="5">
        <v>56.974310670000001</v>
      </c>
      <c r="H5722" s="5">
        <v>26.82171164</v>
      </c>
      <c r="I5722" s="5">
        <v>102.40194200000001</v>
      </c>
      <c r="J5722" s="2"/>
    </row>
    <row r="5723" spans="1:10" ht="14.4">
      <c r="A5723" s="3" t="s">
        <v>278</v>
      </c>
      <c r="B5723" s="5">
        <v>1999</v>
      </c>
      <c r="C5723" s="3" t="s">
        <v>641</v>
      </c>
      <c r="D5723" s="3" t="s">
        <v>642</v>
      </c>
      <c r="E5723" s="3" t="s">
        <v>670</v>
      </c>
      <c r="F5723" s="3" t="s">
        <v>671</v>
      </c>
      <c r="G5723" s="5">
        <v>47.337730399999998</v>
      </c>
      <c r="H5723" s="5">
        <v>21.886428680000002</v>
      </c>
      <c r="I5723" s="5">
        <v>88.265542580000002</v>
      </c>
      <c r="J5723" s="2"/>
    </row>
    <row r="5724" spans="1:10" ht="14.4">
      <c r="A5724" s="3" t="s">
        <v>278</v>
      </c>
      <c r="B5724" s="5">
        <v>2000</v>
      </c>
      <c r="C5724" s="3" t="s">
        <v>641</v>
      </c>
      <c r="D5724" s="3" t="s">
        <v>642</v>
      </c>
      <c r="E5724" s="3" t="s">
        <v>670</v>
      </c>
      <c r="F5724" s="3" t="s">
        <v>671</v>
      </c>
      <c r="G5724" s="5">
        <v>31.30114987</v>
      </c>
      <c r="H5724" s="5">
        <v>14.081553789999999</v>
      </c>
      <c r="I5724" s="5">
        <v>58.229884810000001</v>
      </c>
      <c r="J5724" s="2"/>
    </row>
    <row r="5725" spans="1:10" ht="14.4">
      <c r="A5725" s="3" t="s">
        <v>278</v>
      </c>
      <c r="B5725" s="5">
        <v>2001</v>
      </c>
      <c r="C5725" s="3" t="s">
        <v>641</v>
      </c>
      <c r="D5725" s="3" t="s">
        <v>642</v>
      </c>
      <c r="E5725" s="3" t="s">
        <v>670</v>
      </c>
      <c r="F5725" s="3" t="s">
        <v>671</v>
      </c>
      <c r="G5725" s="5">
        <v>24.839925399999998</v>
      </c>
      <c r="H5725" s="5">
        <v>11.22062684</v>
      </c>
      <c r="I5725" s="5">
        <v>46.254282189999998</v>
      </c>
      <c r="J5725" s="2"/>
    </row>
    <row r="5726" spans="1:10" ht="14.4">
      <c r="A5726" s="3" t="s">
        <v>278</v>
      </c>
      <c r="B5726" s="5">
        <v>2002</v>
      </c>
      <c r="C5726" s="3" t="s">
        <v>641</v>
      </c>
      <c r="D5726" s="3" t="s">
        <v>642</v>
      </c>
      <c r="E5726" s="3" t="s">
        <v>670</v>
      </c>
      <c r="F5726" s="3" t="s">
        <v>671</v>
      </c>
      <c r="G5726" s="5">
        <v>20.63035576</v>
      </c>
      <c r="H5726" s="5">
        <v>9.6825194539999995</v>
      </c>
      <c r="I5726" s="5">
        <v>37.605631279999997</v>
      </c>
      <c r="J5726" s="2"/>
    </row>
    <row r="5727" spans="1:10" ht="14.4">
      <c r="A5727" s="3" t="s">
        <v>278</v>
      </c>
      <c r="B5727" s="5">
        <v>2003</v>
      </c>
      <c r="C5727" s="3" t="s">
        <v>641</v>
      </c>
      <c r="D5727" s="3" t="s">
        <v>642</v>
      </c>
      <c r="E5727" s="3" t="s">
        <v>670</v>
      </c>
      <c r="F5727" s="3" t="s">
        <v>671</v>
      </c>
      <c r="G5727" s="5">
        <v>17.853800379999999</v>
      </c>
      <c r="H5727" s="5">
        <v>7.8628175410000001</v>
      </c>
      <c r="I5727" s="5">
        <v>33.208520640000003</v>
      </c>
      <c r="J5727" s="2"/>
    </row>
    <row r="5728" spans="1:10" ht="14.4">
      <c r="A5728" s="3" t="s">
        <v>278</v>
      </c>
      <c r="B5728" s="5">
        <v>2004</v>
      </c>
      <c r="C5728" s="3" t="s">
        <v>641</v>
      </c>
      <c r="D5728" s="3" t="s">
        <v>642</v>
      </c>
      <c r="E5728" s="3" t="s">
        <v>670</v>
      </c>
      <c r="F5728" s="3" t="s">
        <v>671</v>
      </c>
      <c r="G5728" s="5">
        <v>17.741107360000001</v>
      </c>
      <c r="H5728" s="5">
        <v>8.2197869299999997</v>
      </c>
      <c r="I5728" s="5">
        <v>34.458126989999997</v>
      </c>
      <c r="J5728" s="2"/>
    </row>
    <row r="5729" spans="1:10" ht="14.4">
      <c r="A5729" s="3" t="s">
        <v>278</v>
      </c>
      <c r="B5729" s="5">
        <v>2005</v>
      </c>
      <c r="C5729" s="3" t="s">
        <v>641</v>
      </c>
      <c r="D5729" s="3" t="s">
        <v>642</v>
      </c>
      <c r="E5729" s="3" t="s">
        <v>670</v>
      </c>
      <c r="F5729" s="3" t="s">
        <v>671</v>
      </c>
      <c r="G5729" s="5">
        <v>17.68780259</v>
      </c>
      <c r="H5729" s="5">
        <v>8.3656578939999999</v>
      </c>
      <c r="I5729" s="5">
        <v>33.686514680000002</v>
      </c>
      <c r="J5729" s="2"/>
    </row>
    <row r="5730" spans="1:10" ht="14.4">
      <c r="A5730" s="3" t="s">
        <v>278</v>
      </c>
      <c r="B5730" s="5">
        <v>2006</v>
      </c>
      <c r="C5730" s="3" t="s">
        <v>641</v>
      </c>
      <c r="D5730" s="3" t="s">
        <v>642</v>
      </c>
      <c r="E5730" s="3" t="s">
        <v>670</v>
      </c>
      <c r="F5730" s="3" t="s">
        <v>671</v>
      </c>
      <c r="G5730" s="5">
        <v>15.22225884</v>
      </c>
      <c r="H5730" s="5">
        <v>6.8938299949999999</v>
      </c>
      <c r="I5730" s="5">
        <v>27.926780140000002</v>
      </c>
      <c r="J5730" s="2"/>
    </row>
    <row r="5731" spans="1:10" ht="14.4">
      <c r="A5731" s="3" t="s">
        <v>278</v>
      </c>
      <c r="B5731" s="5">
        <v>2007</v>
      </c>
      <c r="C5731" s="3" t="s">
        <v>641</v>
      </c>
      <c r="D5731" s="3" t="s">
        <v>642</v>
      </c>
      <c r="E5731" s="3" t="s">
        <v>670</v>
      </c>
      <c r="F5731" s="3" t="s">
        <v>671</v>
      </c>
      <c r="G5731" s="5">
        <v>15.741245040000001</v>
      </c>
      <c r="H5731" s="5">
        <v>7.2800385519999997</v>
      </c>
      <c r="I5731" s="5">
        <v>30.186129520000001</v>
      </c>
      <c r="J5731" s="2"/>
    </row>
    <row r="5732" spans="1:10" ht="14.4">
      <c r="A5732" s="3" t="s">
        <v>278</v>
      </c>
      <c r="B5732" s="5">
        <v>2008</v>
      </c>
      <c r="C5732" s="3" t="s">
        <v>641</v>
      </c>
      <c r="D5732" s="3" t="s">
        <v>642</v>
      </c>
      <c r="E5732" s="3" t="s">
        <v>670</v>
      </c>
      <c r="F5732" s="3" t="s">
        <v>671</v>
      </c>
      <c r="G5732" s="5">
        <v>16.488976749999999</v>
      </c>
      <c r="H5732" s="5">
        <v>7.4661493329999997</v>
      </c>
      <c r="I5732" s="5">
        <v>30.112511510000001</v>
      </c>
      <c r="J5732" s="2"/>
    </row>
    <row r="5733" spans="1:10" ht="14.4">
      <c r="A5733" s="3" t="s">
        <v>278</v>
      </c>
      <c r="B5733" s="5">
        <v>2009</v>
      </c>
      <c r="C5733" s="3" t="s">
        <v>641</v>
      </c>
      <c r="D5733" s="3" t="s">
        <v>642</v>
      </c>
      <c r="E5733" s="3" t="s">
        <v>670</v>
      </c>
      <c r="F5733" s="3" t="s">
        <v>671</v>
      </c>
      <c r="G5733" s="5">
        <v>16.609493199999999</v>
      </c>
      <c r="H5733" s="5">
        <v>7.3801669199999997</v>
      </c>
      <c r="I5733" s="5">
        <v>32.107338480000003</v>
      </c>
      <c r="J5733" s="2"/>
    </row>
    <row r="5734" spans="1:10" ht="14.4">
      <c r="A5734" s="3" t="s">
        <v>278</v>
      </c>
      <c r="B5734" s="5">
        <v>2010</v>
      </c>
      <c r="C5734" s="3" t="s">
        <v>641</v>
      </c>
      <c r="D5734" s="3" t="s">
        <v>642</v>
      </c>
      <c r="E5734" s="3" t="s">
        <v>670</v>
      </c>
      <c r="F5734" s="3" t="s">
        <v>671</v>
      </c>
      <c r="G5734" s="5">
        <v>12.57214377</v>
      </c>
      <c r="H5734" s="5">
        <v>5.2620825699999996</v>
      </c>
      <c r="I5734" s="5">
        <v>24.05624723</v>
      </c>
      <c r="J5734" s="2"/>
    </row>
    <row r="5735" spans="1:10" ht="14.4">
      <c r="A5735" s="3" t="s">
        <v>278</v>
      </c>
      <c r="B5735" s="5">
        <v>2011</v>
      </c>
      <c r="C5735" s="3" t="s">
        <v>641</v>
      </c>
      <c r="D5735" s="3" t="s">
        <v>642</v>
      </c>
      <c r="E5735" s="3" t="s">
        <v>670</v>
      </c>
      <c r="F5735" s="3" t="s">
        <v>671</v>
      </c>
      <c r="G5735" s="5">
        <v>11.54509541</v>
      </c>
      <c r="H5735" s="5">
        <v>4.8114221300000004</v>
      </c>
      <c r="I5735" s="5">
        <v>22.758705469999999</v>
      </c>
      <c r="J5735" s="2"/>
    </row>
    <row r="5736" spans="1:10" ht="14.4">
      <c r="A5736" s="3" t="s">
        <v>278</v>
      </c>
      <c r="B5736" s="5">
        <v>2012</v>
      </c>
      <c r="C5736" s="3" t="s">
        <v>641</v>
      </c>
      <c r="D5736" s="3" t="s">
        <v>642</v>
      </c>
      <c r="E5736" s="3" t="s">
        <v>670</v>
      </c>
      <c r="F5736" s="3" t="s">
        <v>671</v>
      </c>
      <c r="G5736" s="5">
        <v>11.018796930000001</v>
      </c>
      <c r="H5736" s="5">
        <v>4.8394886189999999</v>
      </c>
      <c r="I5736" s="5">
        <v>21.29182445</v>
      </c>
      <c r="J5736" s="2"/>
    </row>
    <row r="5737" spans="1:10" ht="14.4">
      <c r="A5737" s="3" t="s">
        <v>278</v>
      </c>
      <c r="B5737" s="5">
        <v>2013</v>
      </c>
      <c r="C5737" s="3" t="s">
        <v>641</v>
      </c>
      <c r="D5737" s="3" t="s">
        <v>642</v>
      </c>
      <c r="E5737" s="3" t="s">
        <v>670</v>
      </c>
      <c r="F5737" s="3" t="s">
        <v>671</v>
      </c>
      <c r="G5737" s="5">
        <v>8.8942761059999995</v>
      </c>
      <c r="H5737" s="5">
        <v>3.6378786590000001</v>
      </c>
      <c r="I5737" s="5">
        <v>18.13166962</v>
      </c>
      <c r="J5737" s="2"/>
    </row>
    <row r="5738" spans="1:10" ht="14.4">
      <c r="A5738" s="3" t="s">
        <v>278</v>
      </c>
      <c r="B5738" s="5">
        <v>2014</v>
      </c>
      <c r="C5738" s="3" t="s">
        <v>641</v>
      </c>
      <c r="D5738" s="3" t="s">
        <v>642</v>
      </c>
      <c r="E5738" s="3" t="s">
        <v>670</v>
      </c>
      <c r="F5738" s="3" t="s">
        <v>671</v>
      </c>
      <c r="G5738" s="5">
        <v>9.3813167699999997</v>
      </c>
      <c r="H5738" s="5">
        <v>3.7940555690000002</v>
      </c>
      <c r="I5738" s="5">
        <v>19.01305949</v>
      </c>
      <c r="J5738" s="2"/>
    </row>
    <row r="5739" spans="1:10" ht="14.4">
      <c r="A5739" s="3" t="s">
        <v>278</v>
      </c>
      <c r="B5739" s="5">
        <v>2015</v>
      </c>
      <c r="C5739" s="3" t="s">
        <v>641</v>
      </c>
      <c r="D5739" s="3" t="s">
        <v>642</v>
      </c>
      <c r="E5739" s="3" t="s">
        <v>670</v>
      </c>
      <c r="F5739" s="3" t="s">
        <v>671</v>
      </c>
      <c r="G5739" s="5">
        <v>9.4453080479999993</v>
      </c>
      <c r="H5739" s="5">
        <v>3.886751211</v>
      </c>
      <c r="I5739" s="5">
        <v>19.07679856</v>
      </c>
      <c r="J5739" s="2"/>
    </row>
    <row r="5740" spans="1:10" ht="14.4">
      <c r="A5740" s="3" t="s">
        <v>278</v>
      </c>
      <c r="B5740" s="5">
        <v>2016</v>
      </c>
      <c r="C5740" s="3" t="s">
        <v>641</v>
      </c>
      <c r="D5740" s="3" t="s">
        <v>642</v>
      </c>
      <c r="E5740" s="3" t="s">
        <v>670</v>
      </c>
      <c r="F5740" s="3" t="s">
        <v>671</v>
      </c>
      <c r="G5740" s="5">
        <v>7.2559270570000001</v>
      </c>
      <c r="H5740" s="5">
        <v>2.7656490300000001</v>
      </c>
      <c r="I5740" s="5">
        <v>14.90819713</v>
      </c>
      <c r="J5740" s="2"/>
    </row>
    <row r="5741" spans="1:10" ht="14.4">
      <c r="A5741" s="3" t="s">
        <v>278</v>
      </c>
      <c r="B5741" s="5">
        <v>2017</v>
      </c>
      <c r="C5741" s="3" t="s">
        <v>641</v>
      </c>
      <c r="D5741" s="3" t="s">
        <v>642</v>
      </c>
      <c r="E5741" s="3" t="s">
        <v>670</v>
      </c>
      <c r="F5741" s="3" t="s">
        <v>671</v>
      </c>
      <c r="G5741" s="5">
        <v>5.8450066190000003</v>
      </c>
      <c r="H5741" s="5">
        <v>2.2045867879999999</v>
      </c>
      <c r="I5741" s="5">
        <v>12.39429496</v>
      </c>
      <c r="J5741" s="2"/>
    </row>
    <row r="5742" spans="1:10" ht="14.4" hidden="1">
      <c r="A5742" s="3" t="s">
        <v>278</v>
      </c>
      <c r="B5742" s="5">
        <v>1990</v>
      </c>
      <c r="C5742" s="3" t="s">
        <v>641</v>
      </c>
      <c r="D5742" s="3" t="s">
        <v>642</v>
      </c>
      <c r="E5742" s="3" t="s">
        <v>670</v>
      </c>
      <c r="F5742" s="3" t="s">
        <v>672</v>
      </c>
      <c r="G5742" s="5">
        <v>3.6013330739999998</v>
      </c>
      <c r="H5742" s="5">
        <v>1.8849522729999999</v>
      </c>
      <c r="I5742" s="5">
        <v>6.0581015149999997</v>
      </c>
      <c r="J5742" s="2"/>
    </row>
    <row r="5743" spans="1:10" ht="14.4" hidden="1">
      <c r="A5743" s="3" t="s">
        <v>278</v>
      </c>
      <c r="B5743" s="5">
        <v>1991</v>
      </c>
      <c r="C5743" s="3" t="s">
        <v>641</v>
      </c>
      <c r="D5743" s="3" t="s">
        <v>642</v>
      </c>
      <c r="E5743" s="3" t="s">
        <v>670</v>
      </c>
      <c r="F5743" s="3" t="s">
        <v>672</v>
      </c>
      <c r="G5743" s="5">
        <v>2.9383730309999998</v>
      </c>
      <c r="H5743" s="5">
        <v>1.479279419</v>
      </c>
      <c r="I5743" s="5">
        <v>5.0866293770000004</v>
      </c>
      <c r="J5743" s="2"/>
    </row>
    <row r="5744" spans="1:10" ht="14.4" hidden="1">
      <c r="A5744" s="3" t="s">
        <v>278</v>
      </c>
      <c r="B5744" s="5">
        <v>1992</v>
      </c>
      <c r="C5744" s="3" t="s">
        <v>641</v>
      </c>
      <c r="D5744" s="3" t="s">
        <v>642</v>
      </c>
      <c r="E5744" s="3" t="s">
        <v>670</v>
      </c>
      <c r="F5744" s="3" t="s">
        <v>672</v>
      </c>
      <c r="G5744" s="5">
        <v>2.5321225740000002</v>
      </c>
      <c r="H5744" s="5">
        <v>1.2606873620000001</v>
      </c>
      <c r="I5744" s="5">
        <v>4.388469519</v>
      </c>
      <c r="J5744" s="2"/>
    </row>
    <row r="5745" spans="1:10" ht="14.4" hidden="1">
      <c r="A5745" s="3" t="s">
        <v>278</v>
      </c>
      <c r="B5745" s="5">
        <v>1993</v>
      </c>
      <c r="C5745" s="3" t="s">
        <v>641</v>
      </c>
      <c r="D5745" s="3" t="s">
        <v>642</v>
      </c>
      <c r="E5745" s="3" t="s">
        <v>670</v>
      </c>
      <c r="F5745" s="3" t="s">
        <v>672</v>
      </c>
      <c r="G5745" s="5">
        <v>2.1113123279999999</v>
      </c>
      <c r="H5745" s="5">
        <v>1.0952988219999999</v>
      </c>
      <c r="I5745" s="5">
        <v>3.6520648279999999</v>
      </c>
      <c r="J5745" s="2"/>
    </row>
    <row r="5746" spans="1:10" ht="14.4" hidden="1">
      <c r="A5746" s="3" t="s">
        <v>278</v>
      </c>
      <c r="B5746" s="5">
        <v>1994</v>
      </c>
      <c r="C5746" s="3" t="s">
        <v>641</v>
      </c>
      <c r="D5746" s="3" t="s">
        <v>642</v>
      </c>
      <c r="E5746" s="3" t="s">
        <v>670</v>
      </c>
      <c r="F5746" s="3" t="s">
        <v>672</v>
      </c>
      <c r="G5746" s="5">
        <v>1.6980050449999999</v>
      </c>
      <c r="H5746" s="5">
        <v>0.83561260800000003</v>
      </c>
      <c r="I5746" s="5">
        <v>2.9514429710000001</v>
      </c>
      <c r="J5746" s="2"/>
    </row>
    <row r="5747" spans="1:10" ht="14.4" hidden="1">
      <c r="A5747" s="3" t="s">
        <v>278</v>
      </c>
      <c r="B5747" s="5">
        <v>1995</v>
      </c>
      <c r="C5747" s="3" t="s">
        <v>641</v>
      </c>
      <c r="D5747" s="3" t="s">
        <v>642</v>
      </c>
      <c r="E5747" s="3" t="s">
        <v>670</v>
      </c>
      <c r="F5747" s="3" t="s">
        <v>672</v>
      </c>
      <c r="G5747" s="5">
        <v>1.3466081750000001</v>
      </c>
      <c r="H5747" s="5">
        <v>0.65979494500000002</v>
      </c>
      <c r="I5747" s="5">
        <v>2.4292282429999998</v>
      </c>
      <c r="J5747" s="2"/>
    </row>
    <row r="5748" spans="1:10" ht="14.4" hidden="1">
      <c r="A5748" s="3" t="s">
        <v>278</v>
      </c>
      <c r="B5748" s="5">
        <v>1996</v>
      </c>
      <c r="C5748" s="3" t="s">
        <v>641</v>
      </c>
      <c r="D5748" s="3" t="s">
        <v>642</v>
      </c>
      <c r="E5748" s="3" t="s">
        <v>670</v>
      </c>
      <c r="F5748" s="3" t="s">
        <v>672</v>
      </c>
      <c r="G5748" s="5">
        <v>0.96911226399999995</v>
      </c>
      <c r="H5748" s="5">
        <v>0.45765929700000002</v>
      </c>
      <c r="I5748" s="5">
        <v>1.72574524</v>
      </c>
      <c r="J5748" s="2"/>
    </row>
    <row r="5749" spans="1:10" ht="14.4" hidden="1">
      <c r="A5749" s="3" t="s">
        <v>278</v>
      </c>
      <c r="B5749" s="5">
        <v>1997</v>
      </c>
      <c r="C5749" s="3" t="s">
        <v>641</v>
      </c>
      <c r="D5749" s="3" t="s">
        <v>642</v>
      </c>
      <c r="E5749" s="3" t="s">
        <v>670</v>
      </c>
      <c r="F5749" s="3" t="s">
        <v>672</v>
      </c>
      <c r="G5749" s="5">
        <v>0.85374179100000003</v>
      </c>
      <c r="H5749" s="5">
        <v>0.40040410500000001</v>
      </c>
      <c r="I5749" s="5">
        <v>1.5023498749999999</v>
      </c>
      <c r="J5749" s="2"/>
    </row>
    <row r="5750" spans="1:10" ht="14.4" hidden="1">
      <c r="A5750" s="3" t="s">
        <v>278</v>
      </c>
      <c r="B5750" s="5">
        <v>1998</v>
      </c>
      <c r="C5750" s="3" t="s">
        <v>641</v>
      </c>
      <c r="D5750" s="3" t="s">
        <v>642</v>
      </c>
      <c r="E5750" s="3" t="s">
        <v>670</v>
      </c>
      <c r="F5750" s="3" t="s">
        <v>672</v>
      </c>
      <c r="G5750" s="5">
        <v>0.64849203700000002</v>
      </c>
      <c r="H5750" s="5">
        <v>0.30561125900000002</v>
      </c>
      <c r="I5750" s="5">
        <v>1.1668249070000001</v>
      </c>
      <c r="J5750" s="2"/>
    </row>
    <row r="5751" spans="1:10" ht="14.4" hidden="1">
      <c r="A5751" s="3" t="s">
        <v>278</v>
      </c>
      <c r="B5751" s="5">
        <v>1999</v>
      </c>
      <c r="C5751" s="3" t="s">
        <v>641</v>
      </c>
      <c r="D5751" s="3" t="s">
        <v>642</v>
      </c>
      <c r="E5751" s="3" t="s">
        <v>670</v>
      </c>
      <c r="F5751" s="3" t="s">
        <v>672</v>
      </c>
      <c r="G5751" s="5">
        <v>0.53922516700000001</v>
      </c>
      <c r="H5751" s="5">
        <v>0.248853518</v>
      </c>
      <c r="I5751" s="5">
        <v>1.005362613</v>
      </c>
      <c r="J5751" s="2"/>
    </row>
    <row r="5752" spans="1:10" ht="14.4" hidden="1">
      <c r="A5752" s="3" t="s">
        <v>278</v>
      </c>
      <c r="B5752" s="5">
        <v>2000</v>
      </c>
      <c r="C5752" s="3" t="s">
        <v>641</v>
      </c>
      <c r="D5752" s="3" t="s">
        <v>642</v>
      </c>
      <c r="E5752" s="3" t="s">
        <v>670</v>
      </c>
      <c r="F5752" s="3" t="s">
        <v>672</v>
      </c>
      <c r="G5752" s="5">
        <v>0.35563160500000002</v>
      </c>
      <c r="H5752" s="5">
        <v>0.15856614899999999</v>
      </c>
      <c r="I5752" s="5">
        <v>0.66415079499999996</v>
      </c>
      <c r="J5752" s="2"/>
    </row>
    <row r="5753" spans="1:10" ht="14.4" hidden="1">
      <c r="A5753" s="3" t="s">
        <v>278</v>
      </c>
      <c r="B5753" s="5">
        <v>2001</v>
      </c>
      <c r="C5753" s="3" t="s">
        <v>641</v>
      </c>
      <c r="D5753" s="3" t="s">
        <v>642</v>
      </c>
      <c r="E5753" s="3" t="s">
        <v>670</v>
      </c>
      <c r="F5753" s="3" t="s">
        <v>672</v>
      </c>
      <c r="G5753" s="5">
        <v>0.281799148</v>
      </c>
      <c r="H5753" s="5">
        <v>0.126036959</v>
      </c>
      <c r="I5753" s="5">
        <v>0.52695230000000004</v>
      </c>
      <c r="J5753" s="2"/>
    </row>
    <row r="5754" spans="1:10" ht="14.4" hidden="1">
      <c r="A5754" s="3" t="s">
        <v>278</v>
      </c>
      <c r="B5754" s="5">
        <v>2002</v>
      </c>
      <c r="C5754" s="3" t="s">
        <v>641</v>
      </c>
      <c r="D5754" s="3" t="s">
        <v>642</v>
      </c>
      <c r="E5754" s="3" t="s">
        <v>670</v>
      </c>
      <c r="F5754" s="3" t="s">
        <v>672</v>
      </c>
      <c r="G5754" s="5">
        <v>0.23402442800000001</v>
      </c>
      <c r="H5754" s="5">
        <v>0.10983164400000001</v>
      </c>
      <c r="I5754" s="5">
        <v>0.42756618299999999</v>
      </c>
      <c r="J5754" s="2"/>
    </row>
    <row r="5755" spans="1:10" ht="14.4" hidden="1">
      <c r="A5755" s="3" t="s">
        <v>278</v>
      </c>
      <c r="B5755" s="5">
        <v>2003</v>
      </c>
      <c r="C5755" s="3" t="s">
        <v>641</v>
      </c>
      <c r="D5755" s="3" t="s">
        <v>642</v>
      </c>
      <c r="E5755" s="3" t="s">
        <v>670</v>
      </c>
      <c r="F5755" s="3" t="s">
        <v>672</v>
      </c>
      <c r="G5755" s="5">
        <v>0.20252141200000001</v>
      </c>
      <c r="H5755" s="5">
        <v>8.8982270000000002E-2</v>
      </c>
      <c r="I5755" s="5">
        <v>0.37678590699999998</v>
      </c>
      <c r="J5755" s="2"/>
    </row>
    <row r="5756" spans="1:10" ht="14.4" hidden="1">
      <c r="A5756" s="3" t="s">
        <v>278</v>
      </c>
      <c r="B5756" s="5">
        <v>2004</v>
      </c>
      <c r="C5756" s="3" t="s">
        <v>641</v>
      </c>
      <c r="D5756" s="3" t="s">
        <v>642</v>
      </c>
      <c r="E5756" s="3" t="s">
        <v>670</v>
      </c>
      <c r="F5756" s="3" t="s">
        <v>672</v>
      </c>
      <c r="G5756" s="5">
        <v>0.20126959799999999</v>
      </c>
      <c r="H5756" s="5">
        <v>9.3233752000000003E-2</v>
      </c>
      <c r="I5756" s="5">
        <v>0.39229533100000002</v>
      </c>
      <c r="J5756" s="2"/>
    </row>
    <row r="5757" spans="1:10" ht="14.4" hidden="1">
      <c r="A5757" s="3" t="s">
        <v>278</v>
      </c>
      <c r="B5757" s="5">
        <v>2005</v>
      </c>
      <c r="C5757" s="3" t="s">
        <v>641</v>
      </c>
      <c r="D5757" s="3" t="s">
        <v>642</v>
      </c>
      <c r="E5757" s="3" t="s">
        <v>670</v>
      </c>
      <c r="F5757" s="3" t="s">
        <v>672</v>
      </c>
      <c r="G5757" s="5">
        <v>0.200738265</v>
      </c>
      <c r="H5757" s="5">
        <v>9.4998457999999994E-2</v>
      </c>
      <c r="I5757" s="5">
        <v>0.38297763400000001</v>
      </c>
      <c r="J5757" s="2"/>
    </row>
    <row r="5758" spans="1:10" ht="14.4" hidden="1">
      <c r="A5758" s="3" t="s">
        <v>278</v>
      </c>
      <c r="B5758" s="5">
        <v>2006</v>
      </c>
      <c r="C5758" s="3" t="s">
        <v>641</v>
      </c>
      <c r="D5758" s="3" t="s">
        <v>642</v>
      </c>
      <c r="E5758" s="3" t="s">
        <v>670</v>
      </c>
      <c r="F5758" s="3" t="s">
        <v>672</v>
      </c>
      <c r="G5758" s="5">
        <v>0.17242721999999999</v>
      </c>
      <c r="H5758" s="5">
        <v>7.8047764000000006E-2</v>
      </c>
      <c r="I5758" s="5">
        <v>0.31760658600000002</v>
      </c>
      <c r="J5758" s="2"/>
    </row>
    <row r="5759" spans="1:10" ht="14.4" hidden="1">
      <c r="A5759" s="3" t="s">
        <v>278</v>
      </c>
      <c r="B5759" s="5">
        <v>2007</v>
      </c>
      <c r="C5759" s="3" t="s">
        <v>641</v>
      </c>
      <c r="D5759" s="3" t="s">
        <v>642</v>
      </c>
      <c r="E5759" s="3" t="s">
        <v>670</v>
      </c>
      <c r="F5759" s="3" t="s">
        <v>672</v>
      </c>
      <c r="G5759" s="5">
        <v>0.178405649</v>
      </c>
      <c r="H5759" s="5">
        <v>8.2440890000000003E-2</v>
      </c>
      <c r="I5759" s="5">
        <v>0.34304047700000001</v>
      </c>
      <c r="J5759" s="2"/>
    </row>
    <row r="5760" spans="1:10" ht="14.4" hidden="1">
      <c r="A5760" s="3" t="s">
        <v>278</v>
      </c>
      <c r="B5760" s="5">
        <v>2008</v>
      </c>
      <c r="C5760" s="3" t="s">
        <v>641</v>
      </c>
      <c r="D5760" s="3" t="s">
        <v>642</v>
      </c>
      <c r="E5760" s="3" t="s">
        <v>670</v>
      </c>
      <c r="F5760" s="3" t="s">
        <v>672</v>
      </c>
      <c r="G5760" s="5">
        <v>0.186996041</v>
      </c>
      <c r="H5760" s="5">
        <v>8.4644629999999998E-2</v>
      </c>
      <c r="I5760" s="5">
        <v>0.341259015</v>
      </c>
      <c r="J5760" s="2"/>
    </row>
    <row r="5761" spans="1:10" ht="14.4" hidden="1">
      <c r="A5761" s="3" t="s">
        <v>278</v>
      </c>
      <c r="B5761" s="5">
        <v>2009</v>
      </c>
      <c r="C5761" s="3" t="s">
        <v>641</v>
      </c>
      <c r="D5761" s="3" t="s">
        <v>642</v>
      </c>
      <c r="E5761" s="3" t="s">
        <v>670</v>
      </c>
      <c r="F5761" s="3" t="s">
        <v>672</v>
      </c>
      <c r="G5761" s="5">
        <v>0.18837431700000001</v>
      </c>
      <c r="H5761" s="5">
        <v>8.4114381000000002E-2</v>
      </c>
      <c r="I5761" s="5">
        <v>0.36439254300000001</v>
      </c>
      <c r="J5761" s="2"/>
    </row>
    <row r="5762" spans="1:10" ht="14.4" hidden="1">
      <c r="A5762" s="3" t="s">
        <v>278</v>
      </c>
      <c r="B5762" s="5">
        <v>2010</v>
      </c>
      <c r="C5762" s="3" t="s">
        <v>641</v>
      </c>
      <c r="D5762" s="3" t="s">
        <v>642</v>
      </c>
      <c r="E5762" s="3" t="s">
        <v>670</v>
      </c>
      <c r="F5762" s="3" t="s">
        <v>672</v>
      </c>
      <c r="G5762" s="5">
        <v>0.14202720499999999</v>
      </c>
      <c r="H5762" s="5">
        <v>5.9495745000000003E-2</v>
      </c>
      <c r="I5762" s="5">
        <v>0.272959279</v>
      </c>
      <c r="J5762" s="2"/>
    </row>
    <row r="5763" spans="1:10" ht="14.4" hidden="1">
      <c r="A5763" s="3" t="s">
        <v>278</v>
      </c>
      <c r="B5763" s="5">
        <v>2011</v>
      </c>
      <c r="C5763" s="3" t="s">
        <v>641</v>
      </c>
      <c r="D5763" s="3" t="s">
        <v>642</v>
      </c>
      <c r="E5763" s="3" t="s">
        <v>670</v>
      </c>
      <c r="F5763" s="3" t="s">
        <v>672</v>
      </c>
      <c r="G5763" s="5">
        <v>0.130299208</v>
      </c>
      <c r="H5763" s="5">
        <v>5.4434521999999999E-2</v>
      </c>
      <c r="I5763" s="5">
        <v>0.25699234599999998</v>
      </c>
      <c r="J5763" s="2"/>
    </row>
    <row r="5764" spans="1:10" ht="14.4" hidden="1">
      <c r="A5764" s="3" t="s">
        <v>278</v>
      </c>
      <c r="B5764" s="5">
        <v>2012</v>
      </c>
      <c r="C5764" s="3" t="s">
        <v>641</v>
      </c>
      <c r="D5764" s="3" t="s">
        <v>642</v>
      </c>
      <c r="E5764" s="3" t="s">
        <v>670</v>
      </c>
      <c r="F5764" s="3" t="s">
        <v>672</v>
      </c>
      <c r="G5764" s="5">
        <v>0.12434841200000001</v>
      </c>
      <c r="H5764" s="5">
        <v>5.4606821999999999E-2</v>
      </c>
      <c r="I5764" s="5">
        <v>0.240404595</v>
      </c>
      <c r="J5764" s="2"/>
    </row>
    <row r="5765" spans="1:10" ht="14.4" hidden="1">
      <c r="A5765" s="3" t="s">
        <v>278</v>
      </c>
      <c r="B5765" s="5">
        <v>2013</v>
      </c>
      <c r="C5765" s="3" t="s">
        <v>641</v>
      </c>
      <c r="D5765" s="3" t="s">
        <v>642</v>
      </c>
      <c r="E5765" s="3" t="s">
        <v>670</v>
      </c>
      <c r="F5765" s="3" t="s">
        <v>672</v>
      </c>
      <c r="G5765" s="5">
        <v>9.9973920999999993E-2</v>
      </c>
      <c r="H5765" s="5">
        <v>4.0724609000000002E-2</v>
      </c>
      <c r="I5765" s="5">
        <v>0.20272848199999999</v>
      </c>
      <c r="J5765" s="2"/>
    </row>
    <row r="5766" spans="1:10" ht="14.4" hidden="1">
      <c r="A5766" s="3" t="s">
        <v>278</v>
      </c>
      <c r="B5766" s="5">
        <v>2014</v>
      </c>
      <c r="C5766" s="3" t="s">
        <v>641</v>
      </c>
      <c r="D5766" s="3" t="s">
        <v>642</v>
      </c>
      <c r="E5766" s="3" t="s">
        <v>670</v>
      </c>
      <c r="F5766" s="3" t="s">
        <v>672</v>
      </c>
      <c r="G5766" s="5">
        <v>0.105579718</v>
      </c>
      <c r="H5766" s="5">
        <v>4.2920857999999999E-2</v>
      </c>
      <c r="I5766" s="5">
        <v>0.21274179400000001</v>
      </c>
      <c r="J5766" s="2"/>
    </row>
    <row r="5767" spans="1:10" ht="14.4" hidden="1">
      <c r="A5767" s="3" t="s">
        <v>278</v>
      </c>
      <c r="B5767" s="5">
        <v>2015</v>
      </c>
      <c r="C5767" s="3" t="s">
        <v>641</v>
      </c>
      <c r="D5767" s="3" t="s">
        <v>642</v>
      </c>
      <c r="E5767" s="3" t="s">
        <v>670</v>
      </c>
      <c r="F5767" s="3" t="s">
        <v>672</v>
      </c>
      <c r="G5767" s="5">
        <v>0.106426621</v>
      </c>
      <c r="H5767" s="5">
        <v>4.3766468000000003E-2</v>
      </c>
      <c r="I5767" s="5">
        <v>0.21600375399999999</v>
      </c>
      <c r="J5767" s="2"/>
    </row>
    <row r="5768" spans="1:10" ht="14.4" hidden="1">
      <c r="A5768" s="3" t="s">
        <v>278</v>
      </c>
      <c r="B5768" s="5">
        <v>2016</v>
      </c>
      <c r="C5768" s="3" t="s">
        <v>641</v>
      </c>
      <c r="D5768" s="3" t="s">
        <v>642</v>
      </c>
      <c r="E5768" s="3" t="s">
        <v>670</v>
      </c>
      <c r="F5768" s="3" t="s">
        <v>672</v>
      </c>
      <c r="G5768" s="5">
        <v>8.1312815999999996E-2</v>
      </c>
      <c r="H5768" s="5">
        <v>3.1085176999999999E-2</v>
      </c>
      <c r="I5768" s="5">
        <v>0.167063348</v>
      </c>
      <c r="J5768" s="2"/>
    </row>
    <row r="5769" spans="1:10" ht="14.4" hidden="1">
      <c r="A5769" s="3" t="s">
        <v>278</v>
      </c>
      <c r="B5769" s="5">
        <v>2017</v>
      </c>
      <c r="C5769" s="3" t="s">
        <v>641</v>
      </c>
      <c r="D5769" s="3" t="s">
        <v>642</v>
      </c>
      <c r="E5769" s="3" t="s">
        <v>670</v>
      </c>
      <c r="F5769" s="3" t="s">
        <v>672</v>
      </c>
      <c r="G5769" s="5">
        <v>6.5204355000000006E-2</v>
      </c>
      <c r="H5769" s="5">
        <v>2.4615412E-2</v>
      </c>
      <c r="I5769" s="5">
        <v>0.13938123399999999</v>
      </c>
      <c r="J5769" s="2"/>
    </row>
    <row r="5770" spans="1:10" ht="14.4">
      <c r="A5770" s="3" t="s">
        <v>278</v>
      </c>
      <c r="B5770" s="5">
        <v>1990</v>
      </c>
      <c r="C5770" s="3" t="s">
        <v>647</v>
      </c>
      <c r="D5770" s="3" t="s">
        <v>648</v>
      </c>
      <c r="E5770" s="3" t="s">
        <v>670</v>
      </c>
      <c r="F5770" s="3" t="s">
        <v>671</v>
      </c>
      <c r="G5770" s="5">
        <v>42.401448600000002</v>
      </c>
      <c r="H5770" s="5">
        <v>19.873164379999999</v>
      </c>
      <c r="I5770" s="5">
        <v>69.941927140000004</v>
      </c>
      <c r="J5770" s="2"/>
    </row>
    <row r="5771" spans="1:10" ht="14.4">
      <c r="A5771" s="3" t="s">
        <v>278</v>
      </c>
      <c r="B5771" s="5">
        <v>1991</v>
      </c>
      <c r="C5771" s="3" t="s">
        <v>647</v>
      </c>
      <c r="D5771" s="3" t="s">
        <v>648</v>
      </c>
      <c r="E5771" s="3" t="s">
        <v>670</v>
      </c>
      <c r="F5771" s="3" t="s">
        <v>671</v>
      </c>
      <c r="G5771" s="5">
        <v>38.911788450000003</v>
      </c>
      <c r="H5771" s="5">
        <v>18.676608009999999</v>
      </c>
      <c r="I5771" s="5">
        <v>65.560935520000001</v>
      </c>
      <c r="J5771" s="2"/>
    </row>
    <row r="5772" spans="1:10" ht="14.4">
      <c r="A5772" s="3" t="s">
        <v>278</v>
      </c>
      <c r="B5772" s="5">
        <v>1992</v>
      </c>
      <c r="C5772" s="3" t="s">
        <v>647</v>
      </c>
      <c r="D5772" s="3" t="s">
        <v>648</v>
      </c>
      <c r="E5772" s="3" t="s">
        <v>670</v>
      </c>
      <c r="F5772" s="3" t="s">
        <v>671</v>
      </c>
      <c r="G5772" s="5">
        <v>35.451494310000001</v>
      </c>
      <c r="H5772" s="5">
        <v>16.08654512</v>
      </c>
      <c r="I5772" s="5">
        <v>59.817103469999999</v>
      </c>
      <c r="J5772" s="2"/>
    </row>
    <row r="5773" spans="1:10" ht="14.4">
      <c r="A5773" s="3" t="s">
        <v>278</v>
      </c>
      <c r="B5773" s="5">
        <v>1993</v>
      </c>
      <c r="C5773" s="3" t="s">
        <v>647</v>
      </c>
      <c r="D5773" s="3" t="s">
        <v>648</v>
      </c>
      <c r="E5773" s="3" t="s">
        <v>670</v>
      </c>
      <c r="F5773" s="3" t="s">
        <v>671</v>
      </c>
      <c r="G5773" s="5">
        <v>31.643536600000001</v>
      </c>
      <c r="H5773" s="5">
        <v>14.29629465</v>
      </c>
      <c r="I5773" s="5">
        <v>54.073583509999999</v>
      </c>
      <c r="J5773" s="2"/>
    </row>
    <row r="5774" spans="1:10" ht="14.4">
      <c r="A5774" s="3" t="s">
        <v>278</v>
      </c>
      <c r="B5774" s="5">
        <v>1994</v>
      </c>
      <c r="C5774" s="3" t="s">
        <v>647</v>
      </c>
      <c r="D5774" s="3" t="s">
        <v>648</v>
      </c>
      <c r="E5774" s="3" t="s">
        <v>670</v>
      </c>
      <c r="F5774" s="3" t="s">
        <v>671</v>
      </c>
      <c r="G5774" s="5">
        <v>28.567847499999999</v>
      </c>
      <c r="H5774" s="5">
        <v>12.82295543</v>
      </c>
      <c r="I5774" s="5">
        <v>49.16642744</v>
      </c>
      <c r="J5774" s="2"/>
    </row>
    <row r="5775" spans="1:10" ht="14.4">
      <c r="A5775" s="3" t="s">
        <v>278</v>
      </c>
      <c r="B5775" s="5">
        <v>1995</v>
      </c>
      <c r="C5775" s="3" t="s">
        <v>647</v>
      </c>
      <c r="D5775" s="3" t="s">
        <v>648</v>
      </c>
      <c r="E5775" s="3" t="s">
        <v>670</v>
      </c>
      <c r="F5775" s="3" t="s">
        <v>671</v>
      </c>
      <c r="G5775" s="5">
        <v>25.748171339999999</v>
      </c>
      <c r="H5775" s="5">
        <v>11.565181389999999</v>
      </c>
      <c r="I5775" s="5">
        <v>46.10861757</v>
      </c>
      <c r="J5775" s="2"/>
    </row>
    <row r="5776" spans="1:10" ht="14.4">
      <c r="A5776" s="3" t="s">
        <v>278</v>
      </c>
      <c r="B5776" s="5">
        <v>1996</v>
      </c>
      <c r="C5776" s="3" t="s">
        <v>647</v>
      </c>
      <c r="D5776" s="3" t="s">
        <v>648</v>
      </c>
      <c r="E5776" s="3" t="s">
        <v>670</v>
      </c>
      <c r="F5776" s="3" t="s">
        <v>671</v>
      </c>
      <c r="G5776" s="5">
        <v>22.710969389999999</v>
      </c>
      <c r="H5776" s="5">
        <v>10.166817330000001</v>
      </c>
      <c r="I5776" s="5">
        <v>40.480438790000001</v>
      </c>
      <c r="J5776" s="2"/>
    </row>
    <row r="5777" spans="1:10" ht="14.4">
      <c r="A5777" s="3" t="s">
        <v>278</v>
      </c>
      <c r="B5777" s="5">
        <v>1997</v>
      </c>
      <c r="C5777" s="3" t="s">
        <v>647</v>
      </c>
      <c r="D5777" s="3" t="s">
        <v>648</v>
      </c>
      <c r="E5777" s="3" t="s">
        <v>670</v>
      </c>
      <c r="F5777" s="3" t="s">
        <v>671</v>
      </c>
      <c r="G5777" s="5">
        <v>19.998196220000001</v>
      </c>
      <c r="H5777" s="5">
        <v>8.8005155639999995</v>
      </c>
      <c r="I5777" s="5">
        <v>35.134425399999998</v>
      </c>
      <c r="J5777" s="2"/>
    </row>
    <row r="5778" spans="1:10" ht="14.4">
      <c r="A5778" s="3" t="s">
        <v>278</v>
      </c>
      <c r="B5778" s="5">
        <v>1998</v>
      </c>
      <c r="C5778" s="3" t="s">
        <v>647</v>
      </c>
      <c r="D5778" s="3" t="s">
        <v>648</v>
      </c>
      <c r="E5778" s="3" t="s">
        <v>670</v>
      </c>
      <c r="F5778" s="3" t="s">
        <v>671</v>
      </c>
      <c r="G5778" s="5">
        <v>17.31179083</v>
      </c>
      <c r="H5778" s="5">
        <v>7.6543405990000002</v>
      </c>
      <c r="I5778" s="5">
        <v>32.050924870000003</v>
      </c>
      <c r="J5778" s="2"/>
    </row>
    <row r="5779" spans="1:10" ht="14.4">
      <c r="A5779" s="3" t="s">
        <v>278</v>
      </c>
      <c r="B5779" s="5">
        <v>1999</v>
      </c>
      <c r="C5779" s="3" t="s">
        <v>647</v>
      </c>
      <c r="D5779" s="3" t="s">
        <v>648</v>
      </c>
      <c r="E5779" s="3" t="s">
        <v>670</v>
      </c>
      <c r="F5779" s="3" t="s">
        <v>671</v>
      </c>
      <c r="G5779" s="5">
        <v>15.101300050000001</v>
      </c>
      <c r="H5779" s="5">
        <v>6.4162398789999999</v>
      </c>
      <c r="I5779" s="5">
        <v>28.049712700000001</v>
      </c>
      <c r="J5779" s="2"/>
    </row>
    <row r="5780" spans="1:10" ht="14.4">
      <c r="A5780" s="3" t="s">
        <v>278</v>
      </c>
      <c r="B5780" s="5">
        <v>2000</v>
      </c>
      <c r="C5780" s="3" t="s">
        <v>647</v>
      </c>
      <c r="D5780" s="3" t="s">
        <v>648</v>
      </c>
      <c r="E5780" s="3" t="s">
        <v>670</v>
      </c>
      <c r="F5780" s="3" t="s">
        <v>671</v>
      </c>
      <c r="G5780" s="5">
        <v>13.573024630000001</v>
      </c>
      <c r="H5780" s="5">
        <v>5.6226784869999999</v>
      </c>
      <c r="I5780" s="5">
        <v>25.884379129999999</v>
      </c>
      <c r="J5780" s="2"/>
    </row>
    <row r="5781" spans="1:10" ht="14.4">
      <c r="A5781" s="3" t="s">
        <v>278</v>
      </c>
      <c r="B5781" s="5">
        <v>2001</v>
      </c>
      <c r="C5781" s="3" t="s">
        <v>647</v>
      </c>
      <c r="D5781" s="3" t="s">
        <v>648</v>
      </c>
      <c r="E5781" s="3" t="s">
        <v>670</v>
      </c>
      <c r="F5781" s="3" t="s">
        <v>671</v>
      </c>
      <c r="G5781" s="5">
        <v>11.97724601</v>
      </c>
      <c r="H5781" s="5">
        <v>5.0219644939999997</v>
      </c>
      <c r="I5781" s="5">
        <v>23.07298776</v>
      </c>
      <c r="J5781" s="2"/>
    </row>
    <row r="5782" spans="1:10" ht="14.4">
      <c r="A5782" s="3" t="s">
        <v>278</v>
      </c>
      <c r="B5782" s="5">
        <v>2002</v>
      </c>
      <c r="C5782" s="3" t="s">
        <v>647</v>
      </c>
      <c r="D5782" s="3" t="s">
        <v>648</v>
      </c>
      <c r="E5782" s="3" t="s">
        <v>670</v>
      </c>
      <c r="F5782" s="3" t="s">
        <v>671</v>
      </c>
      <c r="G5782" s="5">
        <v>10.28140829</v>
      </c>
      <c r="H5782" s="5">
        <v>4.3040914150000003</v>
      </c>
      <c r="I5782" s="5">
        <v>20.097748299999999</v>
      </c>
      <c r="J5782" s="2"/>
    </row>
    <row r="5783" spans="1:10" ht="14.4">
      <c r="A5783" s="3" t="s">
        <v>278</v>
      </c>
      <c r="B5783" s="5">
        <v>2003</v>
      </c>
      <c r="C5783" s="3" t="s">
        <v>647</v>
      </c>
      <c r="D5783" s="3" t="s">
        <v>648</v>
      </c>
      <c r="E5783" s="3" t="s">
        <v>670</v>
      </c>
      <c r="F5783" s="3" t="s">
        <v>671</v>
      </c>
      <c r="G5783" s="5">
        <v>8.8872739339999995</v>
      </c>
      <c r="H5783" s="5">
        <v>3.5870384749999999</v>
      </c>
      <c r="I5783" s="5">
        <v>17.118621569999998</v>
      </c>
      <c r="J5783" s="2"/>
    </row>
    <row r="5784" spans="1:10" ht="14.4">
      <c r="A5784" s="3" t="s">
        <v>278</v>
      </c>
      <c r="B5784" s="5">
        <v>2004</v>
      </c>
      <c r="C5784" s="3" t="s">
        <v>647</v>
      </c>
      <c r="D5784" s="3" t="s">
        <v>648</v>
      </c>
      <c r="E5784" s="3" t="s">
        <v>670</v>
      </c>
      <c r="F5784" s="3" t="s">
        <v>671</v>
      </c>
      <c r="G5784" s="5">
        <v>8.5728089950000008</v>
      </c>
      <c r="H5784" s="5">
        <v>3.4813922100000001</v>
      </c>
      <c r="I5784" s="5">
        <v>16.775488280000001</v>
      </c>
      <c r="J5784" s="2"/>
    </row>
    <row r="5785" spans="1:10" ht="14.4">
      <c r="A5785" s="3" t="s">
        <v>278</v>
      </c>
      <c r="B5785" s="5">
        <v>2005</v>
      </c>
      <c r="C5785" s="3" t="s">
        <v>647</v>
      </c>
      <c r="D5785" s="3" t="s">
        <v>648</v>
      </c>
      <c r="E5785" s="3" t="s">
        <v>670</v>
      </c>
      <c r="F5785" s="3" t="s">
        <v>671</v>
      </c>
      <c r="G5785" s="5">
        <v>8.276588276</v>
      </c>
      <c r="H5785" s="5">
        <v>3.5230748479999998</v>
      </c>
      <c r="I5785" s="5">
        <v>16.012696940000001</v>
      </c>
      <c r="J5785" s="2"/>
    </row>
    <row r="5786" spans="1:10" ht="14.4">
      <c r="A5786" s="3" t="s">
        <v>278</v>
      </c>
      <c r="B5786" s="5">
        <v>2006</v>
      </c>
      <c r="C5786" s="3" t="s">
        <v>647</v>
      </c>
      <c r="D5786" s="3" t="s">
        <v>648</v>
      </c>
      <c r="E5786" s="3" t="s">
        <v>670</v>
      </c>
      <c r="F5786" s="3" t="s">
        <v>671</v>
      </c>
      <c r="G5786" s="5">
        <v>7.8418964600000001</v>
      </c>
      <c r="H5786" s="5">
        <v>3.2924220549999998</v>
      </c>
      <c r="I5786" s="5">
        <v>15.21638873</v>
      </c>
      <c r="J5786" s="2"/>
    </row>
    <row r="5787" spans="1:10" ht="14.4">
      <c r="A5787" s="3" t="s">
        <v>278</v>
      </c>
      <c r="B5787" s="5">
        <v>2007</v>
      </c>
      <c r="C5787" s="3" t="s">
        <v>647</v>
      </c>
      <c r="D5787" s="3" t="s">
        <v>648</v>
      </c>
      <c r="E5787" s="3" t="s">
        <v>670</v>
      </c>
      <c r="F5787" s="3" t="s">
        <v>671</v>
      </c>
      <c r="G5787" s="5">
        <v>7.4857983560000001</v>
      </c>
      <c r="H5787" s="5">
        <v>3.0637125599999999</v>
      </c>
      <c r="I5787" s="5">
        <v>14.629017960000001</v>
      </c>
      <c r="J5787" s="2"/>
    </row>
    <row r="5788" spans="1:10" ht="14.4">
      <c r="A5788" s="3" t="s">
        <v>278</v>
      </c>
      <c r="B5788" s="5">
        <v>2008</v>
      </c>
      <c r="C5788" s="3" t="s">
        <v>647</v>
      </c>
      <c r="D5788" s="3" t="s">
        <v>648</v>
      </c>
      <c r="E5788" s="3" t="s">
        <v>670</v>
      </c>
      <c r="F5788" s="3" t="s">
        <v>671</v>
      </c>
      <c r="G5788" s="5">
        <v>7.1849927420000004</v>
      </c>
      <c r="H5788" s="5">
        <v>2.9645211310000001</v>
      </c>
      <c r="I5788" s="5">
        <v>14.3070811</v>
      </c>
      <c r="J5788" s="2"/>
    </row>
    <row r="5789" spans="1:10" ht="14.4">
      <c r="A5789" s="3" t="s">
        <v>278</v>
      </c>
      <c r="B5789" s="5">
        <v>2009</v>
      </c>
      <c r="C5789" s="3" t="s">
        <v>647</v>
      </c>
      <c r="D5789" s="3" t="s">
        <v>648</v>
      </c>
      <c r="E5789" s="3" t="s">
        <v>670</v>
      </c>
      <c r="F5789" s="3" t="s">
        <v>671</v>
      </c>
      <c r="G5789" s="5">
        <v>7.0316607199999996</v>
      </c>
      <c r="H5789" s="5">
        <v>2.860917068</v>
      </c>
      <c r="I5789" s="5">
        <v>14.826609100000001</v>
      </c>
      <c r="J5789" s="2"/>
    </row>
    <row r="5790" spans="1:10" ht="14.4">
      <c r="A5790" s="3" t="s">
        <v>278</v>
      </c>
      <c r="B5790" s="5">
        <v>2010</v>
      </c>
      <c r="C5790" s="3" t="s">
        <v>647</v>
      </c>
      <c r="D5790" s="3" t="s">
        <v>648</v>
      </c>
      <c r="E5790" s="3" t="s">
        <v>670</v>
      </c>
      <c r="F5790" s="3" t="s">
        <v>671</v>
      </c>
      <c r="G5790" s="5">
        <v>6.6298752289999996</v>
      </c>
      <c r="H5790" s="5">
        <v>2.6626440410000001</v>
      </c>
      <c r="I5790" s="5">
        <v>14.074260130000001</v>
      </c>
      <c r="J5790" s="2"/>
    </row>
    <row r="5791" spans="1:10" ht="14.4">
      <c r="A5791" s="3" t="s">
        <v>278</v>
      </c>
      <c r="B5791" s="5">
        <v>2011</v>
      </c>
      <c r="C5791" s="3" t="s">
        <v>647</v>
      </c>
      <c r="D5791" s="3" t="s">
        <v>648</v>
      </c>
      <c r="E5791" s="3" t="s">
        <v>670</v>
      </c>
      <c r="F5791" s="3" t="s">
        <v>671</v>
      </c>
      <c r="G5791" s="5">
        <v>5.9954140330000003</v>
      </c>
      <c r="H5791" s="5">
        <v>2.3531810719999999</v>
      </c>
      <c r="I5791" s="5">
        <v>12.048099970000001</v>
      </c>
      <c r="J5791" s="2"/>
    </row>
    <row r="5792" spans="1:10" ht="14.4">
      <c r="A5792" s="3" t="s">
        <v>278</v>
      </c>
      <c r="B5792" s="5">
        <v>2012</v>
      </c>
      <c r="C5792" s="3" t="s">
        <v>647</v>
      </c>
      <c r="D5792" s="3" t="s">
        <v>648</v>
      </c>
      <c r="E5792" s="3" t="s">
        <v>670</v>
      </c>
      <c r="F5792" s="3" t="s">
        <v>671</v>
      </c>
      <c r="G5792" s="5">
        <v>5.5691269749999996</v>
      </c>
      <c r="H5792" s="5">
        <v>2.1667798600000001</v>
      </c>
      <c r="I5792" s="5">
        <v>11.492259750000001</v>
      </c>
      <c r="J5792" s="2"/>
    </row>
    <row r="5793" spans="1:10" ht="14.4">
      <c r="A5793" s="3" t="s">
        <v>278</v>
      </c>
      <c r="B5793" s="5">
        <v>2013</v>
      </c>
      <c r="C5793" s="3" t="s">
        <v>647</v>
      </c>
      <c r="D5793" s="3" t="s">
        <v>648</v>
      </c>
      <c r="E5793" s="3" t="s">
        <v>670</v>
      </c>
      <c r="F5793" s="3" t="s">
        <v>671</v>
      </c>
      <c r="G5793" s="5">
        <v>5.3330310939999999</v>
      </c>
      <c r="H5793" s="5">
        <v>2.0574344519999999</v>
      </c>
      <c r="I5793" s="5">
        <v>10.98183146</v>
      </c>
      <c r="J5793" s="2"/>
    </row>
    <row r="5794" spans="1:10" ht="14.4">
      <c r="A5794" s="3" t="s">
        <v>278</v>
      </c>
      <c r="B5794" s="5">
        <v>2014</v>
      </c>
      <c r="C5794" s="3" t="s">
        <v>647</v>
      </c>
      <c r="D5794" s="3" t="s">
        <v>648</v>
      </c>
      <c r="E5794" s="3" t="s">
        <v>670</v>
      </c>
      <c r="F5794" s="3" t="s">
        <v>671</v>
      </c>
      <c r="G5794" s="5">
        <v>5.1543978270000004</v>
      </c>
      <c r="H5794" s="5">
        <v>1.925537131</v>
      </c>
      <c r="I5794" s="5">
        <v>10.59584699</v>
      </c>
      <c r="J5794" s="2"/>
    </row>
    <row r="5795" spans="1:10" ht="14.4">
      <c r="A5795" s="3" t="s">
        <v>278</v>
      </c>
      <c r="B5795" s="5">
        <v>2015</v>
      </c>
      <c r="C5795" s="3" t="s">
        <v>647</v>
      </c>
      <c r="D5795" s="3" t="s">
        <v>648</v>
      </c>
      <c r="E5795" s="3" t="s">
        <v>670</v>
      </c>
      <c r="F5795" s="3" t="s">
        <v>671</v>
      </c>
      <c r="G5795" s="5">
        <v>4.7460411200000001</v>
      </c>
      <c r="H5795" s="5">
        <v>1.8403014339999999</v>
      </c>
      <c r="I5795" s="5">
        <v>9.8627891959999996</v>
      </c>
      <c r="J5795" s="2"/>
    </row>
    <row r="5796" spans="1:10" ht="14.4">
      <c r="A5796" s="3" t="s">
        <v>278</v>
      </c>
      <c r="B5796" s="5">
        <v>2016</v>
      </c>
      <c r="C5796" s="3" t="s">
        <v>647</v>
      </c>
      <c r="D5796" s="3" t="s">
        <v>648</v>
      </c>
      <c r="E5796" s="3" t="s">
        <v>670</v>
      </c>
      <c r="F5796" s="3" t="s">
        <v>671</v>
      </c>
      <c r="G5796" s="5">
        <v>4.6966963530000001</v>
      </c>
      <c r="H5796" s="5">
        <v>1.752166595</v>
      </c>
      <c r="I5796" s="5">
        <v>10.1299209</v>
      </c>
      <c r="J5796" s="2"/>
    </row>
    <row r="5797" spans="1:10" ht="14.4">
      <c r="A5797" s="3" t="s">
        <v>278</v>
      </c>
      <c r="B5797" s="5">
        <v>2017</v>
      </c>
      <c r="C5797" s="3" t="s">
        <v>647</v>
      </c>
      <c r="D5797" s="3" t="s">
        <v>648</v>
      </c>
      <c r="E5797" s="3" t="s">
        <v>670</v>
      </c>
      <c r="F5797" s="3" t="s">
        <v>671</v>
      </c>
      <c r="G5797" s="5">
        <v>4.3310723900000001</v>
      </c>
      <c r="H5797" s="5">
        <v>1.605794613</v>
      </c>
      <c r="I5797" s="5">
        <v>9.2181056080000001</v>
      </c>
      <c r="J5797" s="2"/>
    </row>
    <row r="5798" spans="1:10" ht="14.4" hidden="1">
      <c r="A5798" s="3" t="s">
        <v>278</v>
      </c>
      <c r="B5798" s="5">
        <v>1990</v>
      </c>
      <c r="C5798" s="3" t="s">
        <v>647</v>
      </c>
      <c r="D5798" s="3" t="s">
        <v>648</v>
      </c>
      <c r="E5798" s="3" t="s">
        <v>670</v>
      </c>
      <c r="F5798" s="3" t="s">
        <v>672</v>
      </c>
      <c r="G5798" s="5">
        <v>1.5356567299999999</v>
      </c>
      <c r="H5798" s="5">
        <v>0.69912419000000003</v>
      </c>
      <c r="I5798" s="5">
        <v>2.528517699</v>
      </c>
      <c r="J5798" s="2"/>
    </row>
    <row r="5799" spans="1:10" ht="14.4" hidden="1">
      <c r="A5799" s="3" t="s">
        <v>278</v>
      </c>
      <c r="B5799" s="5">
        <v>1991</v>
      </c>
      <c r="C5799" s="3" t="s">
        <v>647</v>
      </c>
      <c r="D5799" s="3" t="s">
        <v>648</v>
      </c>
      <c r="E5799" s="3" t="s">
        <v>670</v>
      </c>
      <c r="F5799" s="3" t="s">
        <v>672</v>
      </c>
      <c r="G5799" s="5">
        <v>1.4198819279999999</v>
      </c>
      <c r="H5799" s="5">
        <v>0.67358433299999998</v>
      </c>
      <c r="I5799" s="5">
        <v>2.405714004</v>
      </c>
      <c r="J5799" s="2"/>
    </row>
    <row r="5800" spans="1:10" ht="14.4" hidden="1">
      <c r="A5800" s="3" t="s">
        <v>278</v>
      </c>
      <c r="B5800" s="5">
        <v>1992</v>
      </c>
      <c r="C5800" s="3" t="s">
        <v>647</v>
      </c>
      <c r="D5800" s="3" t="s">
        <v>648</v>
      </c>
      <c r="E5800" s="3" t="s">
        <v>670</v>
      </c>
      <c r="F5800" s="3" t="s">
        <v>672</v>
      </c>
      <c r="G5800" s="5">
        <v>1.2924156469999999</v>
      </c>
      <c r="H5800" s="5">
        <v>0.59041015600000002</v>
      </c>
      <c r="I5800" s="5">
        <v>2.1595231350000001</v>
      </c>
      <c r="J5800" s="2"/>
    </row>
    <row r="5801" spans="1:10" ht="14.4" hidden="1">
      <c r="A5801" s="3" t="s">
        <v>278</v>
      </c>
      <c r="B5801" s="5">
        <v>1993</v>
      </c>
      <c r="C5801" s="3" t="s">
        <v>647</v>
      </c>
      <c r="D5801" s="3" t="s">
        <v>648</v>
      </c>
      <c r="E5801" s="3" t="s">
        <v>670</v>
      </c>
      <c r="F5801" s="3" t="s">
        <v>672</v>
      </c>
      <c r="G5801" s="5">
        <v>1.144125362</v>
      </c>
      <c r="H5801" s="5">
        <v>0.50205582500000001</v>
      </c>
      <c r="I5801" s="5">
        <v>1.9551028800000001</v>
      </c>
      <c r="J5801" s="2"/>
    </row>
    <row r="5802" spans="1:10" ht="14.4" hidden="1">
      <c r="A5802" s="3" t="s">
        <v>278</v>
      </c>
      <c r="B5802" s="5">
        <v>1994</v>
      </c>
      <c r="C5802" s="3" t="s">
        <v>647</v>
      </c>
      <c r="D5802" s="3" t="s">
        <v>648</v>
      </c>
      <c r="E5802" s="3" t="s">
        <v>670</v>
      </c>
      <c r="F5802" s="3" t="s">
        <v>672</v>
      </c>
      <c r="G5802" s="5">
        <v>1.026726163</v>
      </c>
      <c r="H5802" s="5">
        <v>0.46093024999999999</v>
      </c>
      <c r="I5802" s="5">
        <v>1.778417052</v>
      </c>
      <c r="J5802" s="2"/>
    </row>
    <row r="5803" spans="1:10" ht="14.4" hidden="1">
      <c r="A5803" s="3" t="s">
        <v>278</v>
      </c>
      <c r="B5803" s="5">
        <v>1995</v>
      </c>
      <c r="C5803" s="3" t="s">
        <v>647</v>
      </c>
      <c r="D5803" s="3" t="s">
        <v>648</v>
      </c>
      <c r="E5803" s="3" t="s">
        <v>670</v>
      </c>
      <c r="F5803" s="3" t="s">
        <v>672</v>
      </c>
      <c r="G5803" s="5">
        <v>0.92811777699999998</v>
      </c>
      <c r="H5803" s="5">
        <v>0.415189484</v>
      </c>
      <c r="I5803" s="5">
        <v>1.6181414080000001</v>
      </c>
      <c r="J5803" s="2"/>
    </row>
    <row r="5804" spans="1:10" ht="14.4" hidden="1">
      <c r="A5804" s="3" t="s">
        <v>278</v>
      </c>
      <c r="B5804" s="5">
        <v>1996</v>
      </c>
      <c r="C5804" s="3" t="s">
        <v>647</v>
      </c>
      <c r="D5804" s="3" t="s">
        <v>648</v>
      </c>
      <c r="E5804" s="3" t="s">
        <v>670</v>
      </c>
      <c r="F5804" s="3" t="s">
        <v>672</v>
      </c>
      <c r="G5804" s="5">
        <v>0.81050419500000004</v>
      </c>
      <c r="H5804" s="5">
        <v>0.34890786299999998</v>
      </c>
      <c r="I5804" s="5">
        <v>1.4498555150000001</v>
      </c>
      <c r="J5804" s="2"/>
    </row>
    <row r="5805" spans="1:10" ht="14.4" hidden="1">
      <c r="A5805" s="3" t="s">
        <v>278</v>
      </c>
      <c r="B5805" s="5">
        <v>1997</v>
      </c>
      <c r="C5805" s="3" t="s">
        <v>647</v>
      </c>
      <c r="D5805" s="3" t="s">
        <v>648</v>
      </c>
      <c r="E5805" s="3" t="s">
        <v>670</v>
      </c>
      <c r="F5805" s="3" t="s">
        <v>672</v>
      </c>
      <c r="G5805" s="5">
        <v>0.70538729300000003</v>
      </c>
      <c r="H5805" s="5">
        <v>0.30730708499999998</v>
      </c>
      <c r="I5805" s="5">
        <v>1.238297287</v>
      </c>
      <c r="J5805" s="2"/>
    </row>
    <row r="5806" spans="1:10" ht="14.4" hidden="1">
      <c r="A5806" s="3" t="s">
        <v>278</v>
      </c>
      <c r="B5806" s="5">
        <v>1998</v>
      </c>
      <c r="C5806" s="3" t="s">
        <v>647</v>
      </c>
      <c r="D5806" s="3" t="s">
        <v>648</v>
      </c>
      <c r="E5806" s="3" t="s">
        <v>670</v>
      </c>
      <c r="F5806" s="3" t="s">
        <v>672</v>
      </c>
      <c r="G5806" s="5">
        <v>0.60663839600000002</v>
      </c>
      <c r="H5806" s="5">
        <v>0.27001398599999998</v>
      </c>
      <c r="I5806" s="5">
        <v>1.131986691</v>
      </c>
      <c r="J5806" s="2"/>
    </row>
    <row r="5807" spans="1:10" ht="14.4" hidden="1">
      <c r="A5807" s="3" t="s">
        <v>278</v>
      </c>
      <c r="B5807" s="5">
        <v>1999</v>
      </c>
      <c r="C5807" s="3" t="s">
        <v>647</v>
      </c>
      <c r="D5807" s="3" t="s">
        <v>648</v>
      </c>
      <c r="E5807" s="3" t="s">
        <v>670</v>
      </c>
      <c r="F5807" s="3" t="s">
        <v>672</v>
      </c>
      <c r="G5807" s="5">
        <v>0.53120250999999996</v>
      </c>
      <c r="H5807" s="5">
        <v>0.22759828500000001</v>
      </c>
      <c r="I5807" s="5">
        <v>0.99638263599999999</v>
      </c>
      <c r="J5807" s="2"/>
    </row>
    <row r="5808" spans="1:10" ht="14.4" hidden="1">
      <c r="A5808" s="3" t="s">
        <v>278</v>
      </c>
      <c r="B5808" s="5">
        <v>2000</v>
      </c>
      <c r="C5808" s="3" t="s">
        <v>647</v>
      </c>
      <c r="D5808" s="3" t="s">
        <v>648</v>
      </c>
      <c r="E5808" s="3" t="s">
        <v>670</v>
      </c>
      <c r="F5808" s="3" t="s">
        <v>672</v>
      </c>
      <c r="G5808" s="5">
        <v>0.47960096400000002</v>
      </c>
      <c r="H5808" s="5">
        <v>0.202471924</v>
      </c>
      <c r="I5808" s="5">
        <v>0.89536698000000003</v>
      </c>
      <c r="J5808" s="2"/>
    </row>
    <row r="5809" spans="1:10" ht="14.4" hidden="1">
      <c r="A5809" s="3" t="s">
        <v>278</v>
      </c>
      <c r="B5809" s="5">
        <v>2001</v>
      </c>
      <c r="C5809" s="3" t="s">
        <v>647</v>
      </c>
      <c r="D5809" s="3" t="s">
        <v>648</v>
      </c>
      <c r="E5809" s="3" t="s">
        <v>670</v>
      </c>
      <c r="F5809" s="3" t="s">
        <v>672</v>
      </c>
      <c r="G5809" s="5">
        <v>0.42005480000000001</v>
      </c>
      <c r="H5809" s="5">
        <v>0.179494348</v>
      </c>
      <c r="I5809" s="5">
        <v>0.79535429899999999</v>
      </c>
      <c r="J5809" s="2"/>
    </row>
    <row r="5810" spans="1:10" ht="14.4" hidden="1">
      <c r="A5810" s="3" t="s">
        <v>278</v>
      </c>
      <c r="B5810" s="5">
        <v>2002</v>
      </c>
      <c r="C5810" s="3" t="s">
        <v>647</v>
      </c>
      <c r="D5810" s="3" t="s">
        <v>648</v>
      </c>
      <c r="E5810" s="3" t="s">
        <v>670</v>
      </c>
      <c r="F5810" s="3" t="s">
        <v>672</v>
      </c>
      <c r="G5810" s="5">
        <v>0.35591583100000002</v>
      </c>
      <c r="H5810" s="5">
        <v>0.15198331500000001</v>
      </c>
      <c r="I5810" s="5">
        <v>0.68690273899999998</v>
      </c>
      <c r="J5810" s="2"/>
    </row>
    <row r="5811" spans="1:10" ht="14.4" hidden="1">
      <c r="A5811" s="3" t="s">
        <v>278</v>
      </c>
      <c r="B5811" s="5">
        <v>2003</v>
      </c>
      <c r="C5811" s="3" t="s">
        <v>647</v>
      </c>
      <c r="D5811" s="3" t="s">
        <v>648</v>
      </c>
      <c r="E5811" s="3" t="s">
        <v>670</v>
      </c>
      <c r="F5811" s="3" t="s">
        <v>672</v>
      </c>
      <c r="G5811" s="5">
        <v>0.30393107499999999</v>
      </c>
      <c r="H5811" s="5">
        <v>0.123912499</v>
      </c>
      <c r="I5811" s="5">
        <v>0.587427912</v>
      </c>
      <c r="J5811" s="2"/>
    </row>
    <row r="5812" spans="1:10" ht="14.4" hidden="1">
      <c r="A5812" s="3" t="s">
        <v>278</v>
      </c>
      <c r="B5812" s="5">
        <v>2004</v>
      </c>
      <c r="C5812" s="3" t="s">
        <v>647</v>
      </c>
      <c r="D5812" s="3" t="s">
        <v>648</v>
      </c>
      <c r="E5812" s="3" t="s">
        <v>670</v>
      </c>
      <c r="F5812" s="3" t="s">
        <v>672</v>
      </c>
      <c r="G5812" s="5">
        <v>0.28585254500000001</v>
      </c>
      <c r="H5812" s="5">
        <v>0.116026175</v>
      </c>
      <c r="I5812" s="5">
        <v>0.54380858300000001</v>
      </c>
      <c r="J5812" s="2"/>
    </row>
    <row r="5813" spans="1:10" ht="14.4" hidden="1">
      <c r="A5813" s="3" t="s">
        <v>278</v>
      </c>
      <c r="B5813" s="5">
        <v>2005</v>
      </c>
      <c r="C5813" s="3" t="s">
        <v>647</v>
      </c>
      <c r="D5813" s="3" t="s">
        <v>648</v>
      </c>
      <c r="E5813" s="3" t="s">
        <v>670</v>
      </c>
      <c r="F5813" s="3" t="s">
        <v>672</v>
      </c>
      <c r="G5813" s="5">
        <v>0.26743540199999999</v>
      </c>
      <c r="H5813" s="5">
        <v>0.11225014899999999</v>
      </c>
      <c r="I5813" s="5">
        <v>0.51800991200000002</v>
      </c>
      <c r="J5813" s="2"/>
    </row>
    <row r="5814" spans="1:10" ht="14.4" hidden="1">
      <c r="A5814" s="3" t="s">
        <v>278</v>
      </c>
      <c r="B5814" s="5">
        <v>2006</v>
      </c>
      <c r="C5814" s="3" t="s">
        <v>647</v>
      </c>
      <c r="D5814" s="3" t="s">
        <v>648</v>
      </c>
      <c r="E5814" s="3" t="s">
        <v>670</v>
      </c>
      <c r="F5814" s="3" t="s">
        <v>672</v>
      </c>
      <c r="G5814" s="5">
        <v>0.246625549</v>
      </c>
      <c r="H5814" s="5">
        <v>0.101818067</v>
      </c>
      <c r="I5814" s="5">
        <v>0.480517321</v>
      </c>
      <c r="J5814" s="2"/>
    </row>
    <row r="5815" spans="1:10" ht="14.4" hidden="1">
      <c r="A5815" s="3" t="s">
        <v>278</v>
      </c>
      <c r="B5815" s="5">
        <v>2007</v>
      </c>
      <c r="C5815" s="3" t="s">
        <v>647</v>
      </c>
      <c r="D5815" s="3" t="s">
        <v>648</v>
      </c>
      <c r="E5815" s="3" t="s">
        <v>670</v>
      </c>
      <c r="F5815" s="3" t="s">
        <v>672</v>
      </c>
      <c r="G5815" s="5">
        <v>0.230036618</v>
      </c>
      <c r="H5815" s="5">
        <v>9.3792918000000003E-2</v>
      </c>
      <c r="I5815" s="5">
        <v>0.45268900499999998</v>
      </c>
      <c r="J5815" s="2"/>
    </row>
    <row r="5816" spans="1:10" ht="14.4" hidden="1">
      <c r="A5816" s="3" t="s">
        <v>278</v>
      </c>
      <c r="B5816" s="5">
        <v>2008</v>
      </c>
      <c r="C5816" s="3" t="s">
        <v>647</v>
      </c>
      <c r="D5816" s="3" t="s">
        <v>648</v>
      </c>
      <c r="E5816" s="3" t="s">
        <v>670</v>
      </c>
      <c r="F5816" s="3" t="s">
        <v>672</v>
      </c>
      <c r="G5816" s="5">
        <v>0.21864878400000001</v>
      </c>
      <c r="H5816" s="5">
        <v>8.8529871999999996E-2</v>
      </c>
      <c r="I5816" s="5">
        <v>0.44011673400000001</v>
      </c>
      <c r="J5816" s="2"/>
    </row>
    <row r="5817" spans="1:10" ht="14.4" hidden="1">
      <c r="A5817" s="3" t="s">
        <v>278</v>
      </c>
      <c r="B5817" s="5">
        <v>2009</v>
      </c>
      <c r="C5817" s="3" t="s">
        <v>647</v>
      </c>
      <c r="D5817" s="3" t="s">
        <v>648</v>
      </c>
      <c r="E5817" s="3" t="s">
        <v>670</v>
      </c>
      <c r="F5817" s="3" t="s">
        <v>672</v>
      </c>
      <c r="G5817" s="5">
        <v>0.21216576100000001</v>
      </c>
      <c r="H5817" s="5">
        <v>8.5439383999999993E-2</v>
      </c>
      <c r="I5817" s="5">
        <v>0.46330210599999999</v>
      </c>
      <c r="J5817" s="2"/>
    </row>
    <row r="5818" spans="1:10" ht="14.4" hidden="1">
      <c r="A5818" s="3" t="s">
        <v>278</v>
      </c>
      <c r="B5818" s="5">
        <v>2010</v>
      </c>
      <c r="C5818" s="3" t="s">
        <v>647</v>
      </c>
      <c r="D5818" s="3" t="s">
        <v>648</v>
      </c>
      <c r="E5818" s="3" t="s">
        <v>670</v>
      </c>
      <c r="F5818" s="3" t="s">
        <v>672</v>
      </c>
      <c r="G5818" s="5">
        <v>0.19466830099999999</v>
      </c>
      <c r="H5818" s="5">
        <v>7.7936624999999995E-2</v>
      </c>
      <c r="I5818" s="5">
        <v>0.43416413599999998</v>
      </c>
      <c r="J5818" s="2"/>
    </row>
    <row r="5819" spans="1:10" ht="14.4" hidden="1">
      <c r="A5819" s="3" t="s">
        <v>278</v>
      </c>
      <c r="B5819" s="5">
        <v>2011</v>
      </c>
      <c r="C5819" s="3" t="s">
        <v>647</v>
      </c>
      <c r="D5819" s="3" t="s">
        <v>648</v>
      </c>
      <c r="E5819" s="3" t="s">
        <v>670</v>
      </c>
      <c r="F5819" s="3" t="s">
        <v>672</v>
      </c>
      <c r="G5819" s="5">
        <v>0.16745552699999999</v>
      </c>
      <c r="H5819" s="5">
        <v>6.5773832000000004E-2</v>
      </c>
      <c r="I5819" s="5">
        <v>0.34825513899999999</v>
      </c>
      <c r="J5819" s="2"/>
    </row>
    <row r="5820" spans="1:10" ht="14.4" hidden="1">
      <c r="A5820" s="3" t="s">
        <v>278</v>
      </c>
      <c r="B5820" s="5">
        <v>2012</v>
      </c>
      <c r="C5820" s="3" t="s">
        <v>647</v>
      </c>
      <c r="D5820" s="3" t="s">
        <v>648</v>
      </c>
      <c r="E5820" s="3" t="s">
        <v>670</v>
      </c>
      <c r="F5820" s="3" t="s">
        <v>672</v>
      </c>
      <c r="G5820" s="5">
        <v>0.15258303300000001</v>
      </c>
      <c r="H5820" s="5">
        <v>5.7171192000000003E-2</v>
      </c>
      <c r="I5820" s="5">
        <v>0.33408929700000001</v>
      </c>
      <c r="J5820" s="2"/>
    </row>
    <row r="5821" spans="1:10" ht="14.4" hidden="1">
      <c r="A5821" s="3" t="s">
        <v>278</v>
      </c>
      <c r="B5821" s="5">
        <v>2013</v>
      </c>
      <c r="C5821" s="3" t="s">
        <v>647</v>
      </c>
      <c r="D5821" s="3" t="s">
        <v>648</v>
      </c>
      <c r="E5821" s="3" t="s">
        <v>670</v>
      </c>
      <c r="F5821" s="3" t="s">
        <v>672</v>
      </c>
      <c r="G5821" s="5">
        <v>0.14411623000000001</v>
      </c>
      <c r="H5821" s="5">
        <v>5.4866695E-2</v>
      </c>
      <c r="I5821" s="5">
        <v>0.29822794499999999</v>
      </c>
      <c r="J5821" s="2"/>
    </row>
    <row r="5822" spans="1:10" ht="14.4" hidden="1">
      <c r="A5822" s="3" t="s">
        <v>278</v>
      </c>
      <c r="B5822" s="5">
        <v>2014</v>
      </c>
      <c r="C5822" s="3" t="s">
        <v>647</v>
      </c>
      <c r="D5822" s="3" t="s">
        <v>648</v>
      </c>
      <c r="E5822" s="3" t="s">
        <v>670</v>
      </c>
      <c r="F5822" s="3" t="s">
        <v>672</v>
      </c>
      <c r="G5822" s="5">
        <v>0.14109981899999999</v>
      </c>
      <c r="H5822" s="5">
        <v>4.9933740999999997E-2</v>
      </c>
      <c r="I5822" s="5">
        <v>0.30103285299999999</v>
      </c>
      <c r="J5822" s="2"/>
    </row>
    <row r="5823" spans="1:10" ht="14.4" hidden="1">
      <c r="A5823" s="3" t="s">
        <v>278</v>
      </c>
      <c r="B5823" s="5">
        <v>2015</v>
      </c>
      <c r="C5823" s="3" t="s">
        <v>647</v>
      </c>
      <c r="D5823" s="3" t="s">
        <v>648</v>
      </c>
      <c r="E5823" s="3" t="s">
        <v>670</v>
      </c>
      <c r="F5823" s="3" t="s">
        <v>672</v>
      </c>
      <c r="G5823" s="5">
        <v>0.13107213400000001</v>
      </c>
      <c r="H5823" s="5">
        <v>4.8775579999999999E-2</v>
      </c>
      <c r="I5823" s="5">
        <v>0.280676971</v>
      </c>
      <c r="J5823" s="2"/>
    </row>
    <row r="5824" spans="1:10" ht="14.4" hidden="1">
      <c r="A5824" s="3" t="s">
        <v>278</v>
      </c>
      <c r="B5824" s="5">
        <v>2016</v>
      </c>
      <c r="C5824" s="3" t="s">
        <v>647</v>
      </c>
      <c r="D5824" s="3" t="s">
        <v>648</v>
      </c>
      <c r="E5824" s="3" t="s">
        <v>670</v>
      </c>
      <c r="F5824" s="3" t="s">
        <v>672</v>
      </c>
      <c r="G5824" s="5">
        <v>0.13084010200000001</v>
      </c>
      <c r="H5824" s="5">
        <v>4.7474770999999999E-2</v>
      </c>
      <c r="I5824" s="5">
        <v>0.28695024899999999</v>
      </c>
      <c r="J5824" s="2"/>
    </row>
    <row r="5825" spans="1:10" ht="14.4" hidden="1">
      <c r="A5825" s="3" t="s">
        <v>278</v>
      </c>
      <c r="B5825" s="5">
        <v>2017</v>
      </c>
      <c r="C5825" s="3" t="s">
        <v>647</v>
      </c>
      <c r="D5825" s="3" t="s">
        <v>648</v>
      </c>
      <c r="E5825" s="3" t="s">
        <v>670</v>
      </c>
      <c r="F5825" s="3" t="s">
        <v>672</v>
      </c>
      <c r="G5825" s="5">
        <v>0.12204243100000001</v>
      </c>
      <c r="H5825" s="5">
        <v>4.2670929000000003E-2</v>
      </c>
      <c r="I5825" s="5">
        <v>0.26516667900000002</v>
      </c>
      <c r="J5825" s="2"/>
    </row>
    <row r="5826" spans="1:10" ht="14.4">
      <c r="A5826" s="3" t="s">
        <v>278</v>
      </c>
      <c r="B5826" s="5">
        <v>1990</v>
      </c>
      <c r="C5826" s="3" t="s">
        <v>647</v>
      </c>
      <c r="D5826" s="3" t="s">
        <v>649</v>
      </c>
      <c r="E5826" s="3" t="s">
        <v>670</v>
      </c>
      <c r="F5826" s="3" t="s">
        <v>671</v>
      </c>
      <c r="G5826" s="5">
        <v>106.3422243</v>
      </c>
      <c r="H5826" s="5">
        <v>65.320847380000004</v>
      </c>
      <c r="I5826" s="5">
        <v>154.93755340000001</v>
      </c>
      <c r="J5826" s="2"/>
    </row>
    <row r="5827" spans="1:10" ht="14.4">
      <c r="A5827" s="3" t="s">
        <v>278</v>
      </c>
      <c r="B5827" s="5">
        <v>1991</v>
      </c>
      <c r="C5827" s="3" t="s">
        <v>647</v>
      </c>
      <c r="D5827" s="3" t="s">
        <v>649</v>
      </c>
      <c r="E5827" s="3" t="s">
        <v>670</v>
      </c>
      <c r="F5827" s="3" t="s">
        <v>671</v>
      </c>
      <c r="G5827" s="5">
        <v>100.95775500000001</v>
      </c>
      <c r="H5827" s="5">
        <v>61.482805089999999</v>
      </c>
      <c r="I5827" s="5">
        <v>146.7642089</v>
      </c>
      <c r="J5827" s="2"/>
    </row>
    <row r="5828" spans="1:10" ht="14.4">
      <c r="A5828" s="3" t="s">
        <v>278</v>
      </c>
      <c r="B5828" s="5">
        <v>1992</v>
      </c>
      <c r="C5828" s="3" t="s">
        <v>647</v>
      </c>
      <c r="D5828" s="3" t="s">
        <v>649</v>
      </c>
      <c r="E5828" s="3" t="s">
        <v>670</v>
      </c>
      <c r="F5828" s="3" t="s">
        <v>671</v>
      </c>
      <c r="G5828" s="5">
        <v>94.898860819999996</v>
      </c>
      <c r="H5828" s="5">
        <v>55.208805069999997</v>
      </c>
      <c r="I5828" s="5">
        <v>141.546144</v>
      </c>
      <c r="J5828" s="2"/>
    </row>
    <row r="5829" spans="1:10" ht="14.4">
      <c r="A5829" s="3" t="s">
        <v>278</v>
      </c>
      <c r="B5829" s="5">
        <v>1993</v>
      </c>
      <c r="C5829" s="3" t="s">
        <v>647</v>
      </c>
      <c r="D5829" s="3" t="s">
        <v>649</v>
      </c>
      <c r="E5829" s="3" t="s">
        <v>670</v>
      </c>
      <c r="F5829" s="3" t="s">
        <v>671</v>
      </c>
      <c r="G5829" s="5">
        <v>86.974382500000004</v>
      </c>
      <c r="H5829" s="5">
        <v>52.25268449</v>
      </c>
      <c r="I5829" s="5">
        <v>133.59443780000001</v>
      </c>
      <c r="J5829" s="2"/>
    </row>
    <row r="5830" spans="1:10" ht="14.4">
      <c r="A5830" s="3" t="s">
        <v>278</v>
      </c>
      <c r="B5830" s="5">
        <v>1994</v>
      </c>
      <c r="C5830" s="3" t="s">
        <v>647</v>
      </c>
      <c r="D5830" s="3" t="s">
        <v>649</v>
      </c>
      <c r="E5830" s="3" t="s">
        <v>670</v>
      </c>
      <c r="F5830" s="3" t="s">
        <v>671</v>
      </c>
      <c r="G5830" s="5">
        <v>80.418863310000006</v>
      </c>
      <c r="H5830" s="5">
        <v>45.200789659999998</v>
      </c>
      <c r="I5830" s="5">
        <v>125.38955559999999</v>
      </c>
      <c r="J5830" s="2"/>
    </row>
    <row r="5831" spans="1:10" ht="14.4">
      <c r="A5831" s="3" t="s">
        <v>278</v>
      </c>
      <c r="B5831" s="5">
        <v>1995</v>
      </c>
      <c r="C5831" s="3" t="s">
        <v>647</v>
      </c>
      <c r="D5831" s="3" t="s">
        <v>649</v>
      </c>
      <c r="E5831" s="3" t="s">
        <v>670</v>
      </c>
      <c r="F5831" s="3" t="s">
        <v>671</v>
      </c>
      <c r="G5831" s="5">
        <v>75.272982429999999</v>
      </c>
      <c r="H5831" s="5">
        <v>41.936858520000001</v>
      </c>
      <c r="I5831" s="5">
        <v>122.2451075</v>
      </c>
      <c r="J5831" s="2"/>
    </row>
    <row r="5832" spans="1:10" ht="14.4">
      <c r="A5832" s="3" t="s">
        <v>278</v>
      </c>
      <c r="B5832" s="5">
        <v>1996</v>
      </c>
      <c r="C5832" s="3" t="s">
        <v>647</v>
      </c>
      <c r="D5832" s="3" t="s">
        <v>649</v>
      </c>
      <c r="E5832" s="3" t="s">
        <v>670</v>
      </c>
      <c r="F5832" s="3" t="s">
        <v>671</v>
      </c>
      <c r="G5832" s="5">
        <v>66.985287020000001</v>
      </c>
      <c r="H5832" s="5">
        <v>36.046215609999997</v>
      </c>
      <c r="I5832" s="5">
        <v>108.9931624</v>
      </c>
      <c r="J5832" s="2"/>
    </row>
    <row r="5833" spans="1:10" ht="14.4">
      <c r="A5833" s="3" t="s">
        <v>278</v>
      </c>
      <c r="B5833" s="5">
        <v>1997</v>
      </c>
      <c r="C5833" s="3" t="s">
        <v>647</v>
      </c>
      <c r="D5833" s="3" t="s">
        <v>649</v>
      </c>
      <c r="E5833" s="3" t="s">
        <v>670</v>
      </c>
      <c r="F5833" s="3" t="s">
        <v>671</v>
      </c>
      <c r="G5833" s="5">
        <v>59.205130930000003</v>
      </c>
      <c r="H5833" s="5">
        <v>31.596946320000001</v>
      </c>
      <c r="I5833" s="5">
        <v>96.608785440000005</v>
      </c>
      <c r="J5833" s="2"/>
    </row>
    <row r="5834" spans="1:10" ht="14.4">
      <c r="A5834" s="3" t="s">
        <v>278</v>
      </c>
      <c r="B5834" s="5">
        <v>1998</v>
      </c>
      <c r="C5834" s="3" t="s">
        <v>647</v>
      </c>
      <c r="D5834" s="3" t="s">
        <v>649</v>
      </c>
      <c r="E5834" s="3" t="s">
        <v>670</v>
      </c>
      <c r="F5834" s="3" t="s">
        <v>671</v>
      </c>
      <c r="G5834" s="5">
        <v>51.063652439999998</v>
      </c>
      <c r="H5834" s="5">
        <v>27.816992240000001</v>
      </c>
      <c r="I5834" s="5">
        <v>85.931412910000006</v>
      </c>
      <c r="J5834" s="2"/>
    </row>
    <row r="5835" spans="1:10" ht="14.4">
      <c r="A5835" s="3" t="s">
        <v>278</v>
      </c>
      <c r="B5835" s="5">
        <v>1999</v>
      </c>
      <c r="C5835" s="3" t="s">
        <v>647</v>
      </c>
      <c r="D5835" s="3" t="s">
        <v>649</v>
      </c>
      <c r="E5835" s="3" t="s">
        <v>670</v>
      </c>
      <c r="F5835" s="3" t="s">
        <v>671</v>
      </c>
      <c r="G5835" s="5">
        <v>44.94669451</v>
      </c>
      <c r="H5835" s="5">
        <v>23.881812700000001</v>
      </c>
      <c r="I5835" s="5">
        <v>76.103201830000003</v>
      </c>
      <c r="J5835" s="2"/>
    </row>
    <row r="5836" spans="1:10" ht="14.4">
      <c r="A5836" s="3" t="s">
        <v>278</v>
      </c>
      <c r="B5836" s="5">
        <v>2000</v>
      </c>
      <c r="C5836" s="3" t="s">
        <v>647</v>
      </c>
      <c r="D5836" s="3" t="s">
        <v>649</v>
      </c>
      <c r="E5836" s="3" t="s">
        <v>670</v>
      </c>
      <c r="F5836" s="3" t="s">
        <v>671</v>
      </c>
      <c r="G5836" s="5">
        <v>40.804195989999997</v>
      </c>
      <c r="H5836" s="5">
        <v>20.420583610000001</v>
      </c>
      <c r="I5836" s="5">
        <v>70.883072220000003</v>
      </c>
      <c r="J5836" s="2"/>
    </row>
    <row r="5837" spans="1:10" ht="14.4">
      <c r="A5837" s="3" t="s">
        <v>278</v>
      </c>
      <c r="B5837" s="5">
        <v>2001</v>
      </c>
      <c r="C5837" s="3" t="s">
        <v>647</v>
      </c>
      <c r="D5837" s="3" t="s">
        <v>649</v>
      </c>
      <c r="E5837" s="3" t="s">
        <v>670</v>
      </c>
      <c r="F5837" s="3" t="s">
        <v>671</v>
      </c>
      <c r="G5837" s="5">
        <v>35.963388709999997</v>
      </c>
      <c r="H5837" s="5">
        <v>18.11897222</v>
      </c>
      <c r="I5837" s="5">
        <v>61.811871969999999</v>
      </c>
      <c r="J5837" s="2"/>
    </row>
    <row r="5838" spans="1:10" ht="14.4">
      <c r="A5838" s="3" t="s">
        <v>278</v>
      </c>
      <c r="B5838" s="5">
        <v>2002</v>
      </c>
      <c r="C5838" s="3" t="s">
        <v>647</v>
      </c>
      <c r="D5838" s="3" t="s">
        <v>649</v>
      </c>
      <c r="E5838" s="3" t="s">
        <v>670</v>
      </c>
      <c r="F5838" s="3" t="s">
        <v>671</v>
      </c>
      <c r="G5838" s="5">
        <v>30.81674409</v>
      </c>
      <c r="H5838" s="5">
        <v>15.30949558</v>
      </c>
      <c r="I5838" s="5">
        <v>52.535197009999997</v>
      </c>
      <c r="J5838" s="2"/>
    </row>
    <row r="5839" spans="1:10" ht="14.4">
      <c r="A5839" s="3" t="s">
        <v>278</v>
      </c>
      <c r="B5839" s="5">
        <v>2003</v>
      </c>
      <c r="C5839" s="3" t="s">
        <v>647</v>
      </c>
      <c r="D5839" s="3" t="s">
        <v>649</v>
      </c>
      <c r="E5839" s="3" t="s">
        <v>670</v>
      </c>
      <c r="F5839" s="3" t="s">
        <v>671</v>
      </c>
      <c r="G5839" s="5">
        <v>27.197821940000001</v>
      </c>
      <c r="H5839" s="5">
        <v>13.484057979999999</v>
      </c>
      <c r="I5839" s="5">
        <v>48.10547485</v>
      </c>
      <c r="J5839" s="2"/>
    </row>
    <row r="5840" spans="1:10" ht="14.4">
      <c r="A5840" s="3" t="s">
        <v>278</v>
      </c>
      <c r="B5840" s="5">
        <v>2004</v>
      </c>
      <c r="C5840" s="3" t="s">
        <v>647</v>
      </c>
      <c r="D5840" s="3" t="s">
        <v>649</v>
      </c>
      <c r="E5840" s="3" t="s">
        <v>670</v>
      </c>
      <c r="F5840" s="3" t="s">
        <v>671</v>
      </c>
      <c r="G5840" s="5">
        <v>26.532672739999999</v>
      </c>
      <c r="H5840" s="5">
        <v>13.01578348</v>
      </c>
      <c r="I5840" s="5">
        <v>47.310660259999999</v>
      </c>
      <c r="J5840" s="2"/>
    </row>
    <row r="5841" spans="1:10" ht="14.4">
      <c r="A5841" s="3" t="s">
        <v>278</v>
      </c>
      <c r="B5841" s="5">
        <v>2005</v>
      </c>
      <c r="C5841" s="3" t="s">
        <v>647</v>
      </c>
      <c r="D5841" s="3" t="s">
        <v>649</v>
      </c>
      <c r="E5841" s="3" t="s">
        <v>670</v>
      </c>
      <c r="F5841" s="3" t="s">
        <v>671</v>
      </c>
      <c r="G5841" s="5">
        <v>25.960562320000001</v>
      </c>
      <c r="H5841" s="5">
        <v>12.614396409999999</v>
      </c>
      <c r="I5841" s="5">
        <v>46.077825560000001</v>
      </c>
      <c r="J5841" s="2"/>
    </row>
    <row r="5842" spans="1:10" ht="14.4">
      <c r="A5842" s="3" t="s">
        <v>278</v>
      </c>
      <c r="B5842" s="5">
        <v>2006</v>
      </c>
      <c r="C5842" s="3" t="s">
        <v>647</v>
      </c>
      <c r="D5842" s="3" t="s">
        <v>649</v>
      </c>
      <c r="E5842" s="3" t="s">
        <v>670</v>
      </c>
      <c r="F5842" s="3" t="s">
        <v>671</v>
      </c>
      <c r="G5842" s="5">
        <v>24.791883609999999</v>
      </c>
      <c r="H5842" s="5">
        <v>11.92426817</v>
      </c>
      <c r="I5842" s="5">
        <v>45.259015269999999</v>
      </c>
      <c r="J5842" s="2"/>
    </row>
    <row r="5843" spans="1:10" ht="14.4">
      <c r="A5843" s="3" t="s">
        <v>278</v>
      </c>
      <c r="B5843" s="5">
        <v>2007</v>
      </c>
      <c r="C5843" s="3" t="s">
        <v>647</v>
      </c>
      <c r="D5843" s="3" t="s">
        <v>649</v>
      </c>
      <c r="E5843" s="3" t="s">
        <v>670</v>
      </c>
      <c r="F5843" s="3" t="s">
        <v>671</v>
      </c>
      <c r="G5843" s="5">
        <v>24.09919245</v>
      </c>
      <c r="H5843" s="5">
        <v>11.73102976</v>
      </c>
      <c r="I5843" s="5">
        <v>43.024792189999999</v>
      </c>
      <c r="J5843" s="2"/>
    </row>
    <row r="5844" spans="1:10" ht="14.4">
      <c r="A5844" s="3" t="s">
        <v>278</v>
      </c>
      <c r="B5844" s="5">
        <v>2008</v>
      </c>
      <c r="C5844" s="3" t="s">
        <v>647</v>
      </c>
      <c r="D5844" s="3" t="s">
        <v>649</v>
      </c>
      <c r="E5844" s="3" t="s">
        <v>670</v>
      </c>
      <c r="F5844" s="3" t="s">
        <v>671</v>
      </c>
      <c r="G5844" s="5">
        <v>23.898539150000001</v>
      </c>
      <c r="H5844" s="5">
        <v>11.424686830000001</v>
      </c>
      <c r="I5844" s="5">
        <v>45.307441400000002</v>
      </c>
      <c r="J5844" s="2"/>
    </row>
    <row r="5845" spans="1:10" ht="14.4">
      <c r="A5845" s="3" t="s">
        <v>278</v>
      </c>
      <c r="B5845" s="5">
        <v>2009</v>
      </c>
      <c r="C5845" s="3" t="s">
        <v>647</v>
      </c>
      <c r="D5845" s="3" t="s">
        <v>649</v>
      </c>
      <c r="E5845" s="3" t="s">
        <v>670</v>
      </c>
      <c r="F5845" s="3" t="s">
        <v>671</v>
      </c>
      <c r="G5845" s="5">
        <v>24.054288769999999</v>
      </c>
      <c r="H5845" s="5">
        <v>10.875487250000001</v>
      </c>
      <c r="I5845" s="5">
        <v>44.418882259999997</v>
      </c>
      <c r="J5845" s="2"/>
    </row>
    <row r="5846" spans="1:10" ht="14.4">
      <c r="A5846" s="3" t="s">
        <v>278</v>
      </c>
      <c r="B5846" s="5">
        <v>2010</v>
      </c>
      <c r="C5846" s="3" t="s">
        <v>647</v>
      </c>
      <c r="D5846" s="3" t="s">
        <v>649</v>
      </c>
      <c r="E5846" s="3" t="s">
        <v>670</v>
      </c>
      <c r="F5846" s="3" t="s">
        <v>671</v>
      </c>
      <c r="G5846" s="5">
        <v>22.977665510000001</v>
      </c>
      <c r="H5846" s="5">
        <v>10.3957003</v>
      </c>
      <c r="I5846" s="5">
        <v>42.991527050000002</v>
      </c>
      <c r="J5846" s="2"/>
    </row>
    <row r="5847" spans="1:10" ht="14.4">
      <c r="A5847" s="3" t="s">
        <v>278</v>
      </c>
      <c r="B5847" s="5">
        <v>2011</v>
      </c>
      <c r="C5847" s="3" t="s">
        <v>647</v>
      </c>
      <c r="D5847" s="3" t="s">
        <v>649</v>
      </c>
      <c r="E5847" s="3" t="s">
        <v>670</v>
      </c>
      <c r="F5847" s="3" t="s">
        <v>671</v>
      </c>
      <c r="G5847" s="5">
        <v>20.53102324</v>
      </c>
      <c r="H5847" s="5">
        <v>9.3563945250000007</v>
      </c>
      <c r="I5847" s="5">
        <v>38.835728840000002</v>
      </c>
      <c r="J5847" s="2"/>
    </row>
    <row r="5848" spans="1:10" ht="14.4">
      <c r="A5848" s="3" t="s">
        <v>278</v>
      </c>
      <c r="B5848" s="5">
        <v>2012</v>
      </c>
      <c r="C5848" s="3" t="s">
        <v>647</v>
      </c>
      <c r="D5848" s="3" t="s">
        <v>649</v>
      </c>
      <c r="E5848" s="3" t="s">
        <v>670</v>
      </c>
      <c r="F5848" s="3" t="s">
        <v>671</v>
      </c>
      <c r="G5848" s="5">
        <v>18.889582659999999</v>
      </c>
      <c r="H5848" s="5">
        <v>8.478321309</v>
      </c>
      <c r="I5848" s="5">
        <v>36.156998399999999</v>
      </c>
      <c r="J5848" s="2"/>
    </row>
    <row r="5849" spans="1:10" ht="14.4">
      <c r="A5849" s="3" t="s">
        <v>278</v>
      </c>
      <c r="B5849" s="5">
        <v>2013</v>
      </c>
      <c r="C5849" s="3" t="s">
        <v>647</v>
      </c>
      <c r="D5849" s="3" t="s">
        <v>649</v>
      </c>
      <c r="E5849" s="3" t="s">
        <v>670</v>
      </c>
      <c r="F5849" s="3" t="s">
        <v>671</v>
      </c>
      <c r="G5849" s="5">
        <v>18.084781750000001</v>
      </c>
      <c r="H5849" s="5">
        <v>8.3769032919999997</v>
      </c>
      <c r="I5849" s="5">
        <v>34.767820839999999</v>
      </c>
      <c r="J5849" s="2"/>
    </row>
    <row r="5850" spans="1:10" ht="14.4">
      <c r="A5850" s="3" t="s">
        <v>278</v>
      </c>
      <c r="B5850" s="5">
        <v>2014</v>
      </c>
      <c r="C5850" s="3" t="s">
        <v>647</v>
      </c>
      <c r="D5850" s="3" t="s">
        <v>649</v>
      </c>
      <c r="E5850" s="3" t="s">
        <v>670</v>
      </c>
      <c r="F5850" s="3" t="s">
        <v>671</v>
      </c>
      <c r="G5850" s="5">
        <v>17.683409839999999</v>
      </c>
      <c r="H5850" s="5">
        <v>7.8841052999999999</v>
      </c>
      <c r="I5850" s="5">
        <v>34.304763250000001</v>
      </c>
      <c r="J5850" s="2"/>
    </row>
    <row r="5851" spans="1:10" ht="14.4">
      <c r="A5851" s="3" t="s">
        <v>278</v>
      </c>
      <c r="B5851" s="5">
        <v>2015</v>
      </c>
      <c r="C5851" s="3" t="s">
        <v>647</v>
      </c>
      <c r="D5851" s="3" t="s">
        <v>649</v>
      </c>
      <c r="E5851" s="3" t="s">
        <v>670</v>
      </c>
      <c r="F5851" s="3" t="s">
        <v>671</v>
      </c>
      <c r="G5851" s="5">
        <v>16.259846939999999</v>
      </c>
      <c r="H5851" s="5">
        <v>7.3628020769999996</v>
      </c>
      <c r="I5851" s="5">
        <v>33.030059600000001</v>
      </c>
      <c r="J5851" s="2"/>
    </row>
    <row r="5852" spans="1:10" ht="14.4">
      <c r="A5852" s="3" t="s">
        <v>278</v>
      </c>
      <c r="B5852" s="5">
        <v>2016</v>
      </c>
      <c r="C5852" s="3" t="s">
        <v>647</v>
      </c>
      <c r="D5852" s="3" t="s">
        <v>649</v>
      </c>
      <c r="E5852" s="3" t="s">
        <v>670</v>
      </c>
      <c r="F5852" s="3" t="s">
        <v>671</v>
      </c>
      <c r="G5852" s="5">
        <v>16.11588914</v>
      </c>
      <c r="H5852" s="5">
        <v>7.4041169150000004</v>
      </c>
      <c r="I5852" s="5">
        <v>31.08066414</v>
      </c>
      <c r="J5852" s="2"/>
    </row>
    <row r="5853" spans="1:10" ht="14.4">
      <c r="A5853" s="3" t="s">
        <v>278</v>
      </c>
      <c r="B5853" s="5">
        <v>2017</v>
      </c>
      <c r="C5853" s="3" t="s">
        <v>647</v>
      </c>
      <c r="D5853" s="3" t="s">
        <v>649</v>
      </c>
      <c r="E5853" s="3" t="s">
        <v>670</v>
      </c>
      <c r="F5853" s="3" t="s">
        <v>671</v>
      </c>
      <c r="G5853" s="5">
        <v>14.59675515</v>
      </c>
      <c r="H5853" s="5">
        <v>6.7075554500000001</v>
      </c>
      <c r="I5853" s="5">
        <v>27.656036050000001</v>
      </c>
      <c r="J5853" s="2"/>
    </row>
    <row r="5854" spans="1:10" ht="14.4" hidden="1">
      <c r="A5854" s="3" t="s">
        <v>278</v>
      </c>
      <c r="B5854" s="5">
        <v>1990</v>
      </c>
      <c r="C5854" s="3" t="s">
        <v>647</v>
      </c>
      <c r="D5854" s="3" t="s">
        <v>649</v>
      </c>
      <c r="E5854" s="3" t="s">
        <v>670</v>
      </c>
      <c r="F5854" s="3" t="s">
        <v>672</v>
      </c>
      <c r="G5854" s="5">
        <v>4.4504854390000004</v>
      </c>
      <c r="H5854" s="5">
        <v>2.7083936070000001</v>
      </c>
      <c r="I5854" s="5">
        <v>6.4328360419999999</v>
      </c>
      <c r="J5854" s="2"/>
    </row>
    <row r="5855" spans="1:10" ht="14.4" hidden="1">
      <c r="A5855" s="3" t="s">
        <v>278</v>
      </c>
      <c r="B5855" s="5">
        <v>1991</v>
      </c>
      <c r="C5855" s="3" t="s">
        <v>647</v>
      </c>
      <c r="D5855" s="3" t="s">
        <v>649</v>
      </c>
      <c r="E5855" s="3" t="s">
        <v>670</v>
      </c>
      <c r="F5855" s="3" t="s">
        <v>672</v>
      </c>
      <c r="G5855" s="5">
        <v>4.267910702</v>
      </c>
      <c r="H5855" s="5">
        <v>2.6468713140000002</v>
      </c>
      <c r="I5855" s="5">
        <v>6.216997031</v>
      </c>
      <c r="J5855" s="2"/>
    </row>
    <row r="5856" spans="1:10" ht="14.4" hidden="1">
      <c r="A5856" s="3" t="s">
        <v>278</v>
      </c>
      <c r="B5856" s="5">
        <v>1992</v>
      </c>
      <c r="C5856" s="3" t="s">
        <v>647</v>
      </c>
      <c r="D5856" s="3" t="s">
        <v>649</v>
      </c>
      <c r="E5856" s="3" t="s">
        <v>670</v>
      </c>
      <c r="F5856" s="3" t="s">
        <v>672</v>
      </c>
      <c r="G5856" s="5">
        <v>4.0322453999999999</v>
      </c>
      <c r="H5856" s="5">
        <v>2.3697341170000001</v>
      </c>
      <c r="I5856" s="5">
        <v>6.0220167839999998</v>
      </c>
      <c r="J5856" s="2"/>
    </row>
    <row r="5857" spans="1:10" ht="14.4" hidden="1">
      <c r="A5857" s="3" t="s">
        <v>278</v>
      </c>
      <c r="B5857" s="5">
        <v>1993</v>
      </c>
      <c r="C5857" s="3" t="s">
        <v>647</v>
      </c>
      <c r="D5857" s="3" t="s">
        <v>649</v>
      </c>
      <c r="E5857" s="3" t="s">
        <v>670</v>
      </c>
      <c r="F5857" s="3" t="s">
        <v>672</v>
      </c>
      <c r="G5857" s="5">
        <v>3.7029742489999999</v>
      </c>
      <c r="H5857" s="5">
        <v>2.2438697649999999</v>
      </c>
      <c r="I5857" s="5">
        <v>5.6202323759999997</v>
      </c>
      <c r="J5857" s="2"/>
    </row>
    <row r="5858" spans="1:10" ht="14.4" hidden="1">
      <c r="A5858" s="3" t="s">
        <v>278</v>
      </c>
      <c r="B5858" s="5">
        <v>1994</v>
      </c>
      <c r="C5858" s="3" t="s">
        <v>647</v>
      </c>
      <c r="D5858" s="3" t="s">
        <v>649</v>
      </c>
      <c r="E5858" s="3" t="s">
        <v>670</v>
      </c>
      <c r="F5858" s="3" t="s">
        <v>672</v>
      </c>
      <c r="G5858" s="5">
        <v>3.419379766</v>
      </c>
      <c r="H5858" s="5">
        <v>1.9312818709999999</v>
      </c>
      <c r="I5858" s="5">
        <v>5.2661067680000002</v>
      </c>
      <c r="J5858" s="2"/>
    </row>
    <row r="5859" spans="1:10" ht="14.4" hidden="1">
      <c r="A5859" s="3" t="s">
        <v>278</v>
      </c>
      <c r="B5859" s="5">
        <v>1995</v>
      </c>
      <c r="C5859" s="3" t="s">
        <v>647</v>
      </c>
      <c r="D5859" s="3" t="s">
        <v>649</v>
      </c>
      <c r="E5859" s="3" t="s">
        <v>670</v>
      </c>
      <c r="F5859" s="3" t="s">
        <v>672</v>
      </c>
      <c r="G5859" s="5">
        <v>3.1878740969999999</v>
      </c>
      <c r="H5859" s="5">
        <v>1.8016901780000001</v>
      </c>
      <c r="I5859" s="5">
        <v>5.0894558559999998</v>
      </c>
      <c r="J5859" s="2"/>
    </row>
    <row r="5860" spans="1:10" ht="14.4" hidden="1">
      <c r="A5860" s="3" t="s">
        <v>278</v>
      </c>
      <c r="B5860" s="5">
        <v>1996</v>
      </c>
      <c r="C5860" s="3" t="s">
        <v>647</v>
      </c>
      <c r="D5860" s="3" t="s">
        <v>649</v>
      </c>
      <c r="E5860" s="3" t="s">
        <v>670</v>
      </c>
      <c r="F5860" s="3" t="s">
        <v>672</v>
      </c>
      <c r="G5860" s="5">
        <v>2.829292556</v>
      </c>
      <c r="H5860" s="5">
        <v>1.5446268000000001</v>
      </c>
      <c r="I5860" s="5">
        <v>4.580950122</v>
      </c>
      <c r="J5860" s="2"/>
    </row>
    <row r="5861" spans="1:10" ht="14.4" hidden="1">
      <c r="A5861" s="3" t="s">
        <v>278</v>
      </c>
      <c r="B5861" s="5">
        <v>1997</v>
      </c>
      <c r="C5861" s="3" t="s">
        <v>647</v>
      </c>
      <c r="D5861" s="3" t="s">
        <v>649</v>
      </c>
      <c r="E5861" s="3" t="s">
        <v>670</v>
      </c>
      <c r="F5861" s="3" t="s">
        <v>672</v>
      </c>
      <c r="G5861" s="5">
        <v>2.4940215050000001</v>
      </c>
      <c r="H5861" s="5">
        <v>1.3433211190000001</v>
      </c>
      <c r="I5861" s="5">
        <v>4.0530172350000004</v>
      </c>
      <c r="J5861" s="2"/>
    </row>
    <row r="5862" spans="1:10" ht="14.4" hidden="1">
      <c r="A5862" s="3" t="s">
        <v>278</v>
      </c>
      <c r="B5862" s="5">
        <v>1998</v>
      </c>
      <c r="C5862" s="3" t="s">
        <v>647</v>
      </c>
      <c r="D5862" s="3" t="s">
        <v>649</v>
      </c>
      <c r="E5862" s="3" t="s">
        <v>670</v>
      </c>
      <c r="F5862" s="3" t="s">
        <v>672</v>
      </c>
      <c r="G5862" s="5">
        <v>2.1534061499999999</v>
      </c>
      <c r="H5862" s="5">
        <v>1.16152791</v>
      </c>
      <c r="I5862" s="5">
        <v>3.573501222</v>
      </c>
      <c r="J5862" s="2"/>
    </row>
    <row r="5863" spans="1:10" ht="14.4" hidden="1">
      <c r="A5863" s="3" t="s">
        <v>278</v>
      </c>
      <c r="B5863" s="5">
        <v>1999</v>
      </c>
      <c r="C5863" s="3" t="s">
        <v>647</v>
      </c>
      <c r="D5863" s="3" t="s">
        <v>649</v>
      </c>
      <c r="E5863" s="3" t="s">
        <v>670</v>
      </c>
      <c r="F5863" s="3" t="s">
        <v>672</v>
      </c>
      <c r="G5863" s="5">
        <v>1.8987653339999999</v>
      </c>
      <c r="H5863" s="5">
        <v>1.0108328870000001</v>
      </c>
      <c r="I5863" s="5">
        <v>3.2112702440000001</v>
      </c>
      <c r="J5863" s="2"/>
    </row>
    <row r="5864" spans="1:10" ht="14.4" hidden="1">
      <c r="A5864" s="3" t="s">
        <v>278</v>
      </c>
      <c r="B5864" s="5">
        <v>2000</v>
      </c>
      <c r="C5864" s="3" t="s">
        <v>647</v>
      </c>
      <c r="D5864" s="3" t="s">
        <v>649</v>
      </c>
      <c r="E5864" s="3" t="s">
        <v>670</v>
      </c>
      <c r="F5864" s="3" t="s">
        <v>672</v>
      </c>
      <c r="G5864" s="5">
        <v>1.726411696</v>
      </c>
      <c r="H5864" s="5">
        <v>0.86117552200000003</v>
      </c>
      <c r="I5864" s="5">
        <v>2.932635382</v>
      </c>
      <c r="J5864" s="2"/>
    </row>
    <row r="5865" spans="1:10" ht="14.4" hidden="1">
      <c r="A5865" s="3" t="s">
        <v>278</v>
      </c>
      <c r="B5865" s="5">
        <v>2001</v>
      </c>
      <c r="C5865" s="3" t="s">
        <v>647</v>
      </c>
      <c r="D5865" s="3" t="s">
        <v>649</v>
      </c>
      <c r="E5865" s="3" t="s">
        <v>670</v>
      </c>
      <c r="F5865" s="3" t="s">
        <v>672</v>
      </c>
      <c r="G5865" s="5">
        <v>1.5244921300000001</v>
      </c>
      <c r="H5865" s="5">
        <v>0.77015504599999995</v>
      </c>
      <c r="I5865" s="5">
        <v>2.602255843</v>
      </c>
      <c r="J5865" s="2"/>
    </row>
    <row r="5866" spans="1:10" ht="14.4" hidden="1">
      <c r="A5866" s="3" t="s">
        <v>278</v>
      </c>
      <c r="B5866" s="5">
        <v>2002</v>
      </c>
      <c r="C5866" s="3" t="s">
        <v>647</v>
      </c>
      <c r="D5866" s="3" t="s">
        <v>649</v>
      </c>
      <c r="E5866" s="3" t="s">
        <v>670</v>
      </c>
      <c r="F5866" s="3" t="s">
        <v>672</v>
      </c>
      <c r="G5866" s="5">
        <v>1.3070697689999999</v>
      </c>
      <c r="H5866" s="5">
        <v>0.66009163500000001</v>
      </c>
      <c r="I5866" s="5">
        <v>2.2392720169999998</v>
      </c>
      <c r="J5866" s="2"/>
    </row>
    <row r="5867" spans="1:10" ht="14.4" hidden="1">
      <c r="A5867" s="3" t="s">
        <v>278</v>
      </c>
      <c r="B5867" s="5">
        <v>2003</v>
      </c>
      <c r="C5867" s="3" t="s">
        <v>647</v>
      </c>
      <c r="D5867" s="3" t="s">
        <v>649</v>
      </c>
      <c r="E5867" s="3" t="s">
        <v>670</v>
      </c>
      <c r="F5867" s="3" t="s">
        <v>672</v>
      </c>
      <c r="G5867" s="5">
        <v>1.1448925619999999</v>
      </c>
      <c r="H5867" s="5">
        <v>0.55947388300000001</v>
      </c>
      <c r="I5867" s="5">
        <v>2.01753333</v>
      </c>
      <c r="J5867" s="2"/>
    </row>
    <row r="5868" spans="1:10" ht="14.4" hidden="1">
      <c r="A5868" s="3" t="s">
        <v>278</v>
      </c>
      <c r="B5868" s="5">
        <v>2004</v>
      </c>
      <c r="C5868" s="3" t="s">
        <v>647</v>
      </c>
      <c r="D5868" s="3" t="s">
        <v>649</v>
      </c>
      <c r="E5868" s="3" t="s">
        <v>670</v>
      </c>
      <c r="F5868" s="3" t="s">
        <v>672</v>
      </c>
      <c r="G5868" s="5">
        <v>1.1054450330000001</v>
      </c>
      <c r="H5868" s="5">
        <v>0.54770707100000005</v>
      </c>
      <c r="I5868" s="5">
        <v>1.9628518210000001</v>
      </c>
      <c r="J5868" s="2"/>
    </row>
    <row r="5869" spans="1:10" ht="14.4" hidden="1">
      <c r="A5869" s="3" t="s">
        <v>278</v>
      </c>
      <c r="B5869" s="5">
        <v>2005</v>
      </c>
      <c r="C5869" s="3" t="s">
        <v>647</v>
      </c>
      <c r="D5869" s="3" t="s">
        <v>649</v>
      </c>
      <c r="E5869" s="3" t="s">
        <v>670</v>
      </c>
      <c r="F5869" s="3" t="s">
        <v>672</v>
      </c>
      <c r="G5869" s="5">
        <v>1.07362917</v>
      </c>
      <c r="H5869" s="5">
        <v>0.519460017</v>
      </c>
      <c r="I5869" s="5">
        <v>1.9351370999999999</v>
      </c>
      <c r="J5869" s="2"/>
    </row>
    <row r="5870" spans="1:10" ht="14.4" hidden="1">
      <c r="A5870" s="3" t="s">
        <v>278</v>
      </c>
      <c r="B5870" s="5">
        <v>2006</v>
      </c>
      <c r="C5870" s="3" t="s">
        <v>647</v>
      </c>
      <c r="D5870" s="3" t="s">
        <v>649</v>
      </c>
      <c r="E5870" s="3" t="s">
        <v>670</v>
      </c>
      <c r="F5870" s="3" t="s">
        <v>672</v>
      </c>
      <c r="G5870" s="5">
        <v>1.0193678850000001</v>
      </c>
      <c r="H5870" s="5">
        <v>0.48734451299999998</v>
      </c>
      <c r="I5870" s="5">
        <v>1.8255137219999999</v>
      </c>
      <c r="J5870" s="2"/>
    </row>
    <row r="5871" spans="1:10" ht="14.4" hidden="1">
      <c r="A5871" s="3" t="s">
        <v>278</v>
      </c>
      <c r="B5871" s="5">
        <v>2007</v>
      </c>
      <c r="C5871" s="3" t="s">
        <v>647</v>
      </c>
      <c r="D5871" s="3" t="s">
        <v>649</v>
      </c>
      <c r="E5871" s="3" t="s">
        <v>670</v>
      </c>
      <c r="F5871" s="3" t="s">
        <v>672</v>
      </c>
      <c r="G5871" s="5">
        <v>0.98432188700000001</v>
      </c>
      <c r="H5871" s="5">
        <v>0.48561619499999997</v>
      </c>
      <c r="I5871" s="5">
        <v>1.7715439150000001</v>
      </c>
      <c r="J5871" s="2"/>
    </row>
    <row r="5872" spans="1:10" ht="14.4" hidden="1">
      <c r="A5872" s="3" t="s">
        <v>278</v>
      </c>
      <c r="B5872" s="5">
        <v>2008</v>
      </c>
      <c r="C5872" s="3" t="s">
        <v>647</v>
      </c>
      <c r="D5872" s="3" t="s">
        <v>649</v>
      </c>
      <c r="E5872" s="3" t="s">
        <v>670</v>
      </c>
      <c r="F5872" s="3" t="s">
        <v>672</v>
      </c>
      <c r="G5872" s="5">
        <v>0.96880360099999996</v>
      </c>
      <c r="H5872" s="5">
        <v>0.46879324700000002</v>
      </c>
      <c r="I5872" s="5">
        <v>1.7754921610000001</v>
      </c>
      <c r="J5872" s="2"/>
    </row>
    <row r="5873" spans="1:10" ht="14.4" hidden="1">
      <c r="A5873" s="3" t="s">
        <v>278</v>
      </c>
      <c r="B5873" s="5">
        <v>2009</v>
      </c>
      <c r="C5873" s="3" t="s">
        <v>647</v>
      </c>
      <c r="D5873" s="3" t="s">
        <v>649</v>
      </c>
      <c r="E5873" s="3" t="s">
        <v>670</v>
      </c>
      <c r="F5873" s="3" t="s">
        <v>672</v>
      </c>
      <c r="G5873" s="5">
        <v>0.97039970499999995</v>
      </c>
      <c r="H5873" s="5">
        <v>0.44037544000000001</v>
      </c>
      <c r="I5873" s="5">
        <v>1.762604772</v>
      </c>
      <c r="J5873" s="2"/>
    </row>
    <row r="5874" spans="1:10" ht="14.4" hidden="1">
      <c r="A5874" s="3" t="s">
        <v>278</v>
      </c>
      <c r="B5874" s="5">
        <v>2010</v>
      </c>
      <c r="C5874" s="3" t="s">
        <v>647</v>
      </c>
      <c r="D5874" s="3" t="s">
        <v>649</v>
      </c>
      <c r="E5874" s="3" t="s">
        <v>670</v>
      </c>
      <c r="F5874" s="3" t="s">
        <v>672</v>
      </c>
      <c r="G5874" s="5">
        <v>0.92454377200000004</v>
      </c>
      <c r="H5874" s="5">
        <v>0.41665698000000001</v>
      </c>
      <c r="I5874" s="5">
        <v>1.7343491639999999</v>
      </c>
      <c r="J5874" s="2"/>
    </row>
    <row r="5875" spans="1:10" ht="14.4" hidden="1">
      <c r="A5875" s="3" t="s">
        <v>278</v>
      </c>
      <c r="B5875" s="5">
        <v>2011</v>
      </c>
      <c r="C5875" s="3" t="s">
        <v>647</v>
      </c>
      <c r="D5875" s="3" t="s">
        <v>649</v>
      </c>
      <c r="E5875" s="3" t="s">
        <v>670</v>
      </c>
      <c r="F5875" s="3" t="s">
        <v>672</v>
      </c>
      <c r="G5875" s="5">
        <v>0.82065943900000005</v>
      </c>
      <c r="H5875" s="5">
        <v>0.37692770199999998</v>
      </c>
      <c r="I5875" s="5">
        <v>1.5403083420000001</v>
      </c>
      <c r="J5875" s="2"/>
    </row>
    <row r="5876" spans="1:10" ht="14.4" hidden="1">
      <c r="A5876" s="3" t="s">
        <v>278</v>
      </c>
      <c r="B5876" s="5">
        <v>2012</v>
      </c>
      <c r="C5876" s="3" t="s">
        <v>647</v>
      </c>
      <c r="D5876" s="3" t="s">
        <v>649</v>
      </c>
      <c r="E5876" s="3" t="s">
        <v>670</v>
      </c>
      <c r="F5876" s="3" t="s">
        <v>672</v>
      </c>
      <c r="G5876" s="5">
        <v>0.75543693899999997</v>
      </c>
      <c r="H5876" s="5">
        <v>0.34418084900000001</v>
      </c>
      <c r="I5876" s="5">
        <v>1.461543244</v>
      </c>
      <c r="J5876" s="2"/>
    </row>
    <row r="5877" spans="1:10" ht="14.4" hidden="1">
      <c r="A5877" s="3" t="s">
        <v>278</v>
      </c>
      <c r="B5877" s="5">
        <v>2013</v>
      </c>
      <c r="C5877" s="3" t="s">
        <v>647</v>
      </c>
      <c r="D5877" s="3" t="s">
        <v>649</v>
      </c>
      <c r="E5877" s="3" t="s">
        <v>670</v>
      </c>
      <c r="F5877" s="3" t="s">
        <v>672</v>
      </c>
      <c r="G5877" s="5">
        <v>0.72396706399999999</v>
      </c>
      <c r="H5877" s="5">
        <v>0.33238620299999999</v>
      </c>
      <c r="I5877" s="5">
        <v>1.388373364</v>
      </c>
      <c r="J5877" s="2"/>
    </row>
    <row r="5878" spans="1:10" ht="14.4" hidden="1">
      <c r="A5878" s="3" t="s">
        <v>278</v>
      </c>
      <c r="B5878" s="5">
        <v>2014</v>
      </c>
      <c r="C5878" s="3" t="s">
        <v>647</v>
      </c>
      <c r="D5878" s="3" t="s">
        <v>649</v>
      </c>
      <c r="E5878" s="3" t="s">
        <v>670</v>
      </c>
      <c r="F5878" s="3" t="s">
        <v>672</v>
      </c>
      <c r="G5878" s="5">
        <v>0.70847919699999995</v>
      </c>
      <c r="H5878" s="5">
        <v>0.31912575199999998</v>
      </c>
      <c r="I5878" s="5">
        <v>1.384075325</v>
      </c>
      <c r="J5878" s="2"/>
    </row>
    <row r="5879" spans="1:10" ht="14.4" hidden="1">
      <c r="A5879" s="3" t="s">
        <v>278</v>
      </c>
      <c r="B5879" s="5">
        <v>2015</v>
      </c>
      <c r="C5879" s="3" t="s">
        <v>647</v>
      </c>
      <c r="D5879" s="3" t="s">
        <v>649</v>
      </c>
      <c r="E5879" s="3" t="s">
        <v>670</v>
      </c>
      <c r="F5879" s="3" t="s">
        <v>672</v>
      </c>
      <c r="G5879" s="5">
        <v>0.65489501699999997</v>
      </c>
      <c r="H5879" s="5">
        <v>0.29734346900000003</v>
      </c>
      <c r="I5879" s="5">
        <v>1.3076289160000001</v>
      </c>
      <c r="J5879" s="2"/>
    </row>
    <row r="5880" spans="1:10" ht="14.4" hidden="1">
      <c r="A5880" s="3" t="s">
        <v>278</v>
      </c>
      <c r="B5880" s="5">
        <v>2016</v>
      </c>
      <c r="C5880" s="3" t="s">
        <v>647</v>
      </c>
      <c r="D5880" s="3" t="s">
        <v>649</v>
      </c>
      <c r="E5880" s="3" t="s">
        <v>670</v>
      </c>
      <c r="F5880" s="3" t="s">
        <v>672</v>
      </c>
      <c r="G5880" s="5">
        <v>0.65464255599999999</v>
      </c>
      <c r="H5880" s="5">
        <v>0.29983468000000002</v>
      </c>
      <c r="I5880" s="5">
        <v>1.251877312</v>
      </c>
      <c r="J5880" s="2"/>
    </row>
    <row r="5881" spans="1:10" ht="14.4" hidden="1">
      <c r="A5881" s="3" t="s">
        <v>278</v>
      </c>
      <c r="B5881" s="5">
        <v>2017</v>
      </c>
      <c r="C5881" s="3" t="s">
        <v>647</v>
      </c>
      <c r="D5881" s="3" t="s">
        <v>649</v>
      </c>
      <c r="E5881" s="3" t="s">
        <v>670</v>
      </c>
      <c r="F5881" s="3" t="s">
        <v>672</v>
      </c>
      <c r="G5881" s="5">
        <v>0.59831995100000002</v>
      </c>
      <c r="H5881" s="5">
        <v>0.27335647099999999</v>
      </c>
      <c r="I5881" s="5">
        <v>1.1358689449999999</v>
      </c>
      <c r="J5881" s="2"/>
    </row>
    <row r="5882" spans="1:10" ht="14.4">
      <c r="A5882" s="3" t="s">
        <v>278</v>
      </c>
      <c r="B5882" s="5">
        <v>1990</v>
      </c>
      <c r="C5882" s="3" t="s">
        <v>647</v>
      </c>
      <c r="D5882" s="3" t="s">
        <v>650</v>
      </c>
      <c r="E5882" s="3" t="s">
        <v>670</v>
      </c>
      <c r="F5882" s="3" t="s">
        <v>671</v>
      </c>
      <c r="G5882" s="5">
        <v>20.956416359999999</v>
      </c>
      <c r="H5882" s="5">
        <v>11.857033339999999</v>
      </c>
      <c r="I5882" s="5">
        <v>31.842203940000001</v>
      </c>
      <c r="J5882" s="2"/>
    </row>
    <row r="5883" spans="1:10" ht="14.4">
      <c r="A5883" s="3" t="s">
        <v>278</v>
      </c>
      <c r="B5883" s="5">
        <v>1991</v>
      </c>
      <c r="C5883" s="3" t="s">
        <v>647</v>
      </c>
      <c r="D5883" s="3" t="s">
        <v>650</v>
      </c>
      <c r="E5883" s="3" t="s">
        <v>670</v>
      </c>
      <c r="F5883" s="3" t="s">
        <v>671</v>
      </c>
      <c r="G5883" s="5">
        <v>17.95780963</v>
      </c>
      <c r="H5883" s="5">
        <v>10.12919048</v>
      </c>
      <c r="I5883" s="5">
        <v>27.49856626</v>
      </c>
      <c r="J5883" s="2"/>
    </row>
    <row r="5884" spans="1:10" ht="14.4">
      <c r="A5884" s="3" t="s">
        <v>278</v>
      </c>
      <c r="B5884" s="5">
        <v>1992</v>
      </c>
      <c r="C5884" s="3" t="s">
        <v>647</v>
      </c>
      <c r="D5884" s="3" t="s">
        <v>650</v>
      </c>
      <c r="E5884" s="3" t="s">
        <v>670</v>
      </c>
      <c r="F5884" s="3" t="s">
        <v>671</v>
      </c>
      <c r="G5884" s="5">
        <v>15.28366274</v>
      </c>
      <c r="H5884" s="5">
        <v>8.6343549329999991</v>
      </c>
      <c r="I5884" s="5">
        <v>23.661568519999999</v>
      </c>
      <c r="J5884" s="2"/>
    </row>
    <row r="5885" spans="1:10" ht="14.4">
      <c r="A5885" s="3" t="s">
        <v>278</v>
      </c>
      <c r="B5885" s="5">
        <v>1993</v>
      </c>
      <c r="C5885" s="3" t="s">
        <v>647</v>
      </c>
      <c r="D5885" s="3" t="s">
        <v>650</v>
      </c>
      <c r="E5885" s="3" t="s">
        <v>670</v>
      </c>
      <c r="F5885" s="3" t="s">
        <v>671</v>
      </c>
      <c r="G5885" s="5">
        <v>12.764903070000001</v>
      </c>
      <c r="H5885" s="5">
        <v>7.2297698219999997</v>
      </c>
      <c r="I5885" s="5">
        <v>20.174926020000001</v>
      </c>
      <c r="J5885" s="2"/>
    </row>
    <row r="5886" spans="1:10" ht="14.4">
      <c r="A5886" s="3" t="s">
        <v>278</v>
      </c>
      <c r="B5886" s="5">
        <v>1994</v>
      </c>
      <c r="C5886" s="3" t="s">
        <v>647</v>
      </c>
      <c r="D5886" s="3" t="s">
        <v>650</v>
      </c>
      <c r="E5886" s="3" t="s">
        <v>670</v>
      </c>
      <c r="F5886" s="3" t="s">
        <v>671</v>
      </c>
      <c r="G5886" s="5">
        <v>10.856279900000001</v>
      </c>
      <c r="H5886" s="5">
        <v>5.9705378339999999</v>
      </c>
      <c r="I5886" s="5">
        <v>17.25427449</v>
      </c>
      <c r="J5886" s="2"/>
    </row>
    <row r="5887" spans="1:10" ht="14.4">
      <c r="A5887" s="3" t="s">
        <v>278</v>
      </c>
      <c r="B5887" s="5">
        <v>1995</v>
      </c>
      <c r="C5887" s="3" t="s">
        <v>647</v>
      </c>
      <c r="D5887" s="3" t="s">
        <v>650</v>
      </c>
      <c r="E5887" s="3" t="s">
        <v>670</v>
      </c>
      <c r="F5887" s="3" t="s">
        <v>671</v>
      </c>
      <c r="G5887" s="5">
        <v>9.5041677040000003</v>
      </c>
      <c r="H5887" s="5">
        <v>5.0296556619999997</v>
      </c>
      <c r="I5887" s="5">
        <v>15.627522730000001</v>
      </c>
      <c r="J5887" s="2"/>
    </row>
    <row r="5888" spans="1:10" ht="14.4">
      <c r="A5888" s="3" t="s">
        <v>278</v>
      </c>
      <c r="B5888" s="5">
        <v>1996</v>
      </c>
      <c r="C5888" s="3" t="s">
        <v>647</v>
      </c>
      <c r="D5888" s="3" t="s">
        <v>650</v>
      </c>
      <c r="E5888" s="3" t="s">
        <v>670</v>
      </c>
      <c r="F5888" s="3" t="s">
        <v>671</v>
      </c>
      <c r="G5888" s="5">
        <v>8.1281599969999991</v>
      </c>
      <c r="H5888" s="5">
        <v>4.2031998489999998</v>
      </c>
      <c r="I5888" s="5">
        <v>13.373875440000001</v>
      </c>
      <c r="J5888" s="2"/>
    </row>
    <row r="5889" spans="1:10" ht="14.4">
      <c r="A5889" s="3" t="s">
        <v>278</v>
      </c>
      <c r="B5889" s="5">
        <v>1997</v>
      </c>
      <c r="C5889" s="3" t="s">
        <v>647</v>
      </c>
      <c r="D5889" s="3" t="s">
        <v>650</v>
      </c>
      <c r="E5889" s="3" t="s">
        <v>670</v>
      </c>
      <c r="F5889" s="3" t="s">
        <v>671</v>
      </c>
      <c r="G5889" s="5">
        <v>7.0037811459999997</v>
      </c>
      <c r="H5889" s="5">
        <v>3.6057909029999999</v>
      </c>
      <c r="I5889" s="5">
        <v>11.878810059999999</v>
      </c>
      <c r="J5889" s="2"/>
    </row>
    <row r="5890" spans="1:10" ht="14.4">
      <c r="A5890" s="3" t="s">
        <v>278</v>
      </c>
      <c r="B5890" s="5">
        <v>1998</v>
      </c>
      <c r="C5890" s="3" t="s">
        <v>647</v>
      </c>
      <c r="D5890" s="3" t="s">
        <v>650</v>
      </c>
      <c r="E5890" s="3" t="s">
        <v>670</v>
      </c>
      <c r="F5890" s="3" t="s">
        <v>671</v>
      </c>
      <c r="G5890" s="5">
        <v>5.9697274760000001</v>
      </c>
      <c r="H5890" s="5">
        <v>3.00562511</v>
      </c>
      <c r="I5890" s="5">
        <v>10.43433549</v>
      </c>
      <c r="J5890" s="2"/>
    </row>
    <row r="5891" spans="1:10" ht="14.4">
      <c r="A5891" s="3" t="s">
        <v>278</v>
      </c>
      <c r="B5891" s="5">
        <v>1999</v>
      </c>
      <c r="C5891" s="3" t="s">
        <v>647</v>
      </c>
      <c r="D5891" s="3" t="s">
        <v>650</v>
      </c>
      <c r="E5891" s="3" t="s">
        <v>670</v>
      </c>
      <c r="F5891" s="3" t="s">
        <v>671</v>
      </c>
      <c r="G5891" s="5">
        <v>5.1831270780000001</v>
      </c>
      <c r="H5891" s="5">
        <v>2.5177627839999999</v>
      </c>
      <c r="I5891" s="5">
        <v>9.3790446700000007</v>
      </c>
      <c r="J5891" s="2"/>
    </row>
    <row r="5892" spans="1:10" ht="14.4">
      <c r="A5892" s="3" t="s">
        <v>278</v>
      </c>
      <c r="B5892" s="5">
        <v>2000</v>
      </c>
      <c r="C5892" s="3" t="s">
        <v>647</v>
      </c>
      <c r="D5892" s="3" t="s">
        <v>650</v>
      </c>
      <c r="E5892" s="3" t="s">
        <v>670</v>
      </c>
      <c r="F5892" s="3" t="s">
        <v>671</v>
      </c>
      <c r="G5892" s="5">
        <v>4.6866965389999997</v>
      </c>
      <c r="H5892" s="5">
        <v>2.1818244199999999</v>
      </c>
      <c r="I5892" s="5">
        <v>8.5462741080000004</v>
      </c>
      <c r="J5892" s="2"/>
    </row>
    <row r="5893" spans="1:10" ht="14.4">
      <c r="A5893" s="3" t="s">
        <v>278</v>
      </c>
      <c r="B5893" s="5">
        <v>2001</v>
      </c>
      <c r="C5893" s="3" t="s">
        <v>647</v>
      </c>
      <c r="D5893" s="3" t="s">
        <v>650</v>
      </c>
      <c r="E5893" s="3" t="s">
        <v>670</v>
      </c>
      <c r="F5893" s="3" t="s">
        <v>671</v>
      </c>
      <c r="G5893" s="5">
        <v>4.1300399969999999</v>
      </c>
      <c r="H5893" s="5">
        <v>1.909065231</v>
      </c>
      <c r="I5893" s="5">
        <v>7.5412878909999996</v>
      </c>
      <c r="J5893" s="2"/>
    </row>
    <row r="5894" spans="1:10" ht="14.4">
      <c r="A5894" s="3" t="s">
        <v>278</v>
      </c>
      <c r="B5894" s="5">
        <v>2002</v>
      </c>
      <c r="C5894" s="3" t="s">
        <v>647</v>
      </c>
      <c r="D5894" s="3" t="s">
        <v>650</v>
      </c>
      <c r="E5894" s="3" t="s">
        <v>670</v>
      </c>
      <c r="F5894" s="3" t="s">
        <v>671</v>
      </c>
      <c r="G5894" s="5">
        <v>3.5603059099999999</v>
      </c>
      <c r="H5894" s="5">
        <v>1.6527965710000001</v>
      </c>
      <c r="I5894" s="5">
        <v>6.5192199710000001</v>
      </c>
      <c r="J5894" s="2"/>
    </row>
    <row r="5895" spans="1:10" ht="14.4">
      <c r="A5895" s="3" t="s">
        <v>278</v>
      </c>
      <c r="B5895" s="5">
        <v>2003</v>
      </c>
      <c r="C5895" s="3" t="s">
        <v>647</v>
      </c>
      <c r="D5895" s="3" t="s">
        <v>650</v>
      </c>
      <c r="E5895" s="3" t="s">
        <v>670</v>
      </c>
      <c r="F5895" s="3" t="s">
        <v>671</v>
      </c>
      <c r="G5895" s="5">
        <v>3.1110252109999998</v>
      </c>
      <c r="H5895" s="5">
        <v>1.492687485</v>
      </c>
      <c r="I5895" s="5">
        <v>5.7037856570000001</v>
      </c>
      <c r="J5895" s="2"/>
    </row>
    <row r="5896" spans="1:10" ht="14.4">
      <c r="A5896" s="3" t="s">
        <v>278</v>
      </c>
      <c r="B5896" s="5">
        <v>2004</v>
      </c>
      <c r="C5896" s="3" t="s">
        <v>647</v>
      </c>
      <c r="D5896" s="3" t="s">
        <v>650</v>
      </c>
      <c r="E5896" s="3" t="s">
        <v>670</v>
      </c>
      <c r="F5896" s="3" t="s">
        <v>671</v>
      </c>
      <c r="G5896" s="5">
        <v>3.0132748490000001</v>
      </c>
      <c r="H5896" s="5">
        <v>1.411083793</v>
      </c>
      <c r="I5896" s="5">
        <v>5.579899213</v>
      </c>
      <c r="J5896" s="2"/>
    </row>
    <row r="5897" spans="1:10" ht="14.4">
      <c r="A5897" s="3" t="s">
        <v>278</v>
      </c>
      <c r="B5897" s="5">
        <v>2005</v>
      </c>
      <c r="C5897" s="3" t="s">
        <v>647</v>
      </c>
      <c r="D5897" s="3" t="s">
        <v>650</v>
      </c>
      <c r="E5897" s="3" t="s">
        <v>670</v>
      </c>
      <c r="F5897" s="3" t="s">
        <v>671</v>
      </c>
      <c r="G5897" s="5">
        <v>2.945395692</v>
      </c>
      <c r="H5897" s="5">
        <v>1.3507253029999999</v>
      </c>
      <c r="I5897" s="5">
        <v>5.3114554649999999</v>
      </c>
      <c r="J5897" s="2"/>
    </row>
    <row r="5898" spans="1:10" ht="14.4">
      <c r="A5898" s="3" t="s">
        <v>278</v>
      </c>
      <c r="B5898" s="5">
        <v>2006</v>
      </c>
      <c r="C5898" s="3" t="s">
        <v>647</v>
      </c>
      <c r="D5898" s="3" t="s">
        <v>650</v>
      </c>
      <c r="E5898" s="3" t="s">
        <v>670</v>
      </c>
      <c r="F5898" s="3" t="s">
        <v>671</v>
      </c>
      <c r="G5898" s="5">
        <v>2.8360388439999999</v>
      </c>
      <c r="H5898" s="5">
        <v>1.3204696760000001</v>
      </c>
      <c r="I5898" s="5">
        <v>5.4385096949999996</v>
      </c>
      <c r="J5898" s="2"/>
    </row>
    <row r="5899" spans="1:10" ht="14.4">
      <c r="A5899" s="3" t="s">
        <v>278</v>
      </c>
      <c r="B5899" s="5">
        <v>2007</v>
      </c>
      <c r="C5899" s="3" t="s">
        <v>647</v>
      </c>
      <c r="D5899" s="3" t="s">
        <v>650</v>
      </c>
      <c r="E5899" s="3" t="s">
        <v>670</v>
      </c>
      <c r="F5899" s="3" t="s">
        <v>671</v>
      </c>
      <c r="G5899" s="5">
        <v>2.756133733</v>
      </c>
      <c r="H5899" s="5">
        <v>1.3115216510000001</v>
      </c>
      <c r="I5899" s="5">
        <v>4.9990177730000003</v>
      </c>
      <c r="J5899" s="2"/>
    </row>
    <row r="5900" spans="1:10" ht="14.4">
      <c r="A5900" s="3" t="s">
        <v>278</v>
      </c>
      <c r="B5900" s="5">
        <v>2008</v>
      </c>
      <c r="C5900" s="3" t="s">
        <v>647</v>
      </c>
      <c r="D5900" s="3" t="s">
        <v>650</v>
      </c>
      <c r="E5900" s="3" t="s">
        <v>670</v>
      </c>
      <c r="F5900" s="3" t="s">
        <v>671</v>
      </c>
      <c r="G5900" s="5">
        <v>2.7347516189999999</v>
      </c>
      <c r="H5900" s="5">
        <v>1.2286652339999999</v>
      </c>
      <c r="I5900" s="5">
        <v>5.1728301380000001</v>
      </c>
      <c r="J5900" s="2"/>
    </row>
    <row r="5901" spans="1:10" ht="14.4">
      <c r="A5901" s="3" t="s">
        <v>278</v>
      </c>
      <c r="B5901" s="5">
        <v>2009</v>
      </c>
      <c r="C5901" s="3" t="s">
        <v>647</v>
      </c>
      <c r="D5901" s="3" t="s">
        <v>650</v>
      </c>
      <c r="E5901" s="3" t="s">
        <v>670</v>
      </c>
      <c r="F5901" s="3" t="s">
        <v>671</v>
      </c>
      <c r="G5901" s="5">
        <v>2.787354187</v>
      </c>
      <c r="H5901" s="5">
        <v>1.215117105</v>
      </c>
      <c r="I5901" s="5">
        <v>5.3884548890000001</v>
      </c>
      <c r="J5901" s="2"/>
    </row>
    <row r="5902" spans="1:10" ht="14.4">
      <c r="A5902" s="3" t="s">
        <v>278</v>
      </c>
      <c r="B5902" s="5">
        <v>2010</v>
      </c>
      <c r="C5902" s="3" t="s">
        <v>647</v>
      </c>
      <c r="D5902" s="3" t="s">
        <v>650</v>
      </c>
      <c r="E5902" s="3" t="s">
        <v>670</v>
      </c>
      <c r="F5902" s="3" t="s">
        <v>671</v>
      </c>
      <c r="G5902" s="5">
        <v>2.7171176269999999</v>
      </c>
      <c r="H5902" s="5">
        <v>1.1725116209999999</v>
      </c>
      <c r="I5902" s="5">
        <v>5.2828239970000004</v>
      </c>
      <c r="J5902" s="2"/>
    </row>
    <row r="5903" spans="1:10" ht="14.4">
      <c r="A5903" s="3" t="s">
        <v>278</v>
      </c>
      <c r="B5903" s="5">
        <v>2011</v>
      </c>
      <c r="C5903" s="3" t="s">
        <v>647</v>
      </c>
      <c r="D5903" s="3" t="s">
        <v>650</v>
      </c>
      <c r="E5903" s="3" t="s">
        <v>670</v>
      </c>
      <c r="F5903" s="3" t="s">
        <v>671</v>
      </c>
      <c r="G5903" s="5">
        <v>2.4704630970000001</v>
      </c>
      <c r="H5903" s="5">
        <v>1.096865</v>
      </c>
      <c r="I5903" s="5">
        <v>4.8825881420000004</v>
      </c>
      <c r="J5903" s="2"/>
    </row>
    <row r="5904" spans="1:10" ht="14.4">
      <c r="A5904" s="3" t="s">
        <v>278</v>
      </c>
      <c r="B5904" s="5">
        <v>2012</v>
      </c>
      <c r="C5904" s="3" t="s">
        <v>647</v>
      </c>
      <c r="D5904" s="3" t="s">
        <v>650</v>
      </c>
      <c r="E5904" s="3" t="s">
        <v>670</v>
      </c>
      <c r="F5904" s="3" t="s">
        <v>671</v>
      </c>
      <c r="G5904" s="5">
        <v>2.320275208</v>
      </c>
      <c r="H5904" s="5">
        <v>1.0006068459999999</v>
      </c>
      <c r="I5904" s="5">
        <v>4.6473506410000001</v>
      </c>
      <c r="J5904" s="2"/>
    </row>
    <row r="5905" spans="1:10" ht="14.4">
      <c r="A5905" s="3" t="s">
        <v>278</v>
      </c>
      <c r="B5905" s="5">
        <v>2013</v>
      </c>
      <c r="C5905" s="3" t="s">
        <v>647</v>
      </c>
      <c r="D5905" s="3" t="s">
        <v>650</v>
      </c>
      <c r="E5905" s="3" t="s">
        <v>670</v>
      </c>
      <c r="F5905" s="3" t="s">
        <v>671</v>
      </c>
      <c r="G5905" s="5">
        <v>2.2563626270000001</v>
      </c>
      <c r="H5905" s="5">
        <v>1.0151562169999999</v>
      </c>
      <c r="I5905" s="5">
        <v>4.5414522489999998</v>
      </c>
      <c r="J5905" s="2"/>
    </row>
    <row r="5906" spans="1:10" ht="14.4">
      <c r="A5906" s="3" t="s">
        <v>278</v>
      </c>
      <c r="B5906" s="5">
        <v>2014</v>
      </c>
      <c r="C5906" s="3" t="s">
        <v>647</v>
      </c>
      <c r="D5906" s="3" t="s">
        <v>650</v>
      </c>
      <c r="E5906" s="3" t="s">
        <v>670</v>
      </c>
      <c r="F5906" s="3" t="s">
        <v>671</v>
      </c>
      <c r="G5906" s="5">
        <v>2.216730702</v>
      </c>
      <c r="H5906" s="5">
        <v>0.92505014900000004</v>
      </c>
      <c r="I5906" s="5">
        <v>4.4352043209999996</v>
      </c>
      <c r="J5906" s="2"/>
    </row>
    <row r="5907" spans="1:10" ht="14.4">
      <c r="A5907" s="3" t="s">
        <v>278</v>
      </c>
      <c r="B5907" s="5">
        <v>2015</v>
      </c>
      <c r="C5907" s="3" t="s">
        <v>647</v>
      </c>
      <c r="D5907" s="3" t="s">
        <v>650</v>
      </c>
      <c r="E5907" s="3" t="s">
        <v>670</v>
      </c>
      <c r="F5907" s="3" t="s">
        <v>671</v>
      </c>
      <c r="G5907" s="5">
        <v>2.0303422289999999</v>
      </c>
      <c r="H5907" s="5">
        <v>0.87223159500000003</v>
      </c>
      <c r="I5907" s="5">
        <v>4.0057418739999999</v>
      </c>
      <c r="J5907" s="2"/>
    </row>
    <row r="5908" spans="1:10" ht="14.4">
      <c r="A5908" s="3" t="s">
        <v>278</v>
      </c>
      <c r="B5908" s="5">
        <v>2016</v>
      </c>
      <c r="C5908" s="3" t="s">
        <v>647</v>
      </c>
      <c r="D5908" s="3" t="s">
        <v>650</v>
      </c>
      <c r="E5908" s="3" t="s">
        <v>670</v>
      </c>
      <c r="F5908" s="3" t="s">
        <v>671</v>
      </c>
      <c r="G5908" s="5">
        <v>2.0282074649999999</v>
      </c>
      <c r="H5908" s="5">
        <v>0.88295640600000003</v>
      </c>
      <c r="I5908" s="5">
        <v>4.2010200390000003</v>
      </c>
      <c r="J5908" s="2"/>
    </row>
    <row r="5909" spans="1:10" ht="14.4">
      <c r="A5909" s="3" t="s">
        <v>278</v>
      </c>
      <c r="B5909" s="5">
        <v>2017</v>
      </c>
      <c r="C5909" s="3" t="s">
        <v>647</v>
      </c>
      <c r="D5909" s="3" t="s">
        <v>650</v>
      </c>
      <c r="E5909" s="3" t="s">
        <v>670</v>
      </c>
      <c r="F5909" s="3" t="s">
        <v>671</v>
      </c>
      <c r="G5909" s="5">
        <v>1.847282981</v>
      </c>
      <c r="H5909" s="5">
        <v>0.80941792300000004</v>
      </c>
      <c r="I5909" s="5">
        <v>3.8461252090000002</v>
      </c>
      <c r="J5909" s="2"/>
    </row>
    <row r="5910" spans="1:10" ht="14.4" hidden="1">
      <c r="A5910" s="3" t="s">
        <v>278</v>
      </c>
      <c r="B5910" s="5">
        <v>1990</v>
      </c>
      <c r="C5910" s="3" t="s">
        <v>647</v>
      </c>
      <c r="D5910" s="3" t="s">
        <v>650</v>
      </c>
      <c r="E5910" s="3" t="s">
        <v>670</v>
      </c>
      <c r="F5910" s="3" t="s">
        <v>672</v>
      </c>
      <c r="G5910" s="5">
        <v>0.94684406300000001</v>
      </c>
      <c r="H5910" s="5">
        <v>0.53837277299999997</v>
      </c>
      <c r="I5910" s="5">
        <v>1.4474047910000001</v>
      </c>
      <c r="J5910" s="2"/>
    </row>
    <row r="5911" spans="1:10" ht="14.4" hidden="1">
      <c r="A5911" s="3" t="s">
        <v>278</v>
      </c>
      <c r="B5911" s="5">
        <v>1991</v>
      </c>
      <c r="C5911" s="3" t="s">
        <v>647</v>
      </c>
      <c r="D5911" s="3" t="s">
        <v>650</v>
      </c>
      <c r="E5911" s="3" t="s">
        <v>670</v>
      </c>
      <c r="F5911" s="3" t="s">
        <v>672</v>
      </c>
      <c r="G5911" s="5">
        <v>0.81604809</v>
      </c>
      <c r="H5911" s="5">
        <v>0.472549948</v>
      </c>
      <c r="I5911" s="5">
        <v>1.238802175</v>
      </c>
      <c r="J5911" s="2"/>
    </row>
    <row r="5912" spans="1:10" ht="14.4" hidden="1">
      <c r="A5912" s="3" t="s">
        <v>278</v>
      </c>
      <c r="B5912" s="5">
        <v>1992</v>
      </c>
      <c r="C5912" s="3" t="s">
        <v>647</v>
      </c>
      <c r="D5912" s="3" t="s">
        <v>650</v>
      </c>
      <c r="E5912" s="3" t="s">
        <v>670</v>
      </c>
      <c r="F5912" s="3" t="s">
        <v>672</v>
      </c>
      <c r="G5912" s="5">
        <v>0.69288996599999997</v>
      </c>
      <c r="H5912" s="5">
        <v>0.38948817200000002</v>
      </c>
      <c r="I5912" s="5">
        <v>1.0741790929999999</v>
      </c>
      <c r="J5912" s="2"/>
    </row>
    <row r="5913" spans="1:10" ht="14.4" hidden="1">
      <c r="A5913" s="3" t="s">
        <v>278</v>
      </c>
      <c r="B5913" s="5">
        <v>1993</v>
      </c>
      <c r="C5913" s="3" t="s">
        <v>647</v>
      </c>
      <c r="D5913" s="3" t="s">
        <v>650</v>
      </c>
      <c r="E5913" s="3" t="s">
        <v>670</v>
      </c>
      <c r="F5913" s="3" t="s">
        <v>672</v>
      </c>
      <c r="G5913" s="5">
        <v>0.57402448399999995</v>
      </c>
      <c r="H5913" s="5">
        <v>0.32699624100000002</v>
      </c>
      <c r="I5913" s="5">
        <v>0.89108047099999999</v>
      </c>
      <c r="J5913" s="2"/>
    </row>
    <row r="5914" spans="1:10" ht="14.4" hidden="1">
      <c r="A5914" s="3" t="s">
        <v>278</v>
      </c>
      <c r="B5914" s="5">
        <v>1994</v>
      </c>
      <c r="C5914" s="3" t="s">
        <v>647</v>
      </c>
      <c r="D5914" s="3" t="s">
        <v>650</v>
      </c>
      <c r="E5914" s="3" t="s">
        <v>670</v>
      </c>
      <c r="F5914" s="3" t="s">
        <v>672</v>
      </c>
      <c r="G5914" s="5">
        <v>0.484350899</v>
      </c>
      <c r="H5914" s="5">
        <v>0.26997425800000002</v>
      </c>
      <c r="I5914" s="5">
        <v>0.76648915799999995</v>
      </c>
      <c r="J5914" s="2"/>
    </row>
    <row r="5915" spans="1:10" ht="14.4" hidden="1">
      <c r="A5915" s="3" t="s">
        <v>278</v>
      </c>
      <c r="B5915" s="5">
        <v>1995</v>
      </c>
      <c r="C5915" s="3" t="s">
        <v>647</v>
      </c>
      <c r="D5915" s="3" t="s">
        <v>650</v>
      </c>
      <c r="E5915" s="3" t="s">
        <v>670</v>
      </c>
      <c r="F5915" s="3" t="s">
        <v>672</v>
      </c>
      <c r="G5915" s="5">
        <v>0.42145501000000002</v>
      </c>
      <c r="H5915" s="5">
        <v>0.22802104000000001</v>
      </c>
      <c r="I5915" s="5">
        <v>0.68808748099999995</v>
      </c>
      <c r="J5915" s="2"/>
    </row>
    <row r="5916" spans="1:10" ht="14.4" hidden="1">
      <c r="A5916" s="3" t="s">
        <v>278</v>
      </c>
      <c r="B5916" s="5">
        <v>1996</v>
      </c>
      <c r="C5916" s="3" t="s">
        <v>647</v>
      </c>
      <c r="D5916" s="3" t="s">
        <v>650</v>
      </c>
      <c r="E5916" s="3" t="s">
        <v>670</v>
      </c>
      <c r="F5916" s="3" t="s">
        <v>672</v>
      </c>
      <c r="G5916" s="5">
        <v>0.35693719699999998</v>
      </c>
      <c r="H5916" s="5">
        <v>0.184963551</v>
      </c>
      <c r="I5916" s="5">
        <v>0.59904399500000005</v>
      </c>
      <c r="J5916" s="2"/>
    </row>
    <row r="5917" spans="1:10" ht="14.4" hidden="1">
      <c r="A5917" s="3" t="s">
        <v>278</v>
      </c>
      <c r="B5917" s="5">
        <v>1997</v>
      </c>
      <c r="C5917" s="3" t="s">
        <v>647</v>
      </c>
      <c r="D5917" s="3" t="s">
        <v>650</v>
      </c>
      <c r="E5917" s="3" t="s">
        <v>670</v>
      </c>
      <c r="F5917" s="3" t="s">
        <v>672</v>
      </c>
      <c r="G5917" s="5">
        <v>0.30453071500000001</v>
      </c>
      <c r="H5917" s="5">
        <v>0.157383195</v>
      </c>
      <c r="I5917" s="5">
        <v>0.52709623999999999</v>
      </c>
      <c r="J5917" s="2"/>
    </row>
    <row r="5918" spans="1:10" ht="14.4" hidden="1">
      <c r="A5918" s="3" t="s">
        <v>278</v>
      </c>
      <c r="B5918" s="5">
        <v>1998</v>
      </c>
      <c r="C5918" s="3" t="s">
        <v>647</v>
      </c>
      <c r="D5918" s="3" t="s">
        <v>650</v>
      </c>
      <c r="E5918" s="3" t="s">
        <v>670</v>
      </c>
      <c r="F5918" s="3" t="s">
        <v>672</v>
      </c>
      <c r="G5918" s="5">
        <v>0.25817214199999999</v>
      </c>
      <c r="H5918" s="5">
        <v>0.13636926099999999</v>
      </c>
      <c r="I5918" s="5">
        <v>0.44442235299999999</v>
      </c>
      <c r="J5918" s="2"/>
    </row>
    <row r="5919" spans="1:10" ht="14.4" hidden="1">
      <c r="A5919" s="3" t="s">
        <v>278</v>
      </c>
      <c r="B5919" s="5">
        <v>1999</v>
      </c>
      <c r="C5919" s="3" t="s">
        <v>647</v>
      </c>
      <c r="D5919" s="3" t="s">
        <v>650</v>
      </c>
      <c r="E5919" s="3" t="s">
        <v>670</v>
      </c>
      <c r="F5919" s="3" t="s">
        <v>672</v>
      </c>
      <c r="G5919" s="5">
        <v>0.224566073</v>
      </c>
      <c r="H5919" s="5">
        <v>0.110087686</v>
      </c>
      <c r="I5919" s="5">
        <v>0.39801502</v>
      </c>
      <c r="J5919" s="2"/>
    </row>
    <row r="5920" spans="1:10" ht="14.4" hidden="1">
      <c r="A5920" s="3" t="s">
        <v>278</v>
      </c>
      <c r="B5920" s="5">
        <v>2000</v>
      </c>
      <c r="C5920" s="3" t="s">
        <v>647</v>
      </c>
      <c r="D5920" s="3" t="s">
        <v>650</v>
      </c>
      <c r="E5920" s="3" t="s">
        <v>670</v>
      </c>
      <c r="F5920" s="3" t="s">
        <v>672</v>
      </c>
      <c r="G5920" s="5">
        <v>0.20401677200000001</v>
      </c>
      <c r="H5920" s="5">
        <v>9.4795436999999996E-2</v>
      </c>
      <c r="I5920" s="5">
        <v>0.37275139099999999</v>
      </c>
      <c r="J5920" s="2"/>
    </row>
    <row r="5921" spans="1:10" ht="14.4" hidden="1">
      <c r="A5921" s="3" t="s">
        <v>278</v>
      </c>
      <c r="B5921" s="5">
        <v>2001</v>
      </c>
      <c r="C5921" s="3" t="s">
        <v>647</v>
      </c>
      <c r="D5921" s="3" t="s">
        <v>650</v>
      </c>
      <c r="E5921" s="3" t="s">
        <v>670</v>
      </c>
      <c r="F5921" s="3" t="s">
        <v>672</v>
      </c>
      <c r="G5921" s="5">
        <v>0.17981223499999999</v>
      </c>
      <c r="H5921" s="5">
        <v>8.5692523000000007E-2</v>
      </c>
      <c r="I5921" s="5">
        <v>0.33226039200000002</v>
      </c>
      <c r="J5921" s="2"/>
    </row>
    <row r="5922" spans="1:10" ht="14.4" hidden="1">
      <c r="A5922" s="3" t="s">
        <v>278</v>
      </c>
      <c r="B5922" s="5">
        <v>2002</v>
      </c>
      <c r="C5922" s="3" t="s">
        <v>647</v>
      </c>
      <c r="D5922" s="3" t="s">
        <v>650</v>
      </c>
      <c r="E5922" s="3" t="s">
        <v>670</v>
      </c>
      <c r="F5922" s="3" t="s">
        <v>672</v>
      </c>
      <c r="G5922" s="5">
        <v>0.15504955300000001</v>
      </c>
      <c r="H5922" s="5">
        <v>7.3042872999999994E-2</v>
      </c>
      <c r="I5922" s="5">
        <v>0.28522995699999998</v>
      </c>
      <c r="J5922" s="2"/>
    </row>
    <row r="5923" spans="1:10" ht="14.4" hidden="1">
      <c r="A5923" s="3" t="s">
        <v>278</v>
      </c>
      <c r="B5923" s="5">
        <v>2003</v>
      </c>
      <c r="C5923" s="3" t="s">
        <v>647</v>
      </c>
      <c r="D5923" s="3" t="s">
        <v>650</v>
      </c>
      <c r="E5923" s="3" t="s">
        <v>670</v>
      </c>
      <c r="F5923" s="3" t="s">
        <v>672</v>
      </c>
      <c r="G5923" s="5">
        <v>0.13548173299999999</v>
      </c>
      <c r="H5923" s="5">
        <v>6.4835952000000002E-2</v>
      </c>
      <c r="I5923" s="5">
        <v>0.246997724</v>
      </c>
      <c r="J5923" s="2"/>
    </row>
    <row r="5924" spans="1:10" ht="14.4" hidden="1">
      <c r="A5924" s="3" t="s">
        <v>278</v>
      </c>
      <c r="B5924" s="5">
        <v>2004</v>
      </c>
      <c r="C5924" s="3" t="s">
        <v>647</v>
      </c>
      <c r="D5924" s="3" t="s">
        <v>650</v>
      </c>
      <c r="E5924" s="3" t="s">
        <v>670</v>
      </c>
      <c r="F5924" s="3" t="s">
        <v>672</v>
      </c>
      <c r="G5924" s="5">
        <v>0.130366595</v>
      </c>
      <c r="H5924" s="5">
        <v>6.0174138000000002E-2</v>
      </c>
      <c r="I5924" s="5">
        <v>0.23747209499999999</v>
      </c>
      <c r="J5924" s="2"/>
    </row>
    <row r="5925" spans="1:10" ht="14.4" hidden="1">
      <c r="A5925" s="3" t="s">
        <v>278</v>
      </c>
      <c r="B5925" s="5">
        <v>2005</v>
      </c>
      <c r="C5925" s="3" t="s">
        <v>647</v>
      </c>
      <c r="D5925" s="3" t="s">
        <v>650</v>
      </c>
      <c r="E5925" s="3" t="s">
        <v>670</v>
      </c>
      <c r="F5925" s="3" t="s">
        <v>672</v>
      </c>
      <c r="G5925" s="5">
        <v>0.12670579600000001</v>
      </c>
      <c r="H5925" s="5">
        <v>5.9841850000000002E-2</v>
      </c>
      <c r="I5925" s="5">
        <v>0.22942749300000001</v>
      </c>
      <c r="J5925" s="2"/>
    </row>
    <row r="5926" spans="1:10" ht="14.4" hidden="1">
      <c r="A5926" s="3" t="s">
        <v>278</v>
      </c>
      <c r="B5926" s="5">
        <v>2006</v>
      </c>
      <c r="C5926" s="3" t="s">
        <v>647</v>
      </c>
      <c r="D5926" s="3" t="s">
        <v>650</v>
      </c>
      <c r="E5926" s="3" t="s">
        <v>670</v>
      </c>
      <c r="F5926" s="3" t="s">
        <v>672</v>
      </c>
      <c r="G5926" s="5">
        <v>0.12166624299999999</v>
      </c>
      <c r="H5926" s="5">
        <v>5.6470152000000003E-2</v>
      </c>
      <c r="I5926" s="5">
        <v>0.22946045600000001</v>
      </c>
      <c r="J5926" s="2"/>
    </row>
    <row r="5927" spans="1:10" ht="14.4" hidden="1">
      <c r="A5927" s="3" t="s">
        <v>278</v>
      </c>
      <c r="B5927" s="5">
        <v>2007</v>
      </c>
      <c r="C5927" s="3" t="s">
        <v>647</v>
      </c>
      <c r="D5927" s="3" t="s">
        <v>650</v>
      </c>
      <c r="E5927" s="3" t="s">
        <v>670</v>
      </c>
      <c r="F5927" s="3" t="s">
        <v>672</v>
      </c>
      <c r="G5927" s="5">
        <v>0.117987151</v>
      </c>
      <c r="H5927" s="5">
        <v>5.4195473000000001E-2</v>
      </c>
      <c r="I5927" s="5">
        <v>0.21413426399999999</v>
      </c>
      <c r="J5927" s="2"/>
    </row>
    <row r="5928" spans="1:10" ht="14.4" hidden="1">
      <c r="A5928" s="3" t="s">
        <v>278</v>
      </c>
      <c r="B5928" s="5">
        <v>2008</v>
      </c>
      <c r="C5928" s="3" t="s">
        <v>647</v>
      </c>
      <c r="D5928" s="3" t="s">
        <v>650</v>
      </c>
      <c r="E5928" s="3" t="s">
        <v>670</v>
      </c>
      <c r="F5928" s="3" t="s">
        <v>672</v>
      </c>
      <c r="G5928" s="5">
        <v>0.117508399</v>
      </c>
      <c r="H5928" s="5">
        <v>5.4558972999999997E-2</v>
      </c>
      <c r="I5928" s="5">
        <v>0.222173338</v>
      </c>
      <c r="J5928" s="2"/>
    </row>
    <row r="5929" spans="1:10" ht="14.4" hidden="1">
      <c r="A5929" s="3" t="s">
        <v>278</v>
      </c>
      <c r="B5929" s="5">
        <v>2009</v>
      </c>
      <c r="C5929" s="3" t="s">
        <v>647</v>
      </c>
      <c r="D5929" s="3" t="s">
        <v>650</v>
      </c>
      <c r="E5929" s="3" t="s">
        <v>670</v>
      </c>
      <c r="F5929" s="3" t="s">
        <v>672</v>
      </c>
      <c r="G5929" s="5">
        <v>0.120446503</v>
      </c>
      <c r="H5929" s="5">
        <v>5.384572E-2</v>
      </c>
      <c r="I5929" s="5">
        <v>0.230202988</v>
      </c>
      <c r="J5929" s="2"/>
    </row>
    <row r="5930" spans="1:10" ht="14.4" hidden="1">
      <c r="A5930" s="3" t="s">
        <v>278</v>
      </c>
      <c r="B5930" s="5">
        <v>2010</v>
      </c>
      <c r="C5930" s="3" t="s">
        <v>647</v>
      </c>
      <c r="D5930" s="3" t="s">
        <v>650</v>
      </c>
      <c r="E5930" s="3" t="s">
        <v>670</v>
      </c>
      <c r="F5930" s="3" t="s">
        <v>672</v>
      </c>
      <c r="G5930" s="5">
        <v>0.11756926299999999</v>
      </c>
      <c r="H5930" s="5">
        <v>5.0335390000000001E-2</v>
      </c>
      <c r="I5930" s="5">
        <v>0.22975289800000001</v>
      </c>
      <c r="J5930" s="2"/>
    </row>
    <row r="5931" spans="1:10" ht="14.4" hidden="1">
      <c r="A5931" s="3" t="s">
        <v>278</v>
      </c>
      <c r="B5931" s="5">
        <v>2011</v>
      </c>
      <c r="C5931" s="3" t="s">
        <v>647</v>
      </c>
      <c r="D5931" s="3" t="s">
        <v>650</v>
      </c>
      <c r="E5931" s="3" t="s">
        <v>670</v>
      </c>
      <c r="F5931" s="3" t="s">
        <v>672</v>
      </c>
      <c r="G5931" s="5">
        <v>0.105635915</v>
      </c>
      <c r="H5931" s="5">
        <v>4.7754984E-2</v>
      </c>
      <c r="I5931" s="5">
        <v>0.20573698900000001</v>
      </c>
      <c r="J5931" s="2"/>
    </row>
    <row r="5932" spans="1:10" ht="14.4" hidden="1">
      <c r="A5932" s="3" t="s">
        <v>278</v>
      </c>
      <c r="B5932" s="5">
        <v>2012</v>
      </c>
      <c r="C5932" s="3" t="s">
        <v>647</v>
      </c>
      <c r="D5932" s="3" t="s">
        <v>650</v>
      </c>
      <c r="E5932" s="3" t="s">
        <v>670</v>
      </c>
      <c r="F5932" s="3" t="s">
        <v>672</v>
      </c>
      <c r="G5932" s="5">
        <v>9.9305950000000004E-2</v>
      </c>
      <c r="H5932" s="5">
        <v>4.2723764999999997E-2</v>
      </c>
      <c r="I5932" s="5">
        <v>0.19973538800000001</v>
      </c>
      <c r="J5932" s="2"/>
    </row>
    <row r="5933" spans="1:10" ht="14.4" hidden="1">
      <c r="A5933" s="3" t="s">
        <v>278</v>
      </c>
      <c r="B5933" s="5">
        <v>2013</v>
      </c>
      <c r="C5933" s="3" t="s">
        <v>647</v>
      </c>
      <c r="D5933" s="3" t="s">
        <v>650</v>
      </c>
      <c r="E5933" s="3" t="s">
        <v>670</v>
      </c>
      <c r="F5933" s="3" t="s">
        <v>672</v>
      </c>
      <c r="G5933" s="5">
        <v>9.6457776999999995E-2</v>
      </c>
      <c r="H5933" s="5">
        <v>4.3394702E-2</v>
      </c>
      <c r="I5933" s="5">
        <v>0.191404613</v>
      </c>
      <c r="J5933" s="2"/>
    </row>
    <row r="5934" spans="1:10" ht="14.4" hidden="1">
      <c r="A5934" s="3" t="s">
        <v>278</v>
      </c>
      <c r="B5934" s="5">
        <v>2014</v>
      </c>
      <c r="C5934" s="3" t="s">
        <v>647</v>
      </c>
      <c r="D5934" s="3" t="s">
        <v>650</v>
      </c>
      <c r="E5934" s="3" t="s">
        <v>670</v>
      </c>
      <c r="F5934" s="3" t="s">
        <v>672</v>
      </c>
      <c r="G5934" s="5">
        <v>9.5210191999999999E-2</v>
      </c>
      <c r="H5934" s="5">
        <v>3.9473954999999998E-2</v>
      </c>
      <c r="I5934" s="5">
        <v>0.18688492800000001</v>
      </c>
      <c r="J5934" s="2"/>
    </row>
    <row r="5935" spans="1:10" ht="14.4" hidden="1">
      <c r="A5935" s="3" t="s">
        <v>278</v>
      </c>
      <c r="B5935" s="5">
        <v>2015</v>
      </c>
      <c r="C5935" s="3" t="s">
        <v>647</v>
      </c>
      <c r="D5935" s="3" t="s">
        <v>650</v>
      </c>
      <c r="E5935" s="3" t="s">
        <v>670</v>
      </c>
      <c r="F5935" s="3" t="s">
        <v>672</v>
      </c>
      <c r="G5935" s="5">
        <v>8.7390368999999996E-2</v>
      </c>
      <c r="H5935" s="5">
        <v>3.8628166999999998E-2</v>
      </c>
      <c r="I5935" s="5">
        <v>0.170915236</v>
      </c>
      <c r="J5935" s="2"/>
    </row>
    <row r="5936" spans="1:10" ht="14.4" hidden="1">
      <c r="A5936" s="3" t="s">
        <v>278</v>
      </c>
      <c r="B5936" s="5">
        <v>2016</v>
      </c>
      <c r="C5936" s="3" t="s">
        <v>647</v>
      </c>
      <c r="D5936" s="3" t="s">
        <v>650</v>
      </c>
      <c r="E5936" s="3" t="s">
        <v>670</v>
      </c>
      <c r="F5936" s="3" t="s">
        <v>672</v>
      </c>
      <c r="G5936" s="5">
        <v>8.7799376999999998E-2</v>
      </c>
      <c r="H5936" s="5">
        <v>3.8079662E-2</v>
      </c>
      <c r="I5936" s="5">
        <v>0.17910425599999999</v>
      </c>
      <c r="J5936" s="2"/>
    </row>
    <row r="5937" spans="1:10" ht="14.4" hidden="1">
      <c r="A5937" s="3" t="s">
        <v>278</v>
      </c>
      <c r="B5937" s="5">
        <v>2017</v>
      </c>
      <c r="C5937" s="3" t="s">
        <v>647</v>
      </c>
      <c r="D5937" s="3" t="s">
        <v>650</v>
      </c>
      <c r="E5937" s="3" t="s">
        <v>670</v>
      </c>
      <c r="F5937" s="3" t="s">
        <v>672</v>
      </c>
      <c r="G5937" s="5">
        <v>8.0264988999999995E-2</v>
      </c>
      <c r="H5937" s="5">
        <v>3.5729566999999997E-2</v>
      </c>
      <c r="I5937" s="5">
        <v>0.16140580600000001</v>
      </c>
      <c r="J5937" s="2"/>
    </row>
    <row r="5938" spans="1:10" ht="14.4">
      <c r="A5938" s="3" t="s">
        <v>278</v>
      </c>
      <c r="B5938" s="5">
        <v>1990</v>
      </c>
      <c r="C5938" s="3" t="s">
        <v>647</v>
      </c>
      <c r="D5938" s="3" t="s">
        <v>651</v>
      </c>
      <c r="E5938" s="3" t="s">
        <v>670</v>
      </c>
      <c r="F5938" s="3" t="s">
        <v>671</v>
      </c>
      <c r="G5938" s="5">
        <v>12.50840951</v>
      </c>
      <c r="H5938" s="5">
        <v>6.3633379420000002</v>
      </c>
      <c r="I5938" s="5">
        <v>20.027694749999998</v>
      </c>
      <c r="J5938" s="2"/>
    </row>
    <row r="5939" spans="1:10" ht="14.4">
      <c r="A5939" s="3" t="s">
        <v>278</v>
      </c>
      <c r="B5939" s="5">
        <v>1991</v>
      </c>
      <c r="C5939" s="3" t="s">
        <v>647</v>
      </c>
      <c r="D5939" s="3" t="s">
        <v>651</v>
      </c>
      <c r="E5939" s="3" t="s">
        <v>670</v>
      </c>
      <c r="F5939" s="3" t="s">
        <v>671</v>
      </c>
      <c r="G5939" s="5">
        <v>11.355169739999999</v>
      </c>
      <c r="H5939" s="5">
        <v>5.9381649129999996</v>
      </c>
      <c r="I5939" s="5">
        <v>18.54098192</v>
      </c>
      <c r="J5939" s="2"/>
    </row>
    <row r="5940" spans="1:10" ht="14.4">
      <c r="A5940" s="3" t="s">
        <v>278</v>
      </c>
      <c r="B5940" s="5">
        <v>1992</v>
      </c>
      <c r="C5940" s="3" t="s">
        <v>647</v>
      </c>
      <c r="D5940" s="3" t="s">
        <v>651</v>
      </c>
      <c r="E5940" s="3" t="s">
        <v>670</v>
      </c>
      <c r="F5940" s="3" t="s">
        <v>671</v>
      </c>
      <c r="G5940" s="5">
        <v>10.283838980000001</v>
      </c>
      <c r="H5940" s="5">
        <v>5.1851972829999999</v>
      </c>
      <c r="I5940" s="5">
        <v>17.610076339999999</v>
      </c>
      <c r="J5940" s="2"/>
    </row>
    <row r="5941" spans="1:10" ht="14.4">
      <c r="A5941" s="3" t="s">
        <v>278</v>
      </c>
      <c r="B5941" s="5">
        <v>1993</v>
      </c>
      <c r="C5941" s="3" t="s">
        <v>647</v>
      </c>
      <c r="D5941" s="3" t="s">
        <v>651</v>
      </c>
      <c r="E5941" s="3" t="s">
        <v>670</v>
      </c>
      <c r="F5941" s="3" t="s">
        <v>671</v>
      </c>
      <c r="G5941" s="5">
        <v>9.1506402399999995</v>
      </c>
      <c r="H5941" s="5">
        <v>4.514235115</v>
      </c>
      <c r="I5941" s="5">
        <v>15.202707119999999</v>
      </c>
      <c r="J5941" s="2"/>
    </row>
    <row r="5942" spans="1:10" ht="14.4">
      <c r="A5942" s="3" t="s">
        <v>278</v>
      </c>
      <c r="B5942" s="5">
        <v>1994</v>
      </c>
      <c r="C5942" s="3" t="s">
        <v>647</v>
      </c>
      <c r="D5942" s="3" t="s">
        <v>651</v>
      </c>
      <c r="E5942" s="3" t="s">
        <v>670</v>
      </c>
      <c r="F5942" s="3" t="s">
        <v>671</v>
      </c>
      <c r="G5942" s="5">
        <v>8.3161899649999995</v>
      </c>
      <c r="H5942" s="5">
        <v>4.0139060950000003</v>
      </c>
      <c r="I5942" s="5">
        <v>14.343077510000001</v>
      </c>
      <c r="J5942" s="2"/>
    </row>
    <row r="5943" spans="1:10" ht="14.4">
      <c r="A5943" s="3" t="s">
        <v>278</v>
      </c>
      <c r="B5943" s="5">
        <v>1995</v>
      </c>
      <c r="C5943" s="3" t="s">
        <v>647</v>
      </c>
      <c r="D5943" s="3" t="s">
        <v>651</v>
      </c>
      <c r="E5943" s="3" t="s">
        <v>670</v>
      </c>
      <c r="F5943" s="3" t="s">
        <v>671</v>
      </c>
      <c r="G5943" s="5">
        <v>7.5968647039999997</v>
      </c>
      <c r="H5943" s="5">
        <v>3.5344101129999999</v>
      </c>
      <c r="I5943" s="5">
        <v>13.138327090000001</v>
      </c>
      <c r="J5943" s="2"/>
    </row>
    <row r="5944" spans="1:10" ht="14.4">
      <c r="A5944" s="3" t="s">
        <v>278</v>
      </c>
      <c r="B5944" s="5">
        <v>1996</v>
      </c>
      <c r="C5944" s="3" t="s">
        <v>647</v>
      </c>
      <c r="D5944" s="3" t="s">
        <v>651</v>
      </c>
      <c r="E5944" s="3" t="s">
        <v>670</v>
      </c>
      <c r="F5944" s="3" t="s">
        <v>671</v>
      </c>
      <c r="G5944" s="5">
        <v>6.7589675140000001</v>
      </c>
      <c r="H5944" s="5">
        <v>3.1079516539999998</v>
      </c>
      <c r="I5944" s="5">
        <v>12.002121880000001</v>
      </c>
      <c r="J5944" s="2"/>
    </row>
    <row r="5945" spans="1:10" ht="14.4">
      <c r="A5945" s="3" t="s">
        <v>278</v>
      </c>
      <c r="B5945" s="5">
        <v>1997</v>
      </c>
      <c r="C5945" s="3" t="s">
        <v>647</v>
      </c>
      <c r="D5945" s="3" t="s">
        <v>651</v>
      </c>
      <c r="E5945" s="3" t="s">
        <v>670</v>
      </c>
      <c r="F5945" s="3" t="s">
        <v>671</v>
      </c>
      <c r="G5945" s="5">
        <v>6.035858588</v>
      </c>
      <c r="H5945" s="5">
        <v>2.7886810679999998</v>
      </c>
      <c r="I5945" s="5">
        <v>10.58676676</v>
      </c>
      <c r="J5945" s="2"/>
    </row>
    <row r="5946" spans="1:10" ht="14.4">
      <c r="A5946" s="3" t="s">
        <v>278</v>
      </c>
      <c r="B5946" s="5">
        <v>1998</v>
      </c>
      <c r="C5946" s="3" t="s">
        <v>647</v>
      </c>
      <c r="D5946" s="3" t="s">
        <v>651</v>
      </c>
      <c r="E5946" s="3" t="s">
        <v>670</v>
      </c>
      <c r="F5946" s="3" t="s">
        <v>671</v>
      </c>
      <c r="G5946" s="5">
        <v>5.2508836920000004</v>
      </c>
      <c r="H5946" s="5">
        <v>2.5269384910000001</v>
      </c>
      <c r="I5946" s="5">
        <v>9.4701556290000006</v>
      </c>
      <c r="J5946" s="2"/>
    </row>
    <row r="5947" spans="1:10" ht="14.4">
      <c r="A5947" s="3" t="s">
        <v>278</v>
      </c>
      <c r="B5947" s="5">
        <v>1999</v>
      </c>
      <c r="C5947" s="3" t="s">
        <v>647</v>
      </c>
      <c r="D5947" s="3" t="s">
        <v>651</v>
      </c>
      <c r="E5947" s="3" t="s">
        <v>670</v>
      </c>
      <c r="F5947" s="3" t="s">
        <v>671</v>
      </c>
      <c r="G5947" s="5">
        <v>4.6535745650000004</v>
      </c>
      <c r="H5947" s="5">
        <v>2.1404009319999999</v>
      </c>
      <c r="I5947" s="5">
        <v>8.5880674619999997</v>
      </c>
      <c r="J5947" s="2"/>
    </row>
    <row r="5948" spans="1:10" ht="14.4">
      <c r="A5948" s="3" t="s">
        <v>278</v>
      </c>
      <c r="B5948" s="5">
        <v>2000</v>
      </c>
      <c r="C5948" s="3" t="s">
        <v>647</v>
      </c>
      <c r="D5948" s="3" t="s">
        <v>651</v>
      </c>
      <c r="E5948" s="3" t="s">
        <v>670</v>
      </c>
      <c r="F5948" s="3" t="s">
        <v>671</v>
      </c>
      <c r="G5948" s="5">
        <v>4.2269050750000003</v>
      </c>
      <c r="H5948" s="5">
        <v>1.866262898</v>
      </c>
      <c r="I5948" s="5">
        <v>8.0362687650000009</v>
      </c>
      <c r="J5948" s="2"/>
    </row>
    <row r="5949" spans="1:10" ht="14.4">
      <c r="A5949" s="3" t="s">
        <v>278</v>
      </c>
      <c r="B5949" s="5">
        <v>2001</v>
      </c>
      <c r="C5949" s="3" t="s">
        <v>647</v>
      </c>
      <c r="D5949" s="3" t="s">
        <v>651</v>
      </c>
      <c r="E5949" s="3" t="s">
        <v>670</v>
      </c>
      <c r="F5949" s="3" t="s">
        <v>671</v>
      </c>
      <c r="G5949" s="5">
        <v>3.7839650319999998</v>
      </c>
      <c r="H5949" s="5">
        <v>1.6958856</v>
      </c>
      <c r="I5949" s="5">
        <v>7.0449745940000001</v>
      </c>
      <c r="J5949" s="2"/>
    </row>
    <row r="5950" spans="1:10" ht="14.4">
      <c r="A5950" s="3" t="s">
        <v>278</v>
      </c>
      <c r="B5950" s="5">
        <v>2002</v>
      </c>
      <c r="C5950" s="3" t="s">
        <v>647</v>
      </c>
      <c r="D5950" s="3" t="s">
        <v>651</v>
      </c>
      <c r="E5950" s="3" t="s">
        <v>670</v>
      </c>
      <c r="F5950" s="3" t="s">
        <v>671</v>
      </c>
      <c r="G5950" s="5">
        <v>3.3122371670000001</v>
      </c>
      <c r="H5950" s="5">
        <v>1.5383904129999999</v>
      </c>
      <c r="I5950" s="5">
        <v>6.1841290789999999</v>
      </c>
      <c r="J5950" s="2"/>
    </row>
    <row r="5951" spans="1:10" ht="14.4">
      <c r="A5951" s="3" t="s">
        <v>278</v>
      </c>
      <c r="B5951" s="5">
        <v>2003</v>
      </c>
      <c r="C5951" s="3" t="s">
        <v>647</v>
      </c>
      <c r="D5951" s="3" t="s">
        <v>651</v>
      </c>
      <c r="E5951" s="3" t="s">
        <v>670</v>
      </c>
      <c r="F5951" s="3" t="s">
        <v>671</v>
      </c>
      <c r="G5951" s="5">
        <v>2.9764487769999999</v>
      </c>
      <c r="H5951" s="5">
        <v>1.3255181330000001</v>
      </c>
      <c r="I5951" s="5">
        <v>5.7298850420000003</v>
      </c>
      <c r="J5951" s="2"/>
    </row>
    <row r="5952" spans="1:10" ht="14.4">
      <c r="A5952" s="3" t="s">
        <v>278</v>
      </c>
      <c r="B5952" s="5">
        <v>2004</v>
      </c>
      <c r="C5952" s="3" t="s">
        <v>647</v>
      </c>
      <c r="D5952" s="3" t="s">
        <v>651</v>
      </c>
      <c r="E5952" s="3" t="s">
        <v>670</v>
      </c>
      <c r="F5952" s="3" t="s">
        <v>671</v>
      </c>
      <c r="G5952" s="5">
        <v>2.974231096</v>
      </c>
      <c r="H5952" s="5">
        <v>1.311259715</v>
      </c>
      <c r="I5952" s="5">
        <v>5.5864119519999997</v>
      </c>
      <c r="J5952" s="2"/>
    </row>
    <row r="5953" spans="1:10" ht="14.4">
      <c r="A5953" s="3" t="s">
        <v>278</v>
      </c>
      <c r="B5953" s="5">
        <v>2005</v>
      </c>
      <c r="C5953" s="3" t="s">
        <v>647</v>
      </c>
      <c r="D5953" s="3" t="s">
        <v>651</v>
      </c>
      <c r="E5953" s="3" t="s">
        <v>670</v>
      </c>
      <c r="F5953" s="3" t="s">
        <v>671</v>
      </c>
      <c r="G5953" s="5">
        <v>2.9430488889999999</v>
      </c>
      <c r="H5953" s="5">
        <v>1.3762384329999999</v>
      </c>
      <c r="I5953" s="5">
        <v>5.5205404250000001</v>
      </c>
      <c r="J5953" s="2"/>
    </row>
    <row r="5954" spans="1:10" ht="14.4">
      <c r="A5954" s="3" t="s">
        <v>278</v>
      </c>
      <c r="B5954" s="5">
        <v>2006</v>
      </c>
      <c r="C5954" s="3" t="s">
        <v>647</v>
      </c>
      <c r="D5954" s="3" t="s">
        <v>651</v>
      </c>
      <c r="E5954" s="3" t="s">
        <v>670</v>
      </c>
      <c r="F5954" s="3" t="s">
        <v>671</v>
      </c>
      <c r="G5954" s="5">
        <v>2.8683591009999998</v>
      </c>
      <c r="H5954" s="5">
        <v>1.273372599</v>
      </c>
      <c r="I5954" s="5">
        <v>5.5348752729999999</v>
      </c>
      <c r="J5954" s="2"/>
    </row>
    <row r="5955" spans="1:10" ht="14.4">
      <c r="A5955" s="3" t="s">
        <v>278</v>
      </c>
      <c r="B5955" s="5">
        <v>2007</v>
      </c>
      <c r="C5955" s="3" t="s">
        <v>647</v>
      </c>
      <c r="D5955" s="3" t="s">
        <v>651</v>
      </c>
      <c r="E5955" s="3" t="s">
        <v>670</v>
      </c>
      <c r="F5955" s="3" t="s">
        <v>671</v>
      </c>
      <c r="G5955" s="5">
        <v>2.806278077</v>
      </c>
      <c r="H5955" s="5">
        <v>1.2534583050000001</v>
      </c>
      <c r="I5955" s="5">
        <v>5.269284678</v>
      </c>
      <c r="J5955" s="2"/>
    </row>
    <row r="5956" spans="1:10" ht="14.4">
      <c r="A5956" s="3" t="s">
        <v>278</v>
      </c>
      <c r="B5956" s="5">
        <v>2008</v>
      </c>
      <c r="C5956" s="3" t="s">
        <v>647</v>
      </c>
      <c r="D5956" s="3" t="s">
        <v>651</v>
      </c>
      <c r="E5956" s="3" t="s">
        <v>670</v>
      </c>
      <c r="F5956" s="3" t="s">
        <v>671</v>
      </c>
      <c r="G5956" s="5">
        <v>2.7768590820000001</v>
      </c>
      <c r="H5956" s="5">
        <v>1.2348414139999999</v>
      </c>
      <c r="I5956" s="5">
        <v>5.272772647</v>
      </c>
      <c r="J5956" s="2"/>
    </row>
    <row r="5957" spans="1:10" ht="14.4">
      <c r="A5957" s="3" t="s">
        <v>278</v>
      </c>
      <c r="B5957" s="5">
        <v>2009</v>
      </c>
      <c r="C5957" s="3" t="s">
        <v>647</v>
      </c>
      <c r="D5957" s="3" t="s">
        <v>651</v>
      </c>
      <c r="E5957" s="3" t="s">
        <v>670</v>
      </c>
      <c r="F5957" s="3" t="s">
        <v>671</v>
      </c>
      <c r="G5957" s="5">
        <v>2.7562927560000001</v>
      </c>
      <c r="H5957" s="5">
        <v>1.1966356659999999</v>
      </c>
      <c r="I5957" s="5">
        <v>5.25704232</v>
      </c>
      <c r="J5957" s="2"/>
    </row>
    <row r="5958" spans="1:10" ht="14.4">
      <c r="A5958" s="3" t="s">
        <v>278</v>
      </c>
      <c r="B5958" s="5">
        <v>2010</v>
      </c>
      <c r="C5958" s="3" t="s">
        <v>647</v>
      </c>
      <c r="D5958" s="3" t="s">
        <v>651</v>
      </c>
      <c r="E5958" s="3" t="s">
        <v>670</v>
      </c>
      <c r="F5958" s="3" t="s">
        <v>671</v>
      </c>
      <c r="G5958" s="5">
        <v>2.58502717</v>
      </c>
      <c r="H5958" s="5">
        <v>1.0337794410000001</v>
      </c>
      <c r="I5958" s="5">
        <v>5.0733516999999999</v>
      </c>
      <c r="J5958" s="2"/>
    </row>
    <row r="5959" spans="1:10" ht="14.4">
      <c r="A5959" s="3" t="s">
        <v>278</v>
      </c>
      <c r="B5959" s="5">
        <v>2011</v>
      </c>
      <c r="C5959" s="3" t="s">
        <v>647</v>
      </c>
      <c r="D5959" s="3" t="s">
        <v>651</v>
      </c>
      <c r="E5959" s="3" t="s">
        <v>670</v>
      </c>
      <c r="F5959" s="3" t="s">
        <v>671</v>
      </c>
      <c r="G5959" s="5">
        <v>2.3689820319999999</v>
      </c>
      <c r="H5959" s="5">
        <v>0.99719266399999995</v>
      </c>
      <c r="I5959" s="5">
        <v>4.4460859880000001</v>
      </c>
      <c r="J5959" s="2"/>
    </row>
    <row r="5960" spans="1:10" ht="14.4">
      <c r="A5960" s="3" t="s">
        <v>278</v>
      </c>
      <c r="B5960" s="5">
        <v>2012</v>
      </c>
      <c r="C5960" s="3" t="s">
        <v>647</v>
      </c>
      <c r="D5960" s="3" t="s">
        <v>651</v>
      </c>
      <c r="E5960" s="3" t="s">
        <v>670</v>
      </c>
      <c r="F5960" s="3" t="s">
        <v>671</v>
      </c>
      <c r="G5960" s="5">
        <v>2.206173519</v>
      </c>
      <c r="H5960" s="5">
        <v>0.94803901499999998</v>
      </c>
      <c r="I5960" s="5">
        <v>4.3175272250000001</v>
      </c>
      <c r="J5960" s="2"/>
    </row>
    <row r="5961" spans="1:10" ht="14.4">
      <c r="A5961" s="3" t="s">
        <v>278</v>
      </c>
      <c r="B5961" s="5">
        <v>2013</v>
      </c>
      <c r="C5961" s="3" t="s">
        <v>647</v>
      </c>
      <c r="D5961" s="3" t="s">
        <v>651</v>
      </c>
      <c r="E5961" s="3" t="s">
        <v>670</v>
      </c>
      <c r="F5961" s="3" t="s">
        <v>671</v>
      </c>
      <c r="G5961" s="5">
        <v>2.0740965010000001</v>
      </c>
      <c r="H5961" s="5">
        <v>0.87067393000000004</v>
      </c>
      <c r="I5961" s="5">
        <v>4.2527719519999998</v>
      </c>
      <c r="J5961" s="2"/>
    </row>
    <row r="5962" spans="1:10" ht="14.4">
      <c r="A5962" s="3" t="s">
        <v>278</v>
      </c>
      <c r="B5962" s="5">
        <v>2014</v>
      </c>
      <c r="C5962" s="3" t="s">
        <v>647</v>
      </c>
      <c r="D5962" s="3" t="s">
        <v>651</v>
      </c>
      <c r="E5962" s="3" t="s">
        <v>670</v>
      </c>
      <c r="F5962" s="3" t="s">
        <v>671</v>
      </c>
      <c r="G5962" s="5">
        <v>1.981140809</v>
      </c>
      <c r="H5962" s="5">
        <v>0.80707072599999996</v>
      </c>
      <c r="I5962" s="5">
        <v>4.0684219590000001</v>
      </c>
      <c r="J5962" s="2"/>
    </row>
    <row r="5963" spans="1:10" ht="14.4">
      <c r="A5963" s="3" t="s">
        <v>278</v>
      </c>
      <c r="B5963" s="5">
        <v>2015</v>
      </c>
      <c r="C5963" s="3" t="s">
        <v>647</v>
      </c>
      <c r="D5963" s="3" t="s">
        <v>651</v>
      </c>
      <c r="E5963" s="3" t="s">
        <v>670</v>
      </c>
      <c r="F5963" s="3" t="s">
        <v>671</v>
      </c>
      <c r="G5963" s="5">
        <v>1.80127529</v>
      </c>
      <c r="H5963" s="5">
        <v>0.79992670899999996</v>
      </c>
      <c r="I5963" s="5">
        <v>3.568945931</v>
      </c>
      <c r="J5963" s="2"/>
    </row>
    <row r="5964" spans="1:10" ht="14.4">
      <c r="A5964" s="3" t="s">
        <v>278</v>
      </c>
      <c r="B5964" s="5">
        <v>2016</v>
      </c>
      <c r="C5964" s="3" t="s">
        <v>647</v>
      </c>
      <c r="D5964" s="3" t="s">
        <v>651</v>
      </c>
      <c r="E5964" s="3" t="s">
        <v>670</v>
      </c>
      <c r="F5964" s="3" t="s">
        <v>671</v>
      </c>
      <c r="G5964" s="5">
        <v>1.697379703</v>
      </c>
      <c r="H5964" s="5">
        <v>0.69053381899999999</v>
      </c>
      <c r="I5964" s="5">
        <v>3.4055189549999998</v>
      </c>
      <c r="J5964" s="2"/>
    </row>
    <row r="5965" spans="1:10" ht="14.4">
      <c r="A5965" s="3" t="s">
        <v>278</v>
      </c>
      <c r="B5965" s="5">
        <v>2017</v>
      </c>
      <c r="C5965" s="3" t="s">
        <v>647</v>
      </c>
      <c r="D5965" s="3" t="s">
        <v>651</v>
      </c>
      <c r="E5965" s="3" t="s">
        <v>670</v>
      </c>
      <c r="F5965" s="3" t="s">
        <v>671</v>
      </c>
      <c r="G5965" s="5">
        <v>1.5376226660000001</v>
      </c>
      <c r="H5965" s="5">
        <v>0.61454778700000001</v>
      </c>
      <c r="I5965" s="5">
        <v>3.269041224</v>
      </c>
      <c r="J5965" s="2"/>
    </row>
    <row r="5966" spans="1:10" ht="14.4" hidden="1">
      <c r="A5966" s="3" t="s">
        <v>278</v>
      </c>
      <c r="B5966" s="5">
        <v>1990</v>
      </c>
      <c r="C5966" s="3" t="s">
        <v>647</v>
      </c>
      <c r="D5966" s="3" t="s">
        <v>651</v>
      </c>
      <c r="E5966" s="3" t="s">
        <v>670</v>
      </c>
      <c r="F5966" s="3" t="s">
        <v>672</v>
      </c>
      <c r="G5966" s="5">
        <v>0.52311611199999997</v>
      </c>
      <c r="H5966" s="5">
        <v>0.26653252799999999</v>
      </c>
      <c r="I5966" s="5">
        <v>0.83373548799999997</v>
      </c>
      <c r="J5966" s="2"/>
    </row>
    <row r="5967" spans="1:10" ht="14.4" hidden="1">
      <c r="A5967" s="3" t="s">
        <v>278</v>
      </c>
      <c r="B5967" s="5">
        <v>1991</v>
      </c>
      <c r="C5967" s="3" t="s">
        <v>647</v>
      </c>
      <c r="D5967" s="3" t="s">
        <v>651</v>
      </c>
      <c r="E5967" s="3" t="s">
        <v>670</v>
      </c>
      <c r="F5967" s="3" t="s">
        <v>672</v>
      </c>
      <c r="G5967" s="5">
        <v>0.47782543399999999</v>
      </c>
      <c r="H5967" s="5">
        <v>0.24819888500000001</v>
      </c>
      <c r="I5967" s="5">
        <v>0.78468755000000001</v>
      </c>
      <c r="J5967" s="2"/>
    </row>
    <row r="5968" spans="1:10" ht="14.4" hidden="1">
      <c r="A5968" s="3" t="s">
        <v>278</v>
      </c>
      <c r="B5968" s="5">
        <v>1992</v>
      </c>
      <c r="C5968" s="3" t="s">
        <v>647</v>
      </c>
      <c r="D5968" s="3" t="s">
        <v>651</v>
      </c>
      <c r="E5968" s="3" t="s">
        <v>670</v>
      </c>
      <c r="F5968" s="3" t="s">
        <v>672</v>
      </c>
      <c r="G5968" s="5">
        <v>0.43409210500000001</v>
      </c>
      <c r="H5968" s="5">
        <v>0.219951761</v>
      </c>
      <c r="I5968" s="5">
        <v>0.74078951400000004</v>
      </c>
      <c r="J5968" s="2"/>
    </row>
    <row r="5969" spans="1:10" ht="14.4" hidden="1">
      <c r="A5969" s="3" t="s">
        <v>278</v>
      </c>
      <c r="B5969" s="5">
        <v>1993</v>
      </c>
      <c r="C5969" s="3" t="s">
        <v>647</v>
      </c>
      <c r="D5969" s="3" t="s">
        <v>651</v>
      </c>
      <c r="E5969" s="3" t="s">
        <v>670</v>
      </c>
      <c r="F5969" s="3" t="s">
        <v>672</v>
      </c>
      <c r="G5969" s="5">
        <v>0.38642360799999997</v>
      </c>
      <c r="H5969" s="5">
        <v>0.188685823</v>
      </c>
      <c r="I5969" s="5">
        <v>0.639298539</v>
      </c>
      <c r="J5969" s="2"/>
    </row>
    <row r="5970" spans="1:10" ht="14.4" hidden="1">
      <c r="A5970" s="3" t="s">
        <v>278</v>
      </c>
      <c r="B5970" s="5">
        <v>1994</v>
      </c>
      <c r="C5970" s="3" t="s">
        <v>647</v>
      </c>
      <c r="D5970" s="3" t="s">
        <v>651</v>
      </c>
      <c r="E5970" s="3" t="s">
        <v>670</v>
      </c>
      <c r="F5970" s="3" t="s">
        <v>672</v>
      </c>
      <c r="G5970" s="5">
        <v>0.35068754400000002</v>
      </c>
      <c r="H5970" s="5">
        <v>0.171168929</v>
      </c>
      <c r="I5970" s="5">
        <v>0.60224431</v>
      </c>
      <c r="J5970" s="2"/>
    </row>
    <row r="5971" spans="1:10" ht="14.4" hidden="1">
      <c r="A5971" s="3" t="s">
        <v>278</v>
      </c>
      <c r="B5971" s="5">
        <v>1995</v>
      </c>
      <c r="C5971" s="3" t="s">
        <v>647</v>
      </c>
      <c r="D5971" s="3" t="s">
        <v>651</v>
      </c>
      <c r="E5971" s="3" t="s">
        <v>670</v>
      </c>
      <c r="F5971" s="3" t="s">
        <v>672</v>
      </c>
      <c r="G5971" s="5">
        <v>0.31977049800000001</v>
      </c>
      <c r="H5971" s="5">
        <v>0.148431594</v>
      </c>
      <c r="I5971" s="5">
        <v>0.55832614599999997</v>
      </c>
      <c r="J5971" s="2"/>
    </row>
    <row r="5972" spans="1:10" ht="14.4" hidden="1">
      <c r="A5972" s="3" t="s">
        <v>278</v>
      </c>
      <c r="B5972" s="5">
        <v>1996</v>
      </c>
      <c r="C5972" s="3" t="s">
        <v>647</v>
      </c>
      <c r="D5972" s="3" t="s">
        <v>651</v>
      </c>
      <c r="E5972" s="3" t="s">
        <v>670</v>
      </c>
      <c r="F5972" s="3" t="s">
        <v>672</v>
      </c>
      <c r="G5972" s="5">
        <v>0.28413836199999998</v>
      </c>
      <c r="H5972" s="5">
        <v>0.13072252700000001</v>
      </c>
      <c r="I5972" s="5">
        <v>0.504612226</v>
      </c>
      <c r="J5972" s="2"/>
    </row>
    <row r="5973" spans="1:10" ht="14.4" hidden="1">
      <c r="A5973" s="3" t="s">
        <v>278</v>
      </c>
      <c r="B5973" s="5">
        <v>1997</v>
      </c>
      <c r="C5973" s="3" t="s">
        <v>647</v>
      </c>
      <c r="D5973" s="3" t="s">
        <v>651</v>
      </c>
      <c r="E5973" s="3" t="s">
        <v>670</v>
      </c>
      <c r="F5973" s="3" t="s">
        <v>672</v>
      </c>
      <c r="G5973" s="5">
        <v>0.25350189299999998</v>
      </c>
      <c r="H5973" s="5">
        <v>0.117874619</v>
      </c>
      <c r="I5973" s="5">
        <v>0.44478227999999997</v>
      </c>
      <c r="J5973" s="2"/>
    </row>
    <row r="5974" spans="1:10" ht="14.4" hidden="1">
      <c r="A5974" s="3" t="s">
        <v>278</v>
      </c>
      <c r="B5974" s="5">
        <v>1998</v>
      </c>
      <c r="C5974" s="3" t="s">
        <v>647</v>
      </c>
      <c r="D5974" s="3" t="s">
        <v>651</v>
      </c>
      <c r="E5974" s="3" t="s">
        <v>670</v>
      </c>
      <c r="F5974" s="3" t="s">
        <v>672</v>
      </c>
      <c r="G5974" s="5">
        <v>0.220732384</v>
      </c>
      <c r="H5974" s="5">
        <v>0.106160254</v>
      </c>
      <c r="I5974" s="5">
        <v>0.39458464999999998</v>
      </c>
      <c r="J5974" s="2"/>
    </row>
    <row r="5975" spans="1:10" ht="14.4" hidden="1">
      <c r="A5975" s="3" t="s">
        <v>278</v>
      </c>
      <c r="B5975" s="5">
        <v>1999</v>
      </c>
      <c r="C5975" s="3" t="s">
        <v>647</v>
      </c>
      <c r="D5975" s="3" t="s">
        <v>651</v>
      </c>
      <c r="E5975" s="3" t="s">
        <v>670</v>
      </c>
      <c r="F5975" s="3" t="s">
        <v>672</v>
      </c>
      <c r="G5975" s="5">
        <v>0.19592600700000001</v>
      </c>
      <c r="H5975" s="5">
        <v>9.1099627000000002E-2</v>
      </c>
      <c r="I5975" s="5">
        <v>0.35945663300000003</v>
      </c>
      <c r="J5975" s="2"/>
    </row>
    <row r="5976" spans="1:10" ht="14.4" hidden="1">
      <c r="A5976" s="3" t="s">
        <v>278</v>
      </c>
      <c r="B5976" s="5">
        <v>2000</v>
      </c>
      <c r="C5976" s="3" t="s">
        <v>647</v>
      </c>
      <c r="D5976" s="3" t="s">
        <v>651</v>
      </c>
      <c r="E5976" s="3" t="s">
        <v>670</v>
      </c>
      <c r="F5976" s="3" t="s">
        <v>672</v>
      </c>
      <c r="G5976" s="5">
        <v>0.17834266600000001</v>
      </c>
      <c r="H5976" s="5">
        <v>7.8464353000000001E-2</v>
      </c>
      <c r="I5976" s="5">
        <v>0.33530820900000002</v>
      </c>
      <c r="J5976" s="2"/>
    </row>
    <row r="5977" spans="1:10" ht="14.4" hidden="1">
      <c r="A5977" s="3" t="s">
        <v>278</v>
      </c>
      <c r="B5977" s="5">
        <v>2001</v>
      </c>
      <c r="C5977" s="3" t="s">
        <v>647</v>
      </c>
      <c r="D5977" s="3" t="s">
        <v>651</v>
      </c>
      <c r="E5977" s="3" t="s">
        <v>670</v>
      </c>
      <c r="F5977" s="3" t="s">
        <v>672</v>
      </c>
      <c r="G5977" s="5">
        <v>0.16044340300000001</v>
      </c>
      <c r="H5977" s="5">
        <v>7.1940356999999996E-2</v>
      </c>
      <c r="I5977" s="5">
        <v>0.30014309</v>
      </c>
      <c r="J5977" s="2"/>
    </row>
    <row r="5978" spans="1:10" ht="14.4" hidden="1">
      <c r="A5978" s="3" t="s">
        <v>278</v>
      </c>
      <c r="B5978" s="5">
        <v>2002</v>
      </c>
      <c r="C5978" s="3" t="s">
        <v>647</v>
      </c>
      <c r="D5978" s="3" t="s">
        <v>651</v>
      </c>
      <c r="E5978" s="3" t="s">
        <v>670</v>
      </c>
      <c r="F5978" s="3" t="s">
        <v>672</v>
      </c>
      <c r="G5978" s="5">
        <v>0.141178474</v>
      </c>
      <c r="H5978" s="5">
        <v>6.5999716999999999E-2</v>
      </c>
      <c r="I5978" s="5">
        <v>0.26498554400000002</v>
      </c>
      <c r="J5978" s="2"/>
    </row>
    <row r="5979" spans="1:10" ht="14.4" hidden="1">
      <c r="A5979" s="3" t="s">
        <v>278</v>
      </c>
      <c r="B5979" s="5">
        <v>2003</v>
      </c>
      <c r="C5979" s="3" t="s">
        <v>647</v>
      </c>
      <c r="D5979" s="3" t="s">
        <v>651</v>
      </c>
      <c r="E5979" s="3" t="s">
        <v>670</v>
      </c>
      <c r="F5979" s="3" t="s">
        <v>672</v>
      </c>
      <c r="G5979" s="5">
        <v>0.12688090899999999</v>
      </c>
      <c r="H5979" s="5">
        <v>5.6070403999999997E-2</v>
      </c>
      <c r="I5979" s="5">
        <v>0.24163159000000001</v>
      </c>
      <c r="J5979" s="2"/>
    </row>
    <row r="5980" spans="1:10" ht="14.4" hidden="1">
      <c r="A5980" s="3" t="s">
        <v>278</v>
      </c>
      <c r="B5980" s="5">
        <v>2004</v>
      </c>
      <c r="C5980" s="3" t="s">
        <v>647</v>
      </c>
      <c r="D5980" s="3" t="s">
        <v>651</v>
      </c>
      <c r="E5980" s="3" t="s">
        <v>670</v>
      </c>
      <c r="F5980" s="3" t="s">
        <v>672</v>
      </c>
      <c r="G5980" s="5">
        <v>0.12652565599999999</v>
      </c>
      <c r="H5980" s="5">
        <v>5.5657709999999999E-2</v>
      </c>
      <c r="I5980" s="5">
        <v>0.23715452400000001</v>
      </c>
      <c r="J5980" s="2"/>
    </row>
    <row r="5981" spans="1:10" ht="14.4" hidden="1">
      <c r="A5981" s="3" t="s">
        <v>278</v>
      </c>
      <c r="B5981" s="5">
        <v>2005</v>
      </c>
      <c r="C5981" s="3" t="s">
        <v>647</v>
      </c>
      <c r="D5981" s="3" t="s">
        <v>651</v>
      </c>
      <c r="E5981" s="3" t="s">
        <v>670</v>
      </c>
      <c r="F5981" s="3" t="s">
        <v>672</v>
      </c>
      <c r="G5981" s="5">
        <v>0.125162308</v>
      </c>
      <c r="H5981" s="5">
        <v>5.8877324000000002E-2</v>
      </c>
      <c r="I5981" s="5">
        <v>0.23361986200000001</v>
      </c>
      <c r="J5981" s="2"/>
    </row>
    <row r="5982" spans="1:10" ht="14.4" hidden="1">
      <c r="A5982" s="3" t="s">
        <v>278</v>
      </c>
      <c r="B5982" s="5">
        <v>2006</v>
      </c>
      <c r="C5982" s="3" t="s">
        <v>647</v>
      </c>
      <c r="D5982" s="3" t="s">
        <v>651</v>
      </c>
      <c r="E5982" s="3" t="s">
        <v>670</v>
      </c>
      <c r="F5982" s="3" t="s">
        <v>672</v>
      </c>
      <c r="G5982" s="5">
        <v>0.122282698</v>
      </c>
      <c r="H5982" s="5">
        <v>5.4224406000000003E-2</v>
      </c>
      <c r="I5982" s="5">
        <v>0.23549724299999999</v>
      </c>
      <c r="J5982" s="2"/>
    </row>
    <row r="5983" spans="1:10" ht="14.4" hidden="1">
      <c r="A5983" s="3" t="s">
        <v>278</v>
      </c>
      <c r="B5983" s="5">
        <v>2007</v>
      </c>
      <c r="C5983" s="3" t="s">
        <v>647</v>
      </c>
      <c r="D5983" s="3" t="s">
        <v>651</v>
      </c>
      <c r="E5983" s="3" t="s">
        <v>670</v>
      </c>
      <c r="F5983" s="3" t="s">
        <v>672</v>
      </c>
      <c r="G5983" s="5">
        <v>0.119821784</v>
      </c>
      <c r="H5983" s="5">
        <v>5.3922387000000002E-2</v>
      </c>
      <c r="I5983" s="5">
        <v>0.22637454300000001</v>
      </c>
      <c r="J5983" s="2"/>
    </row>
    <row r="5984" spans="1:10" ht="14.4" hidden="1">
      <c r="A5984" s="3" t="s">
        <v>278</v>
      </c>
      <c r="B5984" s="5">
        <v>2008</v>
      </c>
      <c r="C5984" s="3" t="s">
        <v>647</v>
      </c>
      <c r="D5984" s="3" t="s">
        <v>651</v>
      </c>
      <c r="E5984" s="3" t="s">
        <v>670</v>
      </c>
      <c r="F5984" s="3" t="s">
        <v>672</v>
      </c>
      <c r="G5984" s="5">
        <v>0.118619035</v>
      </c>
      <c r="H5984" s="5">
        <v>5.2797956E-2</v>
      </c>
      <c r="I5984" s="5">
        <v>0.22495820599999999</v>
      </c>
      <c r="J5984" s="2"/>
    </row>
    <row r="5985" spans="1:10" ht="14.4" hidden="1">
      <c r="A5985" s="3" t="s">
        <v>278</v>
      </c>
      <c r="B5985" s="5">
        <v>2009</v>
      </c>
      <c r="C5985" s="3" t="s">
        <v>647</v>
      </c>
      <c r="D5985" s="3" t="s">
        <v>651</v>
      </c>
      <c r="E5985" s="3" t="s">
        <v>670</v>
      </c>
      <c r="F5985" s="3" t="s">
        <v>672</v>
      </c>
      <c r="G5985" s="5">
        <v>0.11793732899999999</v>
      </c>
      <c r="H5985" s="5">
        <v>5.0553731999999997E-2</v>
      </c>
      <c r="I5985" s="5">
        <v>0.22393864599999999</v>
      </c>
      <c r="J5985" s="2"/>
    </row>
    <row r="5986" spans="1:10" ht="14.4" hidden="1">
      <c r="A5986" s="3" t="s">
        <v>278</v>
      </c>
      <c r="B5986" s="5">
        <v>2010</v>
      </c>
      <c r="C5986" s="3" t="s">
        <v>647</v>
      </c>
      <c r="D5986" s="3" t="s">
        <v>651</v>
      </c>
      <c r="E5986" s="3" t="s">
        <v>670</v>
      </c>
      <c r="F5986" s="3" t="s">
        <v>672</v>
      </c>
      <c r="G5986" s="5">
        <v>0.110719029</v>
      </c>
      <c r="H5986" s="5">
        <v>4.4022726999999998E-2</v>
      </c>
      <c r="I5986" s="5">
        <v>0.217799416</v>
      </c>
      <c r="J5986" s="2"/>
    </row>
    <row r="5987" spans="1:10" ht="14.4" hidden="1">
      <c r="A5987" s="3" t="s">
        <v>278</v>
      </c>
      <c r="B5987" s="5">
        <v>2011</v>
      </c>
      <c r="C5987" s="3" t="s">
        <v>647</v>
      </c>
      <c r="D5987" s="3" t="s">
        <v>651</v>
      </c>
      <c r="E5987" s="3" t="s">
        <v>670</v>
      </c>
      <c r="F5987" s="3" t="s">
        <v>672</v>
      </c>
      <c r="G5987" s="5">
        <v>0.10104584699999999</v>
      </c>
      <c r="H5987" s="5">
        <v>4.2718719000000002E-2</v>
      </c>
      <c r="I5987" s="5">
        <v>0.189015611</v>
      </c>
      <c r="J5987" s="2"/>
    </row>
    <row r="5988" spans="1:10" ht="14.4" hidden="1">
      <c r="A5988" s="3" t="s">
        <v>278</v>
      </c>
      <c r="B5988" s="5">
        <v>2012</v>
      </c>
      <c r="C5988" s="3" t="s">
        <v>647</v>
      </c>
      <c r="D5988" s="3" t="s">
        <v>651</v>
      </c>
      <c r="E5988" s="3" t="s">
        <v>670</v>
      </c>
      <c r="F5988" s="3" t="s">
        <v>672</v>
      </c>
      <c r="G5988" s="5">
        <v>9.4246864E-2</v>
      </c>
      <c r="H5988" s="5">
        <v>4.0841464000000001E-2</v>
      </c>
      <c r="I5988" s="5">
        <v>0.183895324</v>
      </c>
      <c r="J5988" s="2"/>
    </row>
    <row r="5989" spans="1:10" ht="14.4" hidden="1">
      <c r="A5989" s="3" t="s">
        <v>278</v>
      </c>
      <c r="B5989" s="5">
        <v>2013</v>
      </c>
      <c r="C5989" s="3" t="s">
        <v>647</v>
      </c>
      <c r="D5989" s="3" t="s">
        <v>651</v>
      </c>
      <c r="E5989" s="3" t="s">
        <v>670</v>
      </c>
      <c r="F5989" s="3" t="s">
        <v>672</v>
      </c>
      <c r="G5989" s="5">
        <v>8.8880415000000004E-2</v>
      </c>
      <c r="H5989" s="5">
        <v>3.7377053E-2</v>
      </c>
      <c r="I5989" s="5">
        <v>0.182398112</v>
      </c>
      <c r="J5989" s="2"/>
    </row>
    <row r="5990" spans="1:10" ht="14.4" hidden="1">
      <c r="A5990" s="3" t="s">
        <v>278</v>
      </c>
      <c r="B5990" s="5">
        <v>2014</v>
      </c>
      <c r="C5990" s="3" t="s">
        <v>647</v>
      </c>
      <c r="D5990" s="3" t="s">
        <v>651</v>
      </c>
      <c r="E5990" s="3" t="s">
        <v>670</v>
      </c>
      <c r="F5990" s="3" t="s">
        <v>672</v>
      </c>
      <c r="G5990" s="5">
        <v>8.5317332999999995E-2</v>
      </c>
      <c r="H5990" s="5">
        <v>3.5004337000000003E-2</v>
      </c>
      <c r="I5990" s="5">
        <v>0.17372200099999999</v>
      </c>
      <c r="J5990" s="2"/>
    </row>
    <row r="5991" spans="1:10" ht="14.4" hidden="1">
      <c r="A5991" s="3" t="s">
        <v>278</v>
      </c>
      <c r="B5991" s="5">
        <v>2015</v>
      </c>
      <c r="C5991" s="3" t="s">
        <v>647</v>
      </c>
      <c r="D5991" s="3" t="s">
        <v>651</v>
      </c>
      <c r="E5991" s="3" t="s">
        <v>670</v>
      </c>
      <c r="F5991" s="3" t="s">
        <v>672</v>
      </c>
      <c r="G5991" s="5">
        <v>7.7950127999999994E-2</v>
      </c>
      <c r="H5991" s="5">
        <v>3.4510199999999998E-2</v>
      </c>
      <c r="I5991" s="5">
        <v>0.154879193</v>
      </c>
      <c r="J5991" s="2"/>
    </row>
    <row r="5992" spans="1:10" ht="14.4" hidden="1">
      <c r="A5992" s="3" t="s">
        <v>278</v>
      </c>
      <c r="B5992" s="5">
        <v>2016</v>
      </c>
      <c r="C5992" s="3" t="s">
        <v>647</v>
      </c>
      <c r="D5992" s="3" t="s">
        <v>651</v>
      </c>
      <c r="E5992" s="3" t="s">
        <v>670</v>
      </c>
      <c r="F5992" s="3" t="s">
        <v>672</v>
      </c>
      <c r="G5992" s="5">
        <v>7.3895419000000004E-2</v>
      </c>
      <c r="H5992" s="5">
        <v>2.9904516999999999E-2</v>
      </c>
      <c r="I5992" s="5">
        <v>0.14884983099999999</v>
      </c>
      <c r="J5992" s="2"/>
    </row>
    <row r="5993" spans="1:10" ht="14.4" hidden="1">
      <c r="A5993" s="3" t="s">
        <v>278</v>
      </c>
      <c r="B5993" s="5">
        <v>2017</v>
      </c>
      <c r="C5993" s="3" t="s">
        <v>647</v>
      </c>
      <c r="D5993" s="3" t="s">
        <v>651</v>
      </c>
      <c r="E5993" s="3" t="s">
        <v>670</v>
      </c>
      <c r="F5993" s="3" t="s">
        <v>672</v>
      </c>
      <c r="G5993" s="5">
        <v>6.7360091999999996E-2</v>
      </c>
      <c r="H5993" s="5">
        <v>2.7022175999999998E-2</v>
      </c>
      <c r="I5993" s="5">
        <v>0.14237002800000001</v>
      </c>
      <c r="J5993" s="2"/>
    </row>
    <row r="5994" spans="1:10" ht="14.4">
      <c r="A5994" s="3" t="s">
        <v>278</v>
      </c>
      <c r="B5994" s="5">
        <v>1990</v>
      </c>
      <c r="C5994" s="3" t="s">
        <v>647</v>
      </c>
      <c r="D5994" s="3" t="s">
        <v>642</v>
      </c>
      <c r="E5994" s="3" t="s">
        <v>670</v>
      </c>
      <c r="F5994" s="3" t="s">
        <v>671</v>
      </c>
      <c r="G5994" s="5">
        <v>110.0926395</v>
      </c>
      <c r="H5994" s="5">
        <v>59.655608669999999</v>
      </c>
      <c r="I5994" s="5">
        <v>179.67982929999999</v>
      </c>
      <c r="J5994" s="2"/>
    </row>
    <row r="5995" spans="1:10" ht="14.4">
      <c r="A5995" s="3" t="s">
        <v>278</v>
      </c>
      <c r="B5995" s="5">
        <v>1991</v>
      </c>
      <c r="C5995" s="3" t="s">
        <v>647</v>
      </c>
      <c r="D5995" s="3" t="s">
        <v>642</v>
      </c>
      <c r="E5995" s="3" t="s">
        <v>670</v>
      </c>
      <c r="F5995" s="3" t="s">
        <v>671</v>
      </c>
      <c r="G5995" s="5">
        <v>98.148553570000004</v>
      </c>
      <c r="H5995" s="5">
        <v>53.840001469999997</v>
      </c>
      <c r="I5995" s="5">
        <v>159.84024679999999</v>
      </c>
      <c r="J5995" s="2"/>
    </row>
    <row r="5996" spans="1:10" ht="14.4">
      <c r="A5996" s="3" t="s">
        <v>278</v>
      </c>
      <c r="B5996" s="5">
        <v>1992</v>
      </c>
      <c r="C5996" s="3" t="s">
        <v>647</v>
      </c>
      <c r="D5996" s="3" t="s">
        <v>642</v>
      </c>
      <c r="E5996" s="3" t="s">
        <v>670</v>
      </c>
      <c r="F5996" s="3" t="s">
        <v>671</v>
      </c>
      <c r="G5996" s="5">
        <v>89.311979960000002</v>
      </c>
      <c r="H5996" s="5">
        <v>48.363201619999998</v>
      </c>
      <c r="I5996" s="5">
        <v>147.21261910000001</v>
      </c>
      <c r="J5996" s="2"/>
    </row>
    <row r="5997" spans="1:10" ht="14.4">
      <c r="A5997" s="3" t="s">
        <v>278</v>
      </c>
      <c r="B5997" s="5">
        <v>1993</v>
      </c>
      <c r="C5997" s="3" t="s">
        <v>647</v>
      </c>
      <c r="D5997" s="3" t="s">
        <v>642</v>
      </c>
      <c r="E5997" s="3" t="s">
        <v>670</v>
      </c>
      <c r="F5997" s="3" t="s">
        <v>671</v>
      </c>
      <c r="G5997" s="5">
        <v>79.158412920000004</v>
      </c>
      <c r="H5997" s="5">
        <v>42.940781090000002</v>
      </c>
      <c r="I5997" s="5">
        <v>131.5616799</v>
      </c>
      <c r="J5997" s="2"/>
    </row>
    <row r="5998" spans="1:10" ht="14.4">
      <c r="A5998" s="3" t="s">
        <v>278</v>
      </c>
      <c r="B5998" s="5">
        <v>1994</v>
      </c>
      <c r="C5998" s="3" t="s">
        <v>647</v>
      </c>
      <c r="D5998" s="3" t="s">
        <v>642</v>
      </c>
      <c r="E5998" s="3" t="s">
        <v>670</v>
      </c>
      <c r="F5998" s="3" t="s">
        <v>671</v>
      </c>
      <c r="G5998" s="5">
        <v>70.108325100000002</v>
      </c>
      <c r="H5998" s="5">
        <v>36.831633439999997</v>
      </c>
      <c r="I5998" s="5">
        <v>117.8971779</v>
      </c>
      <c r="J5998" s="2"/>
    </row>
    <row r="5999" spans="1:10" ht="14.4">
      <c r="A5999" s="3" t="s">
        <v>278</v>
      </c>
      <c r="B5999" s="5">
        <v>1995</v>
      </c>
      <c r="C5999" s="3" t="s">
        <v>647</v>
      </c>
      <c r="D5999" s="3" t="s">
        <v>642</v>
      </c>
      <c r="E5999" s="3" t="s">
        <v>670</v>
      </c>
      <c r="F5999" s="3" t="s">
        <v>671</v>
      </c>
      <c r="G5999" s="5">
        <v>62.385699219999999</v>
      </c>
      <c r="H5999" s="5">
        <v>32.238346470000003</v>
      </c>
      <c r="I5999" s="5">
        <v>109.051322</v>
      </c>
      <c r="J5999" s="2"/>
    </row>
    <row r="6000" spans="1:10" ht="14.4">
      <c r="A6000" s="3" t="s">
        <v>278</v>
      </c>
      <c r="B6000" s="5">
        <v>1996</v>
      </c>
      <c r="C6000" s="3" t="s">
        <v>647</v>
      </c>
      <c r="D6000" s="3" t="s">
        <v>642</v>
      </c>
      <c r="E6000" s="3" t="s">
        <v>670</v>
      </c>
      <c r="F6000" s="3" t="s">
        <v>671</v>
      </c>
      <c r="G6000" s="5">
        <v>52.77772487</v>
      </c>
      <c r="H6000" s="5">
        <v>27.56378037</v>
      </c>
      <c r="I6000" s="5">
        <v>90.219902279999999</v>
      </c>
      <c r="J6000" s="2"/>
    </row>
    <row r="6001" spans="1:10" ht="14.4">
      <c r="A6001" s="3" t="s">
        <v>278</v>
      </c>
      <c r="B6001" s="5">
        <v>1997</v>
      </c>
      <c r="C6001" s="3" t="s">
        <v>647</v>
      </c>
      <c r="D6001" s="3" t="s">
        <v>642</v>
      </c>
      <c r="E6001" s="3" t="s">
        <v>670</v>
      </c>
      <c r="F6001" s="3" t="s">
        <v>671</v>
      </c>
      <c r="G6001" s="5">
        <v>46.317718339999999</v>
      </c>
      <c r="H6001" s="5">
        <v>23.048302190000001</v>
      </c>
      <c r="I6001" s="5">
        <v>79.50594375</v>
      </c>
      <c r="J6001" s="2"/>
    </row>
    <row r="6002" spans="1:10" ht="14.4">
      <c r="A6002" s="3" t="s">
        <v>278</v>
      </c>
      <c r="B6002" s="5">
        <v>1998</v>
      </c>
      <c r="C6002" s="3" t="s">
        <v>647</v>
      </c>
      <c r="D6002" s="3" t="s">
        <v>642</v>
      </c>
      <c r="E6002" s="3" t="s">
        <v>670</v>
      </c>
      <c r="F6002" s="3" t="s">
        <v>671</v>
      </c>
      <c r="G6002" s="5">
        <v>38.287233729999997</v>
      </c>
      <c r="H6002" s="5">
        <v>19.46598509</v>
      </c>
      <c r="I6002" s="5">
        <v>67.126659029999999</v>
      </c>
      <c r="J6002" s="2"/>
    </row>
    <row r="6003" spans="1:10" ht="14.4">
      <c r="A6003" s="3" t="s">
        <v>278</v>
      </c>
      <c r="B6003" s="5">
        <v>1999</v>
      </c>
      <c r="C6003" s="3" t="s">
        <v>647</v>
      </c>
      <c r="D6003" s="3" t="s">
        <v>642</v>
      </c>
      <c r="E6003" s="3" t="s">
        <v>670</v>
      </c>
      <c r="F6003" s="3" t="s">
        <v>671</v>
      </c>
      <c r="G6003" s="5">
        <v>32.856774039999998</v>
      </c>
      <c r="H6003" s="5">
        <v>16.486731800000001</v>
      </c>
      <c r="I6003" s="5">
        <v>59.251529529999999</v>
      </c>
      <c r="J6003" s="2"/>
    </row>
    <row r="6004" spans="1:10" ht="14.4">
      <c r="A6004" s="3" t="s">
        <v>278</v>
      </c>
      <c r="B6004" s="5">
        <v>2000</v>
      </c>
      <c r="C6004" s="3" t="s">
        <v>647</v>
      </c>
      <c r="D6004" s="3" t="s">
        <v>642</v>
      </c>
      <c r="E6004" s="3" t="s">
        <v>670</v>
      </c>
      <c r="F6004" s="3" t="s">
        <v>671</v>
      </c>
      <c r="G6004" s="5">
        <v>27.858347210000002</v>
      </c>
      <c r="H6004" s="5">
        <v>13.213135210000001</v>
      </c>
      <c r="I6004" s="5">
        <v>50.540859740000002</v>
      </c>
      <c r="J6004" s="2"/>
    </row>
    <row r="6005" spans="1:10" ht="14.4">
      <c r="A6005" s="3" t="s">
        <v>278</v>
      </c>
      <c r="B6005" s="5">
        <v>2001</v>
      </c>
      <c r="C6005" s="3" t="s">
        <v>647</v>
      </c>
      <c r="D6005" s="3" t="s">
        <v>642</v>
      </c>
      <c r="E6005" s="3" t="s">
        <v>670</v>
      </c>
      <c r="F6005" s="3" t="s">
        <v>671</v>
      </c>
      <c r="G6005" s="5">
        <v>24.420691179999999</v>
      </c>
      <c r="H6005" s="5">
        <v>11.55812542</v>
      </c>
      <c r="I6005" s="5">
        <v>43.547986790000003</v>
      </c>
      <c r="J6005" s="2"/>
    </row>
    <row r="6006" spans="1:10" ht="14.4">
      <c r="A6006" s="3" t="s">
        <v>278</v>
      </c>
      <c r="B6006" s="5">
        <v>2002</v>
      </c>
      <c r="C6006" s="3" t="s">
        <v>647</v>
      </c>
      <c r="D6006" s="3" t="s">
        <v>642</v>
      </c>
      <c r="E6006" s="3" t="s">
        <v>670</v>
      </c>
      <c r="F6006" s="3" t="s">
        <v>671</v>
      </c>
      <c r="G6006" s="5">
        <v>21.218764</v>
      </c>
      <c r="H6006" s="5">
        <v>10.0373132</v>
      </c>
      <c r="I6006" s="5">
        <v>37.790952099999998</v>
      </c>
      <c r="J6006" s="2"/>
    </row>
    <row r="6007" spans="1:10" ht="14.4">
      <c r="A6007" s="3" t="s">
        <v>278</v>
      </c>
      <c r="B6007" s="5">
        <v>2003</v>
      </c>
      <c r="C6007" s="3" t="s">
        <v>647</v>
      </c>
      <c r="D6007" s="3" t="s">
        <v>642</v>
      </c>
      <c r="E6007" s="3" t="s">
        <v>670</v>
      </c>
      <c r="F6007" s="3" t="s">
        <v>671</v>
      </c>
      <c r="G6007" s="5">
        <v>19.00503436</v>
      </c>
      <c r="H6007" s="5">
        <v>9.1524566610000004</v>
      </c>
      <c r="I6007" s="5">
        <v>34.427874709999998</v>
      </c>
      <c r="J6007" s="2"/>
    </row>
    <row r="6008" spans="1:10" ht="14.4">
      <c r="A6008" s="3" t="s">
        <v>278</v>
      </c>
      <c r="B6008" s="5">
        <v>2004</v>
      </c>
      <c r="C6008" s="3" t="s">
        <v>647</v>
      </c>
      <c r="D6008" s="3" t="s">
        <v>642</v>
      </c>
      <c r="E6008" s="3" t="s">
        <v>670</v>
      </c>
      <c r="F6008" s="3" t="s">
        <v>671</v>
      </c>
      <c r="G6008" s="5">
        <v>18.889199229999999</v>
      </c>
      <c r="H6008" s="5">
        <v>8.77025918</v>
      </c>
      <c r="I6008" s="5">
        <v>35.678039579999997</v>
      </c>
      <c r="J6008" s="2"/>
    </row>
    <row r="6009" spans="1:10" ht="14.4">
      <c r="A6009" s="3" t="s">
        <v>278</v>
      </c>
      <c r="B6009" s="5">
        <v>2005</v>
      </c>
      <c r="C6009" s="3" t="s">
        <v>647</v>
      </c>
      <c r="D6009" s="3" t="s">
        <v>642</v>
      </c>
      <c r="E6009" s="3" t="s">
        <v>670</v>
      </c>
      <c r="F6009" s="3" t="s">
        <v>671</v>
      </c>
      <c r="G6009" s="5">
        <v>18.836568539999998</v>
      </c>
      <c r="H6009" s="5">
        <v>8.946425133</v>
      </c>
      <c r="I6009" s="5">
        <v>34.884567500000003</v>
      </c>
      <c r="J6009" s="2"/>
    </row>
    <row r="6010" spans="1:10" ht="14.4">
      <c r="A6010" s="3" t="s">
        <v>278</v>
      </c>
      <c r="B6010" s="5">
        <v>2006</v>
      </c>
      <c r="C6010" s="3" t="s">
        <v>647</v>
      </c>
      <c r="D6010" s="3" t="s">
        <v>642</v>
      </c>
      <c r="E6010" s="3" t="s">
        <v>670</v>
      </c>
      <c r="F6010" s="3" t="s">
        <v>671</v>
      </c>
      <c r="G6010" s="5">
        <v>18.3169632</v>
      </c>
      <c r="H6010" s="5">
        <v>8.7177997840000003</v>
      </c>
      <c r="I6010" s="5">
        <v>34.015743499999999</v>
      </c>
      <c r="J6010" s="2"/>
    </row>
    <row r="6011" spans="1:10" ht="14.4">
      <c r="A6011" s="3" t="s">
        <v>278</v>
      </c>
      <c r="B6011" s="5">
        <v>2007</v>
      </c>
      <c r="C6011" s="3" t="s">
        <v>647</v>
      </c>
      <c r="D6011" s="3" t="s">
        <v>642</v>
      </c>
      <c r="E6011" s="3" t="s">
        <v>670</v>
      </c>
      <c r="F6011" s="3" t="s">
        <v>671</v>
      </c>
      <c r="G6011" s="5">
        <v>18.33921956</v>
      </c>
      <c r="H6011" s="5">
        <v>8.5625088900000002</v>
      </c>
      <c r="I6011" s="5">
        <v>35.241375580000003</v>
      </c>
      <c r="J6011" s="2"/>
    </row>
    <row r="6012" spans="1:10" ht="14.4">
      <c r="A6012" s="3" t="s">
        <v>278</v>
      </c>
      <c r="B6012" s="5">
        <v>2008</v>
      </c>
      <c r="C6012" s="3" t="s">
        <v>647</v>
      </c>
      <c r="D6012" s="3" t="s">
        <v>642</v>
      </c>
      <c r="E6012" s="3" t="s">
        <v>670</v>
      </c>
      <c r="F6012" s="3" t="s">
        <v>671</v>
      </c>
      <c r="G6012" s="5">
        <v>18.65401645</v>
      </c>
      <c r="H6012" s="5">
        <v>8.3571610110000005</v>
      </c>
      <c r="I6012" s="5">
        <v>34.738830890000003</v>
      </c>
      <c r="J6012" s="2"/>
    </row>
    <row r="6013" spans="1:10" ht="14.4">
      <c r="A6013" s="3" t="s">
        <v>278</v>
      </c>
      <c r="B6013" s="5">
        <v>2009</v>
      </c>
      <c r="C6013" s="3" t="s">
        <v>647</v>
      </c>
      <c r="D6013" s="3" t="s">
        <v>642</v>
      </c>
      <c r="E6013" s="3" t="s">
        <v>670</v>
      </c>
      <c r="F6013" s="3" t="s">
        <v>671</v>
      </c>
      <c r="G6013" s="5">
        <v>19.268956859999999</v>
      </c>
      <c r="H6013" s="5">
        <v>8.2091775180000006</v>
      </c>
      <c r="I6013" s="5">
        <v>35.905943209999997</v>
      </c>
      <c r="J6013" s="2"/>
    </row>
    <row r="6014" spans="1:10" ht="14.4">
      <c r="A6014" s="3" t="s">
        <v>278</v>
      </c>
      <c r="B6014" s="5">
        <v>2010</v>
      </c>
      <c r="C6014" s="3" t="s">
        <v>647</v>
      </c>
      <c r="D6014" s="3" t="s">
        <v>642</v>
      </c>
      <c r="E6014" s="3" t="s">
        <v>670</v>
      </c>
      <c r="F6014" s="3" t="s">
        <v>671</v>
      </c>
      <c r="G6014" s="5">
        <v>18.30063869</v>
      </c>
      <c r="H6014" s="5">
        <v>7.4007956889999997</v>
      </c>
      <c r="I6014" s="5">
        <v>35.717254259999997</v>
      </c>
      <c r="J6014" s="2"/>
    </row>
    <row r="6015" spans="1:10" ht="14.4">
      <c r="A6015" s="3" t="s">
        <v>278</v>
      </c>
      <c r="B6015" s="5">
        <v>2011</v>
      </c>
      <c r="C6015" s="3" t="s">
        <v>647</v>
      </c>
      <c r="D6015" s="3" t="s">
        <v>642</v>
      </c>
      <c r="E6015" s="3" t="s">
        <v>670</v>
      </c>
      <c r="F6015" s="3" t="s">
        <v>671</v>
      </c>
      <c r="G6015" s="5">
        <v>16.939972480000002</v>
      </c>
      <c r="H6015" s="5">
        <v>6.7002506999999998</v>
      </c>
      <c r="I6015" s="5">
        <v>33.834896139999998</v>
      </c>
      <c r="J6015" s="2"/>
    </row>
    <row r="6016" spans="1:10" ht="14.4">
      <c r="A6016" s="3" t="s">
        <v>278</v>
      </c>
      <c r="B6016" s="5">
        <v>2012</v>
      </c>
      <c r="C6016" s="3" t="s">
        <v>647</v>
      </c>
      <c r="D6016" s="3" t="s">
        <v>642</v>
      </c>
      <c r="E6016" s="3" t="s">
        <v>670</v>
      </c>
      <c r="F6016" s="3" t="s">
        <v>671</v>
      </c>
      <c r="G6016" s="5">
        <v>16.033786920000001</v>
      </c>
      <c r="H6016" s="5">
        <v>6.755276007</v>
      </c>
      <c r="I6016" s="5">
        <v>30.854459259999999</v>
      </c>
      <c r="J6016" s="2"/>
    </row>
    <row r="6017" spans="1:10" ht="14.4">
      <c r="A6017" s="3" t="s">
        <v>278</v>
      </c>
      <c r="B6017" s="5">
        <v>2013</v>
      </c>
      <c r="C6017" s="3" t="s">
        <v>647</v>
      </c>
      <c r="D6017" s="3" t="s">
        <v>642</v>
      </c>
      <c r="E6017" s="3" t="s">
        <v>670</v>
      </c>
      <c r="F6017" s="3" t="s">
        <v>671</v>
      </c>
      <c r="G6017" s="5">
        <v>14.96747392</v>
      </c>
      <c r="H6017" s="5">
        <v>5.5925078060000004</v>
      </c>
      <c r="I6017" s="5">
        <v>31.301568119999999</v>
      </c>
      <c r="J6017" s="2"/>
    </row>
    <row r="6018" spans="1:10" ht="14.4">
      <c r="A6018" s="3" t="s">
        <v>278</v>
      </c>
      <c r="B6018" s="5">
        <v>2014</v>
      </c>
      <c r="C6018" s="3" t="s">
        <v>647</v>
      </c>
      <c r="D6018" s="3" t="s">
        <v>642</v>
      </c>
      <c r="E6018" s="3" t="s">
        <v>670</v>
      </c>
      <c r="F6018" s="3" t="s">
        <v>671</v>
      </c>
      <c r="G6018" s="5">
        <v>14.465016200000001</v>
      </c>
      <c r="H6018" s="5">
        <v>5.2170689000000001</v>
      </c>
      <c r="I6018" s="5">
        <v>30.107100339999999</v>
      </c>
      <c r="J6018" s="2"/>
    </row>
    <row r="6019" spans="1:10" ht="14.4">
      <c r="A6019" s="3" t="s">
        <v>278</v>
      </c>
      <c r="B6019" s="5">
        <v>2015</v>
      </c>
      <c r="C6019" s="3" t="s">
        <v>647</v>
      </c>
      <c r="D6019" s="3" t="s">
        <v>642</v>
      </c>
      <c r="E6019" s="3" t="s">
        <v>670</v>
      </c>
      <c r="F6019" s="3" t="s">
        <v>671</v>
      </c>
      <c r="G6019" s="5">
        <v>13.31148153</v>
      </c>
      <c r="H6019" s="5">
        <v>5.3032106859999999</v>
      </c>
      <c r="I6019" s="5">
        <v>27.34470138</v>
      </c>
      <c r="J6019" s="2"/>
    </row>
    <row r="6020" spans="1:10" ht="14.4">
      <c r="A6020" s="3" t="s">
        <v>278</v>
      </c>
      <c r="B6020" s="5">
        <v>2016</v>
      </c>
      <c r="C6020" s="3" t="s">
        <v>647</v>
      </c>
      <c r="D6020" s="3" t="s">
        <v>642</v>
      </c>
      <c r="E6020" s="3" t="s">
        <v>670</v>
      </c>
      <c r="F6020" s="3" t="s">
        <v>671</v>
      </c>
      <c r="G6020" s="5">
        <v>12.37516112</v>
      </c>
      <c r="H6020" s="5">
        <v>4.4491931339999997</v>
      </c>
      <c r="I6020" s="5">
        <v>24.66247074</v>
      </c>
      <c r="J6020" s="2"/>
    </row>
    <row r="6021" spans="1:10" ht="14.4">
      <c r="A6021" s="3" t="s">
        <v>278</v>
      </c>
      <c r="B6021" s="5">
        <v>2017</v>
      </c>
      <c r="C6021" s="3" t="s">
        <v>647</v>
      </c>
      <c r="D6021" s="3" t="s">
        <v>642</v>
      </c>
      <c r="E6021" s="3" t="s">
        <v>670</v>
      </c>
      <c r="F6021" s="3" t="s">
        <v>671</v>
      </c>
      <c r="G6021" s="5">
        <v>11.05246419</v>
      </c>
      <c r="H6021" s="5">
        <v>4.1106970409999999</v>
      </c>
      <c r="I6021" s="5">
        <v>22.419126689999999</v>
      </c>
      <c r="J6021" s="2"/>
    </row>
    <row r="6022" spans="1:10" ht="14.4" hidden="1">
      <c r="A6022" s="3" t="s">
        <v>278</v>
      </c>
      <c r="B6022" s="5">
        <v>1990</v>
      </c>
      <c r="C6022" s="3" t="s">
        <v>647</v>
      </c>
      <c r="D6022" s="3" t="s">
        <v>642</v>
      </c>
      <c r="E6022" s="3" t="s">
        <v>670</v>
      </c>
      <c r="F6022" s="3" t="s">
        <v>672</v>
      </c>
      <c r="G6022" s="5">
        <v>3.2283929499999999</v>
      </c>
      <c r="H6022" s="5">
        <v>1.7499158889999999</v>
      </c>
      <c r="I6022" s="5">
        <v>5.4270471709999999</v>
      </c>
      <c r="J6022" s="2"/>
    </row>
    <row r="6023" spans="1:10" ht="14.4" hidden="1">
      <c r="A6023" s="3" t="s">
        <v>278</v>
      </c>
      <c r="B6023" s="5">
        <v>1991</v>
      </c>
      <c r="C6023" s="3" t="s">
        <v>647</v>
      </c>
      <c r="D6023" s="3" t="s">
        <v>642</v>
      </c>
      <c r="E6023" s="3" t="s">
        <v>670</v>
      </c>
      <c r="F6023" s="3" t="s">
        <v>672</v>
      </c>
      <c r="G6023" s="5">
        <v>3.0318756429999998</v>
      </c>
      <c r="H6023" s="5">
        <v>1.7040820249999999</v>
      </c>
      <c r="I6023" s="5">
        <v>4.9257068430000004</v>
      </c>
      <c r="J6023" s="2"/>
    </row>
    <row r="6024" spans="1:10" ht="14.4" hidden="1">
      <c r="A6024" s="3" t="s">
        <v>278</v>
      </c>
      <c r="B6024" s="5">
        <v>1992</v>
      </c>
      <c r="C6024" s="3" t="s">
        <v>647</v>
      </c>
      <c r="D6024" s="3" t="s">
        <v>642</v>
      </c>
      <c r="E6024" s="3" t="s">
        <v>670</v>
      </c>
      <c r="F6024" s="3" t="s">
        <v>672</v>
      </c>
      <c r="G6024" s="5">
        <v>2.8413865089999999</v>
      </c>
      <c r="H6024" s="5">
        <v>1.545977231</v>
      </c>
      <c r="I6024" s="5">
        <v>4.7509960979999999</v>
      </c>
      <c r="J6024" s="2"/>
    </row>
    <row r="6025" spans="1:10" ht="14.4" hidden="1">
      <c r="A6025" s="3" t="s">
        <v>278</v>
      </c>
      <c r="B6025" s="5">
        <v>1993</v>
      </c>
      <c r="C6025" s="3" t="s">
        <v>647</v>
      </c>
      <c r="D6025" s="3" t="s">
        <v>642</v>
      </c>
      <c r="E6025" s="3" t="s">
        <v>670</v>
      </c>
      <c r="F6025" s="3" t="s">
        <v>672</v>
      </c>
      <c r="G6025" s="5">
        <v>2.5814122140000002</v>
      </c>
      <c r="H6025" s="5">
        <v>1.3984069459999999</v>
      </c>
      <c r="I6025" s="5">
        <v>4.2368005919999998</v>
      </c>
      <c r="J6025" s="2"/>
    </row>
    <row r="6026" spans="1:10" ht="14.4" hidden="1">
      <c r="A6026" s="3" t="s">
        <v>278</v>
      </c>
      <c r="B6026" s="5">
        <v>1994</v>
      </c>
      <c r="C6026" s="3" t="s">
        <v>647</v>
      </c>
      <c r="D6026" s="3" t="s">
        <v>642</v>
      </c>
      <c r="E6026" s="3" t="s">
        <v>670</v>
      </c>
      <c r="F6026" s="3" t="s">
        <v>672</v>
      </c>
      <c r="G6026" s="5">
        <v>2.3491685869999999</v>
      </c>
      <c r="H6026" s="5">
        <v>1.2497053149999999</v>
      </c>
      <c r="I6026" s="5">
        <v>3.9168945499999999</v>
      </c>
      <c r="J6026" s="2"/>
    </row>
    <row r="6027" spans="1:10" ht="14.4" hidden="1">
      <c r="A6027" s="3" t="s">
        <v>278</v>
      </c>
      <c r="B6027" s="5">
        <v>1995</v>
      </c>
      <c r="C6027" s="3" t="s">
        <v>647</v>
      </c>
      <c r="D6027" s="3" t="s">
        <v>642</v>
      </c>
      <c r="E6027" s="3" t="s">
        <v>670</v>
      </c>
      <c r="F6027" s="3" t="s">
        <v>672</v>
      </c>
      <c r="G6027" s="5">
        <v>2.1387281100000002</v>
      </c>
      <c r="H6027" s="5">
        <v>1.116418862</v>
      </c>
      <c r="I6027" s="5">
        <v>3.6997154370000001</v>
      </c>
      <c r="J6027" s="2"/>
    </row>
    <row r="6028" spans="1:10" ht="14.4" hidden="1">
      <c r="A6028" s="3" t="s">
        <v>278</v>
      </c>
      <c r="B6028" s="5">
        <v>1996</v>
      </c>
      <c r="C6028" s="3" t="s">
        <v>647</v>
      </c>
      <c r="D6028" s="3" t="s">
        <v>642</v>
      </c>
      <c r="E6028" s="3" t="s">
        <v>670</v>
      </c>
      <c r="F6028" s="3" t="s">
        <v>672</v>
      </c>
      <c r="G6028" s="5">
        <v>1.863749297</v>
      </c>
      <c r="H6028" s="5">
        <v>0.97154845000000001</v>
      </c>
      <c r="I6028" s="5">
        <v>3.1779064770000001</v>
      </c>
      <c r="J6028" s="2"/>
    </row>
    <row r="6029" spans="1:10" ht="14.4" hidden="1">
      <c r="A6029" s="3" t="s">
        <v>278</v>
      </c>
      <c r="B6029" s="5">
        <v>1997</v>
      </c>
      <c r="C6029" s="3" t="s">
        <v>647</v>
      </c>
      <c r="D6029" s="3" t="s">
        <v>642</v>
      </c>
      <c r="E6029" s="3" t="s">
        <v>670</v>
      </c>
      <c r="F6029" s="3" t="s">
        <v>672</v>
      </c>
      <c r="G6029" s="5">
        <v>1.630096725</v>
      </c>
      <c r="H6029" s="5">
        <v>0.81300388800000001</v>
      </c>
      <c r="I6029" s="5">
        <v>2.8321786430000002</v>
      </c>
      <c r="J6029" s="2"/>
    </row>
    <row r="6030" spans="1:10" ht="14.4" hidden="1">
      <c r="A6030" s="3" t="s">
        <v>278</v>
      </c>
      <c r="B6030" s="5">
        <v>1998</v>
      </c>
      <c r="C6030" s="3" t="s">
        <v>647</v>
      </c>
      <c r="D6030" s="3" t="s">
        <v>642</v>
      </c>
      <c r="E6030" s="3" t="s">
        <v>670</v>
      </c>
      <c r="F6030" s="3" t="s">
        <v>672</v>
      </c>
      <c r="G6030" s="5">
        <v>1.374605576</v>
      </c>
      <c r="H6030" s="5">
        <v>0.69555754000000003</v>
      </c>
      <c r="I6030" s="5">
        <v>2.3834469220000001</v>
      </c>
      <c r="J6030" s="2"/>
    </row>
    <row r="6031" spans="1:10" ht="14.4" hidden="1">
      <c r="A6031" s="3" t="s">
        <v>278</v>
      </c>
      <c r="B6031" s="5">
        <v>1999</v>
      </c>
      <c r="C6031" s="3" t="s">
        <v>647</v>
      </c>
      <c r="D6031" s="3" t="s">
        <v>642</v>
      </c>
      <c r="E6031" s="3" t="s">
        <v>670</v>
      </c>
      <c r="F6031" s="3" t="s">
        <v>672</v>
      </c>
      <c r="G6031" s="5">
        <v>1.19425855</v>
      </c>
      <c r="H6031" s="5">
        <v>0.58794394400000005</v>
      </c>
      <c r="I6031" s="5">
        <v>2.15383543</v>
      </c>
      <c r="J6031" s="2"/>
    </row>
    <row r="6032" spans="1:10" ht="14.4" hidden="1">
      <c r="A6032" s="3" t="s">
        <v>278</v>
      </c>
      <c r="B6032" s="5">
        <v>2000</v>
      </c>
      <c r="C6032" s="3" t="s">
        <v>647</v>
      </c>
      <c r="D6032" s="3" t="s">
        <v>642</v>
      </c>
      <c r="E6032" s="3" t="s">
        <v>670</v>
      </c>
      <c r="F6032" s="3" t="s">
        <v>672</v>
      </c>
      <c r="G6032" s="5">
        <v>1.0619160700000001</v>
      </c>
      <c r="H6032" s="5">
        <v>0.50878513199999997</v>
      </c>
      <c r="I6032" s="5">
        <v>1.9533532689999999</v>
      </c>
      <c r="J6032" s="2"/>
    </row>
    <row r="6033" spans="1:10" ht="14.4" hidden="1">
      <c r="A6033" s="3" t="s">
        <v>278</v>
      </c>
      <c r="B6033" s="5">
        <v>2001</v>
      </c>
      <c r="C6033" s="3" t="s">
        <v>647</v>
      </c>
      <c r="D6033" s="3" t="s">
        <v>642</v>
      </c>
      <c r="E6033" s="3" t="s">
        <v>670</v>
      </c>
      <c r="F6033" s="3" t="s">
        <v>672</v>
      </c>
      <c r="G6033" s="5">
        <v>0.95483172100000002</v>
      </c>
      <c r="H6033" s="5">
        <v>0.45508791700000001</v>
      </c>
      <c r="I6033" s="5">
        <v>1.69098441</v>
      </c>
      <c r="J6033" s="2"/>
    </row>
    <row r="6034" spans="1:10" ht="14.4" hidden="1">
      <c r="A6034" s="3" t="s">
        <v>278</v>
      </c>
      <c r="B6034" s="5">
        <v>2002</v>
      </c>
      <c r="C6034" s="3" t="s">
        <v>647</v>
      </c>
      <c r="D6034" s="3" t="s">
        <v>642</v>
      </c>
      <c r="E6034" s="3" t="s">
        <v>670</v>
      </c>
      <c r="F6034" s="3" t="s">
        <v>672</v>
      </c>
      <c r="G6034" s="5">
        <v>0.843218829</v>
      </c>
      <c r="H6034" s="5">
        <v>0.39770273499999997</v>
      </c>
      <c r="I6034" s="5">
        <v>1.507017713</v>
      </c>
      <c r="J6034" s="2"/>
    </row>
    <row r="6035" spans="1:10" ht="14.4" hidden="1">
      <c r="A6035" s="3" t="s">
        <v>278</v>
      </c>
      <c r="B6035" s="5">
        <v>2003</v>
      </c>
      <c r="C6035" s="3" t="s">
        <v>647</v>
      </c>
      <c r="D6035" s="3" t="s">
        <v>642</v>
      </c>
      <c r="E6035" s="3" t="s">
        <v>670</v>
      </c>
      <c r="F6035" s="3" t="s">
        <v>672</v>
      </c>
      <c r="G6035" s="5">
        <v>0.76112347499999999</v>
      </c>
      <c r="H6035" s="5">
        <v>0.36974563700000002</v>
      </c>
      <c r="I6035" s="5">
        <v>1.388247062</v>
      </c>
      <c r="J6035" s="2"/>
    </row>
    <row r="6036" spans="1:10" ht="14.4" hidden="1">
      <c r="A6036" s="3" t="s">
        <v>278</v>
      </c>
      <c r="B6036" s="5">
        <v>2004</v>
      </c>
      <c r="C6036" s="3" t="s">
        <v>647</v>
      </c>
      <c r="D6036" s="3" t="s">
        <v>642</v>
      </c>
      <c r="E6036" s="3" t="s">
        <v>670</v>
      </c>
      <c r="F6036" s="3" t="s">
        <v>672</v>
      </c>
      <c r="G6036" s="5">
        <v>0.76105317500000003</v>
      </c>
      <c r="H6036" s="5">
        <v>0.35731924799999998</v>
      </c>
      <c r="I6036" s="5">
        <v>1.4315351279999999</v>
      </c>
      <c r="J6036" s="2"/>
    </row>
    <row r="6037" spans="1:10" ht="14.4" hidden="1">
      <c r="A6037" s="3" t="s">
        <v>278</v>
      </c>
      <c r="B6037" s="5">
        <v>2005</v>
      </c>
      <c r="C6037" s="3" t="s">
        <v>647</v>
      </c>
      <c r="D6037" s="3" t="s">
        <v>642</v>
      </c>
      <c r="E6037" s="3" t="s">
        <v>670</v>
      </c>
      <c r="F6037" s="3" t="s">
        <v>672</v>
      </c>
      <c r="G6037" s="5">
        <v>0.76438493799999996</v>
      </c>
      <c r="H6037" s="5">
        <v>0.36913242000000002</v>
      </c>
      <c r="I6037" s="5">
        <v>1.4100292249999999</v>
      </c>
      <c r="J6037" s="2"/>
    </row>
    <row r="6038" spans="1:10" ht="14.4" hidden="1">
      <c r="A6038" s="3" t="s">
        <v>278</v>
      </c>
      <c r="B6038" s="5">
        <v>2006</v>
      </c>
      <c r="C6038" s="3" t="s">
        <v>647</v>
      </c>
      <c r="D6038" s="3" t="s">
        <v>642</v>
      </c>
      <c r="E6038" s="3" t="s">
        <v>670</v>
      </c>
      <c r="F6038" s="3" t="s">
        <v>672</v>
      </c>
      <c r="G6038" s="5">
        <v>0.75861954799999998</v>
      </c>
      <c r="H6038" s="5">
        <v>0.36021723500000002</v>
      </c>
      <c r="I6038" s="5">
        <v>1.3848782630000001</v>
      </c>
      <c r="J6038" s="2"/>
    </row>
    <row r="6039" spans="1:10" ht="14.4" hidden="1">
      <c r="A6039" s="3" t="s">
        <v>278</v>
      </c>
      <c r="B6039" s="5">
        <v>2007</v>
      </c>
      <c r="C6039" s="3" t="s">
        <v>647</v>
      </c>
      <c r="D6039" s="3" t="s">
        <v>642</v>
      </c>
      <c r="E6039" s="3" t="s">
        <v>670</v>
      </c>
      <c r="F6039" s="3" t="s">
        <v>672</v>
      </c>
      <c r="G6039" s="5">
        <v>0.76765414200000004</v>
      </c>
      <c r="H6039" s="5">
        <v>0.35448258300000002</v>
      </c>
      <c r="I6039" s="5">
        <v>1.4615835230000001</v>
      </c>
      <c r="J6039" s="2"/>
    </row>
    <row r="6040" spans="1:10" ht="14.4" hidden="1">
      <c r="A6040" s="3" t="s">
        <v>278</v>
      </c>
      <c r="B6040" s="5">
        <v>2008</v>
      </c>
      <c r="C6040" s="3" t="s">
        <v>647</v>
      </c>
      <c r="D6040" s="3" t="s">
        <v>642</v>
      </c>
      <c r="E6040" s="3" t="s">
        <v>670</v>
      </c>
      <c r="F6040" s="3" t="s">
        <v>672</v>
      </c>
      <c r="G6040" s="5">
        <v>0.78924006800000002</v>
      </c>
      <c r="H6040" s="5">
        <v>0.34984515700000002</v>
      </c>
      <c r="I6040" s="5">
        <v>1.463885339</v>
      </c>
      <c r="J6040" s="2"/>
    </row>
    <row r="6041" spans="1:10" ht="14.4" hidden="1">
      <c r="A6041" s="3" t="s">
        <v>278</v>
      </c>
      <c r="B6041" s="5">
        <v>2009</v>
      </c>
      <c r="C6041" s="3" t="s">
        <v>647</v>
      </c>
      <c r="D6041" s="3" t="s">
        <v>642</v>
      </c>
      <c r="E6041" s="3" t="s">
        <v>670</v>
      </c>
      <c r="F6041" s="3" t="s">
        <v>672</v>
      </c>
      <c r="G6041" s="5">
        <v>0.82763851300000002</v>
      </c>
      <c r="H6041" s="5">
        <v>0.34852830099999998</v>
      </c>
      <c r="I6041" s="5">
        <v>1.5604816640000001</v>
      </c>
      <c r="J6041" s="2"/>
    </row>
    <row r="6042" spans="1:10" ht="14.4" hidden="1">
      <c r="A6042" s="3" t="s">
        <v>278</v>
      </c>
      <c r="B6042" s="5">
        <v>2010</v>
      </c>
      <c r="C6042" s="3" t="s">
        <v>647</v>
      </c>
      <c r="D6042" s="3" t="s">
        <v>642</v>
      </c>
      <c r="E6042" s="3" t="s">
        <v>670</v>
      </c>
      <c r="F6042" s="3" t="s">
        <v>672</v>
      </c>
      <c r="G6042" s="5">
        <v>0.80965544099999998</v>
      </c>
      <c r="H6042" s="5">
        <v>0.32958597699999997</v>
      </c>
      <c r="I6042" s="5">
        <v>1.551352531</v>
      </c>
      <c r="J6042" s="2"/>
    </row>
    <row r="6043" spans="1:10" ht="14.4" hidden="1">
      <c r="A6043" s="3" t="s">
        <v>278</v>
      </c>
      <c r="B6043" s="5">
        <v>2011</v>
      </c>
      <c r="C6043" s="3" t="s">
        <v>647</v>
      </c>
      <c r="D6043" s="3" t="s">
        <v>642</v>
      </c>
      <c r="E6043" s="3" t="s">
        <v>670</v>
      </c>
      <c r="F6043" s="3" t="s">
        <v>672</v>
      </c>
      <c r="G6043" s="5">
        <v>0.75484114599999996</v>
      </c>
      <c r="H6043" s="5">
        <v>0.30129898700000002</v>
      </c>
      <c r="I6043" s="5">
        <v>1.5063859020000001</v>
      </c>
      <c r="J6043" s="2"/>
    </row>
    <row r="6044" spans="1:10" ht="14.4" hidden="1">
      <c r="A6044" s="3" t="s">
        <v>278</v>
      </c>
      <c r="B6044" s="5">
        <v>2012</v>
      </c>
      <c r="C6044" s="3" t="s">
        <v>647</v>
      </c>
      <c r="D6044" s="3" t="s">
        <v>642</v>
      </c>
      <c r="E6044" s="3" t="s">
        <v>670</v>
      </c>
      <c r="F6044" s="3" t="s">
        <v>672</v>
      </c>
      <c r="G6044" s="5">
        <v>0.72154062100000005</v>
      </c>
      <c r="H6044" s="5">
        <v>0.300341478</v>
      </c>
      <c r="I6044" s="5">
        <v>1.3933522810000001</v>
      </c>
      <c r="J6044" s="2"/>
    </row>
    <row r="6045" spans="1:10" ht="14.4" hidden="1">
      <c r="A6045" s="3" t="s">
        <v>278</v>
      </c>
      <c r="B6045" s="5">
        <v>2013</v>
      </c>
      <c r="C6045" s="3" t="s">
        <v>647</v>
      </c>
      <c r="D6045" s="3" t="s">
        <v>642</v>
      </c>
      <c r="E6045" s="3" t="s">
        <v>670</v>
      </c>
      <c r="F6045" s="3" t="s">
        <v>672</v>
      </c>
      <c r="G6045" s="5">
        <v>0.68459631700000001</v>
      </c>
      <c r="H6045" s="5">
        <v>0.25244978699999998</v>
      </c>
      <c r="I6045" s="5">
        <v>1.429045602</v>
      </c>
      <c r="J6045" s="2"/>
    </row>
    <row r="6046" spans="1:10" ht="14.4" hidden="1">
      <c r="A6046" s="3" t="s">
        <v>278</v>
      </c>
      <c r="B6046" s="5">
        <v>2014</v>
      </c>
      <c r="C6046" s="3" t="s">
        <v>647</v>
      </c>
      <c r="D6046" s="3" t="s">
        <v>642</v>
      </c>
      <c r="E6046" s="3" t="s">
        <v>670</v>
      </c>
      <c r="F6046" s="3" t="s">
        <v>672</v>
      </c>
      <c r="G6046" s="5">
        <v>0.66249047699999997</v>
      </c>
      <c r="H6046" s="5">
        <v>0.23974119499999999</v>
      </c>
      <c r="I6046" s="5">
        <v>1.367605628</v>
      </c>
      <c r="J6046" s="2"/>
    </row>
    <row r="6047" spans="1:10" ht="14.4" hidden="1">
      <c r="A6047" s="3" t="s">
        <v>278</v>
      </c>
      <c r="B6047" s="5">
        <v>2015</v>
      </c>
      <c r="C6047" s="3" t="s">
        <v>647</v>
      </c>
      <c r="D6047" s="3" t="s">
        <v>642</v>
      </c>
      <c r="E6047" s="3" t="s">
        <v>670</v>
      </c>
      <c r="F6047" s="3" t="s">
        <v>672</v>
      </c>
      <c r="G6047" s="5">
        <v>0.61127496100000001</v>
      </c>
      <c r="H6047" s="5">
        <v>0.241322171</v>
      </c>
      <c r="I6047" s="5">
        <v>1.2638623339999999</v>
      </c>
      <c r="J6047" s="2"/>
    </row>
    <row r="6048" spans="1:10" ht="14.4" hidden="1">
      <c r="A6048" s="3" t="s">
        <v>278</v>
      </c>
      <c r="B6048" s="5">
        <v>2016</v>
      </c>
      <c r="C6048" s="3" t="s">
        <v>647</v>
      </c>
      <c r="D6048" s="3" t="s">
        <v>642</v>
      </c>
      <c r="E6048" s="3" t="s">
        <v>670</v>
      </c>
      <c r="F6048" s="3" t="s">
        <v>672</v>
      </c>
      <c r="G6048" s="5">
        <v>0.5795555</v>
      </c>
      <c r="H6048" s="5">
        <v>0.209107984</v>
      </c>
      <c r="I6048" s="5">
        <v>1.153982786</v>
      </c>
      <c r="J6048" s="2"/>
    </row>
    <row r="6049" spans="1:10" ht="14.4" hidden="1">
      <c r="A6049" s="3" t="s">
        <v>278</v>
      </c>
      <c r="B6049" s="5">
        <v>2017</v>
      </c>
      <c r="C6049" s="3" t="s">
        <v>647</v>
      </c>
      <c r="D6049" s="3" t="s">
        <v>642</v>
      </c>
      <c r="E6049" s="3" t="s">
        <v>670</v>
      </c>
      <c r="F6049" s="3" t="s">
        <v>672</v>
      </c>
      <c r="G6049" s="5">
        <v>0.52423561399999996</v>
      </c>
      <c r="H6049" s="5">
        <v>0.19752439699999999</v>
      </c>
      <c r="I6049" s="5">
        <v>1.0701806780000001</v>
      </c>
      <c r="J6049" s="2"/>
    </row>
    <row r="6050" spans="1:10" ht="14.4">
      <c r="A6050" s="3" t="s">
        <v>286</v>
      </c>
      <c r="B6050" s="5">
        <v>1990</v>
      </c>
      <c r="C6050" s="3" t="s">
        <v>641</v>
      </c>
      <c r="D6050" s="3" t="s">
        <v>642</v>
      </c>
      <c r="E6050" s="3" t="s">
        <v>670</v>
      </c>
      <c r="F6050" s="3" t="s">
        <v>671</v>
      </c>
      <c r="G6050" s="5">
        <v>29868.390719999999</v>
      </c>
      <c r="H6050" s="5">
        <v>21020.22839</v>
      </c>
      <c r="I6050" s="5">
        <v>39636.32789</v>
      </c>
      <c r="J6050" s="2"/>
    </row>
    <row r="6051" spans="1:10" ht="14.4">
      <c r="A6051" s="3" t="s">
        <v>286</v>
      </c>
      <c r="B6051" s="5">
        <v>1991</v>
      </c>
      <c r="C6051" s="3" t="s">
        <v>641</v>
      </c>
      <c r="D6051" s="3" t="s">
        <v>642</v>
      </c>
      <c r="E6051" s="3" t="s">
        <v>670</v>
      </c>
      <c r="F6051" s="3" t="s">
        <v>671</v>
      </c>
      <c r="G6051" s="5">
        <v>29257.492399999999</v>
      </c>
      <c r="H6051" s="5">
        <v>20697.312180000001</v>
      </c>
      <c r="I6051" s="5">
        <v>38421.071060000002</v>
      </c>
      <c r="J6051" s="2"/>
    </row>
    <row r="6052" spans="1:10" ht="14.4">
      <c r="A6052" s="3" t="s">
        <v>286</v>
      </c>
      <c r="B6052" s="5">
        <v>1992</v>
      </c>
      <c r="C6052" s="3" t="s">
        <v>641</v>
      </c>
      <c r="D6052" s="3" t="s">
        <v>642</v>
      </c>
      <c r="E6052" s="3" t="s">
        <v>670</v>
      </c>
      <c r="F6052" s="3" t="s">
        <v>671</v>
      </c>
      <c r="G6052" s="5">
        <v>28173.365949999999</v>
      </c>
      <c r="H6052" s="5">
        <v>20126.585319999998</v>
      </c>
      <c r="I6052" s="5">
        <v>36930.015209999998</v>
      </c>
      <c r="J6052" s="2"/>
    </row>
    <row r="6053" spans="1:10" ht="14.4">
      <c r="A6053" s="3" t="s">
        <v>286</v>
      </c>
      <c r="B6053" s="5">
        <v>1993</v>
      </c>
      <c r="C6053" s="3" t="s">
        <v>641</v>
      </c>
      <c r="D6053" s="3" t="s">
        <v>642</v>
      </c>
      <c r="E6053" s="3" t="s">
        <v>670</v>
      </c>
      <c r="F6053" s="3" t="s">
        <v>671</v>
      </c>
      <c r="G6053" s="5">
        <v>27072.95822</v>
      </c>
      <c r="H6053" s="5">
        <v>19548.070339999998</v>
      </c>
      <c r="I6053" s="5">
        <v>36032.79595</v>
      </c>
      <c r="J6053" s="2"/>
    </row>
    <row r="6054" spans="1:10" ht="14.4">
      <c r="A6054" s="3" t="s">
        <v>286</v>
      </c>
      <c r="B6054" s="5">
        <v>1994</v>
      </c>
      <c r="C6054" s="3" t="s">
        <v>641</v>
      </c>
      <c r="D6054" s="3" t="s">
        <v>642</v>
      </c>
      <c r="E6054" s="3" t="s">
        <v>670</v>
      </c>
      <c r="F6054" s="3" t="s">
        <v>671</v>
      </c>
      <c r="G6054" s="5">
        <v>25850.999260000001</v>
      </c>
      <c r="H6054" s="5">
        <v>18160.782480000002</v>
      </c>
      <c r="I6054" s="5">
        <v>34605.580499999996</v>
      </c>
      <c r="J6054" s="2"/>
    </row>
    <row r="6055" spans="1:10" ht="14.4">
      <c r="A6055" s="3" t="s">
        <v>286</v>
      </c>
      <c r="B6055" s="5">
        <v>1995</v>
      </c>
      <c r="C6055" s="3" t="s">
        <v>641</v>
      </c>
      <c r="D6055" s="3" t="s">
        <v>642</v>
      </c>
      <c r="E6055" s="3" t="s">
        <v>670</v>
      </c>
      <c r="F6055" s="3" t="s">
        <v>671</v>
      </c>
      <c r="G6055" s="5">
        <v>24786.182789999999</v>
      </c>
      <c r="H6055" s="5">
        <v>17548.86853</v>
      </c>
      <c r="I6055" s="5">
        <v>33628.985079999999</v>
      </c>
      <c r="J6055" s="2"/>
    </row>
    <row r="6056" spans="1:10" ht="14.4">
      <c r="A6056" s="3" t="s">
        <v>286</v>
      </c>
      <c r="B6056" s="5">
        <v>1996</v>
      </c>
      <c r="C6056" s="3" t="s">
        <v>641</v>
      </c>
      <c r="D6056" s="3" t="s">
        <v>642</v>
      </c>
      <c r="E6056" s="3" t="s">
        <v>670</v>
      </c>
      <c r="F6056" s="3" t="s">
        <v>671</v>
      </c>
      <c r="G6056" s="5">
        <v>23909.020820000002</v>
      </c>
      <c r="H6056" s="5">
        <v>16884.140459999999</v>
      </c>
      <c r="I6056" s="5">
        <v>32682.930609999999</v>
      </c>
      <c r="J6056" s="2"/>
    </row>
    <row r="6057" spans="1:10" ht="14.4">
      <c r="A6057" s="3" t="s">
        <v>286</v>
      </c>
      <c r="B6057" s="5">
        <v>1997</v>
      </c>
      <c r="C6057" s="3" t="s">
        <v>641</v>
      </c>
      <c r="D6057" s="3" t="s">
        <v>642</v>
      </c>
      <c r="E6057" s="3" t="s">
        <v>670</v>
      </c>
      <c r="F6057" s="3" t="s">
        <v>671</v>
      </c>
      <c r="G6057" s="5">
        <v>22844.780989999999</v>
      </c>
      <c r="H6057" s="5">
        <v>16512.542130000002</v>
      </c>
      <c r="I6057" s="5">
        <v>30634.195250000001</v>
      </c>
      <c r="J6057" s="2"/>
    </row>
    <row r="6058" spans="1:10" ht="14.4">
      <c r="A6058" s="3" t="s">
        <v>286</v>
      </c>
      <c r="B6058" s="5">
        <v>1998</v>
      </c>
      <c r="C6058" s="3" t="s">
        <v>641</v>
      </c>
      <c r="D6058" s="3" t="s">
        <v>642</v>
      </c>
      <c r="E6058" s="3" t="s">
        <v>670</v>
      </c>
      <c r="F6058" s="3" t="s">
        <v>671</v>
      </c>
      <c r="G6058" s="5">
        <v>21922.14875</v>
      </c>
      <c r="H6058" s="5">
        <v>15567.352790000001</v>
      </c>
      <c r="I6058" s="5">
        <v>29519.043160000001</v>
      </c>
      <c r="J6058" s="2"/>
    </row>
    <row r="6059" spans="1:10" ht="14.4">
      <c r="A6059" s="3" t="s">
        <v>286</v>
      </c>
      <c r="B6059" s="5">
        <v>1999</v>
      </c>
      <c r="C6059" s="3" t="s">
        <v>641</v>
      </c>
      <c r="D6059" s="3" t="s">
        <v>642</v>
      </c>
      <c r="E6059" s="3" t="s">
        <v>670</v>
      </c>
      <c r="F6059" s="3" t="s">
        <v>671</v>
      </c>
      <c r="G6059" s="5">
        <v>20866.99253</v>
      </c>
      <c r="H6059" s="5">
        <v>14832.51316</v>
      </c>
      <c r="I6059" s="5">
        <v>27883.801360000001</v>
      </c>
      <c r="J6059" s="2"/>
    </row>
    <row r="6060" spans="1:10" ht="14.4">
      <c r="A6060" s="3" t="s">
        <v>286</v>
      </c>
      <c r="B6060" s="5">
        <v>2000</v>
      </c>
      <c r="C6060" s="3" t="s">
        <v>641</v>
      </c>
      <c r="D6060" s="3" t="s">
        <v>642</v>
      </c>
      <c r="E6060" s="3" t="s">
        <v>670</v>
      </c>
      <c r="F6060" s="3" t="s">
        <v>671</v>
      </c>
      <c r="G6060" s="5">
        <v>19569.149870000001</v>
      </c>
      <c r="H6060" s="5">
        <v>14034.07394</v>
      </c>
      <c r="I6060" s="5">
        <v>26142.78098</v>
      </c>
      <c r="J6060" s="2"/>
    </row>
    <row r="6061" spans="1:10" ht="14.4">
      <c r="A6061" s="3" t="s">
        <v>286</v>
      </c>
      <c r="B6061" s="5">
        <v>2001</v>
      </c>
      <c r="C6061" s="3" t="s">
        <v>641</v>
      </c>
      <c r="D6061" s="3" t="s">
        <v>642</v>
      </c>
      <c r="E6061" s="3" t="s">
        <v>670</v>
      </c>
      <c r="F6061" s="3" t="s">
        <v>671</v>
      </c>
      <c r="G6061" s="5">
        <v>18301.303510000002</v>
      </c>
      <c r="H6061" s="5">
        <v>13025.57192</v>
      </c>
      <c r="I6061" s="5">
        <v>24712.621749999998</v>
      </c>
      <c r="J6061" s="2"/>
    </row>
    <row r="6062" spans="1:10" ht="14.4">
      <c r="A6062" s="3" t="s">
        <v>286</v>
      </c>
      <c r="B6062" s="5">
        <v>2002</v>
      </c>
      <c r="C6062" s="3" t="s">
        <v>641</v>
      </c>
      <c r="D6062" s="3" t="s">
        <v>642</v>
      </c>
      <c r="E6062" s="3" t="s">
        <v>670</v>
      </c>
      <c r="F6062" s="3" t="s">
        <v>671</v>
      </c>
      <c r="G6062" s="5">
        <v>16901.742180000001</v>
      </c>
      <c r="H6062" s="5">
        <v>11914.56294</v>
      </c>
      <c r="I6062" s="5">
        <v>22369.106</v>
      </c>
      <c r="J6062" s="2"/>
    </row>
    <row r="6063" spans="1:10" ht="14.4">
      <c r="A6063" s="3" t="s">
        <v>286</v>
      </c>
      <c r="B6063" s="5">
        <v>2003</v>
      </c>
      <c r="C6063" s="3" t="s">
        <v>641</v>
      </c>
      <c r="D6063" s="3" t="s">
        <v>642</v>
      </c>
      <c r="E6063" s="3" t="s">
        <v>670</v>
      </c>
      <c r="F6063" s="3" t="s">
        <v>671</v>
      </c>
      <c r="G6063" s="5">
        <v>15685.483630000001</v>
      </c>
      <c r="H6063" s="5">
        <v>11046.32944</v>
      </c>
      <c r="I6063" s="5">
        <v>20824.213469999999</v>
      </c>
      <c r="J6063" s="2"/>
    </row>
    <row r="6064" spans="1:10" ht="14.4">
      <c r="A6064" s="3" t="s">
        <v>286</v>
      </c>
      <c r="B6064" s="5">
        <v>2004</v>
      </c>
      <c r="C6064" s="3" t="s">
        <v>641</v>
      </c>
      <c r="D6064" s="3" t="s">
        <v>642</v>
      </c>
      <c r="E6064" s="3" t="s">
        <v>670</v>
      </c>
      <c r="F6064" s="3" t="s">
        <v>671</v>
      </c>
      <c r="G6064" s="5">
        <v>14557.48516</v>
      </c>
      <c r="H6064" s="5">
        <v>10144.09382</v>
      </c>
      <c r="I6064" s="5">
        <v>19289.172470000001</v>
      </c>
      <c r="J6064" s="2"/>
    </row>
    <row r="6065" spans="1:10" ht="14.4">
      <c r="A6065" s="3" t="s">
        <v>286</v>
      </c>
      <c r="B6065" s="5">
        <v>2005</v>
      </c>
      <c r="C6065" s="3" t="s">
        <v>641</v>
      </c>
      <c r="D6065" s="3" t="s">
        <v>642</v>
      </c>
      <c r="E6065" s="3" t="s">
        <v>670</v>
      </c>
      <c r="F6065" s="3" t="s">
        <v>671</v>
      </c>
      <c r="G6065" s="5">
        <v>13227.86686</v>
      </c>
      <c r="H6065" s="5">
        <v>9264.5635679999996</v>
      </c>
      <c r="I6065" s="5">
        <v>17770.23444</v>
      </c>
      <c r="J6065" s="2"/>
    </row>
    <row r="6066" spans="1:10" ht="14.4">
      <c r="A6066" s="3" t="s">
        <v>286</v>
      </c>
      <c r="B6066" s="5">
        <v>2006</v>
      </c>
      <c r="C6066" s="3" t="s">
        <v>641</v>
      </c>
      <c r="D6066" s="3" t="s">
        <v>642</v>
      </c>
      <c r="E6066" s="3" t="s">
        <v>670</v>
      </c>
      <c r="F6066" s="3" t="s">
        <v>671</v>
      </c>
      <c r="G6066" s="5">
        <v>11899.370349999999</v>
      </c>
      <c r="H6066" s="5">
        <v>8250.4554079999998</v>
      </c>
      <c r="I6066" s="5">
        <v>16110.936019999999</v>
      </c>
      <c r="J6066" s="2"/>
    </row>
    <row r="6067" spans="1:10" ht="14.4">
      <c r="A6067" s="3" t="s">
        <v>286</v>
      </c>
      <c r="B6067" s="5">
        <v>2007</v>
      </c>
      <c r="C6067" s="3" t="s">
        <v>641</v>
      </c>
      <c r="D6067" s="3" t="s">
        <v>642</v>
      </c>
      <c r="E6067" s="3" t="s">
        <v>670</v>
      </c>
      <c r="F6067" s="3" t="s">
        <v>671</v>
      </c>
      <c r="G6067" s="5">
        <v>10564.61448</v>
      </c>
      <c r="H6067" s="5">
        <v>7317.4437159999998</v>
      </c>
      <c r="I6067" s="5">
        <v>14202.07359</v>
      </c>
      <c r="J6067" s="2"/>
    </row>
    <row r="6068" spans="1:10" ht="14.4">
      <c r="A6068" s="3" t="s">
        <v>286</v>
      </c>
      <c r="B6068" s="5">
        <v>2008</v>
      </c>
      <c r="C6068" s="3" t="s">
        <v>641</v>
      </c>
      <c r="D6068" s="3" t="s">
        <v>642</v>
      </c>
      <c r="E6068" s="3" t="s">
        <v>670</v>
      </c>
      <c r="F6068" s="3" t="s">
        <v>671</v>
      </c>
      <c r="G6068" s="5">
        <v>9429.9493129999992</v>
      </c>
      <c r="H6068" s="5">
        <v>6652.1378279999999</v>
      </c>
      <c r="I6068" s="5">
        <v>12686.10888</v>
      </c>
      <c r="J6068" s="2"/>
    </row>
    <row r="6069" spans="1:10" ht="14.4">
      <c r="A6069" s="3" t="s">
        <v>286</v>
      </c>
      <c r="B6069" s="5">
        <v>2009</v>
      </c>
      <c r="C6069" s="3" t="s">
        <v>641</v>
      </c>
      <c r="D6069" s="3" t="s">
        <v>642</v>
      </c>
      <c r="E6069" s="3" t="s">
        <v>670</v>
      </c>
      <c r="F6069" s="3" t="s">
        <v>671</v>
      </c>
      <c r="G6069" s="5">
        <v>8393.4830039999997</v>
      </c>
      <c r="H6069" s="5">
        <v>5844.6557130000001</v>
      </c>
      <c r="I6069" s="5">
        <v>11288.57051</v>
      </c>
      <c r="J6069" s="2"/>
    </row>
    <row r="6070" spans="1:10" ht="14.4">
      <c r="A6070" s="3" t="s">
        <v>286</v>
      </c>
      <c r="B6070" s="5">
        <v>2010</v>
      </c>
      <c r="C6070" s="3" t="s">
        <v>641</v>
      </c>
      <c r="D6070" s="3" t="s">
        <v>642</v>
      </c>
      <c r="E6070" s="3" t="s">
        <v>670</v>
      </c>
      <c r="F6070" s="3" t="s">
        <v>671</v>
      </c>
      <c r="G6070" s="5">
        <v>7388.8390600000002</v>
      </c>
      <c r="H6070" s="5">
        <v>4952.0539520000002</v>
      </c>
      <c r="I6070" s="5">
        <v>10170.052180000001</v>
      </c>
      <c r="J6070" s="2"/>
    </row>
    <row r="6071" spans="1:10" ht="14.4">
      <c r="A6071" s="3" t="s">
        <v>286</v>
      </c>
      <c r="B6071" s="5">
        <v>2011</v>
      </c>
      <c r="C6071" s="3" t="s">
        <v>641</v>
      </c>
      <c r="D6071" s="3" t="s">
        <v>642</v>
      </c>
      <c r="E6071" s="3" t="s">
        <v>670</v>
      </c>
      <c r="F6071" s="3" t="s">
        <v>671</v>
      </c>
      <c r="G6071" s="5">
        <v>6597.8457520000002</v>
      </c>
      <c r="H6071" s="5">
        <v>4478.4789309999996</v>
      </c>
      <c r="I6071" s="5">
        <v>9178.7279199999994</v>
      </c>
      <c r="J6071" s="2"/>
    </row>
    <row r="6072" spans="1:10" ht="14.4">
      <c r="A6072" s="3" t="s">
        <v>286</v>
      </c>
      <c r="B6072" s="5">
        <v>2012</v>
      </c>
      <c r="C6072" s="3" t="s">
        <v>641</v>
      </c>
      <c r="D6072" s="3" t="s">
        <v>642</v>
      </c>
      <c r="E6072" s="3" t="s">
        <v>670</v>
      </c>
      <c r="F6072" s="3" t="s">
        <v>671</v>
      </c>
      <c r="G6072" s="5">
        <v>6022.4711610000004</v>
      </c>
      <c r="H6072" s="5">
        <v>4009.8768180000002</v>
      </c>
      <c r="I6072" s="5">
        <v>8371.6107979999997</v>
      </c>
      <c r="J6072" s="2"/>
    </row>
    <row r="6073" spans="1:10" ht="14.4">
      <c r="A6073" s="3" t="s">
        <v>286</v>
      </c>
      <c r="B6073" s="5">
        <v>2013</v>
      </c>
      <c r="C6073" s="3" t="s">
        <v>641</v>
      </c>
      <c r="D6073" s="3" t="s">
        <v>642</v>
      </c>
      <c r="E6073" s="3" t="s">
        <v>670</v>
      </c>
      <c r="F6073" s="3" t="s">
        <v>671</v>
      </c>
      <c r="G6073" s="5">
        <v>5433.7389000000003</v>
      </c>
      <c r="H6073" s="5">
        <v>3697.816644</v>
      </c>
      <c r="I6073" s="5">
        <v>7582.0314630000003</v>
      </c>
      <c r="J6073" s="2"/>
    </row>
    <row r="6074" spans="1:10" ht="14.4">
      <c r="A6074" s="3" t="s">
        <v>286</v>
      </c>
      <c r="B6074" s="5">
        <v>2014</v>
      </c>
      <c r="C6074" s="3" t="s">
        <v>641</v>
      </c>
      <c r="D6074" s="3" t="s">
        <v>642</v>
      </c>
      <c r="E6074" s="3" t="s">
        <v>670</v>
      </c>
      <c r="F6074" s="3" t="s">
        <v>671</v>
      </c>
      <c r="G6074" s="5">
        <v>5000.1481649999996</v>
      </c>
      <c r="H6074" s="5">
        <v>3340.7157889999999</v>
      </c>
      <c r="I6074" s="5">
        <v>7007.9042719999998</v>
      </c>
      <c r="J6074" s="2"/>
    </row>
    <row r="6075" spans="1:10" ht="14.4">
      <c r="A6075" s="3" t="s">
        <v>286</v>
      </c>
      <c r="B6075" s="5">
        <v>2015</v>
      </c>
      <c r="C6075" s="3" t="s">
        <v>641</v>
      </c>
      <c r="D6075" s="3" t="s">
        <v>642</v>
      </c>
      <c r="E6075" s="3" t="s">
        <v>670</v>
      </c>
      <c r="F6075" s="3" t="s">
        <v>671</v>
      </c>
      <c r="G6075" s="5">
        <v>4554.8929820000003</v>
      </c>
      <c r="H6075" s="5">
        <v>2983.6610270000001</v>
      </c>
      <c r="I6075" s="5">
        <v>6463.8440259999998</v>
      </c>
      <c r="J6075" s="2"/>
    </row>
    <row r="6076" spans="1:10" ht="14.4">
      <c r="A6076" s="3" t="s">
        <v>286</v>
      </c>
      <c r="B6076" s="5">
        <v>2016</v>
      </c>
      <c r="C6076" s="3" t="s">
        <v>641</v>
      </c>
      <c r="D6076" s="3" t="s">
        <v>642</v>
      </c>
      <c r="E6076" s="3" t="s">
        <v>670</v>
      </c>
      <c r="F6076" s="3" t="s">
        <v>671</v>
      </c>
      <c r="G6076" s="5">
        <v>4234.7044770000002</v>
      </c>
      <c r="H6076" s="5">
        <v>2772.604722</v>
      </c>
      <c r="I6076" s="5">
        <v>6030.9613200000003</v>
      </c>
      <c r="J6076" s="2"/>
    </row>
    <row r="6077" spans="1:10" ht="14.4">
      <c r="A6077" s="3" t="s">
        <v>286</v>
      </c>
      <c r="B6077" s="5">
        <v>2017</v>
      </c>
      <c r="C6077" s="3" t="s">
        <v>641</v>
      </c>
      <c r="D6077" s="3" t="s">
        <v>642</v>
      </c>
      <c r="E6077" s="3" t="s">
        <v>670</v>
      </c>
      <c r="F6077" s="3" t="s">
        <v>671</v>
      </c>
      <c r="G6077" s="5">
        <v>3904.202464</v>
      </c>
      <c r="H6077" s="5">
        <v>2510.5591439999998</v>
      </c>
      <c r="I6077" s="5">
        <v>5571.4748060000002</v>
      </c>
      <c r="J6077" s="2"/>
    </row>
    <row r="6078" spans="1:10" ht="14.4" hidden="1">
      <c r="A6078" s="3" t="s">
        <v>286</v>
      </c>
      <c r="B6078" s="5">
        <v>1990</v>
      </c>
      <c r="C6078" s="3" t="s">
        <v>641</v>
      </c>
      <c r="D6078" s="3" t="s">
        <v>642</v>
      </c>
      <c r="E6078" s="3" t="s">
        <v>670</v>
      </c>
      <c r="F6078" s="3" t="s">
        <v>672</v>
      </c>
      <c r="G6078" s="5">
        <v>342.60669999999999</v>
      </c>
      <c r="H6078" s="5">
        <v>240.94220000000001</v>
      </c>
      <c r="I6078" s="5">
        <v>454.71429999999998</v>
      </c>
      <c r="J6078" s="2"/>
    </row>
    <row r="6079" spans="1:10" ht="14.4" hidden="1">
      <c r="A6079" s="3" t="s">
        <v>286</v>
      </c>
      <c r="B6079" s="5">
        <v>1991</v>
      </c>
      <c r="C6079" s="3" t="s">
        <v>641</v>
      </c>
      <c r="D6079" s="3" t="s">
        <v>642</v>
      </c>
      <c r="E6079" s="3" t="s">
        <v>670</v>
      </c>
      <c r="F6079" s="3" t="s">
        <v>672</v>
      </c>
      <c r="G6079" s="5">
        <v>335.59809999999999</v>
      </c>
      <c r="H6079" s="5">
        <v>237.20760000000001</v>
      </c>
      <c r="I6079" s="5">
        <v>441.12830000000002</v>
      </c>
      <c r="J6079" s="2"/>
    </row>
    <row r="6080" spans="1:10" ht="14.4" hidden="1">
      <c r="A6080" s="3" t="s">
        <v>286</v>
      </c>
      <c r="B6080" s="5">
        <v>1992</v>
      </c>
      <c r="C6080" s="3" t="s">
        <v>641</v>
      </c>
      <c r="D6080" s="3" t="s">
        <v>642</v>
      </c>
      <c r="E6080" s="3" t="s">
        <v>670</v>
      </c>
      <c r="F6080" s="3" t="s">
        <v>672</v>
      </c>
      <c r="G6080" s="5">
        <v>323.15039999999999</v>
      </c>
      <c r="H6080" s="5">
        <v>230.8588</v>
      </c>
      <c r="I6080" s="5">
        <v>423.38010000000003</v>
      </c>
      <c r="J6080" s="2"/>
    </row>
    <row r="6081" spans="1:10" ht="14.4" hidden="1">
      <c r="A6081" s="3" t="s">
        <v>286</v>
      </c>
      <c r="B6081" s="5">
        <v>1993</v>
      </c>
      <c r="C6081" s="3" t="s">
        <v>641</v>
      </c>
      <c r="D6081" s="3" t="s">
        <v>642</v>
      </c>
      <c r="E6081" s="3" t="s">
        <v>670</v>
      </c>
      <c r="F6081" s="3" t="s">
        <v>672</v>
      </c>
      <c r="G6081" s="5">
        <v>310.51889999999997</v>
      </c>
      <c r="H6081" s="5">
        <v>224.30779999999999</v>
      </c>
      <c r="I6081" s="5">
        <v>413.38299999999998</v>
      </c>
      <c r="J6081" s="2"/>
    </row>
    <row r="6082" spans="1:10" ht="14.4" hidden="1">
      <c r="A6082" s="3" t="s">
        <v>286</v>
      </c>
      <c r="B6082" s="5">
        <v>1994</v>
      </c>
      <c r="C6082" s="3" t="s">
        <v>641</v>
      </c>
      <c r="D6082" s="3" t="s">
        <v>642</v>
      </c>
      <c r="E6082" s="3" t="s">
        <v>670</v>
      </c>
      <c r="F6082" s="3" t="s">
        <v>672</v>
      </c>
      <c r="G6082" s="5">
        <v>296.49250000000001</v>
      </c>
      <c r="H6082" s="5">
        <v>208.2946</v>
      </c>
      <c r="I6082" s="5">
        <v>396.71949999999998</v>
      </c>
      <c r="J6082" s="2"/>
    </row>
    <row r="6083" spans="1:10" ht="14.4" hidden="1">
      <c r="A6083" s="3" t="s">
        <v>286</v>
      </c>
      <c r="B6083" s="5">
        <v>1995</v>
      </c>
      <c r="C6083" s="3" t="s">
        <v>641</v>
      </c>
      <c r="D6083" s="3" t="s">
        <v>642</v>
      </c>
      <c r="E6083" s="3" t="s">
        <v>670</v>
      </c>
      <c r="F6083" s="3" t="s">
        <v>672</v>
      </c>
      <c r="G6083" s="5">
        <v>284.26799999999997</v>
      </c>
      <c r="H6083" s="5">
        <v>201.3681</v>
      </c>
      <c r="I6083" s="5">
        <v>385.70350000000002</v>
      </c>
      <c r="J6083" s="2"/>
    </row>
    <row r="6084" spans="1:10" ht="14.4" hidden="1">
      <c r="A6084" s="3" t="s">
        <v>286</v>
      </c>
      <c r="B6084" s="5">
        <v>1996</v>
      </c>
      <c r="C6084" s="3" t="s">
        <v>641</v>
      </c>
      <c r="D6084" s="3" t="s">
        <v>642</v>
      </c>
      <c r="E6084" s="3" t="s">
        <v>670</v>
      </c>
      <c r="F6084" s="3" t="s">
        <v>672</v>
      </c>
      <c r="G6084" s="5">
        <v>274.209</v>
      </c>
      <c r="H6084" s="5">
        <v>193.67339999999999</v>
      </c>
      <c r="I6084" s="5">
        <v>374.6232</v>
      </c>
      <c r="J6084" s="2"/>
    </row>
    <row r="6085" spans="1:10" ht="14.4" hidden="1">
      <c r="A6085" s="3" t="s">
        <v>286</v>
      </c>
      <c r="B6085" s="5">
        <v>1997</v>
      </c>
      <c r="C6085" s="3" t="s">
        <v>641</v>
      </c>
      <c r="D6085" s="3" t="s">
        <v>642</v>
      </c>
      <c r="E6085" s="3" t="s">
        <v>670</v>
      </c>
      <c r="F6085" s="3" t="s">
        <v>672</v>
      </c>
      <c r="G6085" s="5">
        <v>261.99160000000001</v>
      </c>
      <c r="H6085" s="5">
        <v>189.19880000000001</v>
      </c>
      <c r="I6085" s="5">
        <v>351.64019999999999</v>
      </c>
      <c r="J6085" s="2"/>
    </row>
    <row r="6086" spans="1:10" ht="14.4" hidden="1">
      <c r="A6086" s="3" t="s">
        <v>286</v>
      </c>
      <c r="B6086" s="5">
        <v>1998</v>
      </c>
      <c r="C6086" s="3" t="s">
        <v>641</v>
      </c>
      <c r="D6086" s="3" t="s">
        <v>642</v>
      </c>
      <c r="E6086" s="3" t="s">
        <v>670</v>
      </c>
      <c r="F6086" s="3" t="s">
        <v>672</v>
      </c>
      <c r="G6086" s="5">
        <v>251.4119</v>
      </c>
      <c r="H6086" s="5">
        <v>178.4477</v>
      </c>
      <c r="I6086" s="5">
        <v>338.55340000000001</v>
      </c>
      <c r="J6086" s="2"/>
    </row>
    <row r="6087" spans="1:10" ht="14.4" hidden="1">
      <c r="A6087" s="3" t="s">
        <v>286</v>
      </c>
      <c r="B6087" s="5">
        <v>1999</v>
      </c>
      <c r="C6087" s="3" t="s">
        <v>641</v>
      </c>
      <c r="D6087" s="3" t="s">
        <v>642</v>
      </c>
      <c r="E6087" s="3" t="s">
        <v>670</v>
      </c>
      <c r="F6087" s="3" t="s">
        <v>672</v>
      </c>
      <c r="G6087" s="5">
        <v>239.3083</v>
      </c>
      <c r="H6087" s="5">
        <v>170.08430000000001</v>
      </c>
      <c r="I6087" s="5">
        <v>319.62529999999998</v>
      </c>
      <c r="J6087" s="2"/>
    </row>
    <row r="6088" spans="1:10" ht="14.4" hidden="1">
      <c r="A6088" s="3" t="s">
        <v>286</v>
      </c>
      <c r="B6088" s="5">
        <v>2000</v>
      </c>
      <c r="C6088" s="3" t="s">
        <v>641</v>
      </c>
      <c r="D6088" s="3" t="s">
        <v>642</v>
      </c>
      <c r="E6088" s="3" t="s">
        <v>670</v>
      </c>
      <c r="F6088" s="3" t="s">
        <v>672</v>
      </c>
      <c r="G6088" s="5">
        <v>224.40979999999999</v>
      </c>
      <c r="H6088" s="5">
        <v>160.8613</v>
      </c>
      <c r="I6088" s="5">
        <v>299.71859999999998</v>
      </c>
      <c r="J6088" s="2"/>
    </row>
    <row r="6089" spans="1:10" ht="14.4" hidden="1">
      <c r="A6089" s="3" t="s">
        <v>286</v>
      </c>
      <c r="B6089" s="5">
        <v>2001</v>
      </c>
      <c r="C6089" s="3" t="s">
        <v>641</v>
      </c>
      <c r="D6089" s="3" t="s">
        <v>642</v>
      </c>
      <c r="E6089" s="3" t="s">
        <v>670</v>
      </c>
      <c r="F6089" s="3" t="s">
        <v>672</v>
      </c>
      <c r="G6089" s="5">
        <v>209.85220000000001</v>
      </c>
      <c r="H6089" s="5">
        <v>149.31960000000001</v>
      </c>
      <c r="I6089" s="5">
        <v>283.29829999999998</v>
      </c>
      <c r="J6089" s="2"/>
    </row>
    <row r="6090" spans="1:10" ht="14.4" hidden="1">
      <c r="A6090" s="3" t="s">
        <v>286</v>
      </c>
      <c r="B6090" s="5">
        <v>2002</v>
      </c>
      <c r="C6090" s="3" t="s">
        <v>641</v>
      </c>
      <c r="D6090" s="3" t="s">
        <v>642</v>
      </c>
      <c r="E6090" s="3" t="s">
        <v>670</v>
      </c>
      <c r="F6090" s="3" t="s">
        <v>672</v>
      </c>
      <c r="G6090" s="5">
        <v>193.7901</v>
      </c>
      <c r="H6090" s="5">
        <v>136.56</v>
      </c>
      <c r="I6090" s="5">
        <v>256.60989999999998</v>
      </c>
      <c r="J6090" s="2"/>
    </row>
    <row r="6091" spans="1:10" ht="14.4" hidden="1">
      <c r="A6091" s="3" t="s">
        <v>286</v>
      </c>
      <c r="B6091" s="5">
        <v>2003</v>
      </c>
      <c r="C6091" s="3" t="s">
        <v>641</v>
      </c>
      <c r="D6091" s="3" t="s">
        <v>642</v>
      </c>
      <c r="E6091" s="3" t="s">
        <v>670</v>
      </c>
      <c r="F6091" s="3" t="s">
        <v>672</v>
      </c>
      <c r="G6091" s="5">
        <v>179.84540000000001</v>
      </c>
      <c r="H6091" s="5">
        <v>126.56319999999999</v>
      </c>
      <c r="I6091" s="5">
        <v>238.87809999999999</v>
      </c>
      <c r="J6091" s="2"/>
    </row>
    <row r="6092" spans="1:10" ht="14.4" hidden="1">
      <c r="A6092" s="3" t="s">
        <v>286</v>
      </c>
      <c r="B6092" s="5">
        <v>2004</v>
      </c>
      <c r="C6092" s="3" t="s">
        <v>641</v>
      </c>
      <c r="D6092" s="3" t="s">
        <v>642</v>
      </c>
      <c r="E6092" s="3" t="s">
        <v>670</v>
      </c>
      <c r="F6092" s="3" t="s">
        <v>672</v>
      </c>
      <c r="G6092" s="5">
        <v>166.92570000000001</v>
      </c>
      <c r="H6092" s="5">
        <v>116.24720000000001</v>
      </c>
      <c r="I6092" s="5">
        <v>221.08320000000001</v>
      </c>
      <c r="J6092" s="2"/>
    </row>
    <row r="6093" spans="1:10" ht="14.4" hidden="1">
      <c r="A6093" s="3" t="s">
        <v>286</v>
      </c>
      <c r="B6093" s="5">
        <v>2005</v>
      </c>
      <c r="C6093" s="3" t="s">
        <v>641</v>
      </c>
      <c r="D6093" s="3" t="s">
        <v>642</v>
      </c>
      <c r="E6093" s="3" t="s">
        <v>670</v>
      </c>
      <c r="F6093" s="3" t="s">
        <v>672</v>
      </c>
      <c r="G6093" s="5">
        <v>151.67779999999999</v>
      </c>
      <c r="H6093" s="5">
        <v>106.17440000000001</v>
      </c>
      <c r="I6093" s="5">
        <v>203.85130000000001</v>
      </c>
      <c r="J6093" s="2"/>
    </row>
    <row r="6094" spans="1:10" ht="14.4" hidden="1">
      <c r="A6094" s="3" t="s">
        <v>286</v>
      </c>
      <c r="B6094" s="5">
        <v>2006</v>
      </c>
      <c r="C6094" s="3" t="s">
        <v>641</v>
      </c>
      <c r="D6094" s="3" t="s">
        <v>642</v>
      </c>
      <c r="E6094" s="3" t="s">
        <v>670</v>
      </c>
      <c r="F6094" s="3" t="s">
        <v>672</v>
      </c>
      <c r="G6094" s="5">
        <v>136.428</v>
      </c>
      <c r="H6094" s="5">
        <v>94.5518</v>
      </c>
      <c r="I6094" s="5">
        <v>184.767</v>
      </c>
      <c r="J6094" s="2"/>
    </row>
    <row r="6095" spans="1:10" ht="14.4" hidden="1">
      <c r="A6095" s="3" t="s">
        <v>286</v>
      </c>
      <c r="B6095" s="5">
        <v>2007</v>
      </c>
      <c r="C6095" s="3" t="s">
        <v>641</v>
      </c>
      <c r="D6095" s="3" t="s">
        <v>642</v>
      </c>
      <c r="E6095" s="3" t="s">
        <v>670</v>
      </c>
      <c r="F6095" s="3" t="s">
        <v>672</v>
      </c>
      <c r="G6095" s="5">
        <v>121.1018</v>
      </c>
      <c r="H6095" s="5">
        <v>83.815820000000002</v>
      </c>
      <c r="I6095" s="5">
        <v>162.81989999999999</v>
      </c>
      <c r="J6095" s="2"/>
    </row>
    <row r="6096" spans="1:10" ht="14.4" hidden="1">
      <c r="A6096" s="3" t="s">
        <v>286</v>
      </c>
      <c r="B6096" s="5">
        <v>2008</v>
      </c>
      <c r="C6096" s="3" t="s">
        <v>641</v>
      </c>
      <c r="D6096" s="3" t="s">
        <v>642</v>
      </c>
      <c r="E6096" s="3" t="s">
        <v>670</v>
      </c>
      <c r="F6096" s="3" t="s">
        <v>672</v>
      </c>
      <c r="G6096" s="5">
        <v>108.13630000000001</v>
      </c>
      <c r="H6096" s="5">
        <v>76.21181</v>
      </c>
      <c r="I6096" s="5">
        <v>145.4872</v>
      </c>
      <c r="J6096" s="2"/>
    </row>
    <row r="6097" spans="1:11" ht="14.4" hidden="1">
      <c r="A6097" s="3" t="s">
        <v>286</v>
      </c>
      <c r="B6097" s="5">
        <v>2009</v>
      </c>
      <c r="C6097" s="3" t="s">
        <v>641</v>
      </c>
      <c r="D6097" s="3" t="s">
        <v>642</v>
      </c>
      <c r="E6097" s="3" t="s">
        <v>670</v>
      </c>
      <c r="F6097" s="3" t="s">
        <v>672</v>
      </c>
      <c r="G6097" s="5">
        <v>96.184839999999994</v>
      </c>
      <c r="H6097" s="5">
        <v>66.959289999999996</v>
      </c>
      <c r="I6097" s="5">
        <v>129.34280000000001</v>
      </c>
      <c r="J6097" s="2"/>
    </row>
    <row r="6098" spans="1:11" ht="14.4" hidden="1">
      <c r="A6098" s="3" t="s">
        <v>286</v>
      </c>
      <c r="B6098" s="5">
        <v>2010</v>
      </c>
      <c r="C6098" s="3" t="s">
        <v>641</v>
      </c>
      <c r="D6098" s="3" t="s">
        <v>642</v>
      </c>
      <c r="E6098" s="3" t="s">
        <v>670</v>
      </c>
      <c r="F6098" s="3" t="s">
        <v>672</v>
      </c>
      <c r="G6098" s="5">
        <v>84.645539999999997</v>
      </c>
      <c r="H6098" s="5">
        <v>56.710540000000002</v>
      </c>
      <c r="I6098" s="5">
        <v>116.59480000000001</v>
      </c>
      <c r="J6098" s="2"/>
    </row>
    <row r="6099" spans="1:11" ht="14.4" hidden="1">
      <c r="A6099" s="3" t="s">
        <v>286</v>
      </c>
      <c r="B6099" s="5">
        <v>2011</v>
      </c>
      <c r="C6099" s="3" t="s">
        <v>641</v>
      </c>
      <c r="D6099" s="3" t="s">
        <v>642</v>
      </c>
      <c r="E6099" s="3" t="s">
        <v>670</v>
      </c>
      <c r="F6099" s="3" t="s">
        <v>672</v>
      </c>
      <c r="G6099" s="5">
        <v>75.559510000000003</v>
      </c>
      <c r="H6099" s="5">
        <v>51.269829999999999</v>
      </c>
      <c r="I6099" s="5">
        <v>105.0301</v>
      </c>
      <c r="J6099" s="2"/>
    </row>
    <row r="6100" spans="1:11" ht="14.4" hidden="1">
      <c r="A6100" s="3" t="s">
        <v>286</v>
      </c>
      <c r="B6100" s="5">
        <v>2012</v>
      </c>
      <c r="C6100" s="3" t="s">
        <v>641</v>
      </c>
      <c r="D6100" s="3" t="s">
        <v>642</v>
      </c>
      <c r="E6100" s="3" t="s">
        <v>670</v>
      </c>
      <c r="F6100" s="3" t="s">
        <v>672</v>
      </c>
      <c r="G6100" s="5">
        <v>68.963139999999996</v>
      </c>
      <c r="H6100" s="5">
        <v>45.839370000000002</v>
      </c>
      <c r="I6100" s="5">
        <v>95.792869999999994</v>
      </c>
      <c r="J6100" s="2"/>
    </row>
    <row r="6101" spans="1:11" ht="14.4" hidden="1">
      <c r="A6101" s="3" t="s">
        <v>286</v>
      </c>
      <c r="B6101" s="5">
        <v>2013</v>
      </c>
      <c r="C6101" s="3" t="s">
        <v>641</v>
      </c>
      <c r="D6101" s="3" t="s">
        <v>642</v>
      </c>
      <c r="E6101" s="3" t="s">
        <v>670</v>
      </c>
      <c r="F6101" s="3" t="s">
        <v>672</v>
      </c>
      <c r="G6101" s="5">
        <v>62.213729999999998</v>
      </c>
      <c r="H6101" s="5">
        <v>42.319429999999997</v>
      </c>
      <c r="I6101" s="5">
        <v>86.906130000000005</v>
      </c>
      <c r="J6101" s="2"/>
    </row>
    <row r="6102" spans="1:11" ht="14.4" hidden="1">
      <c r="A6102" s="3" t="s">
        <v>286</v>
      </c>
      <c r="B6102" s="5">
        <v>2014</v>
      </c>
      <c r="C6102" s="3" t="s">
        <v>641</v>
      </c>
      <c r="D6102" s="3" t="s">
        <v>642</v>
      </c>
      <c r="E6102" s="3" t="s">
        <v>670</v>
      </c>
      <c r="F6102" s="3" t="s">
        <v>672</v>
      </c>
      <c r="G6102" s="5">
        <v>57.244540000000001</v>
      </c>
      <c r="H6102" s="5">
        <v>38.230350000000001</v>
      </c>
      <c r="I6102" s="5">
        <v>80.241550000000004</v>
      </c>
      <c r="J6102" s="2"/>
    </row>
    <row r="6103" spans="1:11" ht="14.4" hidden="1">
      <c r="A6103" s="3" t="s">
        <v>286</v>
      </c>
      <c r="B6103" s="5">
        <v>2015</v>
      </c>
      <c r="C6103" s="3" t="s">
        <v>641</v>
      </c>
      <c r="D6103" s="3" t="s">
        <v>642</v>
      </c>
      <c r="E6103" s="3" t="s">
        <v>670</v>
      </c>
      <c r="F6103" s="3" t="s">
        <v>672</v>
      </c>
      <c r="G6103" s="5">
        <v>52.139099999999999</v>
      </c>
      <c r="H6103" s="5">
        <v>34.186700000000002</v>
      </c>
      <c r="I6103" s="5">
        <v>74.061229999999995</v>
      </c>
      <c r="J6103" s="2"/>
    </row>
    <row r="6104" spans="1:11" ht="14.4" hidden="1">
      <c r="A6104" s="3" t="s">
        <v>286</v>
      </c>
      <c r="B6104" s="5">
        <v>2016</v>
      </c>
      <c r="C6104" s="3" t="s">
        <v>641</v>
      </c>
      <c r="D6104" s="3" t="s">
        <v>642</v>
      </c>
      <c r="E6104" s="3" t="s">
        <v>670</v>
      </c>
      <c r="F6104" s="3" t="s">
        <v>672</v>
      </c>
      <c r="G6104" s="5">
        <v>48.474110000000003</v>
      </c>
      <c r="H6104" s="5">
        <v>31.697040000000001</v>
      </c>
      <c r="I6104" s="5">
        <v>68.987380000000002</v>
      </c>
      <c r="J6104" s="2"/>
    </row>
    <row r="6105" spans="1:11" ht="14.4" hidden="1">
      <c r="A6105" s="3" t="s">
        <v>286</v>
      </c>
      <c r="B6105" s="5">
        <v>2017</v>
      </c>
      <c r="C6105" s="3" t="s">
        <v>641</v>
      </c>
      <c r="D6105" s="3" t="s">
        <v>642</v>
      </c>
      <c r="E6105" s="3" t="s">
        <v>670</v>
      </c>
      <c r="F6105" s="3" t="s">
        <v>672</v>
      </c>
      <c r="G6105" s="5">
        <v>44.68817</v>
      </c>
      <c r="H6105" s="5">
        <v>28.733599999999999</v>
      </c>
      <c r="I6105" s="5">
        <v>63.747619999999998</v>
      </c>
      <c r="J6105" s="2"/>
    </row>
    <row r="6106" spans="1:11" ht="14.4">
      <c r="A6106" s="3"/>
      <c r="B6106" s="5"/>
      <c r="C6106" s="3"/>
      <c r="D6106" s="3"/>
      <c r="E6106" s="3"/>
      <c r="F6106" s="3"/>
      <c r="G6106" s="3"/>
      <c r="H6106" s="5"/>
      <c r="I6106" s="5"/>
      <c r="J6106" s="5"/>
      <c r="K6106" s="2"/>
    </row>
    <row r="6107" spans="1:11" ht="14.4">
      <c r="A6107" s="3"/>
      <c r="B6107" s="5"/>
      <c r="C6107" s="3"/>
      <c r="D6107" s="3"/>
      <c r="E6107" s="3"/>
      <c r="F6107" s="3"/>
      <c r="G6107" s="3"/>
      <c r="H6107" s="5"/>
      <c r="I6107" s="5"/>
      <c r="J6107" s="5"/>
      <c r="K6107" s="2"/>
    </row>
    <row r="6108" spans="1:11" ht="14.4">
      <c r="A6108" s="3"/>
      <c r="B6108" s="5"/>
      <c r="C6108" s="3"/>
      <c r="D6108" s="3"/>
      <c r="E6108" s="3"/>
      <c r="F6108" s="3"/>
      <c r="G6108" s="3"/>
      <c r="H6108" s="5"/>
      <c r="I6108" s="5"/>
      <c r="J6108" s="5"/>
      <c r="K6108" s="2"/>
    </row>
    <row r="6109" spans="1:11" ht="14.4">
      <c r="A6109" s="3"/>
      <c r="B6109" s="5"/>
      <c r="C6109" s="3"/>
      <c r="D6109" s="3"/>
      <c r="E6109" s="3"/>
      <c r="F6109" s="3"/>
      <c r="G6109" s="3"/>
      <c r="H6109" s="5"/>
      <c r="I6109" s="5"/>
      <c r="J6109" s="5"/>
      <c r="K6109" s="2"/>
    </row>
    <row r="6110" spans="1:11" ht="14.4">
      <c r="A6110" s="3"/>
      <c r="B6110" s="5"/>
      <c r="C6110" s="3"/>
      <c r="D6110" s="3"/>
      <c r="E6110" s="3"/>
      <c r="F6110" s="3"/>
      <c r="G6110" s="3"/>
      <c r="H6110" s="5"/>
      <c r="I6110" s="5"/>
      <c r="J6110" s="5"/>
      <c r="K6110" s="2"/>
    </row>
    <row r="6111" spans="1:11" ht="14.4">
      <c r="A6111" s="3"/>
      <c r="B6111" s="5"/>
      <c r="C6111" s="3"/>
      <c r="D6111" s="3"/>
      <c r="E6111" s="3"/>
      <c r="F6111" s="3"/>
      <c r="G6111" s="3"/>
      <c r="H6111" s="5"/>
      <c r="I6111" s="5"/>
      <c r="J6111" s="5"/>
      <c r="K6111" s="2"/>
    </row>
    <row r="6112" spans="1:11" ht="14.4">
      <c r="A6112" s="3"/>
      <c r="B6112" s="5"/>
      <c r="C6112" s="3"/>
      <c r="D6112" s="3"/>
      <c r="E6112" s="3"/>
      <c r="F6112" s="3"/>
      <c r="G6112" s="3"/>
      <c r="H6112" s="5"/>
      <c r="I6112" s="5"/>
      <c r="J6112" s="5"/>
      <c r="K6112" s="2"/>
    </row>
    <row r="6113" spans="1:11" ht="14.4">
      <c r="A6113" s="3"/>
      <c r="B6113" s="5"/>
      <c r="C6113" s="3"/>
      <c r="D6113" s="3"/>
      <c r="E6113" s="3"/>
      <c r="F6113" s="3"/>
      <c r="G6113" s="3"/>
      <c r="H6113" s="5"/>
      <c r="I6113" s="5"/>
      <c r="J6113" s="5"/>
      <c r="K6113" s="2"/>
    </row>
    <row r="6114" spans="1:11" ht="14.4">
      <c r="A6114" s="3"/>
      <c r="B6114" s="5"/>
      <c r="C6114" s="3"/>
      <c r="D6114" s="3"/>
      <c r="E6114" s="3"/>
      <c r="F6114" s="3"/>
      <c r="G6114" s="3"/>
      <c r="H6114" s="5"/>
      <c r="I6114" s="5"/>
      <c r="J6114" s="5"/>
      <c r="K6114" s="2"/>
    </row>
    <row r="6115" spans="1:11" ht="14.4">
      <c r="A6115" s="3"/>
      <c r="B6115" s="5"/>
      <c r="C6115" s="3"/>
      <c r="D6115" s="3"/>
      <c r="E6115" s="3"/>
      <c r="F6115" s="3"/>
      <c r="G6115" s="3"/>
      <c r="H6115" s="5"/>
      <c r="I6115" s="5"/>
      <c r="J6115" s="5"/>
      <c r="K6115" s="2"/>
    </row>
    <row r="6116" spans="1:11" ht="14.4">
      <c r="A6116" s="3"/>
      <c r="B6116" s="5"/>
      <c r="C6116" s="3"/>
      <c r="D6116" s="3"/>
      <c r="E6116" s="3"/>
      <c r="F6116" s="3"/>
      <c r="G6116" s="3"/>
      <c r="H6116" s="5"/>
      <c r="I6116" s="5"/>
      <c r="J6116" s="5"/>
      <c r="K6116" s="2"/>
    </row>
    <row r="6117" spans="1:11" ht="14.4">
      <c r="A6117" s="3"/>
      <c r="B6117" s="5"/>
      <c r="C6117" s="3"/>
      <c r="D6117" s="3"/>
      <c r="E6117" s="3"/>
      <c r="F6117" s="3"/>
      <c r="G6117" s="3"/>
      <c r="H6117" s="5"/>
      <c r="I6117" s="5"/>
      <c r="J6117" s="5"/>
      <c r="K6117" s="2"/>
    </row>
    <row r="6118" spans="1:11" ht="14.4">
      <c r="A6118" s="3"/>
      <c r="B6118" s="5"/>
      <c r="C6118" s="3"/>
      <c r="D6118" s="3"/>
      <c r="E6118" s="3"/>
      <c r="F6118" s="3"/>
      <c r="G6118" s="3"/>
      <c r="H6118" s="5"/>
      <c r="I6118" s="5"/>
      <c r="J6118" s="5"/>
      <c r="K6118" s="2"/>
    </row>
    <row r="6119" spans="1:11" ht="14.4">
      <c r="A6119" s="3"/>
      <c r="B6119" s="5"/>
      <c r="C6119" s="3"/>
      <c r="D6119" s="3"/>
      <c r="E6119" s="3"/>
      <c r="F6119" s="3"/>
      <c r="G6119" s="3"/>
      <c r="H6119" s="5"/>
      <c r="I6119" s="5"/>
      <c r="J6119" s="5"/>
      <c r="K6119" s="2"/>
    </row>
    <row r="6120" spans="1:11" ht="14.4">
      <c r="A6120" s="3"/>
      <c r="B6120" s="5"/>
      <c r="C6120" s="3"/>
      <c r="D6120" s="3"/>
      <c r="E6120" s="3"/>
      <c r="F6120" s="3"/>
      <c r="G6120" s="3"/>
      <c r="H6120" s="5"/>
      <c r="I6120" s="5"/>
      <c r="J6120" s="5"/>
      <c r="K6120" s="2"/>
    </row>
    <row r="6121" spans="1:11" ht="14.4">
      <c r="A6121" s="3"/>
      <c r="B6121" s="5"/>
      <c r="C6121" s="3"/>
      <c r="D6121" s="3"/>
      <c r="E6121" s="3"/>
      <c r="F6121" s="3"/>
      <c r="G6121" s="3"/>
      <c r="H6121" s="5"/>
      <c r="I6121" s="5"/>
      <c r="J6121" s="5"/>
      <c r="K6121" s="2"/>
    </row>
    <row r="6122" spans="1:11" ht="14.4">
      <c r="A6122" s="3"/>
      <c r="B6122" s="5"/>
      <c r="C6122" s="3"/>
      <c r="D6122" s="3"/>
      <c r="E6122" s="3"/>
      <c r="F6122" s="3"/>
      <c r="G6122" s="3"/>
      <c r="H6122" s="5"/>
      <c r="I6122" s="5"/>
      <c r="J6122" s="5"/>
      <c r="K6122" s="2"/>
    </row>
    <row r="6123" spans="1:11" ht="14.4">
      <c r="A6123" s="3"/>
      <c r="B6123" s="5"/>
      <c r="C6123" s="3"/>
      <c r="D6123" s="3"/>
      <c r="E6123" s="3"/>
      <c r="F6123" s="3"/>
      <c r="G6123" s="3"/>
      <c r="H6123" s="5"/>
      <c r="I6123" s="5"/>
      <c r="J6123" s="5"/>
      <c r="K6123" s="2"/>
    </row>
    <row r="6124" spans="1:11" ht="14.4">
      <c r="A6124" s="3"/>
      <c r="B6124" s="5"/>
      <c r="C6124" s="3"/>
      <c r="D6124" s="3"/>
      <c r="E6124" s="3"/>
      <c r="F6124" s="3"/>
      <c r="G6124" s="3"/>
      <c r="H6124" s="5"/>
      <c r="I6124" s="5"/>
      <c r="J6124" s="5"/>
      <c r="K6124" s="2"/>
    </row>
    <row r="6125" spans="1:11" ht="14.4">
      <c r="A6125" s="3"/>
      <c r="B6125" s="5"/>
      <c r="C6125" s="3"/>
      <c r="D6125" s="3"/>
      <c r="E6125" s="3"/>
      <c r="F6125" s="3"/>
      <c r="G6125" s="3"/>
      <c r="H6125" s="5"/>
      <c r="I6125" s="5"/>
      <c r="J6125" s="5"/>
      <c r="K6125" s="2"/>
    </row>
    <row r="6126" spans="1:11" ht="14.4">
      <c r="A6126" s="3"/>
      <c r="B6126" s="5"/>
      <c r="C6126" s="3"/>
      <c r="D6126" s="3"/>
      <c r="E6126" s="3"/>
      <c r="F6126" s="3"/>
      <c r="G6126" s="3"/>
      <c r="H6126" s="5"/>
      <c r="I6126" s="5"/>
      <c r="J6126" s="5"/>
      <c r="K6126" s="2"/>
    </row>
    <row r="6127" spans="1:11" ht="14.4">
      <c r="A6127" s="3"/>
      <c r="B6127" s="5"/>
      <c r="C6127" s="3"/>
      <c r="D6127" s="3"/>
      <c r="E6127" s="3"/>
      <c r="F6127" s="3"/>
      <c r="G6127" s="3"/>
      <c r="H6127" s="5"/>
      <c r="I6127" s="5"/>
      <c r="J6127" s="5"/>
      <c r="K6127" s="2"/>
    </row>
    <row r="6128" spans="1:11" ht="14.4">
      <c r="A6128" s="3"/>
      <c r="B6128" s="5"/>
      <c r="C6128" s="3"/>
      <c r="D6128" s="3"/>
      <c r="E6128" s="3"/>
      <c r="F6128" s="3"/>
      <c r="G6128" s="3"/>
      <c r="H6128" s="5"/>
      <c r="I6128" s="5"/>
      <c r="J6128" s="5"/>
      <c r="K6128" s="2"/>
    </row>
    <row r="6129" spans="1:11" ht="14.4">
      <c r="A6129" s="3"/>
      <c r="B6129" s="5"/>
      <c r="C6129" s="3"/>
      <c r="D6129" s="3"/>
      <c r="E6129" s="3"/>
      <c r="F6129" s="3"/>
      <c r="G6129" s="3"/>
      <c r="H6129" s="5"/>
      <c r="I6129" s="5"/>
      <c r="J6129" s="5"/>
      <c r="K6129" s="2"/>
    </row>
    <row r="6130" spans="1:11" ht="14.4">
      <c r="A6130" s="3"/>
      <c r="B6130" s="5"/>
      <c r="C6130" s="3"/>
      <c r="D6130" s="3"/>
      <c r="E6130" s="3"/>
      <c r="F6130" s="3"/>
      <c r="G6130" s="3"/>
      <c r="H6130" s="5"/>
      <c r="I6130" s="5"/>
      <c r="J6130" s="5"/>
      <c r="K6130" s="2"/>
    </row>
    <row r="6131" spans="1:11" ht="14.4">
      <c r="A6131" s="3"/>
      <c r="B6131" s="5"/>
      <c r="C6131" s="3"/>
      <c r="D6131" s="3"/>
      <c r="E6131" s="3"/>
      <c r="F6131" s="3"/>
      <c r="G6131" s="3"/>
      <c r="H6131" s="5"/>
      <c r="I6131" s="5"/>
      <c r="J6131" s="5"/>
      <c r="K6131" s="2"/>
    </row>
    <row r="6132" spans="1:11" ht="14.4">
      <c r="A6132" s="3"/>
      <c r="B6132" s="5"/>
      <c r="C6132" s="3"/>
      <c r="D6132" s="3"/>
      <c r="E6132" s="3"/>
      <c r="F6132" s="3"/>
      <c r="G6132" s="3"/>
      <c r="H6132" s="5"/>
      <c r="I6132" s="5"/>
      <c r="J6132" s="5"/>
      <c r="K6132" s="2"/>
    </row>
    <row r="6133" spans="1:11" ht="14.4">
      <c r="A6133" s="3"/>
      <c r="B6133" s="5"/>
      <c r="C6133" s="3"/>
      <c r="D6133" s="3"/>
      <c r="E6133" s="3"/>
      <c r="F6133" s="3"/>
      <c r="G6133" s="3"/>
      <c r="H6133" s="5"/>
      <c r="I6133" s="5"/>
      <c r="J6133" s="5"/>
      <c r="K6133" s="2"/>
    </row>
    <row r="6134" spans="1:11" ht="14.4">
      <c r="A6134" s="3"/>
      <c r="B6134" s="5"/>
      <c r="C6134" s="3"/>
      <c r="D6134" s="3"/>
      <c r="E6134" s="3"/>
      <c r="F6134" s="3"/>
      <c r="G6134" s="3"/>
      <c r="H6134" s="5"/>
      <c r="I6134" s="5"/>
      <c r="J6134" s="5"/>
      <c r="K6134" s="2"/>
    </row>
    <row r="6135" spans="1:11" ht="14.4">
      <c r="A6135" s="3"/>
      <c r="B6135" s="5"/>
      <c r="C6135" s="3"/>
      <c r="D6135" s="3"/>
      <c r="E6135" s="3"/>
      <c r="F6135" s="3"/>
      <c r="G6135" s="3"/>
      <c r="H6135" s="5"/>
      <c r="I6135" s="5"/>
      <c r="J6135" s="5"/>
      <c r="K6135" s="2"/>
    </row>
    <row r="6136" spans="1:11" ht="14.4">
      <c r="A6136" s="3"/>
      <c r="B6136" s="5"/>
      <c r="C6136" s="3"/>
      <c r="D6136" s="3"/>
      <c r="E6136" s="3"/>
      <c r="F6136" s="3"/>
      <c r="G6136" s="3"/>
      <c r="H6136" s="5"/>
      <c r="I6136" s="5"/>
      <c r="J6136" s="5"/>
      <c r="K6136" s="2"/>
    </row>
    <row r="6137" spans="1:11" ht="14.4">
      <c r="A6137" s="3"/>
      <c r="B6137" s="5"/>
      <c r="C6137" s="3"/>
      <c r="D6137" s="3"/>
      <c r="E6137" s="3"/>
      <c r="F6137" s="3"/>
      <c r="G6137" s="3"/>
      <c r="H6137" s="5"/>
      <c r="I6137" s="5"/>
      <c r="J6137" s="5"/>
      <c r="K6137" s="2"/>
    </row>
    <row r="6138" spans="1:11" ht="14.4">
      <c r="A6138" s="3"/>
      <c r="B6138" s="5"/>
      <c r="C6138" s="3"/>
      <c r="D6138" s="3"/>
      <c r="E6138" s="3"/>
      <c r="F6138" s="3"/>
      <c r="G6138" s="3"/>
      <c r="H6138" s="5"/>
      <c r="I6138" s="5"/>
      <c r="J6138" s="5"/>
      <c r="K6138" s="2"/>
    </row>
    <row r="6139" spans="1:11" ht="14.4">
      <c r="A6139" s="3"/>
      <c r="B6139" s="5"/>
      <c r="C6139" s="3"/>
      <c r="D6139" s="3"/>
      <c r="E6139" s="3"/>
      <c r="F6139" s="3"/>
      <c r="G6139" s="3"/>
      <c r="H6139" s="5"/>
      <c r="I6139" s="5"/>
      <c r="J6139" s="5"/>
      <c r="K6139" s="2"/>
    </row>
    <row r="6140" spans="1:11" ht="14.4">
      <c r="A6140" s="3"/>
      <c r="B6140" s="5"/>
      <c r="C6140" s="3"/>
      <c r="D6140" s="3"/>
      <c r="E6140" s="3"/>
      <c r="F6140" s="3"/>
      <c r="G6140" s="3"/>
      <c r="H6140" s="5"/>
      <c r="I6140" s="5"/>
      <c r="J6140" s="5"/>
      <c r="K6140" s="2"/>
    </row>
    <row r="6141" spans="1:11" ht="14.4">
      <c r="A6141" s="3"/>
      <c r="B6141" s="5"/>
      <c r="C6141" s="3"/>
      <c r="D6141" s="3"/>
      <c r="E6141" s="3"/>
      <c r="F6141" s="3"/>
      <c r="G6141" s="3"/>
      <c r="H6141" s="5"/>
      <c r="I6141" s="5"/>
      <c r="J6141" s="5"/>
      <c r="K6141" s="2"/>
    </row>
    <row r="6142" spans="1:11" ht="14.4">
      <c r="A6142" s="3"/>
      <c r="B6142" s="5"/>
      <c r="C6142" s="3"/>
      <c r="D6142" s="3"/>
      <c r="E6142" s="3"/>
      <c r="F6142" s="3"/>
      <c r="G6142" s="3"/>
      <c r="H6142" s="5"/>
      <c r="I6142" s="5"/>
      <c r="J6142" s="5"/>
      <c r="K6142" s="2"/>
    </row>
    <row r="6143" spans="1:11" ht="14.4">
      <c r="A6143" s="3"/>
      <c r="B6143" s="5"/>
      <c r="C6143" s="3"/>
      <c r="D6143" s="3"/>
      <c r="E6143" s="3"/>
      <c r="F6143" s="3"/>
      <c r="G6143" s="3"/>
      <c r="H6143" s="5"/>
      <c r="I6143" s="5"/>
      <c r="J6143" s="5"/>
      <c r="K6143" s="2"/>
    </row>
    <row r="6144" spans="1:11" ht="14.4">
      <c r="A6144" s="3"/>
      <c r="B6144" s="5"/>
      <c r="C6144" s="3"/>
      <c r="D6144" s="3"/>
      <c r="E6144" s="3"/>
      <c r="F6144" s="3"/>
      <c r="G6144" s="3"/>
      <c r="H6144" s="5"/>
      <c r="I6144" s="5"/>
      <c r="J6144" s="5"/>
      <c r="K6144" s="2"/>
    </row>
    <row r="6145" spans="1:11" ht="14.4">
      <c r="A6145" s="3"/>
      <c r="B6145" s="5"/>
      <c r="C6145" s="3"/>
      <c r="D6145" s="3"/>
      <c r="E6145" s="3"/>
      <c r="F6145" s="3"/>
      <c r="G6145" s="3"/>
      <c r="H6145" s="5"/>
      <c r="I6145" s="5"/>
      <c r="J6145" s="5"/>
      <c r="K6145" s="2"/>
    </row>
    <row r="6146" spans="1:11" ht="14.4">
      <c r="A6146" s="3"/>
      <c r="B6146" s="5"/>
      <c r="C6146" s="3"/>
      <c r="D6146" s="3"/>
      <c r="E6146" s="3"/>
      <c r="F6146" s="3"/>
      <c r="G6146" s="3"/>
      <c r="H6146" s="5"/>
      <c r="I6146" s="5"/>
      <c r="J6146" s="5"/>
      <c r="K6146" s="2"/>
    </row>
    <row r="6147" spans="1:11" ht="14.4">
      <c r="A6147" s="3"/>
      <c r="B6147" s="5"/>
      <c r="C6147" s="3"/>
      <c r="D6147" s="3"/>
      <c r="E6147" s="3"/>
      <c r="F6147" s="3"/>
      <c r="G6147" s="3"/>
      <c r="H6147" s="5"/>
      <c r="I6147" s="5"/>
      <c r="J6147" s="5"/>
      <c r="K6147" s="2"/>
    </row>
    <row r="6148" spans="1:11" ht="14.4">
      <c r="A6148" s="3"/>
      <c r="B6148" s="5"/>
      <c r="C6148" s="3"/>
      <c r="D6148" s="3"/>
      <c r="E6148" s="3"/>
      <c r="F6148" s="3"/>
      <c r="G6148" s="3"/>
      <c r="H6148" s="5"/>
      <c r="I6148" s="5"/>
      <c r="J6148" s="5"/>
      <c r="K6148" s="2"/>
    </row>
    <row r="6149" spans="1:11" ht="14.4">
      <c r="A6149" s="3"/>
      <c r="B6149" s="5"/>
      <c r="C6149" s="3"/>
      <c r="D6149" s="3"/>
      <c r="E6149" s="3"/>
      <c r="F6149" s="3"/>
      <c r="G6149" s="3"/>
      <c r="H6149" s="5"/>
      <c r="I6149" s="5"/>
      <c r="J6149" s="5"/>
      <c r="K6149" s="2"/>
    </row>
    <row r="6150" spans="1:11" ht="14.4">
      <c r="A6150" s="3"/>
      <c r="B6150" s="5"/>
      <c r="C6150" s="3"/>
      <c r="D6150" s="3"/>
      <c r="E6150" s="3"/>
      <c r="F6150" s="3"/>
      <c r="G6150" s="3"/>
      <c r="H6150" s="5"/>
      <c r="I6150" s="5"/>
      <c r="J6150" s="5"/>
      <c r="K6150" s="2"/>
    </row>
    <row r="6151" spans="1:11" ht="14.4">
      <c r="A6151" s="3"/>
      <c r="B6151" s="5"/>
      <c r="C6151" s="3"/>
      <c r="D6151" s="3"/>
      <c r="E6151" s="3"/>
      <c r="F6151" s="3"/>
      <c r="G6151" s="3"/>
      <c r="H6151" s="5"/>
      <c r="I6151" s="5"/>
      <c r="J6151" s="5"/>
      <c r="K6151" s="2"/>
    </row>
    <row r="6152" spans="1:11" ht="14.4">
      <c r="A6152" s="3"/>
      <c r="B6152" s="5"/>
      <c r="C6152" s="3"/>
      <c r="D6152" s="3"/>
      <c r="E6152" s="3"/>
      <c r="F6152" s="3"/>
      <c r="G6152" s="3"/>
      <c r="H6152" s="5"/>
      <c r="I6152" s="5"/>
      <c r="J6152" s="5"/>
      <c r="K6152" s="2"/>
    </row>
    <row r="6153" spans="1:11" ht="14.4">
      <c r="A6153" s="3"/>
      <c r="B6153" s="5"/>
      <c r="C6153" s="3"/>
      <c r="D6153" s="3"/>
      <c r="E6153" s="3"/>
      <c r="F6153" s="3"/>
      <c r="G6153" s="3"/>
      <c r="H6153" s="5"/>
      <c r="I6153" s="5"/>
      <c r="J6153" s="5"/>
      <c r="K6153" s="2"/>
    </row>
    <row r="6154" spans="1:11" ht="14.4">
      <c r="A6154" s="3"/>
      <c r="B6154" s="5"/>
      <c r="C6154" s="3"/>
      <c r="D6154" s="3"/>
      <c r="E6154" s="3"/>
      <c r="F6154" s="3"/>
      <c r="G6154" s="3"/>
      <c r="H6154" s="5"/>
      <c r="I6154" s="5"/>
      <c r="J6154" s="5"/>
      <c r="K6154" s="2"/>
    </row>
    <row r="6155" spans="1:11" ht="14.4">
      <c r="A6155" s="3"/>
      <c r="B6155" s="5"/>
      <c r="C6155" s="3"/>
      <c r="D6155" s="3"/>
      <c r="E6155" s="3"/>
      <c r="F6155" s="3"/>
      <c r="G6155" s="3"/>
      <c r="H6155" s="5"/>
      <c r="I6155" s="5"/>
      <c r="J6155" s="5"/>
      <c r="K6155" s="2"/>
    </row>
    <row r="6156" spans="1:11" ht="14.4">
      <c r="A6156" s="3"/>
      <c r="B6156" s="5"/>
      <c r="C6156" s="3"/>
      <c r="D6156" s="3"/>
      <c r="E6156" s="3"/>
      <c r="F6156" s="3"/>
      <c r="G6156" s="3"/>
      <c r="H6156" s="5"/>
      <c r="I6156" s="5"/>
      <c r="J6156" s="5"/>
      <c r="K6156" s="2"/>
    </row>
    <row r="6157" spans="1:11" ht="14.4">
      <c r="A6157" s="3"/>
      <c r="B6157" s="5"/>
      <c r="C6157" s="3"/>
      <c r="D6157" s="3"/>
      <c r="E6157" s="3"/>
      <c r="F6157" s="3"/>
      <c r="G6157" s="3"/>
      <c r="H6157" s="5"/>
      <c r="I6157" s="5"/>
      <c r="J6157" s="5"/>
      <c r="K6157" s="2"/>
    </row>
    <row r="6158" spans="1:11" ht="14.4">
      <c r="A6158" s="3"/>
      <c r="B6158" s="5"/>
      <c r="C6158" s="3"/>
      <c r="D6158" s="3"/>
      <c r="E6158" s="3"/>
      <c r="F6158" s="3"/>
      <c r="G6158" s="3"/>
      <c r="H6158" s="5"/>
      <c r="I6158" s="5"/>
      <c r="J6158" s="5"/>
      <c r="K6158" s="2"/>
    </row>
    <row r="6159" spans="1:11" ht="14.4">
      <c r="A6159" s="3"/>
      <c r="B6159" s="5"/>
      <c r="C6159" s="3"/>
      <c r="D6159" s="3"/>
      <c r="E6159" s="3"/>
      <c r="F6159" s="3"/>
      <c r="G6159" s="3"/>
      <c r="H6159" s="5"/>
      <c r="I6159" s="5"/>
      <c r="J6159" s="5"/>
      <c r="K6159" s="2"/>
    </row>
    <row r="6160" spans="1:11" ht="14.4">
      <c r="A6160" s="3"/>
      <c r="B6160" s="5"/>
      <c r="C6160" s="3"/>
      <c r="D6160" s="3"/>
      <c r="E6160" s="3"/>
      <c r="F6160" s="3"/>
      <c r="G6160" s="3"/>
      <c r="H6160" s="5"/>
      <c r="I6160" s="5"/>
      <c r="J6160" s="5"/>
      <c r="K6160" s="2"/>
    </row>
    <row r="6161" spans="1:11" ht="14.4">
      <c r="A6161" s="3"/>
      <c r="B6161" s="5"/>
      <c r="C6161" s="3"/>
      <c r="D6161" s="3"/>
      <c r="E6161" s="3"/>
      <c r="F6161" s="3"/>
      <c r="G6161" s="3"/>
      <c r="H6161" s="5"/>
      <c r="I6161" s="5"/>
      <c r="J6161" s="5"/>
      <c r="K6161" s="2"/>
    </row>
    <row r="6162" spans="1:11" ht="14.4">
      <c r="A6162" s="3"/>
      <c r="B6162" s="5"/>
      <c r="C6162" s="3"/>
      <c r="D6162" s="3"/>
      <c r="E6162" s="3"/>
      <c r="F6162" s="3"/>
      <c r="G6162" s="3"/>
      <c r="H6162" s="5"/>
      <c r="I6162" s="5"/>
      <c r="J6162" s="5"/>
      <c r="K6162" s="2"/>
    </row>
    <row r="6163" spans="1:11" ht="14.4">
      <c r="A6163" s="3"/>
      <c r="B6163" s="5"/>
      <c r="C6163" s="3"/>
      <c r="D6163" s="3"/>
      <c r="E6163" s="3"/>
      <c r="F6163" s="3"/>
      <c r="G6163" s="3"/>
      <c r="H6163" s="5"/>
      <c r="I6163" s="5"/>
      <c r="J6163" s="5"/>
      <c r="K6163" s="2"/>
    </row>
    <row r="6164" spans="1:11" ht="14.4">
      <c r="A6164" s="3"/>
      <c r="B6164" s="5"/>
      <c r="C6164" s="3"/>
      <c r="D6164" s="3"/>
      <c r="E6164" s="3"/>
      <c r="F6164" s="3"/>
      <c r="G6164" s="3"/>
      <c r="H6164" s="5"/>
      <c r="I6164" s="5"/>
      <c r="J6164" s="5"/>
      <c r="K6164" s="2"/>
    </row>
    <row r="6165" spans="1:11" ht="14.4">
      <c r="A6165" s="3"/>
      <c r="B6165" s="5"/>
      <c r="C6165" s="3"/>
      <c r="D6165" s="3"/>
      <c r="E6165" s="3"/>
      <c r="F6165" s="3"/>
      <c r="G6165" s="3"/>
      <c r="H6165" s="5"/>
      <c r="I6165" s="5"/>
      <c r="J6165" s="5"/>
      <c r="K6165" s="2"/>
    </row>
    <row r="6166" spans="1:11" ht="14.4">
      <c r="A6166" s="3"/>
      <c r="B6166" s="5"/>
      <c r="C6166" s="3"/>
      <c r="D6166" s="3"/>
      <c r="E6166" s="3"/>
      <c r="F6166" s="3"/>
      <c r="G6166" s="3"/>
      <c r="H6166" s="5"/>
      <c r="I6166" s="5"/>
      <c r="J6166" s="5"/>
      <c r="K6166" s="2"/>
    </row>
    <row r="6167" spans="1:11" ht="14.4">
      <c r="A6167" s="3"/>
      <c r="B6167" s="5"/>
      <c r="C6167" s="3"/>
      <c r="D6167" s="3"/>
      <c r="E6167" s="3"/>
      <c r="F6167" s="3"/>
      <c r="G6167" s="3"/>
      <c r="H6167" s="5"/>
      <c r="I6167" s="5"/>
      <c r="J6167" s="5"/>
      <c r="K6167" s="2"/>
    </row>
    <row r="6168" spans="1:11" ht="14.4">
      <c r="A6168" s="3"/>
      <c r="B6168" s="5"/>
      <c r="C6168" s="3"/>
      <c r="D6168" s="3"/>
      <c r="E6168" s="3"/>
      <c r="F6168" s="3"/>
      <c r="G6168" s="3"/>
      <c r="H6168" s="5"/>
      <c r="I6168" s="5"/>
      <c r="J6168" s="5"/>
      <c r="K6168" s="2"/>
    </row>
    <row r="6169" spans="1:11" ht="14.4">
      <c r="A6169" s="3"/>
      <c r="B6169" s="5"/>
      <c r="C6169" s="3"/>
      <c r="D6169" s="3"/>
      <c r="E6169" s="3"/>
      <c r="F6169" s="3"/>
      <c r="G6169" s="3"/>
      <c r="H6169" s="5"/>
      <c r="I6169" s="5"/>
      <c r="J6169" s="5"/>
      <c r="K6169" s="2"/>
    </row>
    <row r="6170" spans="1:11" ht="14.4">
      <c r="A6170" s="3"/>
      <c r="B6170" s="5"/>
      <c r="C6170" s="3"/>
      <c r="D6170" s="3"/>
      <c r="E6170" s="3"/>
      <c r="F6170" s="3"/>
      <c r="G6170" s="3"/>
      <c r="H6170" s="5"/>
      <c r="I6170" s="5"/>
      <c r="J6170" s="5"/>
      <c r="K6170" s="2"/>
    </row>
    <row r="6171" spans="1:11" ht="14.4">
      <c r="A6171" s="3"/>
      <c r="B6171" s="5"/>
      <c r="C6171" s="3"/>
      <c r="D6171" s="3"/>
      <c r="E6171" s="3"/>
      <c r="F6171" s="3"/>
      <c r="G6171" s="3"/>
      <c r="H6171" s="5"/>
      <c r="I6171" s="5"/>
      <c r="J6171" s="5"/>
      <c r="K6171" s="2"/>
    </row>
    <row r="6172" spans="1:11" ht="14.4">
      <c r="A6172" s="3"/>
      <c r="B6172" s="5"/>
      <c r="C6172" s="3"/>
      <c r="D6172" s="3"/>
      <c r="E6172" s="3"/>
      <c r="F6172" s="3"/>
      <c r="G6172" s="3"/>
      <c r="H6172" s="5"/>
      <c r="I6172" s="5"/>
      <c r="J6172" s="5"/>
      <c r="K6172" s="2"/>
    </row>
    <row r="6173" spans="1:11" ht="14.4">
      <c r="A6173" s="3"/>
      <c r="B6173" s="5"/>
      <c r="C6173" s="3"/>
      <c r="D6173" s="3"/>
      <c r="E6173" s="3"/>
      <c r="F6173" s="3"/>
      <c r="G6173" s="3"/>
      <c r="H6173" s="5"/>
      <c r="I6173" s="5"/>
      <c r="J6173" s="5"/>
      <c r="K6173" s="2"/>
    </row>
    <row r="6174" spans="1:11" ht="14.4">
      <c r="A6174" s="3"/>
      <c r="B6174" s="5"/>
      <c r="C6174" s="3"/>
      <c r="D6174" s="3"/>
      <c r="E6174" s="3"/>
      <c r="F6174" s="3"/>
      <c r="G6174" s="3"/>
      <c r="H6174" s="5"/>
      <c r="I6174" s="5"/>
      <c r="J6174" s="5"/>
      <c r="K6174" s="2"/>
    </row>
    <row r="6175" spans="1:11" ht="14.4">
      <c r="A6175" s="3"/>
      <c r="B6175" s="5"/>
      <c r="C6175" s="3"/>
      <c r="D6175" s="3"/>
      <c r="E6175" s="3"/>
      <c r="F6175" s="3"/>
      <c r="G6175" s="3"/>
      <c r="H6175" s="5"/>
      <c r="I6175" s="5"/>
      <c r="J6175" s="5"/>
      <c r="K6175" s="2"/>
    </row>
    <row r="6176" spans="1:11" ht="14.4">
      <c r="A6176" s="3"/>
      <c r="B6176" s="5"/>
      <c r="C6176" s="3"/>
      <c r="D6176" s="3"/>
      <c r="E6176" s="3"/>
      <c r="F6176" s="3"/>
      <c r="G6176" s="3"/>
      <c r="H6176" s="5"/>
      <c r="I6176" s="5"/>
      <c r="J6176" s="5"/>
      <c r="K6176" s="2"/>
    </row>
    <row r="6177" spans="1:11" ht="14.4">
      <c r="A6177" s="3"/>
      <c r="B6177" s="5"/>
      <c r="C6177" s="3"/>
      <c r="D6177" s="3"/>
      <c r="E6177" s="3"/>
      <c r="F6177" s="3"/>
      <c r="G6177" s="3"/>
      <c r="H6177" s="5"/>
      <c r="I6177" s="5"/>
      <c r="J6177" s="5"/>
      <c r="K6177" s="2"/>
    </row>
    <row r="6178" spans="1:11" ht="14.4">
      <c r="A6178" s="3"/>
      <c r="B6178" s="5"/>
      <c r="C6178" s="3"/>
      <c r="D6178" s="3"/>
      <c r="E6178" s="3"/>
      <c r="F6178" s="3"/>
      <c r="G6178" s="3"/>
      <c r="H6178" s="5"/>
      <c r="I6178" s="5"/>
      <c r="J6178" s="5"/>
      <c r="K6178" s="2"/>
    </row>
    <row r="6179" spans="1:11" ht="14.4">
      <c r="A6179" s="3"/>
      <c r="B6179" s="5"/>
      <c r="C6179" s="3"/>
      <c r="D6179" s="3"/>
      <c r="E6179" s="3"/>
      <c r="F6179" s="3"/>
      <c r="G6179" s="3"/>
      <c r="H6179" s="5"/>
      <c r="I6179" s="5"/>
      <c r="J6179" s="5"/>
      <c r="K6179" s="2"/>
    </row>
    <row r="6180" spans="1:11" ht="14.4">
      <c r="A6180" s="3"/>
      <c r="B6180" s="5"/>
      <c r="C6180" s="3"/>
      <c r="D6180" s="3"/>
      <c r="E6180" s="3"/>
      <c r="F6180" s="3"/>
      <c r="G6180" s="3"/>
      <c r="H6180" s="5"/>
      <c r="I6180" s="5"/>
      <c r="J6180" s="5"/>
      <c r="K6180" s="2"/>
    </row>
    <row r="6181" spans="1:11" ht="14.4">
      <c r="A6181" s="3"/>
      <c r="B6181" s="5"/>
      <c r="C6181" s="3"/>
      <c r="D6181" s="3"/>
      <c r="E6181" s="3"/>
      <c r="F6181" s="3"/>
      <c r="G6181" s="3"/>
      <c r="H6181" s="5"/>
      <c r="I6181" s="5"/>
      <c r="J6181" s="5"/>
      <c r="K6181" s="2"/>
    </row>
    <row r="6182" spans="1:11" ht="14.4">
      <c r="A6182" s="3"/>
      <c r="B6182" s="5"/>
      <c r="C6182" s="3"/>
      <c r="D6182" s="3"/>
      <c r="E6182" s="3"/>
      <c r="F6182" s="3"/>
      <c r="G6182" s="3"/>
      <c r="H6182" s="5"/>
      <c r="I6182" s="5"/>
      <c r="J6182" s="5"/>
      <c r="K6182" s="2"/>
    </row>
    <row r="6183" spans="1:11" ht="14.4">
      <c r="A6183" s="3"/>
      <c r="B6183" s="5"/>
      <c r="C6183" s="3"/>
      <c r="D6183" s="3"/>
      <c r="E6183" s="3"/>
      <c r="F6183" s="3"/>
      <c r="G6183" s="3"/>
      <c r="H6183" s="5"/>
      <c r="I6183" s="5"/>
      <c r="J6183" s="5"/>
      <c r="K6183" s="2"/>
    </row>
    <row r="6184" spans="1:11" ht="14.4">
      <c r="A6184" s="3"/>
      <c r="B6184" s="5"/>
      <c r="C6184" s="3"/>
      <c r="D6184" s="3"/>
      <c r="E6184" s="3"/>
      <c r="F6184" s="3"/>
      <c r="G6184" s="3"/>
      <c r="H6184" s="5"/>
      <c r="I6184" s="5"/>
      <c r="J6184" s="5"/>
      <c r="K6184" s="2"/>
    </row>
    <row r="6185" spans="1:11" ht="14.4">
      <c r="A6185" s="3"/>
      <c r="B6185" s="5"/>
      <c r="C6185" s="3"/>
      <c r="D6185" s="3"/>
      <c r="E6185" s="3"/>
      <c r="F6185" s="3"/>
      <c r="G6185" s="3"/>
      <c r="H6185" s="5"/>
      <c r="I6185" s="5"/>
      <c r="J6185" s="5"/>
      <c r="K6185" s="2"/>
    </row>
    <row r="6186" spans="1:11" ht="14.4">
      <c r="A6186" s="3"/>
      <c r="B6186" s="5"/>
      <c r="C6186" s="3"/>
      <c r="D6186" s="3"/>
      <c r="E6186" s="3"/>
      <c r="F6186" s="3"/>
      <c r="G6186" s="3"/>
      <c r="H6186" s="5"/>
      <c r="I6186" s="5"/>
      <c r="J6186" s="5"/>
      <c r="K6186" s="2"/>
    </row>
    <row r="6187" spans="1:11" ht="14.4">
      <c r="A6187" s="3"/>
      <c r="B6187" s="5"/>
      <c r="C6187" s="3"/>
      <c r="D6187" s="3"/>
      <c r="E6187" s="3"/>
      <c r="F6187" s="3"/>
      <c r="G6187" s="3"/>
      <c r="H6187" s="5"/>
      <c r="I6187" s="5"/>
      <c r="J6187" s="5"/>
      <c r="K6187" s="2"/>
    </row>
    <row r="6188" spans="1:11" ht="14.4">
      <c r="A6188" s="3"/>
      <c r="B6188" s="5"/>
      <c r="C6188" s="3"/>
      <c r="D6188" s="3"/>
      <c r="E6188" s="3"/>
      <c r="F6188" s="3"/>
      <c r="G6188" s="3"/>
      <c r="H6188" s="5"/>
      <c r="I6188" s="5"/>
      <c r="J6188" s="5"/>
      <c r="K6188" s="2"/>
    </row>
    <row r="6189" spans="1:11" ht="14.4">
      <c r="A6189" s="3"/>
      <c r="B6189" s="5"/>
      <c r="C6189" s="3"/>
      <c r="D6189" s="3"/>
      <c r="E6189" s="3"/>
      <c r="F6189" s="3"/>
      <c r="G6189" s="3"/>
      <c r="H6189" s="5"/>
      <c r="I6189" s="5"/>
      <c r="J6189" s="5"/>
      <c r="K6189" s="2"/>
    </row>
    <row r="6190" spans="1:11" ht="14.4">
      <c r="A6190" s="3"/>
      <c r="B6190" s="5"/>
      <c r="C6190" s="3"/>
      <c r="D6190" s="3"/>
      <c r="E6190" s="3"/>
      <c r="F6190" s="3"/>
      <c r="G6190" s="3"/>
      <c r="H6190" s="5"/>
      <c r="I6190" s="5"/>
      <c r="J6190" s="5"/>
      <c r="K6190" s="2"/>
    </row>
    <row r="6191" spans="1:11" ht="14.4">
      <c r="A6191" s="3"/>
      <c r="B6191" s="5"/>
      <c r="C6191" s="3"/>
      <c r="D6191" s="3"/>
      <c r="E6191" s="3"/>
      <c r="F6191" s="3"/>
      <c r="G6191" s="3"/>
      <c r="H6191" s="5"/>
      <c r="I6191" s="5"/>
      <c r="J6191" s="5"/>
      <c r="K6191" s="2"/>
    </row>
    <row r="6192" spans="1:11" ht="14.4">
      <c r="A6192" s="3"/>
      <c r="B6192" s="5"/>
      <c r="C6192" s="3"/>
      <c r="D6192" s="3"/>
      <c r="E6192" s="3"/>
      <c r="F6192" s="3"/>
      <c r="G6192" s="3"/>
      <c r="H6192" s="5"/>
      <c r="I6192" s="5"/>
      <c r="J6192" s="5"/>
      <c r="K6192" s="2"/>
    </row>
    <row r="6193" spans="1:11" ht="14.4">
      <c r="A6193" s="3"/>
      <c r="B6193" s="5"/>
      <c r="C6193" s="3"/>
      <c r="D6193" s="3"/>
      <c r="E6193" s="3"/>
      <c r="F6193" s="3"/>
      <c r="G6193" s="3"/>
      <c r="H6193" s="5"/>
      <c r="I6193" s="5"/>
      <c r="J6193" s="5"/>
      <c r="K6193" s="2"/>
    </row>
    <row r="6194" spans="1:11" ht="14.4">
      <c r="A6194" s="3"/>
      <c r="B6194" s="5"/>
      <c r="C6194" s="3"/>
      <c r="D6194" s="3"/>
      <c r="E6194" s="3"/>
      <c r="F6194" s="3"/>
      <c r="G6194" s="3"/>
      <c r="H6194" s="5"/>
      <c r="I6194" s="5"/>
      <c r="J6194" s="5"/>
      <c r="K6194" s="2"/>
    </row>
    <row r="6195" spans="1:11" ht="14.4">
      <c r="A6195" s="3"/>
      <c r="B6195" s="5"/>
      <c r="C6195" s="3"/>
      <c r="D6195" s="3"/>
      <c r="E6195" s="3"/>
      <c r="F6195" s="3"/>
      <c r="G6195" s="3"/>
      <c r="H6195" s="5"/>
      <c r="I6195" s="5"/>
      <c r="J6195" s="5"/>
      <c r="K6195" s="2"/>
    </row>
    <row r="6196" spans="1:11" ht="14.4">
      <c r="A6196" s="3"/>
      <c r="B6196" s="5"/>
      <c r="C6196" s="3"/>
      <c r="D6196" s="3"/>
      <c r="E6196" s="3"/>
      <c r="F6196" s="3"/>
      <c r="G6196" s="3"/>
      <c r="H6196" s="5"/>
      <c r="I6196" s="5"/>
      <c r="J6196" s="5"/>
      <c r="K6196" s="2"/>
    </row>
    <row r="6197" spans="1:11" ht="14.4">
      <c r="A6197" s="3"/>
      <c r="B6197" s="5"/>
      <c r="C6197" s="3"/>
      <c r="D6197" s="3"/>
      <c r="E6197" s="3"/>
      <c r="F6197" s="3"/>
      <c r="G6197" s="3"/>
      <c r="H6197" s="5"/>
      <c r="I6197" s="5"/>
      <c r="J6197" s="5"/>
      <c r="K6197" s="2"/>
    </row>
    <row r="6198" spans="1:11" ht="14.4">
      <c r="A6198" s="3"/>
      <c r="B6198" s="5"/>
      <c r="C6198" s="3"/>
      <c r="D6198" s="3"/>
      <c r="E6198" s="3"/>
      <c r="F6198" s="3"/>
      <c r="G6198" s="3"/>
      <c r="H6198" s="5"/>
      <c r="I6198" s="5"/>
      <c r="J6198" s="5"/>
      <c r="K6198" s="2"/>
    </row>
    <row r="6199" spans="1:11" ht="14.4">
      <c r="A6199" s="3"/>
      <c r="B6199" s="5"/>
      <c r="C6199" s="3"/>
      <c r="D6199" s="3"/>
      <c r="E6199" s="3"/>
      <c r="F6199" s="3"/>
      <c r="G6199" s="3"/>
      <c r="H6199" s="5"/>
      <c r="I6199" s="5"/>
      <c r="J6199" s="5"/>
      <c r="K6199" s="2"/>
    </row>
    <row r="6200" spans="1:11" ht="14.4">
      <c r="A6200" s="3"/>
      <c r="B6200" s="5"/>
      <c r="C6200" s="3"/>
      <c r="D6200" s="3"/>
      <c r="E6200" s="3"/>
      <c r="F6200" s="3"/>
      <c r="G6200" s="3"/>
      <c r="H6200" s="5"/>
      <c r="I6200" s="5"/>
      <c r="J6200" s="5"/>
      <c r="K6200" s="2"/>
    </row>
    <row r="6201" spans="1:11" ht="14.4">
      <c r="A6201" s="3"/>
      <c r="B6201" s="5"/>
      <c r="C6201" s="3"/>
      <c r="D6201" s="3"/>
      <c r="E6201" s="3"/>
      <c r="F6201" s="3"/>
      <c r="G6201" s="3"/>
      <c r="H6201" s="5"/>
      <c r="I6201" s="5"/>
      <c r="J6201" s="5"/>
      <c r="K6201" s="2"/>
    </row>
    <row r="6202" spans="1:11" ht="14.4">
      <c r="A6202" s="3"/>
      <c r="B6202" s="5"/>
      <c r="C6202" s="3"/>
      <c r="D6202" s="3"/>
      <c r="E6202" s="3"/>
      <c r="F6202" s="3"/>
      <c r="G6202" s="3"/>
      <c r="H6202" s="5"/>
      <c r="I6202" s="5"/>
      <c r="J6202" s="5"/>
      <c r="K6202" s="2"/>
    </row>
    <row r="6203" spans="1:11" ht="14.4">
      <c r="A6203" s="3"/>
      <c r="B6203" s="5"/>
      <c r="C6203" s="3"/>
      <c r="D6203" s="3"/>
      <c r="E6203" s="3"/>
      <c r="F6203" s="3"/>
      <c r="G6203" s="3"/>
      <c r="H6203" s="5"/>
      <c r="I6203" s="5"/>
      <c r="J6203" s="5"/>
      <c r="K6203" s="2"/>
    </row>
    <row r="6204" spans="1:11" ht="14.4">
      <c r="A6204" s="3"/>
      <c r="B6204" s="5"/>
      <c r="C6204" s="3"/>
      <c r="D6204" s="3"/>
      <c r="E6204" s="3"/>
      <c r="F6204" s="3"/>
      <c r="G6204" s="3"/>
      <c r="H6204" s="5"/>
      <c r="I6204" s="5"/>
      <c r="J6204" s="5"/>
      <c r="K6204" s="2"/>
    </row>
    <row r="6205" spans="1:11" ht="14.4">
      <c r="A6205" s="3"/>
      <c r="B6205" s="5"/>
      <c r="C6205" s="3"/>
      <c r="D6205" s="3"/>
      <c r="E6205" s="3"/>
      <c r="F6205" s="3"/>
      <c r="G6205" s="3"/>
      <c r="H6205" s="5"/>
      <c r="I6205" s="5"/>
      <c r="J6205" s="5"/>
      <c r="K6205" s="2"/>
    </row>
    <row r="6206" spans="1:11" ht="14.4">
      <c r="A6206" s="3"/>
      <c r="B6206" s="5"/>
      <c r="C6206" s="3"/>
      <c r="D6206" s="3"/>
      <c r="E6206" s="3"/>
      <c r="F6206" s="3"/>
      <c r="G6206" s="3"/>
      <c r="H6206" s="5"/>
      <c r="I6206" s="5"/>
      <c r="J6206" s="5"/>
      <c r="K6206" s="2"/>
    </row>
    <row r="6207" spans="1:11" ht="14.4">
      <c r="A6207" s="3"/>
      <c r="B6207" s="5"/>
      <c r="C6207" s="3"/>
      <c r="D6207" s="3"/>
      <c r="E6207" s="3"/>
      <c r="F6207" s="3"/>
      <c r="G6207" s="3"/>
      <c r="H6207" s="5"/>
      <c r="I6207" s="5"/>
      <c r="J6207" s="5"/>
      <c r="K6207" s="2"/>
    </row>
    <row r="6208" spans="1:11" ht="14.4">
      <c r="A6208" s="3"/>
      <c r="B6208" s="5"/>
      <c r="C6208" s="3"/>
      <c r="D6208" s="3"/>
      <c r="E6208" s="3"/>
      <c r="F6208" s="3"/>
      <c r="G6208" s="3"/>
      <c r="H6208" s="5"/>
      <c r="I6208" s="5"/>
      <c r="J6208" s="5"/>
      <c r="K6208" s="2"/>
    </row>
    <row r="6209" spans="1:11" ht="14.4">
      <c r="A6209" s="3"/>
      <c r="B6209" s="5"/>
      <c r="C6209" s="3"/>
      <c r="D6209" s="3"/>
      <c r="E6209" s="3"/>
      <c r="F6209" s="3"/>
      <c r="G6209" s="3"/>
      <c r="H6209" s="5"/>
      <c r="I6209" s="5"/>
      <c r="J6209" s="5"/>
      <c r="K6209" s="2"/>
    </row>
    <row r="6210" spans="1:11" ht="14.4">
      <c r="A6210" s="3"/>
      <c r="B6210" s="5"/>
      <c r="C6210" s="3"/>
      <c r="D6210" s="3"/>
      <c r="E6210" s="3"/>
      <c r="F6210" s="3"/>
      <c r="G6210" s="3"/>
      <c r="H6210" s="5"/>
      <c r="I6210" s="5"/>
      <c r="J6210" s="5"/>
      <c r="K6210" s="2"/>
    </row>
    <row r="6211" spans="1:11" ht="14.4">
      <c r="A6211" s="3"/>
      <c r="B6211" s="5"/>
      <c r="C6211" s="3"/>
      <c r="D6211" s="3"/>
      <c r="E6211" s="3"/>
      <c r="F6211" s="3"/>
      <c r="G6211" s="3"/>
      <c r="H6211" s="5"/>
      <c r="I6211" s="5"/>
      <c r="J6211" s="5"/>
      <c r="K6211" s="2"/>
    </row>
    <row r="6212" spans="1:11" ht="14.4">
      <c r="A6212" s="3"/>
      <c r="B6212" s="5"/>
      <c r="C6212" s="3"/>
      <c r="D6212" s="3"/>
      <c r="E6212" s="3"/>
      <c r="F6212" s="3"/>
      <c r="G6212" s="3"/>
      <c r="H6212" s="5"/>
      <c r="I6212" s="5"/>
      <c r="J6212" s="5"/>
      <c r="K6212" s="2"/>
    </row>
    <row r="6213" spans="1:11" ht="14.4">
      <c r="A6213" s="3"/>
      <c r="B6213" s="5"/>
      <c r="C6213" s="3"/>
      <c r="D6213" s="3"/>
      <c r="E6213" s="3"/>
      <c r="F6213" s="3"/>
      <c r="G6213" s="3"/>
      <c r="H6213" s="5"/>
      <c r="I6213" s="5"/>
      <c r="J6213" s="5"/>
      <c r="K6213" s="2"/>
    </row>
    <row r="6214" spans="1:11" ht="14.4">
      <c r="A6214" s="3"/>
      <c r="B6214" s="5"/>
      <c r="C6214" s="3"/>
      <c r="D6214" s="3"/>
      <c r="E6214" s="3"/>
      <c r="F6214" s="3"/>
      <c r="G6214" s="3"/>
      <c r="H6214" s="5"/>
      <c r="I6214" s="5"/>
      <c r="J6214" s="5"/>
      <c r="K6214" s="2"/>
    </row>
    <row r="6215" spans="1:11" ht="14.4">
      <c r="A6215" s="3"/>
      <c r="B6215" s="5"/>
      <c r="C6215" s="3"/>
      <c r="D6215" s="3"/>
      <c r="E6215" s="3"/>
      <c r="F6215" s="3"/>
      <c r="G6215" s="3"/>
      <c r="H6215" s="5"/>
      <c r="I6215" s="5"/>
      <c r="J6215" s="5"/>
      <c r="K6215" s="2"/>
    </row>
    <row r="6216" spans="1:11" ht="14.4">
      <c r="A6216" s="3"/>
      <c r="B6216" s="5"/>
      <c r="C6216" s="3"/>
      <c r="D6216" s="3"/>
      <c r="E6216" s="3"/>
      <c r="F6216" s="3"/>
      <c r="G6216" s="3"/>
      <c r="H6216" s="5"/>
      <c r="I6216" s="5"/>
      <c r="J6216" s="5"/>
      <c r="K6216" s="2"/>
    </row>
    <row r="6217" spans="1:11" ht="14.4">
      <c r="A6217" s="3"/>
      <c r="B6217" s="5"/>
      <c r="C6217" s="3"/>
      <c r="D6217" s="3"/>
      <c r="E6217" s="3"/>
      <c r="F6217" s="3"/>
      <c r="G6217" s="3"/>
      <c r="H6217" s="5"/>
      <c r="I6217" s="5"/>
      <c r="J6217" s="5"/>
      <c r="K6217" s="2"/>
    </row>
    <row r="6218" spans="1:11" ht="14.4">
      <c r="A6218" s="3"/>
      <c r="B6218" s="5"/>
      <c r="C6218" s="3"/>
      <c r="D6218" s="3"/>
      <c r="E6218" s="3"/>
      <c r="F6218" s="3"/>
      <c r="G6218" s="3"/>
      <c r="H6218" s="5"/>
      <c r="I6218" s="5"/>
      <c r="J6218" s="5"/>
      <c r="K6218" s="2"/>
    </row>
    <row r="6219" spans="1:11" ht="14.4">
      <c r="A6219" s="3"/>
      <c r="B6219" s="5"/>
      <c r="C6219" s="3"/>
      <c r="D6219" s="3"/>
      <c r="E6219" s="3"/>
      <c r="F6219" s="3"/>
      <c r="G6219" s="3"/>
      <c r="H6219" s="5"/>
      <c r="I6219" s="5"/>
      <c r="J6219" s="5"/>
      <c r="K6219" s="2"/>
    </row>
    <row r="6220" spans="1:11" ht="14.4">
      <c r="A6220" s="3"/>
      <c r="B6220" s="5"/>
      <c r="C6220" s="3"/>
      <c r="D6220" s="3"/>
      <c r="E6220" s="3"/>
      <c r="F6220" s="3"/>
      <c r="G6220" s="3"/>
      <c r="H6220" s="5"/>
      <c r="I6220" s="5"/>
      <c r="J6220" s="5"/>
      <c r="K6220" s="2"/>
    </row>
    <row r="6221" spans="1:11" ht="14.4">
      <c r="A6221" s="3"/>
      <c r="B6221" s="5"/>
      <c r="C6221" s="3"/>
      <c r="D6221" s="3"/>
      <c r="E6221" s="3"/>
      <c r="F6221" s="3"/>
      <c r="G6221" s="3"/>
      <c r="H6221" s="5"/>
      <c r="I6221" s="5"/>
      <c r="J6221" s="5"/>
      <c r="K6221" s="2"/>
    </row>
    <row r="6222" spans="1:11" ht="14.4">
      <c r="A6222" s="3"/>
      <c r="B6222" s="5"/>
      <c r="C6222" s="3"/>
      <c r="D6222" s="3"/>
      <c r="E6222" s="3"/>
      <c r="F6222" s="3"/>
      <c r="G6222" s="3"/>
      <c r="H6222" s="5"/>
      <c r="I6222" s="5"/>
      <c r="J6222" s="5"/>
      <c r="K6222" s="2"/>
    </row>
    <row r="6223" spans="1:11" ht="14.4">
      <c r="A6223" s="3"/>
      <c r="B6223" s="5"/>
      <c r="C6223" s="3"/>
      <c r="D6223" s="3"/>
      <c r="E6223" s="3"/>
      <c r="F6223" s="3"/>
      <c r="G6223" s="3"/>
      <c r="H6223" s="5"/>
      <c r="I6223" s="5"/>
      <c r="J6223" s="5"/>
      <c r="K6223" s="2"/>
    </row>
    <row r="6224" spans="1:11" ht="14.4">
      <c r="A6224" s="3"/>
      <c r="B6224" s="5"/>
      <c r="C6224" s="3"/>
      <c r="D6224" s="3"/>
      <c r="E6224" s="3"/>
      <c r="F6224" s="3"/>
      <c r="G6224" s="3"/>
      <c r="H6224" s="5"/>
      <c r="I6224" s="5"/>
      <c r="J6224" s="5"/>
      <c r="K6224" s="2"/>
    </row>
    <row r="6225" spans="1:11" ht="14.4">
      <c r="A6225" s="3"/>
      <c r="B6225" s="5"/>
      <c r="C6225" s="3"/>
      <c r="D6225" s="3"/>
      <c r="E6225" s="3"/>
      <c r="F6225" s="3"/>
      <c r="G6225" s="3"/>
      <c r="H6225" s="5"/>
      <c r="I6225" s="5"/>
      <c r="J6225" s="5"/>
      <c r="K6225" s="2"/>
    </row>
    <row r="6226" spans="1:11" ht="14.4">
      <c r="A6226" s="3"/>
      <c r="B6226" s="5"/>
      <c r="C6226" s="3"/>
      <c r="D6226" s="3"/>
      <c r="E6226" s="3"/>
      <c r="F6226" s="3"/>
      <c r="G6226" s="3"/>
      <c r="H6226" s="5"/>
      <c r="I6226" s="5"/>
      <c r="J6226" s="5"/>
      <c r="K6226" s="2"/>
    </row>
    <row r="6227" spans="1:11" ht="14.4">
      <c r="A6227" s="3"/>
      <c r="B6227" s="5"/>
      <c r="C6227" s="3"/>
      <c r="D6227" s="3"/>
      <c r="E6227" s="3"/>
      <c r="F6227" s="3"/>
      <c r="G6227" s="3"/>
      <c r="H6227" s="5"/>
      <c r="I6227" s="5"/>
      <c r="J6227" s="5"/>
      <c r="K6227" s="2"/>
    </row>
    <row r="6228" spans="1:11" ht="14.4">
      <c r="A6228" s="3"/>
      <c r="B6228" s="5"/>
      <c r="C6228" s="3"/>
      <c r="D6228" s="3"/>
      <c r="E6228" s="3"/>
      <c r="F6228" s="3"/>
      <c r="G6228" s="3"/>
      <c r="H6228" s="5"/>
      <c r="I6228" s="5"/>
      <c r="J6228" s="5"/>
      <c r="K6228" s="2"/>
    </row>
    <row r="6229" spans="1:11" ht="14.4">
      <c r="A6229" s="3"/>
      <c r="B6229" s="5"/>
      <c r="C6229" s="3"/>
      <c r="D6229" s="3"/>
      <c r="E6229" s="3"/>
      <c r="F6229" s="3"/>
      <c r="G6229" s="3"/>
      <c r="H6229" s="5"/>
      <c r="I6229" s="5"/>
      <c r="J6229" s="5"/>
      <c r="K6229" s="2"/>
    </row>
    <row r="6230" spans="1:11" ht="14.4">
      <c r="A6230" s="3"/>
      <c r="B6230" s="5"/>
      <c r="C6230" s="3"/>
      <c r="D6230" s="3"/>
      <c r="E6230" s="3"/>
      <c r="F6230" s="3"/>
      <c r="G6230" s="3"/>
      <c r="H6230" s="5"/>
      <c r="I6230" s="5"/>
      <c r="J6230" s="5"/>
      <c r="K6230" s="2"/>
    </row>
    <row r="6231" spans="1:11" ht="14.4">
      <c r="A6231" s="3"/>
      <c r="B6231" s="5"/>
      <c r="C6231" s="3"/>
      <c r="D6231" s="3"/>
      <c r="E6231" s="3"/>
      <c r="F6231" s="3"/>
      <c r="G6231" s="3"/>
      <c r="H6231" s="5"/>
      <c r="I6231" s="5"/>
      <c r="J6231" s="5"/>
      <c r="K6231" s="2"/>
    </row>
    <row r="6232" spans="1:11" ht="14.4">
      <c r="A6232" s="3"/>
      <c r="B6232" s="5"/>
      <c r="C6232" s="3"/>
      <c r="D6232" s="3"/>
      <c r="E6232" s="3"/>
      <c r="F6232" s="3"/>
      <c r="G6232" s="3"/>
      <c r="H6232" s="5"/>
      <c r="I6232" s="5"/>
      <c r="J6232" s="5"/>
      <c r="K6232" s="2"/>
    </row>
    <row r="6233" spans="1:11" ht="14.4">
      <c r="A6233" s="3"/>
      <c r="B6233" s="5"/>
      <c r="C6233" s="3"/>
      <c r="D6233" s="3"/>
      <c r="E6233" s="3"/>
      <c r="F6233" s="3"/>
      <c r="G6233" s="3"/>
      <c r="H6233" s="5"/>
      <c r="I6233" s="5"/>
      <c r="J6233" s="5"/>
      <c r="K6233" s="2"/>
    </row>
    <row r="6234" spans="1:11" ht="14.4">
      <c r="A6234" s="3"/>
      <c r="B6234" s="5"/>
      <c r="C6234" s="3"/>
      <c r="D6234" s="3"/>
      <c r="E6234" s="3"/>
      <c r="F6234" s="3"/>
      <c r="G6234" s="3"/>
      <c r="H6234" s="5"/>
      <c r="I6234" s="5"/>
      <c r="J6234" s="5"/>
      <c r="K6234" s="2"/>
    </row>
    <row r="6235" spans="1:11" ht="14.4">
      <c r="A6235" s="3"/>
      <c r="B6235" s="5"/>
      <c r="C6235" s="3"/>
      <c r="D6235" s="3"/>
      <c r="E6235" s="3"/>
      <c r="F6235" s="3"/>
      <c r="G6235" s="3"/>
      <c r="H6235" s="5"/>
      <c r="I6235" s="5"/>
      <c r="J6235" s="5"/>
      <c r="K6235" s="2"/>
    </row>
    <row r="6236" spans="1:11" ht="14.4">
      <c r="A6236" s="3"/>
      <c r="B6236" s="5"/>
      <c r="C6236" s="3"/>
      <c r="D6236" s="3"/>
      <c r="E6236" s="3"/>
      <c r="F6236" s="3"/>
      <c r="G6236" s="3"/>
      <c r="H6236" s="5"/>
      <c r="I6236" s="5"/>
      <c r="J6236" s="5"/>
      <c r="K6236" s="2"/>
    </row>
    <row r="6237" spans="1:11" ht="14.4">
      <c r="A6237" s="3"/>
      <c r="B6237" s="5"/>
      <c r="C6237" s="3"/>
      <c r="D6237" s="3"/>
      <c r="E6237" s="3"/>
      <c r="F6237" s="3"/>
      <c r="G6237" s="3"/>
      <c r="H6237" s="5"/>
      <c r="I6237" s="5"/>
      <c r="J6237" s="5"/>
      <c r="K6237" s="2"/>
    </row>
    <row r="6238" spans="1:11" ht="14.4">
      <c r="A6238" s="3"/>
      <c r="B6238" s="5"/>
      <c r="C6238" s="3"/>
      <c r="D6238" s="3"/>
      <c r="E6238" s="3"/>
      <c r="F6238" s="3"/>
      <c r="G6238" s="3"/>
      <c r="H6238" s="5"/>
      <c r="I6238" s="5"/>
      <c r="J6238" s="5"/>
      <c r="K6238" s="2"/>
    </row>
    <row r="6239" spans="1:11" ht="14.4">
      <c r="A6239" s="3"/>
      <c r="B6239" s="5"/>
      <c r="C6239" s="3"/>
      <c r="D6239" s="3"/>
      <c r="E6239" s="3"/>
      <c r="F6239" s="3"/>
      <c r="G6239" s="3"/>
      <c r="H6239" s="5"/>
      <c r="I6239" s="5"/>
      <c r="J6239" s="5"/>
      <c r="K6239" s="2"/>
    </row>
    <row r="6240" spans="1:11" ht="14.4">
      <c r="A6240" s="3"/>
      <c r="B6240" s="5"/>
      <c r="C6240" s="3"/>
      <c r="D6240" s="3"/>
      <c r="E6240" s="3"/>
      <c r="F6240" s="3"/>
      <c r="G6240" s="3"/>
      <c r="H6240" s="5"/>
      <c r="I6240" s="5"/>
      <c r="J6240" s="5"/>
      <c r="K6240" s="2"/>
    </row>
    <row r="6241" spans="1:11" ht="14.4">
      <c r="A6241" s="3"/>
      <c r="B6241" s="5"/>
      <c r="C6241" s="3"/>
      <c r="D6241" s="3"/>
      <c r="E6241" s="3"/>
      <c r="F6241" s="3"/>
      <c r="G6241" s="3"/>
      <c r="H6241" s="5"/>
      <c r="I6241" s="5"/>
      <c r="J6241" s="5"/>
      <c r="K6241" s="2"/>
    </row>
    <row r="6242" spans="1:11" ht="14.4">
      <c r="A6242" s="3"/>
      <c r="B6242" s="5"/>
      <c r="C6242" s="3"/>
      <c r="D6242" s="3"/>
      <c r="E6242" s="3"/>
      <c r="F6242" s="3"/>
      <c r="G6242" s="3"/>
      <c r="H6242" s="5"/>
      <c r="I6242" s="5"/>
      <c r="J6242" s="5"/>
      <c r="K6242" s="2"/>
    </row>
    <row r="6243" spans="1:11" ht="14.4">
      <c r="A6243" s="3"/>
      <c r="B6243" s="5"/>
      <c r="C6243" s="3"/>
      <c r="D6243" s="3"/>
      <c r="E6243" s="3"/>
      <c r="F6243" s="3"/>
      <c r="G6243" s="3"/>
      <c r="H6243" s="5"/>
      <c r="I6243" s="5"/>
      <c r="J6243" s="5"/>
      <c r="K6243" s="2"/>
    </row>
    <row r="6244" spans="1:11" ht="14.4">
      <c r="A6244" s="3"/>
      <c r="B6244" s="5"/>
      <c r="C6244" s="3"/>
      <c r="D6244" s="3"/>
      <c r="E6244" s="3"/>
      <c r="F6244" s="3"/>
      <c r="G6244" s="3"/>
      <c r="H6244" s="5"/>
      <c r="I6244" s="5"/>
      <c r="J6244" s="5"/>
      <c r="K6244" s="2"/>
    </row>
    <row r="6245" spans="1:11" ht="14.4">
      <c r="A6245" s="3"/>
      <c r="B6245" s="5"/>
      <c r="C6245" s="3"/>
      <c r="D6245" s="3"/>
      <c r="E6245" s="3"/>
      <c r="F6245" s="3"/>
      <c r="G6245" s="3"/>
      <c r="H6245" s="5"/>
      <c r="I6245" s="5"/>
      <c r="J6245" s="5"/>
      <c r="K6245" s="2"/>
    </row>
    <row r="6246" spans="1:11" ht="14.4">
      <c r="A6246" s="3"/>
      <c r="B6246" s="5"/>
      <c r="C6246" s="3"/>
      <c r="D6246" s="3"/>
      <c r="E6246" s="3"/>
      <c r="F6246" s="3"/>
      <c r="G6246" s="3"/>
      <c r="H6246" s="5"/>
      <c r="I6246" s="5"/>
      <c r="J6246" s="5"/>
      <c r="K6246" s="2"/>
    </row>
    <row r="6247" spans="1:11" ht="14.4">
      <c r="A6247" s="3"/>
      <c r="B6247" s="5"/>
      <c r="C6247" s="3"/>
      <c r="D6247" s="3"/>
      <c r="E6247" s="3"/>
      <c r="F6247" s="3"/>
      <c r="G6247" s="3"/>
      <c r="H6247" s="5"/>
      <c r="I6247" s="5"/>
      <c r="J6247" s="5"/>
      <c r="K6247" s="2"/>
    </row>
    <row r="6248" spans="1:11" ht="14.4">
      <c r="A6248" s="3"/>
      <c r="B6248" s="5"/>
      <c r="C6248" s="3"/>
      <c r="D6248" s="3"/>
      <c r="E6248" s="3"/>
      <c r="F6248" s="3"/>
      <c r="G6248" s="3"/>
      <c r="H6248" s="5"/>
      <c r="I6248" s="5"/>
      <c r="J6248" s="5"/>
      <c r="K6248" s="2"/>
    </row>
    <row r="6249" spans="1:11" ht="14.4">
      <c r="A6249" s="3"/>
      <c r="B6249" s="5"/>
      <c r="C6249" s="3"/>
      <c r="D6249" s="3"/>
      <c r="E6249" s="3"/>
      <c r="F6249" s="3"/>
      <c r="G6249" s="3"/>
      <c r="H6249" s="5"/>
      <c r="I6249" s="5"/>
      <c r="J6249" s="5"/>
      <c r="K6249" s="2"/>
    </row>
    <row r="6250" spans="1:11" ht="14.4">
      <c r="A6250" s="3"/>
      <c r="B6250" s="5"/>
      <c r="C6250" s="3"/>
      <c r="D6250" s="3"/>
      <c r="E6250" s="3"/>
      <c r="F6250" s="3"/>
      <c r="G6250" s="3"/>
      <c r="H6250" s="5"/>
      <c r="I6250" s="5"/>
      <c r="J6250" s="5"/>
      <c r="K6250" s="2"/>
    </row>
    <row r="6251" spans="1:11" ht="14.4">
      <c r="A6251" s="3"/>
      <c r="B6251" s="5"/>
      <c r="C6251" s="3"/>
      <c r="D6251" s="3"/>
      <c r="E6251" s="3"/>
      <c r="F6251" s="3"/>
      <c r="G6251" s="3"/>
      <c r="H6251" s="5"/>
      <c r="I6251" s="5"/>
      <c r="J6251" s="5"/>
      <c r="K6251" s="2"/>
    </row>
    <row r="6252" spans="1:11" ht="14.4">
      <c r="A6252" s="3"/>
      <c r="B6252" s="5"/>
      <c r="C6252" s="3"/>
      <c r="D6252" s="3"/>
      <c r="E6252" s="3"/>
      <c r="F6252" s="3"/>
      <c r="G6252" s="3"/>
      <c r="H6252" s="5"/>
      <c r="I6252" s="5"/>
      <c r="J6252" s="5"/>
      <c r="K6252" s="2"/>
    </row>
    <row r="6253" spans="1:11" ht="14.4">
      <c r="A6253" s="3"/>
      <c r="B6253" s="5"/>
      <c r="C6253" s="3"/>
      <c r="D6253" s="3"/>
      <c r="E6253" s="3"/>
      <c r="F6253" s="3"/>
      <c r="G6253" s="3"/>
      <c r="H6253" s="5"/>
      <c r="I6253" s="5"/>
      <c r="J6253" s="5"/>
      <c r="K6253" s="2"/>
    </row>
    <row r="6254" spans="1:11" ht="14.4">
      <c r="A6254" s="3"/>
      <c r="B6254" s="5"/>
      <c r="C6254" s="3"/>
      <c r="D6254" s="3"/>
      <c r="E6254" s="3"/>
      <c r="F6254" s="3"/>
      <c r="G6254" s="3"/>
      <c r="H6254" s="5"/>
      <c r="I6254" s="5"/>
      <c r="J6254" s="5"/>
      <c r="K6254" s="2"/>
    </row>
    <row r="6255" spans="1:11" ht="14.4">
      <c r="A6255" s="3"/>
      <c r="B6255" s="5"/>
      <c r="C6255" s="3"/>
      <c r="D6255" s="3"/>
      <c r="E6255" s="3"/>
      <c r="F6255" s="3"/>
      <c r="G6255" s="3"/>
      <c r="H6255" s="5"/>
      <c r="I6255" s="5"/>
      <c r="J6255" s="5"/>
      <c r="K6255" s="2"/>
    </row>
    <row r="6256" spans="1:11" ht="14.4">
      <c r="A6256" s="3"/>
      <c r="B6256" s="5"/>
      <c r="C6256" s="3"/>
      <c r="D6256" s="3"/>
      <c r="E6256" s="3"/>
      <c r="F6256" s="3"/>
      <c r="G6256" s="3"/>
      <c r="H6256" s="5"/>
      <c r="I6256" s="5"/>
      <c r="J6256" s="5"/>
      <c r="K6256" s="2"/>
    </row>
    <row r="6257" spans="1:11" ht="14.4">
      <c r="A6257" s="3"/>
      <c r="B6257" s="5"/>
      <c r="C6257" s="3"/>
      <c r="D6257" s="3"/>
      <c r="E6257" s="3"/>
      <c r="F6257" s="3"/>
      <c r="G6257" s="3"/>
      <c r="H6257" s="5"/>
      <c r="I6257" s="5"/>
      <c r="J6257" s="5"/>
      <c r="K6257" s="2"/>
    </row>
    <row r="6258" spans="1:11" ht="14.4">
      <c r="A6258" s="3"/>
      <c r="B6258" s="5"/>
      <c r="C6258" s="3"/>
      <c r="D6258" s="3"/>
      <c r="E6258" s="3"/>
      <c r="F6258" s="3"/>
      <c r="G6258" s="3"/>
      <c r="H6258" s="5"/>
      <c r="I6258" s="5"/>
      <c r="J6258" s="5"/>
      <c r="K6258" s="2"/>
    </row>
    <row r="6259" spans="1:11" ht="14.4">
      <c r="A6259" s="3"/>
      <c r="B6259" s="5"/>
      <c r="C6259" s="3"/>
      <c r="D6259" s="3"/>
      <c r="E6259" s="3"/>
      <c r="F6259" s="3"/>
      <c r="G6259" s="3"/>
      <c r="H6259" s="5"/>
      <c r="I6259" s="5"/>
      <c r="J6259" s="5"/>
      <c r="K6259" s="2"/>
    </row>
    <row r="6260" spans="1:11" ht="14.4">
      <c r="A6260" s="3"/>
      <c r="B6260" s="5"/>
      <c r="C6260" s="3"/>
      <c r="D6260" s="3"/>
      <c r="E6260" s="3"/>
      <c r="F6260" s="3"/>
      <c r="G6260" s="3"/>
      <c r="H6260" s="5"/>
      <c r="I6260" s="5"/>
      <c r="J6260" s="5"/>
      <c r="K6260" s="2"/>
    </row>
    <row r="6261" spans="1:11" ht="14.4">
      <c r="A6261" s="3"/>
      <c r="B6261" s="5"/>
      <c r="C6261" s="3"/>
      <c r="D6261" s="3"/>
      <c r="E6261" s="3"/>
      <c r="F6261" s="3"/>
      <c r="G6261" s="3"/>
      <c r="H6261" s="5"/>
      <c r="I6261" s="5"/>
      <c r="J6261" s="5"/>
      <c r="K6261" s="2"/>
    </row>
    <row r="6262" spans="1:11" ht="14.4">
      <c r="A6262" s="3"/>
      <c r="B6262" s="5"/>
      <c r="C6262" s="3"/>
      <c r="D6262" s="3"/>
      <c r="E6262" s="3"/>
      <c r="F6262" s="3"/>
      <c r="G6262" s="3"/>
      <c r="H6262" s="5"/>
      <c r="I6262" s="5"/>
      <c r="J6262" s="5"/>
      <c r="K6262" s="2"/>
    </row>
    <row r="6263" spans="1:11" ht="14.4">
      <c r="A6263" s="3"/>
      <c r="B6263" s="5"/>
      <c r="C6263" s="3"/>
      <c r="D6263" s="3"/>
      <c r="E6263" s="3"/>
      <c r="F6263" s="3"/>
      <c r="G6263" s="3"/>
      <c r="H6263" s="5"/>
      <c r="I6263" s="5"/>
      <c r="J6263" s="5"/>
      <c r="K6263" s="2"/>
    </row>
    <row r="6264" spans="1:11" ht="14.4">
      <c r="A6264" s="3"/>
      <c r="B6264" s="5"/>
      <c r="C6264" s="3"/>
      <c r="D6264" s="3"/>
      <c r="E6264" s="3"/>
      <c r="F6264" s="3"/>
      <c r="G6264" s="3"/>
      <c r="H6264" s="5"/>
      <c r="I6264" s="5"/>
      <c r="J6264" s="5"/>
      <c r="K6264" s="2"/>
    </row>
    <row r="6265" spans="1:11" ht="14.4">
      <c r="A6265" s="3"/>
      <c r="B6265" s="5"/>
      <c r="C6265" s="3"/>
      <c r="D6265" s="3"/>
      <c r="E6265" s="3"/>
      <c r="F6265" s="3"/>
      <c r="G6265" s="3"/>
      <c r="H6265" s="5"/>
      <c r="I6265" s="5"/>
      <c r="J6265" s="5"/>
      <c r="K6265" s="2"/>
    </row>
    <row r="6266" spans="1:11" ht="14.4">
      <c r="A6266" s="3"/>
      <c r="B6266" s="5"/>
      <c r="C6266" s="3"/>
      <c r="D6266" s="3"/>
      <c r="E6266" s="3"/>
      <c r="F6266" s="3"/>
      <c r="G6266" s="3"/>
      <c r="H6266" s="5"/>
      <c r="I6266" s="5"/>
      <c r="J6266" s="5"/>
      <c r="K6266" s="2"/>
    </row>
    <row r="6267" spans="1:11" ht="14.4">
      <c r="A6267" s="3"/>
      <c r="B6267" s="5"/>
      <c r="C6267" s="3"/>
      <c r="D6267" s="3"/>
      <c r="E6267" s="3"/>
      <c r="F6267" s="3"/>
      <c r="G6267" s="3"/>
      <c r="H6267" s="5"/>
      <c r="I6267" s="5"/>
      <c r="J6267" s="5"/>
      <c r="K6267" s="2"/>
    </row>
    <row r="6268" spans="1:11" ht="14.4">
      <c r="A6268" s="3"/>
      <c r="B6268" s="5"/>
      <c r="C6268" s="3"/>
      <c r="D6268" s="3"/>
      <c r="E6268" s="3"/>
      <c r="F6268" s="3"/>
      <c r="G6268" s="3"/>
      <c r="H6268" s="5"/>
      <c r="I6268" s="5"/>
      <c r="J6268" s="5"/>
      <c r="K6268" s="2"/>
    </row>
    <row r="6269" spans="1:11" ht="14.4">
      <c r="A6269" s="3"/>
      <c r="B6269" s="5"/>
      <c r="C6269" s="3"/>
      <c r="D6269" s="3"/>
      <c r="E6269" s="3"/>
      <c r="F6269" s="3"/>
      <c r="G6269" s="3"/>
      <c r="H6269" s="5"/>
      <c r="I6269" s="5"/>
      <c r="J6269" s="5"/>
      <c r="K6269" s="2"/>
    </row>
    <row r="6270" spans="1:11" ht="14.4">
      <c r="A6270" s="3"/>
      <c r="B6270" s="5"/>
      <c r="C6270" s="3"/>
      <c r="D6270" s="3"/>
      <c r="E6270" s="3"/>
      <c r="F6270" s="3"/>
      <c r="G6270" s="3"/>
      <c r="H6270" s="5"/>
      <c r="I6270" s="5"/>
      <c r="J6270" s="5"/>
      <c r="K6270" s="2"/>
    </row>
    <row r="6271" spans="1:11" ht="14.4">
      <c r="A6271" s="3"/>
      <c r="B6271" s="5"/>
      <c r="C6271" s="3"/>
      <c r="D6271" s="3"/>
      <c r="E6271" s="3"/>
      <c r="F6271" s="3"/>
      <c r="G6271" s="3"/>
      <c r="H6271" s="5"/>
      <c r="I6271" s="5"/>
      <c r="J6271" s="5"/>
      <c r="K6271" s="2"/>
    </row>
    <row r="6272" spans="1:11" ht="14.4">
      <c r="A6272" s="3"/>
      <c r="B6272" s="5"/>
      <c r="C6272" s="3"/>
      <c r="D6272" s="3"/>
      <c r="E6272" s="3"/>
      <c r="F6272" s="3"/>
      <c r="G6272" s="3"/>
      <c r="H6272" s="5"/>
      <c r="I6272" s="5"/>
      <c r="J6272" s="5"/>
      <c r="K6272" s="2"/>
    </row>
    <row r="6273" spans="1:11" ht="14.4">
      <c r="A6273" s="3"/>
      <c r="B6273" s="5"/>
      <c r="C6273" s="3"/>
      <c r="D6273" s="3"/>
      <c r="E6273" s="3"/>
      <c r="F6273" s="3"/>
      <c r="G6273" s="3"/>
      <c r="H6273" s="5"/>
      <c r="I6273" s="5"/>
      <c r="J6273" s="5"/>
      <c r="K6273" s="2"/>
    </row>
    <row r="6274" spans="1:11" ht="14.4">
      <c r="A6274" s="3"/>
      <c r="B6274" s="5"/>
      <c r="C6274" s="3"/>
      <c r="D6274" s="3"/>
      <c r="E6274" s="3"/>
      <c r="F6274" s="3"/>
      <c r="G6274" s="3"/>
      <c r="H6274" s="5"/>
      <c r="I6274" s="5"/>
      <c r="J6274" s="5"/>
      <c r="K6274" s="2"/>
    </row>
    <row r="6275" spans="1:11" ht="14.4">
      <c r="A6275" s="3"/>
      <c r="B6275" s="5"/>
      <c r="C6275" s="3"/>
      <c r="D6275" s="3"/>
      <c r="E6275" s="3"/>
      <c r="F6275" s="3"/>
      <c r="G6275" s="3"/>
      <c r="H6275" s="5"/>
      <c r="I6275" s="5"/>
      <c r="J6275" s="5"/>
      <c r="K6275" s="2"/>
    </row>
    <row r="6276" spans="1:11" ht="14.4">
      <c r="A6276" s="3"/>
      <c r="B6276" s="5"/>
      <c r="C6276" s="3"/>
      <c r="D6276" s="3"/>
      <c r="E6276" s="3"/>
      <c r="F6276" s="3"/>
      <c r="G6276" s="3"/>
      <c r="H6276" s="5"/>
      <c r="I6276" s="5"/>
      <c r="J6276" s="5"/>
      <c r="K6276" s="2"/>
    </row>
    <row r="6277" spans="1:11" ht="14.4">
      <c r="A6277" s="3"/>
      <c r="B6277" s="5"/>
      <c r="C6277" s="3"/>
      <c r="D6277" s="3"/>
      <c r="E6277" s="3"/>
      <c r="F6277" s="3"/>
      <c r="G6277" s="3"/>
      <c r="H6277" s="5"/>
      <c r="I6277" s="5"/>
      <c r="J6277" s="5"/>
      <c r="K6277" s="2"/>
    </row>
    <row r="6278" spans="1:11" ht="14.4">
      <c r="A6278" s="3"/>
      <c r="B6278" s="5"/>
      <c r="C6278" s="3"/>
      <c r="D6278" s="3"/>
      <c r="E6278" s="3"/>
      <c r="F6278" s="3"/>
      <c r="G6278" s="3"/>
      <c r="H6278" s="5"/>
      <c r="I6278" s="5"/>
      <c r="J6278" s="5"/>
      <c r="K6278" s="2"/>
    </row>
    <row r="6279" spans="1:11" ht="14.4">
      <c r="A6279" s="3"/>
      <c r="B6279" s="5"/>
      <c r="C6279" s="3"/>
      <c r="D6279" s="3"/>
      <c r="E6279" s="3"/>
      <c r="F6279" s="3"/>
      <c r="G6279" s="3"/>
      <c r="H6279" s="5"/>
      <c r="I6279" s="5"/>
      <c r="J6279" s="5"/>
      <c r="K6279" s="2"/>
    </row>
    <row r="6280" spans="1:11" ht="14.4">
      <c r="A6280" s="3"/>
      <c r="B6280" s="5"/>
      <c r="C6280" s="3"/>
      <c r="D6280" s="3"/>
      <c r="E6280" s="3"/>
      <c r="F6280" s="3"/>
      <c r="G6280" s="3"/>
      <c r="H6280" s="5"/>
      <c r="I6280" s="5"/>
      <c r="J6280" s="5"/>
      <c r="K6280" s="2"/>
    </row>
    <row r="6281" spans="1:11" ht="14.4">
      <c r="A6281" s="3"/>
      <c r="B6281" s="5"/>
      <c r="C6281" s="3"/>
      <c r="D6281" s="3"/>
      <c r="E6281" s="3"/>
      <c r="F6281" s="3"/>
      <c r="G6281" s="3"/>
      <c r="H6281" s="5"/>
      <c r="I6281" s="5"/>
      <c r="J6281" s="5"/>
      <c r="K6281" s="2"/>
    </row>
    <row r="6282" spans="1:11" ht="14.4">
      <c r="A6282" s="3"/>
      <c r="B6282" s="5"/>
      <c r="C6282" s="3"/>
      <c r="D6282" s="3"/>
      <c r="E6282" s="3"/>
      <c r="F6282" s="3"/>
      <c r="G6282" s="3"/>
      <c r="H6282" s="5"/>
      <c r="I6282" s="5"/>
      <c r="J6282" s="5"/>
      <c r="K6282" s="2"/>
    </row>
    <row r="6283" spans="1:11" ht="14.4">
      <c r="A6283" s="3"/>
      <c r="B6283" s="5"/>
      <c r="C6283" s="3"/>
      <c r="D6283" s="3"/>
      <c r="E6283" s="3"/>
      <c r="F6283" s="3"/>
      <c r="G6283" s="3"/>
      <c r="H6283" s="5"/>
      <c r="I6283" s="5"/>
      <c r="J6283" s="5"/>
      <c r="K6283" s="2"/>
    </row>
    <row r="6284" spans="1:11" ht="14.4">
      <c r="A6284" s="3"/>
      <c r="B6284" s="5"/>
      <c r="C6284" s="3"/>
      <c r="D6284" s="3"/>
      <c r="E6284" s="3"/>
      <c r="F6284" s="3"/>
      <c r="G6284" s="3"/>
      <c r="H6284" s="5"/>
      <c r="I6284" s="5"/>
      <c r="J6284" s="5"/>
      <c r="K6284" s="2"/>
    </row>
    <row r="6285" spans="1:11" ht="14.4">
      <c r="A6285" s="3"/>
      <c r="B6285" s="5"/>
      <c r="C6285" s="3"/>
      <c r="D6285" s="3"/>
      <c r="E6285" s="3"/>
      <c r="F6285" s="3"/>
      <c r="G6285" s="3"/>
      <c r="H6285" s="5"/>
      <c r="I6285" s="5"/>
      <c r="J6285" s="5"/>
      <c r="K6285" s="2"/>
    </row>
    <row r="6286" spans="1:11" ht="14.4">
      <c r="A6286" s="3"/>
      <c r="B6286" s="5"/>
      <c r="C6286" s="3"/>
      <c r="D6286" s="3"/>
      <c r="E6286" s="3"/>
      <c r="F6286" s="3"/>
      <c r="G6286" s="3"/>
      <c r="H6286" s="5"/>
      <c r="I6286" s="5"/>
      <c r="J6286" s="5"/>
      <c r="K6286" s="2"/>
    </row>
    <row r="6287" spans="1:11" ht="14.4">
      <c r="A6287" s="3"/>
      <c r="B6287" s="5"/>
      <c r="C6287" s="3"/>
      <c r="D6287" s="3"/>
      <c r="E6287" s="3"/>
      <c r="F6287" s="3"/>
      <c r="G6287" s="3"/>
      <c r="H6287" s="5"/>
      <c r="I6287" s="5"/>
      <c r="J6287" s="5"/>
      <c r="K6287" s="2"/>
    </row>
    <row r="6288" spans="1:11" ht="14.4">
      <c r="A6288" s="3"/>
      <c r="B6288" s="5"/>
      <c r="C6288" s="3"/>
      <c r="D6288" s="3"/>
      <c r="E6288" s="3"/>
      <c r="F6288" s="3"/>
      <c r="G6288" s="3"/>
      <c r="H6288" s="5"/>
      <c r="I6288" s="5"/>
      <c r="J6288" s="5"/>
      <c r="K6288" s="2"/>
    </row>
    <row r="6289" spans="1:11" ht="14.4">
      <c r="A6289" s="3"/>
      <c r="B6289" s="5"/>
      <c r="C6289" s="3"/>
      <c r="D6289" s="3"/>
      <c r="E6289" s="3"/>
      <c r="F6289" s="3"/>
      <c r="G6289" s="3"/>
      <c r="H6289" s="5"/>
      <c r="I6289" s="5"/>
      <c r="J6289" s="5"/>
      <c r="K6289" s="2"/>
    </row>
    <row r="6290" spans="1:11" ht="14.4">
      <c r="A6290" s="3"/>
      <c r="B6290" s="5"/>
      <c r="C6290" s="3"/>
      <c r="D6290" s="3"/>
      <c r="E6290" s="3"/>
      <c r="F6290" s="3"/>
      <c r="G6290" s="3"/>
      <c r="H6290" s="5"/>
      <c r="I6290" s="5"/>
      <c r="J6290" s="5"/>
      <c r="K6290" s="2"/>
    </row>
    <row r="6291" spans="1:11" ht="14.4">
      <c r="A6291" s="3"/>
      <c r="B6291" s="5"/>
      <c r="C6291" s="3"/>
      <c r="D6291" s="3"/>
      <c r="E6291" s="3"/>
      <c r="F6291" s="3"/>
      <c r="G6291" s="3"/>
      <c r="H6291" s="5"/>
      <c r="I6291" s="5"/>
      <c r="J6291" s="5"/>
      <c r="K6291" s="2"/>
    </row>
    <row r="6292" spans="1:11" ht="14.4">
      <c r="A6292" s="3"/>
      <c r="B6292" s="5"/>
      <c r="C6292" s="3"/>
      <c r="D6292" s="3"/>
      <c r="E6292" s="3"/>
      <c r="F6292" s="3"/>
      <c r="G6292" s="3"/>
      <c r="H6292" s="5"/>
      <c r="I6292" s="5"/>
      <c r="J6292" s="5"/>
      <c r="K6292" s="2"/>
    </row>
    <row r="6293" spans="1:11" ht="14.4">
      <c r="A6293" s="3"/>
      <c r="B6293" s="5"/>
      <c r="C6293" s="3"/>
      <c r="D6293" s="3"/>
      <c r="E6293" s="3"/>
      <c r="F6293" s="3"/>
      <c r="G6293" s="3"/>
      <c r="H6293" s="5"/>
      <c r="I6293" s="5"/>
      <c r="J6293" s="5"/>
      <c r="K6293" s="2"/>
    </row>
    <row r="6294" spans="1:11" ht="14.4">
      <c r="A6294" s="3"/>
      <c r="B6294" s="5"/>
      <c r="C6294" s="3"/>
      <c r="D6294" s="3"/>
      <c r="E6294" s="3"/>
      <c r="F6294" s="3"/>
      <c r="G6294" s="3"/>
      <c r="H6294" s="5"/>
      <c r="I6294" s="5"/>
      <c r="J6294" s="5"/>
      <c r="K6294" s="2"/>
    </row>
    <row r="6295" spans="1:11" ht="14.4">
      <c r="A6295" s="3"/>
      <c r="B6295" s="5"/>
      <c r="C6295" s="3"/>
      <c r="D6295" s="3"/>
      <c r="E6295" s="3"/>
      <c r="F6295" s="3"/>
      <c r="G6295" s="3"/>
      <c r="H6295" s="5"/>
      <c r="I6295" s="5"/>
      <c r="J6295" s="5"/>
      <c r="K6295" s="2"/>
    </row>
    <row r="6296" spans="1:11" ht="14.4">
      <c r="A6296" s="3"/>
      <c r="B6296" s="5"/>
      <c r="C6296" s="3"/>
      <c r="D6296" s="3"/>
      <c r="E6296" s="3"/>
      <c r="F6296" s="3"/>
      <c r="G6296" s="3"/>
      <c r="H6296" s="5"/>
      <c r="I6296" s="5"/>
      <c r="J6296" s="5"/>
      <c r="K6296" s="2"/>
    </row>
    <row r="6297" spans="1:11" ht="14.4">
      <c r="A6297" s="3"/>
      <c r="B6297" s="5"/>
      <c r="C6297" s="3"/>
      <c r="D6297" s="3"/>
      <c r="E6297" s="3"/>
      <c r="F6297" s="3"/>
      <c r="G6297" s="3"/>
      <c r="H6297" s="5"/>
      <c r="I6297" s="5"/>
      <c r="J6297" s="5"/>
      <c r="K6297" s="2"/>
    </row>
    <row r="6298" spans="1:11" ht="14.4">
      <c r="A6298" s="3"/>
      <c r="B6298" s="5"/>
      <c r="C6298" s="3"/>
      <c r="D6298" s="3"/>
      <c r="E6298" s="3"/>
      <c r="F6298" s="3"/>
      <c r="G6298" s="3"/>
      <c r="H6298" s="5"/>
      <c r="I6298" s="5"/>
      <c r="J6298" s="5"/>
      <c r="K6298" s="2"/>
    </row>
    <row r="6299" spans="1:11" ht="14.4">
      <c r="A6299" s="3"/>
      <c r="B6299" s="5"/>
      <c r="C6299" s="3"/>
      <c r="D6299" s="3"/>
      <c r="E6299" s="3"/>
      <c r="F6299" s="3"/>
      <c r="G6299" s="3"/>
      <c r="H6299" s="5"/>
      <c r="I6299" s="5"/>
      <c r="J6299" s="5"/>
      <c r="K6299" s="2"/>
    </row>
    <row r="6300" spans="1:11" ht="14.4">
      <c r="A6300" s="3"/>
      <c r="B6300" s="5"/>
      <c r="C6300" s="3"/>
      <c r="D6300" s="3"/>
      <c r="E6300" s="3"/>
      <c r="F6300" s="3"/>
      <c r="G6300" s="3"/>
      <c r="H6300" s="5"/>
      <c r="I6300" s="5"/>
      <c r="J6300" s="5"/>
      <c r="K6300" s="2"/>
    </row>
    <row r="6301" spans="1:11" ht="14.4">
      <c r="A6301" s="3"/>
      <c r="B6301" s="5"/>
      <c r="C6301" s="3"/>
      <c r="D6301" s="3"/>
      <c r="E6301" s="3"/>
      <c r="F6301" s="3"/>
      <c r="G6301" s="3"/>
      <c r="H6301" s="5"/>
      <c r="I6301" s="5"/>
      <c r="J6301" s="5"/>
      <c r="K6301" s="2"/>
    </row>
    <row r="6302" spans="1:11" ht="14.4">
      <c r="A6302" s="3"/>
      <c r="B6302" s="5"/>
      <c r="C6302" s="3"/>
      <c r="D6302" s="3"/>
      <c r="E6302" s="3"/>
      <c r="F6302" s="3"/>
      <c r="G6302" s="3"/>
      <c r="H6302" s="5"/>
      <c r="I6302" s="5"/>
      <c r="J6302" s="5"/>
      <c r="K6302" s="2"/>
    </row>
    <row r="6303" spans="1:11" ht="14.4">
      <c r="A6303" s="3"/>
      <c r="B6303" s="5"/>
      <c r="C6303" s="3"/>
      <c r="D6303" s="3"/>
      <c r="E6303" s="3"/>
      <c r="F6303" s="3"/>
      <c r="G6303" s="3"/>
      <c r="H6303" s="5"/>
      <c r="I6303" s="5"/>
      <c r="J6303" s="5"/>
      <c r="K6303" s="2"/>
    </row>
    <row r="6304" spans="1:11" ht="14.4">
      <c r="A6304" s="3"/>
      <c r="B6304" s="5"/>
      <c r="C6304" s="3"/>
      <c r="D6304" s="3"/>
      <c r="E6304" s="3"/>
      <c r="F6304" s="3"/>
      <c r="G6304" s="3"/>
      <c r="H6304" s="5"/>
      <c r="I6304" s="5"/>
      <c r="J6304" s="5"/>
      <c r="K6304" s="2"/>
    </row>
    <row r="6305" spans="1:11" ht="14.4">
      <c r="A6305" s="3"/>
      <c r="B6305" s="5"/>
      <c r="C6305" s="3"/>
      <c r="D6305" s="3"/>
      <c r="E6305" s="3"/>
      <c r="F6305" s="3"/>
      <c r="G6305" s="3"/>
      <c r="H6305" s="5"/>
      <c r="I6305" s="5"/>
      <c r="J6305" s="5"/>
      <c r="K6305" s="2"/>
    </row>
    <row r="6306" spans="1:11" ht="14.4">
      <c r="A6306" s="3"/>
      <c r="B6306" s="5"/>
      <c r="C6306" s="3"/>
      <c r="D6306" s="3"/>
      <c r="E6306" s="3"/>
      <c r="F6306" s="3"/>
      <c r="G6306" s="3"/>
      <c r="H6306" s="5"/>
      <c r="I6306" s="5"/>
      <c r="J6306" s="5"/>
      <c r="K6306" s="2"/>
    </row>
    <row r="6307" spans="1:11" ht="14.4">
      <c r="A6307" s="3"/>
      <c r="B6307" s="5"/>
      <c r="C6307" s="3"/>
      <c r="D6307" s="3"/>
      <c r="E6307" s="3"/>
      <c r="F6307" s="3"/>
      <c r="G6307" s="3"/>
      <c r="H6307" s="5"/>
      <c r="I6307" s="5"/>
      <c r="J6307" s="5"/>
      <c r="K6307" s="2"/>
    </row>
    <row r="6308" spans="1:11" ht="14.4">
      <c r="A6308" s="3"/>
      <c r="B6308" s="5"/>
      <c r="C6308" s="3"/>
      <c r="D6308" s="3"/>
      <c r="E6308" s="3"/>
      <c r="F6308" s="3"/>
      <c r="G6308" s="3"/>
      <c r="H6308" s="5"/>
      <c r="I6308" s="5"/>
      <c r="J6308" s="5"/>
      <c r="K6308" s="2"/>
    </row>
    <row r="6309" spans="1:11" ht="14.4">
      <c r="A6309" s="3"/>
      <c r="B6309" s="5"/>
      <c r="C6309" s="3"/>
      <c r="D6309" s="3"/>
      <c r="E6309" s="3"/>
      <c r="F6309" s="3"/>
      <c r="G6309" s="3"/>
      <c r="H6309" s="5"/>
      <c r="I6309" s="5"/>
      <c r="J6309" s="5"/>
      <c r="K6309" s="2"/>
    </row>
    <row r="6310" spans="1:11" ht="14.4">
      <c r="A6310" s="3"/>
      <c r="B6310" s="5"/>
      <c r="C6310" s="3"/>
      <c r="D6310" s="3"/>
      <c r="E6310" s="3"/>
      <c r="F6310" s="3"/>
      <c r="G6310" s="3"/>
      <c r="H6310" s="5"/>
      <c r="I6310" s="5"/>
      <c r="J6310" s="5"/>
      <c r="K6310" s="2"/>
    </row>
    <row r="6311" spans="1:11" ht="14.4">
      <c r="A6311" s="3"/>
      <c r="B6311" s="5"/>
      <c r="C6311" s="3"/>
      <c r="D6311" s="3"/>
      <c r="E6311" s="3"/>
      <c r="F6311" s="3"/>
      <c r="G6311" s="3"/>
      <c r="H6311" s="5"/>
      <c r="I6311" s="5"/>
      <c r="J6311" s="5"/>
      <c r="K6311" s="2"/>
    </row>
    <row r="6312" spans="1:11" ht="14.4">
      <c r="A6312" s="3"/>
      <c r="B6312" s="5"/>
      <c r="C6312" s="3"/>
      <c r="D6312" s="3"/>
      <c r="E6312" s="3"/>
      <c r="F6312" s="3"/>
      <c r="G6312" s="3"/>
      <c r="H6312" s="5"/>
      <c r="I6312" s="5"/>
      <c r="J6312" s="5"/>
      <c r="K6312" s="2"/>
    </row>
    <row r="6313" spans="1:11" ht="14.4">
      <c r="A6313" s="3"/>
      <c r="B6313" s="5"/>
      <c r="C6313" s="3"/>
      <c r="D6313" s="3"/>
      <c r="E6313" s="3"/>
      <c r="F6313" s="3"/>
      <c r="G6313" s="3"/>
      <c r="H6313" s="5"/>
      <c r="I6313" s="5"/>
      <c r="J6313" s="5"/>
      <c r="K6313" s="2"/>
    </row>
    <row r="6314" spans="1:11" ht="14.4">
      <c r="A6314" s="3"/>
      <c r="B6314" s="5"/>
      <c r="C6314" s="3"/>
      <c r="D6314" s="3"/>
      <c r="E6314" s="3"/>
      <c r="F6314" s="3"/>
      <c r="G6314" s="3"/>
      <c r="H6314" s="5"/>
      <c r="I6314" s="5"/>
      <c r="J6314" s="5"/>
      <c r="K6314" s="2"/>
    </row>
    <row r="6315" spans="1:11" ht="14.4">
      <c r="A6315" s="3"/>
      <c r="B6315" s="5"/>
      <c r="C6315" s="3"/>
      <c r="D6315" s="3"/>
      <c r="E6315" s="3"/>
      <c r="F6315" s="3"/>
      <c r="G6315" s="3"/>
      <c r="H6315" s="5"/>
      <c r="I6315" s="5"/>
      <c r="J6315" s="5"/>
      <c r="K6315" s="2"/>
    </row>
    <row r="6316" spans="1:11" ht="14.4">
      <c r="A6316" s="3"/>
      <c r="B6316" s="5"/>
      <c r="C6316" s="3"/>
      <c r="D6316" s="3"/>
      <c r="E6316" s="3"/>
      <c r="F6316" s="3"/>
      <c r="G6316" s="3"/>
      <c r="H6316" s="5"/>
      <c r="I6316" s="5"/>
      <c r="J6316" s="5"/>
      <c r="K6316" s="2"/>
    </row>
    <row r="6317" spans="1:11" ht="14.4">
      <c r="A6317" s="3"/>
      <c r="B6317" s="5"/>
      <c r="C6317" s="3"/>
      <c r="D6317" s="3"/>
      <c r="E6317" s="3"/>
      <c r="F6317" s="3"/>
      <c r="G6317" s="3"/>
      <c r="H6317" s="5"/>
      <c r="I6317" s="5"/>
      <c r="J6317" s="5"/>
      <c r="K6317" s="2"/>
    </row>
    <row r="6318" spans="1:11" ht="14.4">
      <c r="A6318" s="3"/>
      <c r="B6318" s="5"/>
      <c r="C6318" s="3"/>
      <c r="D6318" s="3"/>
      <c r="E6318" s="3"/>
      <c r="F6318" s="3"/>
      <c r="G6318" s="3"/>
      <c r="H6318" s="5"/>
      <c r="I6318" s="5"/>
      <c r="J6318" s="5"/>
      <c r="K6318" s="2"/>
    </row>
    <row r="6319" spans="1:11" ht="14.4">
      <c r="A6319" s="3"/>
      <c r="B6319" s="5"/>
      <c r="C6319" s="3"/>
      <c r="D6319" s="3"/>
      <c r="E6319" s="3"/>
      <c r="F6319" s="3"/>
      <c r="G6319" s="3"/>
      <c r="H6319" s="5"/>
      <c r="I6319" s="5"/>
      <c r="J6319" s="5"/>
      <c r="K6319" s="2"/>
    </row>
    <row r="6320" spans="1:11" ht="14.4">
      <c r="A6320" s="3"/>
      <c r="B6320" s="5"/>
      <c r="C6320" s="3"/>
      <c r="D6320" s="3"/>
      <c r="E6320" s="3"/>
      <c r="F6320" s="3"/>
      <c r="G6320" s="3"/>
      <c r="H6320" s="5"/>
      <c r="I6320" s="5"/>
      <c r="J6320" s="5"/>
      <c r="K6320" s="2"/>
    </row>
    <row r="6321" spans="1:11" ht="14.4">
      <c r="A6321" s="3"/>
      <c r="B6321" s="5"/>
      <c r="C6321" s="3"/>
      <c r="D6321" s="3"/>
      <c r="E6321" s="3"/>
      <c r="F6321" s="3"/>
      <c r="G6321" s="3"/>
      <c r="H6321" s="5"/>
      <c r="I6321" s="5"/>
      <c r="J6321" s="5"/>
      <c r="K6321" s="2"/>
    </row>
    <row r="6322" spans="1:11" ht="14.4">
      <c r="A6322" s="3"/>
      <c r="B6322" s="5"/>
      <c r="C6322" s="3"/>
      <c r="D6322" s="3"/>
      <c r="E6322" s="3"/>
      <c r="F6322" s="3"/>
      <c r="G6322" s="3"/>
      <c r="H6322" s="5"/>
      <c r="I6322" s="5"/>
      <c r="J6322" s="5"/>
      <c r="K6322" s="2"/>
    </row>
    <row r="6323" spans="1:11" ht="14.4">
      <c r="A6323" s="3"/>
      <c r="B6323" s="5"/>
      <c r="C6323" s="3"/>
      <c r="D6323" s="3"/>
      <c r="E6323" s="3"/>
      <c r="F6323" s="3"/>
      <c r="G6323" s="3"/>
      <c r="H6323" s="5"/>
      <c r="I6323" s="5"/>
      <c r="J6323" s="5"/>
      <c r="K6323" s="2"/>
    </row>
    <row r="6324" spans="1:11" ht="14.4">
      <c r="A6324" s="3"/>
      <c r="B6324" s="5"/>
      <c r="C6324" s="3"/>
      <c r="D6324" s="3"/>
      <c r="E6324" s="3"/>
      <c r="F6324" s="3"/>
      <c r="G6324" s="3"/>
      <c r="H6324" s="5"/>
      <c r="I6324" s="5"/>
      <c r="J6324" s="5"/>
      <c r="K6324" s="2"/>
    </row>
    <row r="6325" spans="1:11" ht="14.4">
      <c r="A6325" s="3"/>
      <c r="B6325" s="5"/>
      <c r="C6325" s="3"/>
      <c r="D6325" s="3"/>
      <c r="E6325" s="3"/>
      <c r="F6325" s="3"/>
      <c r="G6325" s="3"/>
      <c r="H6325" s="5"/>
      <c r="I6325" s="5"/>
      <c r="J6325" s="5"/>
      <c r="K6325" s="2"/>
    </row>
    <row r="6326" spans="1:11" ht="14.4">
      <c r="A6326" s="3"/>
      <c r="B6326" s="5"/>
      <c r="C6326" s="3"/>
      <c r="D6326" s="3"/>
      <c r="E6326" s="3"/>
      <c r="F6326" s="3"/>
      <c r="G6326" s="3"/>
      <c r="H6326" s="5"/>
      <c r="I6326" s="5"/>
      <c r="J6326" s="5"/>
      <c r="K6326" s="2"/>
    </row>
    <row r="6327" spans="1:11" ht="14.4">
      <c r="A6327" s="3"/>
      <c r="B6327" s="5"/>
      <c r="C6327" s="3"/>
      <c r="D6327" s="3"/>
      <c r="E6327" s="3"/>
      <c r="F6327" s="3"/>
      <c r="G6327" s="3"/>
      <c r="H6327" s="5"/>
      <c r="I6327" s="5"/>
      <c r="J6327" s="5"/>
      <c r="K6327" s="2"/>
    </row>
    <row r="6328" spans="1:11" ht="14.4">
      <c r="A6328" s="3"/>
      <c r="B6328" s="5"/>
      <c r="C6328" s="3"/>
      <c r="D6328" s="3"/>
      <c r="E6328" s="3"/>
      <c r="F6328" s="3"/>
      <c r="G6328" s="3"/>
      <c r="H6328" s="5"/>
      <c r="I6328" s="5"/>
      <c r="J6328" s="5"/>
      <c r="K6328" s="2"/>
    </row>
    <row r="6329" spans="1:11" ht="14.4">
      <c r="A6329" s="3"/>
      <c r="B6329" s="5"/>
      <c r="C6329" s="3"/>
      <c r="D6329" s="3"/>
      <c r="E6329" s="3"/>
      <c r="F6329" s="3"/>
      <c r="G6329" s="3"/>
      <c r="H6329" s="5"/>
      <c r="I6329" s="5"/>
      <c r="J6329" s="5"/>
      <c r="K6329" s="2"/>
    </row>
    <row r="6330" spans="1:11" ht="14.4">
      <c r="A6330" s="3"/>
      <c r="B6330" s="5"/>
      <c r="C6330" s="3"/>
      <c r="D6330" s="3"/>
      <c r="E6330" s="3"/>
      <c r="F6330" s="3"/>
      <c r="G6330" s="3"/>
      <c r="H6330" s="5"/>
      <c r="I6330" s="5"/>
      <c r="J6330" s="5"/>
      <c r="K6330" s="2"/>
    </row>
    <row r="6331" spans="1:11" ht="14.4">
      <c r="A6331" s="3"/>
      <c r="B6331" s="5"/>
      <c r="C6331" s="3"/>
      <c r="D6331" s="3"/>
      <c r="E6331" s="3"/>
      <c r="F6331" s="3"/>
      <c r="G6331" s="3"/>
      <c r="H6331" s="5"/>
      <c r="I6331" s="5"/>
      <c r="J6331" s="5"/>
      <c r="K6331" s="2"/>
    </row>
    <row r="6332" spans="1:11" ht="14.4">
      <c r="A6332" s="3"/>
      <c r="B6332" s="5"/>
      <c r="C6332" s="3"/>
      <c r="D6332" s="3"/>
      <c r="E6332" s="3"/>
      <c r="F6332" s="3"/>
      <c r="G6332" s="3"/>
      <c r="H6332" s="5"/>
      <c r="I6332" s="5"/>
      <c r="J6332" s="5"/>
      <c r="K6332" s="2"/>
    </row>
    <row r="6333" spans="1:11" ht="14.4">
      <c r="A6333" s="3"/>
      <c r="B6333" s="5"/>
      <c r="C6333" s="3"/>
      <c r="D6333" s="3"/>
      <c r="E6333" s="3"/>
      <c r="F6333" s="3"/>
      <c r="G6333" s="3"/>
      <c r="H6333" s="5"/>
      <c r="I6333" s="5"/>
      <c r="J6333" s="5"/>
      <c r="K6333" s="2"/>
    </row>
    <row r="6334" spans="1:11" ht="14.4">
      <c r="A6334" s="3"/>
      <c r="B6334" s="5"/>
      <c r="C6334" s="3"/>
      <c r="D6334" s="3"/>
      <c r="E6334" s="3"/>
      <c r="F6334" s="3"/>
      <c r="G6334" s="3"/>
      <c r="H6334" s="5"/>
      <c r="I6334" s="5"/>
      <c r="J6334" s="5"/>
      <c r="K6334" s="2"/>
    </row>
    <row r="6335" spans="1:11" ht="14.4">
      <c r="A6335" s="3"/>
      <c r="B6335" s="5"/>
      <c r="C6335" s="3"/>
      <c r="D6335" s="3"/>
      <c r="E6335" s="3"/>
      <c r="F6335" s="3"/>
      <c r="G6335" s="3"/>
      <c r="H6335" s="5"/>
      <c r="I6335" s="5"/>
      <c r="J6335" s="5"/>
      <c r="K6335" s="2"/>
    </row>
    <row r="6336" spans="1:11" ht="14.4">
      <c r="A6336" s="3"/>
      <c r="B6336" s="5"/>
      <c r="C6336" s="3"/>
      <c r="D6336" s="3"/>
      <c r="E6336" s="3"/>
      <c r="F6336" s="3"/>
      <c r="G6336" s="3"/>
      <c r="H6336" s="5"/>
      <c r="I6336" s="5"/>
      <c r="J6336" s="5"/>
      <c r="K6336" s="2"/>
    </row>
    <row r="6337" spans="1:11" ht="14.4">
      <c r="A6337" s="3"/>
      <c r="B6337" s="5"/>
      <c r="C6337" s="3"/>
      <c r="D6337" s="3"/>
      <c r="E6337" s="3"/>
      <c r="F6337" s="3"/>
      <c r="G6337" s="3"/>
      <c r="H6337" s="5"/>
      <c r="I6337" s="5"/>
      <c r="J6337" s="5"/>
      <c r="K6337" s="2"/>
    </row>
    <row r="6338" spans="1:11" ht="14.4">
      <c r="A6338" s="3"/>
      <c r="B6338" s="5"/>
      <c r="C6338" s="3"/>
      <c r="D6338" s="3"/>
      <c r="E6338" s="3"/>
      <c r="F6338" s="3"/>
      <c r="G6338" s="3"/>
      <c r="H6338" s="5"/>
      <c r="I6338" s="5"/>
      <c r="J6338" s="5"/>
      <c r="K6338" s="2"/>
    </row>
    <row r="6339" spans="1:11" ht="14.4">
      <c r="A6339" s="3"/>
      <c r="B6339" s="5"/>
      <c r="C6339" s="3"/>
      <c r="D6339" s="3"/>
      <c r="E6339" s="3"/>
      <c r="F6339" s="3"/>
      <c r="G6339" s="3"/>
      <c r="H6339" s="5"/>
      <c r="I6339" s="5"/>
      <c r="J6339" s="5"/>
      <c r="K6339" s="2"/>
    </row>
    <row r="6340" spans="1:11" ht="14.4">
      <c r="A6340" s="3"/>
      <c r="B6340" s="5"/>
      <c r="C6340" s="3"/>
      <c r="D6340" s="3"/>
      <c r="E6340" s="3"/>
      <c r="F6340" s="3"/>
      <c r="G6340" s="3"/>
      <c r="H6340" s="5"/>
      <c r="I6340" s="5"/>
      <c r="J6340" s="5"/>
      <c r="K6340" s="2"/>
    </row>
    <row r="6341" spans="1:11" ht="14.4">
      <c r="A6341" s="3"/>
      <c r="B6341" s="5"/>
      <c r="C6341" s="3"/>
      <c r="D6341" s="3"/>
      <c r="E6341" s="3"/>
      <c r="F6341" s="3"/>
      <c r="G6341" s="3"/>
      <c r="H6341" s="5"/>
      <c r="I6341" s="5"/>
      <c r="J6341" s="5"/>
      <c r="K6341" s="2"/>
    </row>
    <row r="6342" spans="1:11" ht="14.4">
      <c r="A6342" s="3"/>
      <c r="B6342" s="5"/>
      <c r="C6342" s="3"/>
      <c r="D6342" s="3"/>
      <c r="E6342" s="3"/>
      <c r="F6342" s="3"/>
      <c r="G6342" s="3"/>
      <c r="H6342" s="5"/>
      <c r="I6342" s="5"/>
      <c r="J6342" s="5"/>
      <c r="K6342" s="2"/>
    </row>
    <row r="6343" spans="1:11" ht="14.4">
      <c r="A6343" s="3"/>
      <c r="B6343" s="5"/>
      <c r="C6343" s="3"/>
      <c r="D6343" s="3"/>
      <c r="E6343" s="3"/>
      <c r="F6343" s="3"/>
      <c r="G6343" s="3"/>
      <c r="H6343" s="5"/>
      <c r="I6343" s="5"/>
      <c r="J6343" s="5"/>
      <c r="K6343" s="2"/>
    </row>
    <row r="6344" spans="1:11" ht="14.4">
      <c r="A6344" s="3"/>
      <c r="B6344" s="5"/>
      <c r="C6344" s="3"/>
      <c r="D6344" s="3"/>
      <c r="E6344" s="3"/>
      <c r="F6344" s="3"/>
      <c r="G6344" s="3"/>
      <c r="H6344" s="5"/>
      <c r="I6344" s="5"/>
      <c r="J6344" s="5"/>
      <c r="K6344" s="2"/>
    </row>
    <row r="6345" spans="1:11" ht="14.4">
      <c r="A6345" s="3"/>
      <c r="B6345" s="5"/>
      <c r="C6345" s="3"/>
      <c r="D6345" s="3"/>
      <c r="E6345" s="3"/>
      <c r="F6345" s="3"/>
      <c r="G6345" s="3"/>
      <c r="H6345" s="5"/>
      <c r="I6345" s="5"/>
      <c r="J6345" s="5"/>
      <c r="K6345" s="2"/>
    </row>
    <row r="6346" spans="1:11" ht="14.4">
      <c r="A6346" s="3"/>
      <c r="B6346" s="5"/>
      <c r="C6346" s="3"/>
      <c r="D6346" s="3"/>
      <c r="E6346" s="3"/>
      <c r="F6346" s="3"/>
      <c r="G6346" s="3"/>
      <c r="H6346" s="5"/>
      <c r="I6346" s="5"/>
      <c r="J6346" s="5"/>
      <c r="K6346" s="2"/>
    </row>
    <row r="6347" spans="1:11" ht="14.4">
      <c r="A6347" s="3"/>
      <c r="B6347" s="5"/>
      <c r="C6347" s="3"/>
      <c r="D6347" s="3"/>
      <c r="E6347" s="3"/>
      <c r="F6347" s="3"/>
      <c r="G6347" s="3"/>
      <c r="H6347" s="5"/>
      <c r="I6347" s="5"/>
      <c r="J6347" s="5"/>
      <c r="K6347" s="2"/>
    </row>
    <row r="6348" spans="1:11" ht="14.4">
      <c r="A6348" s="3"/>
      <c r="B6348" s="5"/>
      <c r="C6348" s="3"/>
      <c r="D6348" s="3"/>
      <c r="E6348" s="3"/>
      <c r="F6348" s="3"/>
      <c r="G6348" s="3"/>
      <c r="H6348" s="5"/>
      <c r="I6348" s="5"/>
      <c r="J6348" s="5"/>
      <c r="K6348" s="2"/>
    </row>
    <row r="6349" spans="1:11" ht="14.4">
      <c r="A6349" s="3"/>
      <c r="B6349" s="5"/>
      <c r="C6349" s="3"/>
      <c r="D6349" s="3"/>
      <c r="E6349" s="3"/>
      <c r="F6349" s="3"/>
      <c r="G6349" s="3"/>
      <c r="H6349" s="5"/>
      <c r="I6349" s="5"/>
      <c r="J6349" s="5"/>
      <c r="K6349" s="2"/>
    </row>
    <row r="6350" spans="1:11" ht="14.4">
      <c r="A6350" s="3"/>
      <c r="B6350" s="5"/>
      <c r="C6350" s="3"/>
      <c r="D6350" s="3"/>
      <c r="E6350" s="3"/>
      <c r="F6350" s="3"/>
      <c r="G6350" s="3"/>
      <c r="H6350" s="5"/>
      <c r="I6350" s="5"/>
      <c r="J6350" s="5"/>
      <c r="K6350" s="2"/>
    </row>
    <row r="6351" spans="1:11" ht="14.4">
      <c r="A6351" s="3"/>
      <c r="B6351" s="5"/>
      <c r="C6351" s="3"/>
      <c r="D6351" s="3"/>
      <c r="E6351" s="3"/>
      <c r="F6351" s="3"/>
      <c r="G6351" s="3"/>
      <c r="H6351" s="5"/>
      <c r="I6351" s="5"/>
      <c r="J6351" s="5"/>
      <c r="K6351" s="2"/>
    </row>
    <row r="6352" spans="1:11" ht="14.4">
      <c r="A6352" s="3"/>
      <c r="B6352" s="5"/>
      <c r="C6352" s="3"/>
      <c r="D6352" s="3"/>
      <c r="E6352" s="3"/>
      <c r="F6352" s="3"/>
      <c r="G6352" s="3"/>
      <c r="H6352" s="5"/>
      <c r="I6352" s="5"/>
      <c r="J6352" s="5"/>
      <c r="K6352" s="2"/>
    </row>
    <row r="6353" spans="1:11" ht="14.4">
      <c r="A6353" s="3"/>
      <c r="B6353" s="5"/>
      <c r="C6353" s="3"/>
      <c r="D6353" s="3"/>
      <c r="E6353" s="3"/>
      <c r="F6353" s="3"/>
      <c r="G6353" s="3"/>
      <c r="H6353" s="5"/>
      <c r="I6353" s="5"/>
      <c r="J6353" s="5"/>
      <c r="K6353" s="2"/>
    </row>
    <row r="6354" spans="1:11" ht="14.4">
      <c r="A6354" s="3"/>
      <c r="B6354" s="5"/>
      <c r="C6354" s="3"/>
      <c r="D6354" s="3"/>
      <c r="E6354" s="3"/>
      <c r="F6354" s="3"/>
      <c r="G6354" s="3"/>
      <c r="H6354" s="5"/>
      <c r="I6354" s="5"/>
      <c r="J6354" s="5"/>
      <c r="K6354" s="2"/>
    </row>
    <row r="6355" spans="1:11" ht="14.4">
      <c r="A6355" s="3"/>
      <c r="B6355" s="5"/>
      <c r="C6355" s="3"/>
      <c r="D6355" s="3"/>
      <c r="E6355" s="3"/>
      <c r="F6355" s="3"/>
      <c r="G6355" s="3"/>
      <c r="H6355" s="5"/>
      <c r="I6355" s="5"/>
      <c r="J6355" s="5"/>
      <c r="K6355" s="2"/>
    </row>
    <row r="6356" spans="1:11" ht="14.4">
      <c r="A6356" s="3"/>
      <c r="B6356" s="5"/>
      <c r="C6356" s="3"/>
      <c r="D6356" s="3"/>
      <c r="E6356" s="3"/>
      <c r="F6356" s="3"/>
      <c r="G6356" s="3"/>
      <c r="H6356" s="5"/>
      <c r="I6356" s="5"/>
      <c r="J6356" s="5"/>
      <c r="K6356" s="2"/>
    </row>
    <row r="6357" spans="1:11" ht="14.4">
      <c r="A6357" s="3"/>
      <c r="B6357" s="5"/>
      <c r="C6357" s="3"/>
      <c r="D6357" s="3"/>
      <c r="E6357" s="3"/>
      <c r="F6357" s="3"/>
      <c r="G6357" s="3"/>
      <c r="H6357" s="5"/>
      <c r="I6357" s="5"/>
      <c r="J6357" s="5"/>
      <c r="K6357" s="2"/>
    </row>
    <row r="6358" spans="1:11" ht="14.4">
      <c r="A6358" s="3"/>
      <c r="B6358" s="5"/>
      <c r="C6358" s="3"/>
      <c r="D6358" s="3"/>
      <c r="E6358" s="3"/>
      <c r="F6358" s="3"/>
      <c r="G6358" s="3"/>
      <c r="H6358" s="5"/>
      <c r="I6358" s="5"/>
      <c r="J6358" s="5"/>
      <c r="K6358" s="2"/>
    </row>
    <row r="6359" spans="1:11" ht="14.4">
      <c r="A6359" s="3"/>
      <c r="B6359" s="5"/>
      <c r="C6359" s="3"/>
      <c r="D6359" s="3"/>
      <c r="E6359" s="3"/>
      <c r="F6359" s="3"/>
      <c r="G6359" s="3"/>
      <c r="H6359" s="5"/>
      <c r="I6359" s="5"/>
      <c r="J6359" s="5"/>
      <c r="K6359" s="2"/>
    </row>
    <row r="6360" spans="1:11" ht="14.4">
      <c r="A6360" s="3"/>
      <c r="B6360" s="5"/>
      <c r="C6360" s="3"/>
      <c r="D6360" s="3"/>
      <c r="E6360" s="3"/>
      <c r="F6360" s="3"/>
      <c r="G6360" s="3"/>
      <c r="H6360" s="5"/>
      <c r="I6360" s="5"/>
      <c r="J6360" s="5"/>
      <c r="K6360" s="2"/>
    </row>
    <row r="6361" spans="1:11" ht="14.4">
      <c r="A6361" s="3"/>
      <c r="B6361" s="5"/>
      <c r="C6361" s="3"/>
      <c r="D6361" s="3"/>
      <c r="E6361" s="3"/>
      <c r="F6361" s="3"/>
      <c r="G6361" s="3"/>
      <c r="H6361" s="5"/>
      <c r="I6361" s="5"/>
      <c r="J6361" s="5"/>
      <c r="K6361" s="2"/>
    </row>
    <row r="6362" spans="1:11" ht="14.4">
      <c r="A6362" s="3"/>
      <c r="B6362" s="5"/>
      <c r="C6362" s="3"/>
      <c r="D6362" s="3"/>
      <c r="E6362" s="3"/>
      <c r="F6362" s="3"/>
      <c r="G6362" s="3"/>
      <c r="H6362" s="5"/>
      <c r="I6362" s="5"/>
      <c r="J6362" s="5"/>
      <c r="K6362" s="2"/>
    </row>
    <row r="6363" spans="1:11" ht="14.4">
      <c r="A6363" s="3"/>
      <c r="B6363" s="5"/>
      <c r="C6363" s="3"/>
      <c r="D6363" s="3"/>
      <c r="E6363" s="3"/>
      <c r="F6363" s="3"/>
      <c r="G6363" s="3"/>
      <c r="H6363" s="5"/>
      <c r="I6363" s="5"/>
      <c r="J6363" s="5"/>
      <c r="K6363" s="2"/>
    </row>
    <row r="6364" spans="1:11" ht="14.4">
      <c r="A6364" s="3"/>
      <c r="B6364" s="5"/>
      <c r="C6364" s="3"/>
      <c r="D6364" s="3"/>
      <c r="E6364" s="3"/>
      <c r="F6364" s="3"/>
      <c r="G6364" s="3"/>
      <c r="H6364" s="5"/>
      <c r="I6364" s="5"/>
      <c r="J6364" s="5"/>
      <c r="K6364" s="2"/>
    </row>
    <row r="6365" spans="1:11" ht="14.4">
      <c r="A6365" s="3"/>
      <c r="B6365" s="5"/>
      <c r="C6365" s="3"/>
      <c r="D6365" s="3"/>
      <c r="E6365" s="3"/>
      <c r="F6365" s="3"/>
      <c r="G6365" s="3"/>
      <c r="H6365" s="5"/>
      <c r="I6365" s="5"/>
      <c r="J6365" s="5"/>
      <c r="K6365" s="2"/>
    </row>
    <row r="6366" spans="1:11" ht="14.4">
      <c r="A6366" s="3"/>
      <c r="B6366" s="5"/>
      <c r="C6366" s="3"/>
      <c r="D6366" s="3"/>
      <c r="E6366" s="3"/>
      <c r="F6366" s="3"/>
      <c r="G6366" s="3"/>
      <c r="H6366" s="5"/>
      <c r="I6366" s="5"/>
      <c r="J6366" s="5"/>
      <c r="K6366" s="2"/>
    </row>
    <row r="6367" spans="1:11" ht="14.4">
      <c r="A6367" s="3"/>
      <c r="B6367" s="5"/>
      <c r="C6367" s="3"/>
      <c r="D6367" s="3"/>
      <c r="E6367" s="3"/>
      <c r="F6367" s="3"/>
      <c r="G6367" s="3"/>
      <c r="H6367" s="5"/>
      <c r="I6367" s="5"/>
      <c r="J6367" s="5"/>
      <c r="K6367" s="2"/>
    </row>
    <row r="6368" spans="1:11" ht="14.4">
      <c r="A6368" s="3"/>
      <c r="B6368" s="5"/>
      <c r="C6368" s="3"/>
      <c r="D6368" s="3"/>
      <c r="E6368" s="3"/>
      <c r="F6368" s="3"/>
      <c r="G6368" s="3"/>
      <c r="H6368" s="5"/>
      <c r="I6368" s="5"/>
      <c r="J6368" s="5"/>
      <c r="K6368" s="2"/>
    </row>
    <row r="6369" spans="1:11" ht="14.4">
      <c r="A6369" s="3"/>
      <c r="B6369" s="5"/>
      <c r="C6369" s="3"/>
      <c r="D6369" s="3"/>
      <c r="E6369" s="3"/>
      <c r="F6369" s="3"/>
      <c r="G6369" s="3"/>
      <c r="H6369" s="5"/>
      <c r="I6369" s="5"/>
      <c r="J6369" s="5"/>
      <c r="K6369" s="2"/>
    </row>
    <row r="6370" spans="1:11" ht="14.4">
      <c r="A6370" s="3"/>
      <c r="B6370" s="5"/>
      <c r="C6370" s="3"/>
      <c r="D6370" s="3"/>
      <c r="E6370" s="3"/>
      <c r="F6370" s="3"/>
      <c r="G6370" s="3"/>
      <c r="H6370" s="5"/>
      <c r="I6370" s="5"/>
      <c r="J6370" s="5"/>
      <c r="K6370" s="2"/>
    </row>
    <row r="6371" spans="1:11" ht="14.4">
      <c r="A6371" s="3"/>
      <c r="B6371" s="5"/>
      <c r="C6371" s="3"/>
      <c r="D6371" s="3"/>
      <c r="E6371" s="3"/>
      <c r="F6371" s="3"/>
      <c r="G6371" s="3"/>
      <c r="H6371" s="5"/>
      <c r="I6371" s="5"/>
      <c r="J6371" s="5"/>
      <c r="K6371" s="2"/>
    </row>
    <row r="6372" spans="1:11" ht="14.4">
      <c r="A6372" s="3"/>
      <c r="B6372" s="5"/>
      <c r="C6372" s="3"/>
      <c r="D6372" s="3"/>
      <c r="E6372" s="3"/>
      <c r="F6372" s="3"/>
      <c r="G6372" s="3"/>
      <c r="H6372" s="5"/>
      <c r="I6372" s="5"/>
      <c r="J6372" s="5"/>
      <c r="K6372" s="2"/>
    </row>
    <row r="6373" spans="1:11" ht="14.4">
      <c r="A6373" s="3"/>
      <c r="B6373" s="5"/>
      <c r="C6373" s="3"/>
      <c r="D6373" s="3"/>
      <c r="E6373" s="3"/>
      <c r="F6373" s="3"/>
      <c r="G6373" s="3"/>
      <c r="H6373" s="5"/>
      <c r="I6373" s="5"/>
      <c r="J6373" s="5"/>
      <c r="K6373" s="2"/>
    </row>
    <row r="6374" spans="1:11" ht="14.4">
      <c r="A6374" s="3"/>
      <c r="B6374" s="5"/>
      <c r="C6374" s="3"/>
      <c r="D6374" s="3"/>
      <c r="E6374" s="3"/>
      <c r="F6374" s="3"/>
      <c r="G6374" s="3"/>
      <c r="H6374" s="5"/>
      <c r="I6374" s="5"/>
      <c r="J6374" s="5"/>
      <c r="K6374" s="2"/>
    </row>
    <row r="6375" spans="1:11" ht="14.4">
      <c r="A6375" s="3"/>
      <c r="B6375" s="5"/>
      <c r="C6375" s="3"/>
      <c r="D6375" s="3"/>
      <c r="E6375" s="3"/>
      <c r="F6375" s="3"/>
      <c r="G6375" s="3"/>
      <c r="H6375" s="5"/>
      <c r="I6375" s="5"/>
      <c r="J6375" s="5"/>
      <c r="K6375" s="2"/>
    </row>
    <row r="6376" spans="1:11" ht="14.4">
      <c r="A6376" s="3"/>
      <c r="B6376" s="5"/>
      <c r="C6376" s="3"/>
      <c r="D6376" s="3"/>
      <c r="E6376" s="3"/>
      <c r="F6376" s="3"/>
      <c r="G6376" s="3"/>
      <c r="H6376" s="5"/>
      <c r="I6376" s="5"/>
      <c r="J6376" s="5"/>
      <c r="K6376" s="2"/>
    </row>
    <row r="6377" spans="1:11" ht="14.4">
      <c r="A6377" s="3"/>
      <c r="B6377" s="5"/>
      <c r="C6377" s="3"/>
      <c r="D6377" s="3"/>
      <c r="E6377" s="3"/>
      <c r="F6377" s="3"/>
      <c r="G6377" s="3"/>
      <c r="H6377" s="5"/>
      <c r="I6377" s="5"/>
      <c r="J6377" s="5"/>
      <c r="K6377"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EF35E-44FB-494F-97D9-E22433A59CCD}">
  <dimension ref="A1:Z2187"/>
  <sheetViews>
    <sheetView tabSelected="1" topLeftCell="U1" workbookViewId="0">
      <selection activeCell="Z15" sqref="Z15"/>
    </sheetView>
  </sheetViews>
  <sheetFormatPr defaultRowHeight="13.2"/>
  <cols>
    <col min="1" max="1" width="23.6640625" style="43" bestFit="1" customWidth="1"/>
    <col min="2" max="2" width="16.21875" style="43" bestFit="1" customWidth="1"/>
    <col min="3" max="3" width="7.21875" style="43" bestFit="1" customWidth="1"/>
    <col min="4" max="4" width="13.44140625" style="43" bestFit="1" customWidth="1"/>
    <col min="5" max="5" width="44.33203125" style="43" bestFit="1" customWidth="1"/>
    <col min="6" max="6" width="16.77734375" style="43" bestFit="1" customWidth="1"/>
    <col min="7" max="7" width="12.6640625" style="43" bestFit="1" customWidth="1"/>
    <col min="8" max="8" width="28.44140625" style="43" bestFit="1" customWidth="1"/>
    <col min="9" max="9" width="12.33203125" style="43" bestFit="1" customWidth="1"/>
    <col min="10" max="10" width="12.88671875" style="43" bestFit="1" customWidth="1"/>
    <col min="11" max="11" width="6.5546875" style="43" bestFit="1" customWidth="1"/>
    <col min="12" max="12" width="5" style="43" bestFit="1" customWidth="1"/>
    <col min="13" max="13" width="20.21875" style="43" bestFit="1" customWidth="1"/>
    <col min="14" max="14" width="21.88671875" style="43" bestFit="1" customWidth="1"/>
    <col min="15" max="15" width="22.77734375" style="43" bestFit="1" customWidth="1"/>
    <col min="16" max="16" width="27.88671875" style="43" bestFit="1" customWidth="1"/>
    <col min="17" max="17" width="22.77734375" style="43" bestFit="1" customWidth="1"/>
    <col min="18" max="18" width="23.5546875" style="43" bestFit="1" customWidth="1"/>
    <col min="19" max="19" width="23.88671875" style="43" bestFit="1" customWidth="1"/>
    <col min="20" max="20" width="20.5546875" style="43" bestFit="1" customWidth="1"/>
    <col min="21" max="21" width="24.6640625" style="43" bestFit="1" customWidth="1"/>
    <col min="22" max="22" width="30.5546875" style="43" bestFit="1" customWidth="1"/>
    <col min="23" max="23" width="19.33203125" style="43" bestFit="1" customWidth="1"/>
    <col min="24" max="24" width="11.33203125" style="43" bestFit="1" customWidth="1"/>
    <col min="25" max="25" width="39" style="43" bestFit="1" customWidth="1"/>
    <col min="26" max="26" width="15.77734375" style="43" bestFit="1" customWidth="1"/>
    <col min="27" max="27" width="19.44140625" style="43" bestFit="1" customWidth="1"/>
    <col min="28" max="29" width="12" style="43" bestFit="1" customWidth="1"/>
    <col min="30" max="33" width="5.5546875" style="43" bestFit="1" customWidth="1"/>
    <col min="34" max="34" width="3" style="43" bestFit="1" customWidth="1"/>
    <col min="35" max="36" width="5.5546875" style="43" bestFit="1" customWidth="1"/>
    <col min="37" max="37" width="3" style="43" bestFit="1" customWidth="1"/>
    <col min="38" max="38" width="4.5546875" style="43" bestFit="1" customWidth="1"/>
    <col min="39" max="39" width="5.5546875" style="43" bestFit="1" customWidth="1"/>
    <col min="40" max="40" width="6" style="43" bestFit="1" customWidth="1"/>
    <col min="41" max="41" width="5" style="43" bestFit="1" customWidth="1"/>
    <col min="42" max="42" width="5.5546875" style="43" bestFit="1" customWidth="1"/>
    <col min="43" max="43" width="3" style="43" bestFit="1" customWidth="1"/>
    <col min="44" max="44" width="5.5546875" style="43" bestFit="1" customWidth="1"/>
    <col min="45" max="46" width="4.5546875" style="43" bestFit="1" customWidth="1"/>
    <col min="47" max="47" width="7" style="43" bestFit="1" customWidth="1"/>
    <col min="48" max="48" width="24.5546875" style="43" bestFit="1" customWidth="1"/>
    <col min="49" max="51" width="4" style="43" bestFit="1" customWidth="1"/>
    <col min="52" max="52" width="2" style="43" bestFit="1" customWidth="1"/>
    <col min="53" max="53" width="5" style="43" bestFit="1" customWidth="1"/>
    <col min="54" max="54" width="12" style="43" bestFit="1" customWidth="1"/>
    <col min="55" max="55" width="4.5546875" style="43" bestFit="1" customWidth="1"/>
    <col min="56" max="56" width="2" style="43" bestFit="1" customWidth="1"/>
    <col min="57" max="59" width="5" style="43" bestFit="1" customWidth="1"/>
    <col min="60" max="60" width="4" style="43" bestFit="1" customWidth="1"/>
    <col min="61" max="61" width="2" style="43" bestFit="1" customWidth="1"/>
    <col min="62" max="63" width="12" style="43" bestFit="1" customWidth="1"/>
    <col min="64" max="67" width="5" style="43" bestFit="1" customWidth="1"/>
    <col min="68" max="68" width="5.5546875" style="43" bestFit="1" customWidth="1"/>
    <col min="69" max="70" width="5" style="43" bestFit="1" customWidth="1"/>
    <col min="71" max="73" width="3" style="43" bestFit="1" customWidth="1"/>
    <col min="74" max="74" width="6" style="43" bestFit="1" customWidth="1"/>
    <col min="75" max="75" width="5" style="43" bestFit="1" customWidth="1"/>
    <col min="76" max="80" width="3" style="43" bestFit="1" customWidth="1"/>
    <col min="81" max="81" width="7" style="43" bestFit="1" customWidth="1"/>
    <col min="82" max="82" width="19.44140625" style="43" bestFit="1" customWidth="1"/>
    <col min="83" max="83" width="4" style="43" bestFit="1" customWidth="1"/>
    <col min="84" max="84" width="4.5546875" style="43" bestFit="1" customWidth="1"/>
    <col min="85" max="86" width="5.5546875" style="43" bestFit="1" customWidth="1"/>
    <col min="87" max="87" width="5" style="43" bestFit="1" customWidth="1"/>
    <col min="88" max="88" width="12" style="43" bestFit="1" customWidth="1"/>
    <col min="89" max="89" width="4.5546875" style="43" bestFit="1" customWidth="1"/>
    <col min="90" max="90" width="5.5546875" style="43" bestFit="1" customWidth="1"/>
    <col min="91" max="93" width="5" style="43" bestFit="1" customWidth="1"/>
    <col min="94" max="94" width="4.5546875" style="43" bestFit="1" customWidth="1"/>
    <col min="95" max="95" width="2" style="43" bestFit="1" customWidth="1"/>
    <col min="96" max="97" width="12" style="43" bestFit="1" customWidth="1"/>
    <col min="98" max="100" width="5" style="43" bestFit="1" customWidth="1"/>
    <col min="101" max="102" width="5.5546875" style="43" bestFit="1" customWidth="1"/>
    <col min="103" max="104" width="5" style="43" bestFit="1" customWidth="1"/>
    <col min="105" max="105" width="5.5546875" style="43" bestFit="1" customWidth="1"/>
    <col min="106" max="106" width="3" style="43" bestFit="1" customWidth="1"/>
    <col min="107" max="107" width="4.5546875" style="43" bestFit="1" customWidth="1"/>
    <col min="108" max="108" width="6" style="43" bestFit="1" customWidth="1"/>
    <col min="109" max="109" width="5.5546875" style="43" bestFit="1" customWidth="1"/>
    <col min="110" max="110" width="3" style="43" bestFit="1" customWidth="1"/>
    <col min="111" max="112" width="5.5546875" style="43" bestFit="1" customWidth="1"/>
    <col min="113" max="114" width="3" style="43" bestFit="1" customWidth="1"/>
    <col min="115" max="115" width="7" style="43" bestFit="1" customWidth="1"/>
    <col min="116" max="116" width="20.21875" style="43" bestFit="1" customWidth="1"/>
    <col min="117" max="119" width="4" style="43" bestFit="1" customWidth="1"/>
    <col min="120" max="120" width="2" style="43" bestFit="1" customWidth="1"/>
    <col min="121" max="121" width="5.5546875" style="43" bestFit="1" customWidth="1"/>
    <col min="122" max="122" width="12" style="43" bestFit="1" customWidth="1"/>
    <col min="123" max="123" width="4" style="43" bestFit="1" customWidth="1"/>
    <col min="124" max="124" width="2" style="43" bestFit="1" customWidth="1"/>
    <col min="125" max="125" width="5.5546875" style="43" bestFit="1" customWidth="1"/>
    <col min="126" max="127" width="5" style="43" bestFit="1" customWidth="1"/>
    <col min="128" max="128" width="4" style="43" bestFit="1" customWidth="1"/>
    <col min="129" max="129" width="2" style="43" bestFit="1" customWidth="1"/>
    <col min="130" max="131" width="12" style="43" bestFit="1" customWidth="1"/>
    <col min="132" max="135" width="5" style="43" bestFit="1" customWidth="1"/>
    <col min="136" max="136" width="3" style="43" bestFit="1" customWidth="1"/>
    <col min="137" max="138" width="5" style="43" bestFit="1" customWidth="1"/>
    <col min="139" max="139" width="3" style="43" bestFit="1" customWidth="1"/>
    <col min="140" max="140" width="5.5546875" style="43" bestFit="1" customWidth="1"/>
    <col min="141" max="141" width="3" style="43" bestFit="1" customWidth="1"/>
    <col min="142" max="142" width="6" style="43" bestFit="1" customWidth="1"/>
    <col min="143" max="143" width="5" style="43" bestFit="1" customWidth="1"/>
    <col min="144" max="148" width="3" style="43" bestFit="1" customWidth="1"/>
    <col min="149" max="149" width="7" style="43" bestFit="1" customWidth="1"/>
    <col min="150" max="150" width="20.5546875" style="43" bestFit="1" customWidth="1"/>
    <col min="151" max="153" width="4" style="43" bestFit="1" customWidth="1"/>
    <col min="154" max="154" width="2" style="43" bestFit="1" customWidth="1"/>
    <col min="155" max="155" width="5.5546875" style="43" bestFit="1" customWidth="1"/>
    <col min="156" max="156" width="12" style="43" bestFit="1" customWidth="1"/>
    <col min="157" max="157" width="5.5546875" style="43" bestFit="1" customWidth="1"/>
    <col min="158" max="158" width="2" style="43" bestFit="1" customWidth="1"/>
    <col min="159" max="161" width="5" style="43" bestFit="1" customWidth="1"/>
    <col min="162" max="162" width="4" style="43" bestFit="1" customWidth="1"/>
    <col min="163" max="163" width="2" style="43" bestFit="1" customWidth="1"/>
    <col min="164" max="165" width="12" style="43" bestFit="1" customWidth="1"/>
    <col min="166" max="167" width="5" style="43" bestFit="1" customWidth="1"/>
    <col min="168" max="169" width="5.5546875" style="43" bestFit="1" customWidth="1"/>
    <col min="170" max="170" width="3" style="43" bestFit="1" customWidth="1"/>
    <col min="171" max="172" width="5.5546875" style="43" bestFit="1" customWidth="1"/>
    <col min="173" max="173" width="3" style="43" bestFit="1" customWidth="1"/>
    <col min="174" max="174" width="4.5546875" style="43" bestFit="1" customWidth="1"/>
    <col min="175" max="175" width="3" style="43" bestFit="1" customWidth="1"/>
    <col min="176" max="176" width="6" style="43" bestFit="1" customWidth="1"/>
    <col min="177" max="177" width="5" style="43" bestFit="1" customWidth="1"/>
    <col min="178" max="178" width="3" style="43" bestFit="1" customWidth="1"/>
    <col min="179" max="179" width="5.5546875" style="43" bestFit="1" customWidth="1"/>
    <col min="180" max="182" width="3" style="43" bestFit="1" customWidth="1"/>
    <col min="183" max="183" width="7" style="43" bestFit="1" customWidth="1"/>
    <col min="184" max="184" width="17.33203125" style="43" bestFit="1" customWidth="1"/>
    <col min="185" max="185" width="5.5546875" style="43" bestFit="1" customWidth="1"/>
    <col min="186" max="186" width="4.5546875" style="43" bestFit="1" customWidth="1"/>
    <col min="187" max="189" width="5.5546875" style="43" bestFit="1" customWidth="1"/>
    <col min="190" max="190" width="12" style="43" bestFit="1" customWidth="1"/>
    <col min="191" max="197" width="5.5546875" style="43" bestFit="1" customWidth="1"/>
    <col min="198" max="199" width="12" style="43" bestFit="1" customWidth="1"/>
    <col min="200" max="209" width="5.5546875" style="43" bestFit="1" customWidth="1"/>
    <col min="210" max="210" width="6" style="43" bestFit="1" customWidth="1"/>
    <col min="211" max="211" width="5.5546875" style="43" bestFit="1" customWidth="1"/>
    <col min="212" max="212" width="3" style="43" bestFit="1" customWidth="1"/>
    <col min="213" max="213" width="5.5546875" style="43" bestFit="1" customWidth="1"/>
    <col min="214" max="214" width="3" style="43" bestFit="1" customWidth="1"/>
    <col min="215" max="216" width="5.5546875" style="43" bestFit="1" customWidth="1"/>
    <col min="217" max="217" width="7" style="43" bestFit="1" customWidth="1"/>
    <col min="218" max="218" width="21.44140625" style="43" bestFit="1" customWidth="1"/>
    <col min="219" max="220" width="4" style="43" bestFit="1" customWidth="1"/>
    <col min="221" max="221" width="5" style="43" bestFit="1" customWidth="1"/>
    <col min="222" max="222" width="3" style="43" bestFit="1" customWidth="1"/>
    <col min="223" max="223" width="5" style="43" bestFit="1" customWidth="1"/>
    <col min="224" max="224" width="12" style="43" bestFit="1" customWidth="1"/>
    <col min="225" max="225" width="4" style="43" bestFit="1" customWidth="1"/>
    <col min="226" max="226" width="3" style="43" bestFit="1" customWidth="1"/>
    <col min="227" max="229" width="5" style="43" bestFit="1" customWidth="1"/>
    <col min="230" max="231" width="4" style="43" bestFit="1" customWidth="1"/>
    <col min="232" max="233" width="12" style="43" bestFit="1" customWidth="1"/>
    <col min="234" max="238" width="5" style="43" bestFit="1" customWidth="1"/>
    <col min="239" max="239" width="6" style="43" bestFit="1" customWidth="1"/>
    <col min="240" max="241" width="5" style="43" bestFit="1" customWidth="1"/>
    <col min="242" max="243" width="3" style="43" bestFit="1" customWidth="1"/>
    <col min="244" max="244" width="6" style="43" bestFit="1" customWidth="1"/>
    <col min="245" max="245" width="5" style="43" bestFit="1" customWidth="1"/>
    <col min="246" max="246" width="3" style="43" bestFit="1" customWidth="1"/>
    <col min="247" max="247" width="5" style="43" bestFit="1" customWidth="1"/>
    <col min="248" max="250" width="3" style="43" bestFit="1" customWidth="1"/>
    <col min="251" max="251" width="7" style="43" bestFit="1" customWidth="1"/>
    <col min="252" max="252" width="16" style="43" bestFit="1" customWidth="1"/>
    <col min="253" max="254" width="5.5546875" style="43" bestFit="1" customWidth="1"/>
    <col min="255" max="255" width="4" style="43" bestFit="1" customWidth="1"/>
    <col min="256" max="256" width="5.5546875" style="43" bestFit="1" customWidth="1"/>
    <col min="257" max="257" width="5" style="43" bestFit="1" customWidth="1"/>
    <col min="258" max="258" width="12" style="43" bestFit="1" customWidth="1"/>
    <col min="259" max="259" width="4" style="43" bestFit="1" customWidth="1"/>
    <col min="260" max="260" width="5.5546875" style="43" bestFit="1" customWidth="1"/>
    <col min="261" max="263" width="5" style="43" bestFit="1" customWidth="1"/>
    <col min="264" max="265" width="5.5546875" style="43" bestFit="1" customWidth="1"/>
    <col min="266" max="267" width="12" style="43" bestFit="1" customWidth="1"/>
    <col min="268" max="268" width="5.5546875" style="43" bestFit="1" customWidth="1"/>
    <col min="269" max="271" width="5" style="43" bestFit="1" customWidth="1"/>
    <col min="272" max="272" width="5.5546875" style="43" bestFit="1" customWidth="1"/>
    <col min="273" max="274" width="5" style="43" bestFit="1" customWidth="1"/>
    <col min="275" max="275" width="5.5546875" style="43" bestFit="1" customWidth="1"/>
    <col min="276" max="277" width="3" style="43" bestFit="1" customWidth="1"/>
    <col min="278" max="278" width="6" style="43" bestFit="1" customWidth="1"/>
    <col min="279" max="279" width="5" style="43" bestFit="1" customWidth="1"/>
    <col min="280" max="280" width="5.5546875" style="43" bestFit="1" customWidth="1"/>
    <col min="281" max="282" width="3" style="43" bestFit="1" customWidth="1"/>
    <col min="283" max="283" width="4.5546875" style="43" bestFit="1" customWidth="1"/>
    <col min="284" max="284" width="3" style="43" bestFit="1" customWidth="1"/>
    <col min="285" max="285" width="7" style="43" bestFit="1" customWidth="1"/>
    <col min="286" max="286" width="27.21875" style="43" bestFit="1" customWidth="1"/>
    <col min="287" max="287" width="4" style="43" bestFit="1" customWidth="1"/>
    <col min="288" max="288" width="5" style="43" bestFit="1" customWidth="1"/>
    <col min="289" max="289" width="4" style="43" bestFit="1" customWidth="1"/>
    <col min="290" max="290" width="2" style="43" bestFit="1" customWidth="1"/>
    <col min="291" max="291" width="5" style="43" bestFit="1" customWidth="1"/>
    <col min="292" max="292" width="12" style="43" bestFit="1" customWidth="1"/>
    <col min="293" max="293" width="4" style="43" bestFit="1" customWidth="1"/>
    <col min="294" max="294" width="2" style="43" bestFit="1" customWidth="1"/>
    <col min="295" max="298" width="5" style="43" bestFit="1" customWidth="1"/>
    <col min="299" max="299" width="2" style="43" bestFit="1" customWidth="1"/>
    <col min="300" max="301" width="12" style="43" bestFit="1" customWidth="1"/>
    <col min="302" max="305" width="5" style="43" bestFit="1" customWidth="1"/>
    <col min="306" max="306" width="3" style="43" bestFit="1" customWidth="1"/>
    <col min="307" max="308" width="5" style="43" bestFit="1" customWidth="1"/>
    <col min="309" max="311" width="3" style="43" bestFit="1" customWidth="1"/>
    <col min="312" max="312" width="6" style="43" bestFit="1" customWidth="1"/>
    <col min="313" max="313" width="5" style="43" bestFit="1" customWidth="1"/>
    <col min="314" max="318" width="3" style="43" bestFit="1" customWidth="1"/>
    <col min="319" max="319" width="7" style="43" bestFit="1" customWidth="1"/>
    <col min="320" max="16384" width="8.88671875" style="43"/>
  </cols>
  <sheetData>
    <row r="1" spans="1:26">
      <c r="A1" s="47" t="s">
        <v>4</v>
      </c>
      <c r="B1" s="43" t="s">
        <v>652</v>
      </c>
      <c r="E1" s="47" t="s">
        <v>11</v>
      </c>
      <c r="F1" s="43" t="s">
        <v>41</v>
      </c>
      <c r="H1" s="47" t="s">
        <v>675</v>
      </c>
      <c r="I1" s="43" t="s">
        <v>681</v>
      </c>
      <c r="J1" s="43" t="s">
        <v>682</v>
      </c>
      <c r="K1" s="43" t="s">
        <v>683</v>
      </c>
      <c r="M1" s="47" t="s">
        <v>675</v>
      </c>
      <c r="N1" s="43" t="s">
        <v>689</v>
      </c>
      <c r="O1" s="43" t="s">
        <v>690</v>
      </c>
      <c r="P1" s="43" t="s">
        <v>691</v>
      </c>
      <c r="Q1" s="43" t="s">
        <v>692</v>
      </c>
      <c r="R1" s="43" t="s">
        <v>693</v>
      </c>
      <c r="S1" s="43" t="s">
        <v>694</v>
      </c>
      <c r="T1" s="43" t="s">
        <v>695</v>
      </c>
      <c r="U1" s="43" t="s">
        <v>696</v>
      </c>
      <c r="V1" s="43" t="s">
        <v>698</v>
      </c>
      <c r="W1" s="43" t="s">
        <v>697</v>
      </c>
      <c r="X1"/>
      <c r="Y1" s="40" t="s">
        <v>675</v>
      </c>
      <c r="Z1" t="s">
        <v>699</v>
      </c>
    </row>
    <row r="2" spans="1:26">
      <c r="H2" s="48" t="s">
        <v>29</v>
      </c>
      <c r="M2" s="48" t="s">
        <v>29</v>
      </c>
      <c r="X2"/>
      <c r="Y2" s="41" t="s">
        <v>29</v>
      </c>
      <c r="Z2" s="51">
        <v>905.7252019604739</v>
      </c>
    </row>
    <row r="3" spans="1:26">
      <c r="A3" s="47" t="s">
        <v>678</v>
      </c>
      <c r="B3" s="47" t="s">
        <v>677</v>
      </c>
      <c r="E3" s="47" t="s">
        <v>675</v>
      </c>
      <c r="F3" s="43" t="s">
        <v>680</v>
      </c>
      <c r="H3" s="49" t="s">
        <v>40</v>
      </c>
      <c r="M3" s="49" t="s">
        <v>442</v>
      </c>
      <c r="X3"/>
      <c r="Y3" s="42" t="s">
        <v>641</v>
      </c>
      <c r="Z3" s="51">
        <v>4470.6874235680343</v>
      </c>
    </row>
    <row r="4" spans="1:26">
      <c r="A4" s="47" t="s">
        <v>675</v>
      </c>
      <c r="B4" s="43" t="s">
        <v>114</v>
      </c>
      <c r="C4" s="43" t="s">
        <v>12</v>
      </c>
      <c r="E4" s="48" t="s">
        <v>29</v>
      </c>
      <c r="H4" s="50">
        <v>2013</v>
      </c>
      <c r="I4" s="43">
        <v>112</v>
      </c>
      <c r="J4" s="43">
        <v>80</v>
      </c>
      <c r="K4" s="43">
        <v>1.4</v>
      </c>
      <c r="M4" s="50" t="s">
        <v>427</v>
      </c>
      <c r="N4" s="43">
        <v>2.6415094339622645</v>
      </c>
      <c r="O4" s="43">
        <v>1.482119037221042</v>
      </c>
      <c r="Q4" s="43">
        <v>6.160633913372302</v>
      </c>
      <c r="R4" s="43">
        <v>60.574414264824725</v>
      </c>
      <c r="S4" s="43">
        <v>15.125980409021592</v>
      </c>
      <c r="T4" s="43">
        <v>22.293034495714313</v>
      </c>
      <c r="W4" s="43">
        <v>4.1095890410959157</v>
      </c>
      <c r="X4"/>
      <c r="Y4" s="44" t="s">
        <v>35</v>
      </c>
      <c r="Z4" s="51">
        <v>2221.7417614285719</v>
      </c>
    </row>
    <row r="5" spans="1:26">
      <c r="A5" s="48" t="s">
        <v>29</v>
      </c>
      <c r="E5" s="49">
        <v>2005</v>
      </c>
      <c r="H5" s="50">
        <v>2014</v>
      </c>
      <c r="I5" s="43">
        <v>128</v>
      </c>
      <c r="J5" s="43">
        <v>83</v>
      </c>
      <c r="K5" s="43">
        <v>1.5421686746987953</v>
      </c>
      <c r="M5" s="49" t="s">
        <v>7</v>
      </c>
      <c r="X5"/>
      <c r="Y5" s="46" t="s">
        <v>643</v>
      </c>
      <c r="Z5" s="51">
        <v>4393.1504285714291</v>
      </c>
    </row>
    <row r="6" spans="1:26">
      <c r="A6" s="49">
        <v>2016</v>
      </c>
      <c r="E6" s="50" t="s">
        <v>42</v>
      </c>
      <c r="F6" s="43">
        <v>44</v>
      </c>
      <c r="H6" s="50">
        <v>2015</v>
      </c>
      <c r="I6" s="43">
        <v>113</v>
      </c>
      <c r="J6" s="43">
        <v>80</v>
      </c>
      <c r="K6" s="43">
        <v>1.4125000000000001</v>
      </c>
      <c r="M6" s="50" t="s">
        <v>427</v>
      </c>
      <c r="N6" s="43">
        <v>8.07</v>
      </c>
      <c r="O6" s="43">
        <v>43.56</v>
      </c>
      <c r="Q6" s="43">
        <v>1.5200000000000002</v>
      </c>
      <c r="R6" s="43">
        <v>15.135</v>
      </c>
      <c r="S6" s="43">
        <v>6.4040000000000008</v>
      </c>
      <c r="T6" s="43">
        <v>36.618000000000009</v>
      </c>
      <c r="X6"/>
      <c r="Y6" s="46" t="s">
        <v>646</v>
      </c>
      <c r="Z6" s="51">
        <v>50.333094285714296</v>
      </c>
    </row>
    <row r="7" spans="1:26">
      <c r="A7" s="50">
        <v>1</v>
      </c>
      <c r="C7" s="43">
        <v>288.7</v>
      </c>
      <c r="E7" s="50" t="s">
        <v>67</v>
      </c>
      <c r="F7" s="43">
        <v>5.2999999999999999E-2</v>
      </c>
      <c r="H7" s="49" t="s">
        <v>54</v>
      </c>
      <c r="M7" s="50" t="s">
        <v>433</v>
      </c>
      <c r="N7" s="43">
        <v>8.57</v>
      </c>
      <c r="O7" s="43">
        <v>48</v>
      </c>
      <c r="P7" s="43">
        <v>4.456666666666667</v>
      </c>
      <c r="Q7" s="43">
        <v>2.37</v>
      </c>
      <c r="S7" s="43">
        <v>16.899999999999999</v>
      </c>
      <c r="T7" s="43">
        <v>26.103333333333335</v>
      </c>
      <c r="X7"/>
      <c r="Y7" s="44" t="s">
        <v>670</v>
      </c>
      <c r="Z7" s="51">
        <v>6719.6330857074963</v>
      </c>
    </row>
    <row r="8" spans="1:26">
      <c r="A8" s="50">
        <v>2</v>
      </c>
      <c r="C8" s="43" t="e">
        <v>#DIV/0!</v>
      </c>
      <c r="E8" s="50" t="s">
        <v>114</v>
      </c>
      <c r="F8" s="43">
        <v>0.2</v>
      </c>
      <c r="H8" s="50">
        <v>2013</v>
      </c>
      <c r="I8" s="43">
        <v>113.45</v>
      </c>
      <c r="J8" s="43">
        <v>66.05</v>
      </c>
      <c r="K8" s="43">
        <v>1.7176381529144589</v>
      </c>
      <c r="M8" s="49" t="s">
        <v>12</v>
      </c>
      <c r="X8"/>
      <c r="Y8" s="46" t="s">
        <v>671</v>
      </c>
      <c r="Z8" s="51">
        <v>13286.994464285712</v>
      </c>
    </row>
    <row r="9" spans="1:26">
      <c r="A9" s="50">
        <v>3</v>
      </c>
      <c r="C9" s="43">
        <v>108.9300945</v>
      </c>
      <c r="E9" s="50" t="s">
        <v>63</v>
      </c>
      <c r="F9" s="43">
        <v>0.5</v>
      </c>
      <c r="H9" s="50">
        <v>2014</v>
      </c>
      <c r="I9" s="43">
        <v>129</v>
      </c>
      <c r="J9" s="43">
        <v>72.900000000000006</v>
      </c>
      <c r="K9" s="43">
        <v>1.7695473251028806</v>
      </c>
      <c r="M9" s="50" t="s">
        <v>427</v>
      </c>
      <c r="N9" s="43">
        <v>5.0735253440227668</v>
      </c>
      <c r="O9" s="43">
        <v>12.347387682856994</v>
      </c>
      <c r="Q9" s="43">
        <v>7.9566362989570862</v>
      </c>
      <c r="R9" s="43">
        <v>28.432656567234108</v>
      </c>
      <c r="S9" s="43">
        <v>14.25129574678536</v>
      </c>
      <c r="T9" s="43">
        <v>39.909812885329039</v>
      </c>
      <c r="X9"/>
      <c r="Y9" s="46" t="s">
        <v>672</v>
      </c>
      <c r="Z9" s="51">
        <v>152.27170712928572</v>
      </c>
    </row>
    <row r="10" spans="1:26">
      <c r="A10" s="50">
        <v>4</v>
      </c>
      <c r="C10" s="43">
        <v>49.902361110000001</v>
      </c>
      <c r="E10" s="50" t="s">
        <v>7</v>
      </c>
      <c r="F10" s="43">
        <v>200</v>
      </c>
      <c r="H10" s="50">
        <v>2015</v>
      </c>
      <c r="I10" s="43">
        <v>91.05</v>
      </c>
      <c r="J10" s="43">
        <v>65.599999999999994</v>
      </c>
      <c r="K10" s="43">
        <v>1.3879573170731707</v>
      </c>
      <c r="M10" s="50" t="s">
        <v>433</v>
      </c>
      <c r="N10" s="43">
        <v>14</v>
      </c>
      <c r="O10" s="43">
        <v>1.5733333333333333</v>
      </c>
      <c r="Q10" s="43">
        <v>3.67</v>
      </c>
      <c r="R10" s="43">
        <v>39</v>
      </c>
      <c r="S10" s="43">
        <v>5.29</v>
      </c>
      <c r="T10" s="43">
        <v>41.199999999999996</v>
      </c>
      <c r="W10" s="43">
        <v>14.1</v>
      </c>
      <c r="X10"/>
      <c r="Y10" s="42" t="s">
        <v>647</v>
      </c>
      <c r="Z10" s="51">
        <v>192.73275763895904</v>
      </c>
    </row>
    <row r="11" spans="1:26">
      <c r="A11" s="50">
        <v>5</v>
      </c>
      <c r="C11" s="43">
        <v>51.265725809999999</v>
      </c>
      <c r="E11" s="50" t="s">
        <v>12</v>
      </c>
      <c r="F11" s="43">
        <v>80</v>
      </c>
      <c r="H11" s="49" t="s">
        <v>57</v>
      </c>
      <c r="M11" s="48" t="s">
        <v>139</v>
      </c>
      <c r="X11"/>
      <c r="Y11" s="44" t="s">
        <v>35</v>
      </c>
      <c r="Z11" s="51">
        <v>101.80868113214292</v>
      </c>
    </row>
    <row r="12" spans="1:26">
      <c r="A12" s="50">
        <v>6</v>
      </c>
      <c r="C12" s="43">
        <v>38.947499999999998</v>
      </c>
      <c r="E12" s="50" t="s">
        <v>129</v>
      </c>
      <c r="F12" s="43">
        <v>0.17</v>
      </c>
      <c r="H12" s="50">
        <v>2013</v>
      </c>
      <c r="I12" s="43">
        <v>142.333333333333</v>
      </c>
      <c r="J12" s="43">
        <v>85.8333333333333</v>
      </c>
      <c r="K12" s="43">
        <v>1.6582524271844628</v>
      </c>
      <c r="M12" s="49" t="s">
        <v>679</v>
      </c>
      <c r="X12"/>
      <c r="Y12" s="46" t="s">
        <v>643</v>
      </c>
      <c r="Z12" s="51">
        <v>199.35993078571425</v>
      </c>
    </row>
    <row r="13" spans="1:26">
      <c r="A13" s="50">
        <v>7</v>
      </c>
      <c r="C13" s="43">
        <v>29.34932796</v>
      </c>
      <c r="E13" s="50" t="s">
        <v>73</v>
      </c>
      <c r="F13" s="43">
        <v>200</v>
      </c>
      <c r="H13" s="50">
        <v>2014</v>
      </c>
      <c r="I13" s="43">
        <v>149.5</v>
      </c>
      <c r="J13" s="43">
        <v>84.7</v>
      </c>
      <c r="K13" s="43">
        <v>1.7650531286894922</v>
      </c>
      <c r="M13" s="50" t="s">
        <v>679</v>
      </c>
      <c r="X13"/>
      <c r="Y13" s="46" t="s">
        <v>646</v>
      </c>
      <c r="Z13" s="51">
        <v>4.2574314785714273</v>
      </c>
    </row>
    <row r="14" spans="1:26">
      <c r="A14" s="50">
        <v>8</v>
      </c>
      <c r="C14" s="43">
        <v>35.210483869999997</v>
      </c>
      <c r="E14" s="48" t="s">
        <v>139</v>
      </c>
      <c r="H14" s="50">
        <v>2015</v>
      </c>
      <c r="I14" s="43">
        <v>146.5</v>
      </c>
      <c r="J14" s="43">
        <v>81.566666666666706</v>
      </c>
      <c r="K14" s="43">
        <v>1.7960768287699216</v>
      </c>
      <c r="M14" s="48" t="s">
        <v>69</v>
      </c>
      <c r="X14"/>
      <c r="Y14" s="44" t="s">
        <v>670</v>
      </c>
      <c r="Z14" s="51">
        <v>283.65683414577518</v>
      </c>
    </row>
    <row r="15" spans="1:26">
      <c r="A15" s="50">
        <v>9</v>
      </c>
      <c r="C15" s="43">
        <v>36.629510490000001</v>
      </c>
      <c r="E15" s="49">
        <v>2000</v>
      </c>
      <c r="H15" s="50">
        <v>2016</v>
      </c>
      <c r="I15" s="43">
        <v>104.310749229066</v>
      </c>
      <c r="J15" s="43">
        <v>56.844856399999998</v>
      </c>
      <c r="K15" s="43">
        <v>1.8350077005219774</v>
      </c>
      <c r="M15" s="49" t="s">
        <v>7</v>
      </c>
      <c r="X15"/>
      <c r="Y15" s="46" t="s">
        <v>671</v>
      </c>
      <c r="Z15" s="51">
        <v>556.71506424699965</v>
      </c>
    </row>
    <row r="16" spans="1:26">
      <c r="A16" s="50">
        <v>10</v>
      </c>
      <c r="C16" s="43">
        <v>57.642473119999998</v>
      </c>
      <c r="E16" s="50" t="s">
        <v>42</v>
      </c>
      <c r="F16" s="43">
        <v>60</v>
      </c>
      <c r="H16" s="49" t="s">
        <v>62</v>
      </c>
      <c r="M16" s="50" t="s">
        <v>483</v>
      </c>
      <c r="N16" s="43">
        <v>5.6</v>
      </c>
      <c r="O16" s="43">
        <v>28.6</v>
      </c>
      <c r="P16" s="43">
        <v>23.1</v>
      </c>
      <c r="Q16" s="43">
        <v>4.6500000000000004</v>
      </c>
      <c r="R16" s="43">
        <v>6.5</v>
      </c>
      <c r="S16" s="43">
        <v>36.82</v>
      </c>
      <c r="T16" s="43">
        <v>20.183333333333334</v>
      </c>
      <c r="U16" s="43">
        <v>14.9</v>
      </c>
      <c r="V16" s="43">
        <v>26.383333333333336</v>
      </c>
      <c r="W16" s="43">
        <v>13.133333333333333</v>
      </c>
      <c r="X16"/>
      <c r="Y16" s="46" t="s">
        <v>672</v>
      </c>
      <c r="Z16" s="51">
        <v>10.598604044550006</v>
      </c>
    </row>
    <row r="17" spans="1:26">
      <c r="A17" s="50">
        <v>11</v>
      </c>
      <c r="C17" s="43">
        <v>103.4220833</v>
      </c>
      <c r="E17" s="50" t="s">
        <v>169</v>
      </c>
      <c r="F17" s="43">
        <v>400</v>
      </c>
      <c r="H17" s="50">
        <v>2013</v>
      </c>
      <c r="I17" s="43">
        <v>130</v>
      </c>
      <c r="J17" s="43">
        <v>84.5</v>
      </c>
      <c r="K17" s="43">
        <v>1.5384615384615385</v>
      </c>
      <c r="M17" s="50" t="s">
        <v>476</v>
      </c>
      <c r="N17" s="43">
        <v>6</v>
      </c>
      <c r="O17" s="43">
        <v>46.8</v>
      </c>
      <c r="P17" s="43">
        <v>22</v>
      </c>
      <c r="Q17" s="43">
        <v>4.0333333333333341</v>
      </c>
      <c r="R17" s="43">
        <v>14.9</v>
      </c>
      <c r="S17" s="43">
        <v>26.859999999999996</v>
      </c>
      <c r="T17" s="43">
        <v>21.700000000000003</v>
      </c>
      <c r="U17" s="43">
        <v>13.074999999999999</v>
      </c>
      <c r="V17" s="43">
        <v>34.64</v>
      </c>
      <c r="W17" s="43">
        <v>16.400000000000002</v>
      </c>
      <c r="X17"/>
      <c r="Y17" s="41" t="s">
        <v>139</v>
      </c>
      <c r="Z17" s="51">
        <v>1233.0157994456299</v>
      </c>
    </row>
    <row r="18" spans="1:26">
      <c r="A18" s="50">
        <v>12</v>
      </c>
      <c r="C18" s="43">
        <v>164.67607530000001</v>
      </c>
      <c r="E18" s="50" t="s">
        <v>114</v>
      </c>
      <c r="F18" s="43">
        <v>200</v>
      </c>
      <c r="H18" s="50">
        <v>2014</v>
      </c>
      <c r="I18" s="43">
        <v>154</v>
      </c>
      <c r="J18" s="43">
        <v>89</v>
      </c>
      <c r="K18" s="43">
        <v>1.7303370786516854</v>
      </c>
      <c r="M18" s="50" t="s">
        <v>433</v>
      </c>
      <c r="N18" s="43">
        <v>10.35</v>
      </c>
      <c r="O18" s="43">
        <v>30.866666666666664</v>
      </c>
      <c r="P18" s="43">
        <v>23.1</v>
      </c>
      <c r="Q18" s="43">
        <v>15.466666666666669</v>
      </c>
      <c r="R18" s="43">
        <v>27.9</v>
      </c>
      <c r="S18" s="43">
        <v>36.74285714285714</v>
      </c>
      <c r="T18" s="43">
        <v>20.86</v>
      </c>
      <c r="U18" s="43">
        <v>16.171428571428571</v>
      </c>
      <c r="V18" s="43">
        <v>18.014285714285716</v>
      </c>
      <c r="W18" s="43">
        <v>13.5</v>
      </c>
      <c r="X18"/>
      <c r="Y18" s="42" t="s">
        <v>641</v>
      </c>
      <c r="Z18" s="51">
        <v>6133.9246908946443</v>
      </c>
    </row>
    <row r="19" spans="1:26">
      <c r="A19" s="49">
        <v>2017</v>
      </c>
      <c r="E19" s="50" t="s">
        <v>129</v>
      </c>
      <c r="F19" s="43">
        <v>800</v>
      </c>
      <c r="H19" s="50">
        <v>2015</v>
      </c>
      <c r="I19" s="43">
        <v>143</v>
      </c>
      <c r="J19" s="43">
        <v>81.2</v>
      </c>
      <c r="K19" s="43">
        <v>1.7610837438423645</v>
      </c>
      <c r="M19" s="49" t="s">
        <v>12</v>
      </c>
      <c r="X19"/>
      <c r="Y19" s="44" t="s">
        <v>35</v>
      </c>
      <c r="Z19" s="51">
        <v>1597.4594755357136</v>
      </c>
    </row>
    <row r="20" spans="1:26">
      <c r="A20" s="50">
        <v>1</v>
      </c>
      <c r="C20" s="43">
        <v>193.00490619999999</v>
      </c>
      <c r="E20" s="50" t="s">
        <v>73</v>
      </c>
      <c r="F20" s="43">
        <v>430</v>
      </c>
      <c r="H20" s="49" t="s">
        <v>64</v>
      </c>
      <c r="M20" s="50" t="s">
        <v>483</v>
      </c>
      <c r="Q20" s="43">
        <v>4.9000000000000004</v>
      </c>
      <c r="S20" s="43">
        <v>9.3800000000000008</v>
      </c>
      <c r="T20" s="43">
        <v>33.980000000000004</v>
      </c>
      <c r="U20" s="43">
        <v>14</v>
      </c>
      <c r="V20" s="43">
        <v>33.880000000000003</v>
      </c>
      <c r="W20" s="43">
        <v>30.033333333333331</v>
      </c>
      <c r="X20"/>
      <c r="Y20" s="46" t="s">
        <v>643</v>
      </c>
      <c r="Z20" s="51">
        <v>3158.7235714285703</v>
      </c>
    </row>
    <row r="21" spans="1:26">
      <c r="A21" s="50">
        <v>2</v>
      </c>
      <c r="C21" s="43">
        <v>169.9554196</v>
      </c>
      <c r="E21" s="48" t="s">
        <v>69</v>
      </c>
      <c r="H21" s="50">
        <v>2013</v>
      </c>
      <c r="I21" s="43">
        <v>132</v>
      </c>
      <c r="J21" s="43">
        <v>76</v>
      </c>
      <c r="K21" s="43">
        <v>1.736842105263158</v>
      </c>
      <c r="M21" s="50" t="s">
        <v>457</v>
      </c>
      <c r="Q21" s="43">
        <v>3.9333333333333336</v>
      </c>
      <c r="T21" s="43">
        <v>49.033333333333331</v>
      </c>
      <c r="U21" s="43">
        <v>21.099999999999998</v>
      </c>
      <c r="W21" s="43">
        <v>26</v>
      </c>
      <c r="X21"/>
      <c r="Y21" s="46" t="s">
        <v>646</v>
      </c>
      <c r="Z21" s="51">
        <v>36.195379642857141</v>
      </c>
    </row>
    <row r="22" spans="1:26">
      <c r="A22" s="50">
        <v>3</v>
      </c>
      <c r="C22" s="43">
        <v>92.246370970000001</v>
      </c>
      <c r="E22" s="49">
        <v>2004</v>
      </c>
      <c r="H22" s="50">
        <v>2015</v>
      </c>
      <c r="I22" s="43">
        <v>93.5</v>
      </c>
      <c r="J22" s="43">
        <v>83.6</v>
      </c>
      <c r="K22" s="43">
        <v>1.118421052631579</v>
      </c>
      <c r="M22" s="50" t="s">
        <v>476</v>
      </c>
      <c r="Q22" s="43">
        <v>2.3499999999999996</v>
      </c>
      <c r="S22" s="43">
        <v>8.4199999999999982</v>
      </c>
      <c r="T22" s="43">
        <v>30.96</v>
      </c>
      <c r="V22" s="43">
        <v>42.839999999999996</v>
      </c>
      <c r="W22" s="43">
        <v>28.066666666666663</v>
      </c>
      <c r="X22"/>
      <c r="Y22" s="44" t="s">
        <v>670</v>
      </c>
      <c r="Z22" s="51">
        <v>10670.389906253573</v>
      </c>
    </row>
    <row r="23" spans="1:26">
      <c r="A23" s="50">
        <v>4</v>
      </c>
      <c r="C23" s="43">
        <v>60.403750000000002</v>
      </c>
      <c r="E23" s="50" t="s">
        <v>42</v>
      </c>
      <c r="F23" s="43">
        <v>24000</v>
      </c>
      <c r="H23" s="49" t="s">
        <v>65</v>
      </c>
      <c r="M23" s="50" t="s">
        <v>433</v>
      </c>
      <c r="O23" s="43">
        <v>14.766666666666666</v>
      </c>
      <c r="Q23" s="43">
        <v>16.212499999999999</v>
      </c>
      <c r="S23" s="43">
        <v>18.016666666666669</v>
      </c>
      <c r="T23" s="43">
        <v>29.309999999999992</v>
      </c>
      <c r="U23" s="43">
        <v>19</v>
      </c>
      <c r="V23" s="43">
        <v>37.866666666666667</v>
      </c>
      <c r="W23" s="43">
        <v>23.483333333333334</v>
      </c>
      <c r="X23"/>
      <c r="Y23" s="46" t="s">
        <v>671</v>
      </c>
      <c r="Z23" s="51">
        <v>21098.972999999994</v>
      </c>
    </row>
    <row r="24" spans="1:26">
      <c r="A24" s="50">
        <v>5</v>
      </c>
      <c r="C24" s="43">
        <v>50.294459459999999</v>
      </c>
      <c r="E24" s="50" t="s">
        <v>395</v>
      </c>
      <c r="F24" s="43">
        <v>100</v>
      </c>
      <c r="H24" s="50">
        <v>2013</v>
      </c>
      <c r="I24" s="43">
        <v>174</v>
      </c>
      <c r="J24" s="43">
        <v>89.1</v>
      </c>
      <c r="K24" s="43">
        <v>1.9528619528619531</v>
      </c>
      <c r="M24" s="48" t="s">
        <v>273</v>
      </c>
      <c r="X24"/>
      <c r="Y24" s="46" t="s">
        <v>672</v>
      </c>
      <c r="Z24" s="51">
        <v>241.80681250714292</v>
      </c>
    </row>
    <row r="25" spans="1:26">
      <c r="A25" s="50">
        <v>6</v>
      </c>
      <c r="C25" s="43">
        <v>32.47</v>
      </c>
      <c r="E25" s="50" t="s">
        <v>169</v>
      </c>
      <c r="F25" s="43">
        <v>385</v>
      </c>
      <c r="H25" s="50">
        <v>2014</v>
      </c>
      <c r="I25" s="43">
        <v>191</v>
      </c>
      <c r="J25" s="43">
        <v>107</v>
      </c>
      <c r="K25" s="43">
        <v>1.7850467289719627</v>
      </c>
      <c r="M25" s="49" t="s">
        <v>7</v>
      </c>
      <c r="X25"/>
      <c r="Y25" s="42" t="s">
        <v>647</v>
      </c>
      <c r="Z25" s="51">
        <v>252.83402115582706</v>
      </c>
    </row>
    <row r="26" spans="1:26">
      <c r="A26" s="50">
        <v>7</v>
      </c>
      <c r="C26" s="43">
        <v>29.944413789999999</v>
      </c>
      <c r="E26" s="50" t="s">
        <v>63</v>
      </c>
      <c r="F26" s="43">
        <v>5.5</v>
      </c>
      <c r="H26" s="50">
        <v>2015</v>
      </c>
      <c r="I26" s="43">
        <v>205</v>
      </c>
      <c r="J26" s="43">
        <v>94.2</v>
      </c>
      <c r="K26" s="43">
        <v>2.1762208067940549</v>
      </c>
      <c r="M26" s="50" t="s">
        <v>513</v>
      </c>
      <c r="O26" s="43">
        <v>60</v>
      </c>
      <c r="W26" s="43">
        <v>40</v>
      </c>
      <c r="X26"/>
      <c r="Y26" s="44" t="s">
        <v>35</v>
      </c>
      <c r="Z26" s="51">
        <v>68.056218442857073</v>
      </c>
    </row>
    <row r="27" spans="1:26">
      <c r="A27" s="50">
        <v>8</v>
      </c>
      <c r="C27" s="43">
        <v>33.165725809999998</v>
      </c>
      <c r="E27" s="50" t="s">
        <v>7</v>
      </c>
      <c r="F27" s="43">
        <v>555</v>
      </c>
      <c r="H27" s="49" t="s">
        <v>66</v>
      </c>
      <c r="M27" s="50" t="s">
        <v>433</v>
      </c>
      <c r="N27" s="43">
        <v>23</v>
      </c>
      <c r="O27" s="43">
        <v>31</v>
      </c>
      <c r="P27" s="43">
        <v>15</v>
      </c>
      <c r="Q27" s="43">
        <v>54.5</v>
      </c>
      <c r="W27" s="43">
        <v>50</v>
      </c>
      <c r="X27"/>
      <c r="Y27" s="46" t="s">
        <v>643</v>
      </c>
      <c r="Z27" s="51">
        <v>133.55395757142855</v>
      </c>
    </row>
    <row r="28" spans="1:26">
      <c r="A28" s="50">
        <v>9</v>
      </c>
      <c r="C28" s="43">
        <v>37.057964599999998</v>
      </c>
      <c r="E28" s="50" t="s">
        <v>129</v>
      </c>
      <c r="F28" s="43">
        <v>385</v>
      </c>
      <c r="H28" s="50">
        <v>2013</v>
      </c>
      <c r="I28" s="43">
        <v>126</v>
      </c>
      <c r="J28" s="43">
        <v>69.400000000000006</v>
      </c>
      <c r="K28" s="43">
        <v>1.8155619596541785</v>
      </c>
      <c r="M28" s="49" t="s">
        <v>12</v>
      </c>
      <c r="X28"/>
      <c r="Y28" s="46" t="s">
        <v>646</v>
      </c>
      <c r="Z28" s="51">
        <v>2.5584793142857141</v>
      </c>
    </row>
    <row r="29" spans="1:26">
      <c r="A29" s="50">
        <v>10</v>
      </c>
      <c r="C29" s="43">
        <v>50.430543929999999</v>
      </c>
      <c r="E29" s="50" t="s">
        <v>353</v>
      </c>
      <c r="F29" s="43">
        <v>1370</v>
      </c>
      <c r="H29" s="50">
        <v>2014</v>
      </c>
      <c r="I29" s="43">
        <v>176</v>
      </c>
      <c r="J29" s="43">
        <v>41.7</v>
      </c>
      <c r="K29" s="43">
        <v>4.2206235011990403</v>
      </c>
      <c r="M29" s="50" t="s">
        <v>457</v>
      </c>
      <c r="Q29" s="43">
        <v>38</v>
      </c>
      <c r="T29" s="43">
        <v>47</v>
      </c>
      <c r="U29" s="43">
        <v>15</v>
      </c>
      <c r="X29"/>
      <c r="Y29" s="44" t="s">
        <v>670</v>
      </c>
      <c r="Z29" s="51">
        <v>437.61182386879619</v>
      </c>
    </row>
    <row r="30" spans="1:26">
      <c r="A30" s="50">
        <v>11</v>
      </c>
      <c r="C30" s="43">
        <v>94.960694439999997</v>
      </c>
      <c r="E30" s="48" t="s">
        <v>273</v>
      </c>
      <c r="H30" s="50">
        <v>2015</v>
      </c>
      <c r="I30" s="43">
        <v>86.061861154480894</v>
      </c>
      <c r="J30" s="43">
        <v>46.9</v>
      </c>
      <c r="K30" s="43">
        <v>1.8350077005219807</v>
      </c>
      <c r="M30" s="50" t="s">
        <v>506</v>
      </c>
      <c r="O30" s="43">
        <v>18.399999999999999</v>
      </c>
      <c r="Q30" s="43">
        <v>2.7</v>
      </c>
      <c r="T30" s="43">
        <v>25</v>
      </c>
      <c r="U30" s="43">
        <v>51</v>
      </c>
      <c r="W30" s="43">
        <v>2.9</v>
      </c>
      <c r="X30"/>
      <c r="Y30" s="46" t="s">
        <v>671</v>
      </c>
      <c r="Z30" s="51">
        <v>860.00052179828549</v>
      </c>
    </row>
    <row r="31" spans="1:26">
      <c r="A31" s="50">
        <v>12</v>
      </c>
      <c r="C31" s="43">
        <v>135.11586019999999</v>
      </c>
      <c r="E31" s="49">
        <v>1999</v>
      </c>
      <c r="H31" s="49" t="s">
        <v>68</v>
      </c>
      <c r="M31" s="50" t="s">
        <v>513</v>
      </c>
      <c r="U31" s="43">
        <v>40</v>
      </c>
      <c r="W31" s="43">
        <v>60</v>
      </c>
      <c r="X31"/>
      <c r="Y31" s="46" t="s">
        <v>672</v>
      </c>
      <c r="Z31" s="51">
        <v>15.223125939307144</v>
      </c>
    </row>
    <row r="32" spans="1:26">
      <c r="A32" s="49">
        <v>2018</v>
      </c>
      <c r="E32" s="50" t="s">
        <v>42</v>
      </c>
      <c r="F32" s="43">
        <v>40000</v>
      </c>
      <c r="H32" s="50">
        <v>2013</v>
      </c>
      <c r="I32" s="43">
        <v>105</v>
      </c>
      <c r="J32" s="43">
        <v>59.1</v>
      </c>
      <c r="K32" s="43">
        <v>1.7766497461928934</v>
      </c>
      <c r="M32" s="50" t="s">
        <v>433</v>
      </c>
      <c r="N32" s="43">
        <v>13</v>
      </c>
      <c r="O32" s="43">
        <v>19.933333333333334</v>
      </c>
      <c r="P32" s="43">
        <v>20.9</v>
      </c>
      <c r="Q32" s="43">
        <v>13.819999999999999</v>
      </c>
      <c r="T32" s="43">
        <v>28.9</v>
      </c>
      <c r="U32" s="43">
        <v>18.75</v>
      </c>
      <c r="W32" s="43">
        <v>33.44</v>
      </c>
      <c r="X32"/>
      <c r="Y32" s="41" t="s">
        <v>69</v>
      </c>
      <c r="Z32" s="51">
        <v>734.3104924564775</v>
      </c>
    </row>
    <row r="33" spans="1:26">
      <c r="A33" s="50">
        <v>1</v>
      </c>
      <c r="C33" s="43">
        <v>202.58823530000001</v>
      </c>
      <c r="E33" s="50" t="s">
        <v>169</v>
      </c>
      <c r="F33" s="43">
        <v>650</v>
      </c>
      <c r="H33" s="50">
        <v>2014</v>
      </c>
      <c r="I33" s="43">
        <v>112</v>
      </c>
      <c r="J33" s="43">
        <v>61.9</v>
      </c>
      <c r="K33" s="43">
        <v>1.8093699515347335</v>
      </c>
      <c r="M33" s="48" t="s">
        <v>278</v>
      </c>
      <c r="X33"/>
      <c r="Y33" s="42" t="s">
        <v>641</v>
      </c>
      <c r="Z33" s="51">
        <v>3514.0064961199118</v>
      </c>
    </row>
    <row r="34" spans="1:26">
      <c r="A34" s="50">
        <v>2</v>
      </c>
      <c r="C34" s="43">
        <v>161.03005949999999</v>
      </c>
      <c r="E34" s="50" t="s">
        <v>114</v>
      </c>
      <c r="F34" s="43">
        <v>285</v>
      </c>
      <c r="H34" s="50">
        <v>2015</v>
      </c>
      <c r="I34" s="43">
        <v>111</v>
      </c>
      <c r="J34" s="43">
        <v>61</v>
      </c>
      <c r="K34" s="43">
        <v>1.819672131147541</v>
      </c>
      <c r="M34" s="49" t="s">
        <v>7</v>
      </c>
      <c r="X34"/>
      <c r="Y34" s="44" t="s">
        <v>35</v>
      </c>
      <c r="Z34" s="51">
        <v>2610.258496428572</v>
      </c>
    </row>
    <row r="35" spans="1:26">
      <c r="A35" s="50">
        <v>3</v>
      </c>
      <c r="C35" s="43">
        <v>109.237741</v>
      </c>
      <c r="E35" s="50" t="s">
        <v>63</v>
      </c>
      <c r="F35" s="43">
        <v>1</v>
      </c>
      <c r="H35" s="48" t="s">
        <v>69</v>
      </c>
      <c r="M35" s="50" t="s">
        <v>433</v>
      </c>
      <c r="N35" s="43">
        <v>18.27</v>
      </c>
      <c r="O35" s="43">
        <v>32.46</v>
      </c>
      <c r="T35" s="43">
        <v>17.990000000000002</v>
      </c>
      <c r="U35" s="43">
        <v>5.1100000000000003</v>
      </c>
      <c r="W35" s="43">
        <v>26.17</v>
      </c>
      <c r="X35"/>
      <c r="Y35" s="46" t="s">
        <v>643</v>
      </c>
      <c r="Z35" s="51">
        <v>5161.368571428573</v>
      </c>
    </row>
    <row r="36" spans="1:26">
      <c r="A36" s="50">
        <v>4</v>
      </c>
      <c r="C36" s="43">
        <v>70.450736500000005</v>
      </c>
      <c r="E36" s="50" t="s">
        <v>7</v>
      </c>
      <c r="F36" s="43">
        <v>150</v>
      </c>
      <c r="H36" s="49" t="s">
        <v>70</v>
      </c>
      <c r="M36" s="49" t="s">
        <v>12</v>
      </c>
      <c r="X36"/>
      <c r="Y36" s="46" t="s">
        <v>646</v>
      </c>
      <c r="Z36" s="51">
        <v>59.14842142857141</v>
      </c>
    </row>
    <row r="37" spans="1:26">
      <c r="A37" s="50">
        <v>5</v>
      </c>
      <c r="C37" s="43">
        <v>43.38450899</v>
      </c>
      <c r="E37" s="50" t="s">
        <v>129</v>
      </c>
      <c r="F37" s="43">
        <v>1325</v>
      </c>
      <c r="H37" s="50">
        <v>2010</v>
      </c>
      <c r="I37" s="43">
        <v>188.25</v>
      </c>
      <c r="J37" s="43">
        <v>102.224753674282</v>
      </c>
      <c r="K37" s="43">
        <v>1.8415304829182531</v>
      </c>
      <c r="M37" s="50" t="s">
        <v>506</v>
      </c>
      <c r="N37" s="43">
        <v>2</v>
      </c>
      <c r="Q37" s="43">
        <v>11</v>
      </c>
      <c r="U37" s="43">
        <v>87</v>
      </c>
      <c r="X37"/>
      <c r="Y37" s="44" t="s">
        <v>670</v>
      </c>
      <c r="Z37" s="51">
        <v>4417.7544958112503</v>
      </c>
    </row>
    <row r="38" spans="1:26">
      <c r="A38" s="50">
        <v>6</v>
      </c>
      <c r="C38" s="43">
        <v>35.426345609999998</v>
      </c>
      <c r="E38" s="50" t="s">
        <v>353</v>
      </c>
      <c r="F38" s="43">
        <v>320</v>
      </c>
      <c r="H38" s="50">
        <v>2011</v>
      </c>
      <c r="I38" s="43">
        <v>164.2876923</v>
      </c>
      <c r="J38" s="43">
        <v>89.212583676407803</v>
      </c>
      <c r="K38" s="43">
        <v>1.8415304829182495</v>
      </c>
      <c r="M38" s="50" t="s">
        <v>513</v>
      </c>
      <c r="N38" s="43">
        <v>20</v>
      </c>
      <c r="O38" s="43">
        <v>8</v>
      </c>
      <c r="Q38" s="43">
        <v>18.666666666666668</v>
      </c>
      <c r="S38" s="43">
        <v>10</v>
      </c>
      <c r="T38" s="43">
        <v>28.25</v>
      </c>
      <c r="U38" s="43">
        <v>26.166666666666668</v>
      </c>
      <c r="W38" s="43">
        <v>30</v>
      </c>
      <c r="X38"/>
      <c r="Y38" s="46" t="s">
        <v>671</v>
      </c>
      <c r="Z38" s="51">
        <v>8735.3782893928583</v>
      </c>
    </row>
    <row r="39" spans="1:26">
      <c r="A39" s="50">
        <v>7</v>
      </c>
      <c r="C39" s="43">
        <v>30.193566430000001</v>
      </c>
      <c r="E39" s="49">
        <v>2001</v>
      </c>
      <c r="H39" s="50">
        <v>2012</v>
      </c>
      <c r="I39" s="43">
        <v>194.75</v>
      </c>
      <c r="J39" s="43">
        <v>105.754426443912</v>
      </c>
      <c r="K39" s="43">
        <v>1.8415304829182519</v>
      </c>
      <c r="M39" s="50" t="s">
        <v>433</v>
      </c>
      <c r="N39" s="43">
        <v>16.058333333333334</v>
      </c>
      <c r="O39" s="43">
        <v>16.9725</v>
      </c>
      <c r="Q39" s="43">
        <v>20.385714285714283</v>
      </c>
      <c r="S39" s="43">
        <v>32.4</v>
      </c>
      <c r="T39" s="43">
        <v>32.398888888888884</v>
      </c>
      <c r="U39" s="43">
        <v>21.305714285714288</v>
      </c>
      <c r="W39" s="43">
        <v>22.38</v>
      </c>
      <c r="X39"/>
      <c r="Y39" s="46" t="s">
        <v>672</v>
      </c>
      <c r="Z39" s="51">
        <v>100.13070222964286</v>
      </c>
    </row>
    <row r="40" spans="1:26">
      <c r="A40" s="50">
        <v>8</v>
      </c>
      <c r="C40" s="43">
        <v>36.21852792</v>
      </c>
      <c r="E40" s="50" t="s">
        <v>42</v>
      </c>
      <c r="F40" s="43">
        <v>35000</v>
      </c>
      <c r="H40" s="50">
        <v>2013</v>
      </c>
      <c r="I40" s="43">
        <v>176.42929291999999</v>
      </c>
      <c r="J40" s="43">
        <v>95.805795536120996</v>
      </c>
      <c r="K40" s="43">
        <v>1.8415304829182497</v>
      </c>
      <c r="M40" s="48" t="s">
        <v>286</v>
      </c>
      <c r="X40"/>
      <c r="Y40" s="42" t="s">
        <v>647</v>
      </c>
      <c r="Z40" s="51">
        <v>178.3712917237911</v>
      </c>
    </row>
    <row r="41" spans="1:26">
      <c r="A41" s="50">
        <v>9</v>
      </c>
      <c r="C41" s="43" t="e">
        <v>#DIV/0!</v>
      </c>
      <c r="E41" s="50" t="s">
        <v>169</v>
      </c>
      <c r="F41" s="43">
        <v>552.5</v>
      </c>
      <c r="H41" s="50">
        <v>2014</v>
      </c>
      <c r="I41" s="43">
        <v>176.06666666000001</v>
      </c>
      <c r="J41" s="43">
        <v>95.608879838355605</v>
      </c>
      <c r="K41" s="43">
        <v>1.8415304829182508</v>
      </c>
      <c r="M41" s="49" t="s">
        <v>679</v>
      </c>
      <c r="X41"/>
      <c r="Y41" s="44" t="s">
        <v>35</v>
      </c>
      <c r="Z41" s="51">
        <v>140.48427573928589</v>
      </c>
    </row>
    <row r="42" spans="1:26">
      <c r="A42" s="50">
        <v>10</v>
      </c>
      <c r="C42" s="43" t="e">
        <v>#DIV/0!</v>
      </c>
      <c r="E42" s="50" t="s">
        <v>114</v>
      </c>
      <c r="F42" s="43">
        <v>230</v>
      </c>
      <c r="H42" s="50">
        <v>2015</v>
      </c>
      <c r="I42" s="43">
        <v>179.25902778</v>
      </c>
      <c r="J42" s="43">
        <v>114.82</v>
      </c>
      <c r="K42" s="43">
        <v>1.5612177998606516</v>
      </c>
      <c r="M42" s="50" t="s">
        <v>679</v>
      </c>
      <c r="X42"/>
      <c r="Y42" s="46" t="s">
        <v>643</v>
      </c>
      <c r="Z42" s="51">
        <v>274.06643807142842</v>
      </c>
    </row>
    <row r="43" spans="1:26">
      <c r="A43" s="50">
        <v>11</v>
      </c>
      <c r="C43" s="43">
        <v>130.82090400000001</v>
      </c>
      <c r="E43" s="50" t="s">
        <v>7</v>
      </c>
      <c r="F43" s="43">
        <v>150</v>
      </c>
      <c r="H43" s="50">
        <v>2016</v>
      </c>
      <c r="I43" s="43">
        <v>194.5</v>
      </c>
      <c r="J43" s="43">
        <v>131.38999999999999</v>
      </c>
      <c r="K43" s="43">
        <v>1.4803257477738034</v>
      </c>
      <c r="M43" s="48" t="s">
        <v>305</v>
      </c>
      <c r="X43"/>
      <c r="Y43" s="46" t="s">
        <v>646</v>
      </c>
      <c r="Z43" s="51">
        <v>6.9021134071428571</v>
      </c>
    </row>
    <row r="44" spans="1:26">
      <c r="A44" s="50">
        <v>12</v>
      </c>
      <c r="C44" s="43">
        <v>152.79860719999999</v>
      </c>
      <c r="E44" s="50" t="s">
        <v>129</v>
      </c>
      <c r="F44" s="43">
        <v>1220</v>
      </c>
      <c r="H44" s="49" t="s">
        <v>77</v>
      </c>
      <c r="M44" s="49" t="s">
        <v>679</v>
      </c>
      <c r="X44"/>
      <c r="Y44" s="44" t="s">
        <v>670</v>
      </c>
      <c r="Z44" s="51">
        <v>216.25830770829671</v>
      </c>
    </row>
    <row r="45" spans="1:26">
      <c r="A45" s="48" t="s">
        <v>69</v>
      </c>
      <c r="E45" s="50" t="s">
        <v>353</v>
      </c>
      <c r="F45" s="43">
        <v>320</v>
      </c>
      <c r="H45" s="50">
        <v>2015</v>
      </c>
      <c r="I45" s="43">
        <v>120.417678278024</v>
      </c>
      <c r="J45" s="43">
        <v>65.39</v>
      </c>
      <c r="K45" s="43">
        <v>1.8415304829182444</v>
      </c>
      <c r="M45" s="50" t="s">
        <v>679</v>
      </c>
      <c r="X45"/>
      <c r="Y45" s="46" t="s">
        <v>671</v>
      </c>
      <c r="Z45" s="51">
        <v>422.45277504171435</v>
      </c>
    </row>
    <row r="46" spans="1:26">
      <c r="A46" s="49">
        <v>2015</v>
      </c>
      <c r="E46" s="48" t="s">
        <v>278</v>
      </c>
      <c r="H46" s="49" t="s">
        <v>80</v>
      </c>
      <c r="M46" s="48" t="s">
        <v>308</v>
      </c>
      <c r="X46"/>
      <c r="Y46" s="46" t="s">
        <v>672</v>
      </c>
      <c r="Z46" s="51">
        <v>10.063840374878575</v>
      </c>
    </row>
    <row r="47" spans="1:26">
      <c r="A47" s="50">
        <v>1</v>
      </c>
      <c r="C47" s="43">
        <v>213.68</v>
      </c>
      <c r="E47" s="49">
        <v>1989</v>
      </c>
      <c r="H47" s="50">
        <v>2012</v>
      </c>
      <c r="I47" s="43">
        <v>53.6</v>
      </c>
      <c r="J47" s="43">
        <v>28.697163366503599</v>
      </c>
      <c r="K47" s="43">
        <v>1.8677804253839223</v>
      </c>
      <c r="M47" s="49" t="s">
        <v>679</v>
      </c>
      <c r="X47"/>
      <c r="Y47" s="41" t="s">
        <v>273</v>
      </c>
      <c r="Z47" s="51">
        <v>297.51502390550598</v>
      </c>
    </row>
    <row r="48" spans="1:26">
      <c r="A48" s="50">
        <v>2</v>
      </c>
      <c r="C48" s="43">
        <v>61.283963952000001</v>
      </c>
      <c r="E48" s="50" t="s">
        <v>42</v>
      </c>
      <c r="F48" s="43">
        <v>39</v>
      </c>
      <c r="H48" s="49" t="s">
        <v>83</v>
      </c>
      <c r="M48" s="50" t="s">
        <v>679</v>
      </c>
      <c r="X48"/>
      <c r="Y48" s="42" t="s">
        <v>641</v>
      </c>
      <c r="Z48" s="51">
        <v>1409.4366569942506</v>
      </c>
    </row>
    <row r="49" spans="1:26">
      <c r="A49" s="50">
        <v>3</v>
      </c>
      <c r="C49" s="43">
        <v>62.665550111999991</v>
      </c>
      <c r="E49" s="50" t="s">
        <v>169</v>
      </c>
      <c r="F49" s="43">
        <v>0.21000000000000002</v>
      </c>
      <c r="H49" s="50">
        <v>2015</v>
      </c>
      <c r="I49" s="43">
        <v>45.42</v>
      </c>
      <c r="J49" s="43">
        <v>24.49</v>
      </c>
      <c r="K49" s="43">
        <v>1.8546345447121275</v>
      </c>
      <c r="M49" s="48" t="s">
        <v>321</v>
      </c>
      <c r="X49"/>
      <c r="Y49" s="44" t="s">
        <v>35</v>
      </c>
      <c r="Z49" s="51">
        <v>647.87989637499982</v>
      </c>
    </row>
    <row r="50" spans="1:26">
      <c r="A50" s="50">
        <v>4</v>
      </c>
      <c r="C50" s="43">
        <v>42.008764069999998</v>
      </c>
      <c r="E50" s="50" t="s">
        <v>114</v>
      </c>
      <c r="F50" s="43">
        <v>0.16</v>
      </c>
      <c r="H50" s="50">
        <v>2016</v>
      </c>
      <c r="I50" s="43">
        <v>44.28</v>
      </c>
      <c r="J50" s="43">
        <v>27.08</v>
      </c>
      <c r="K50" s="43">
        <v>1.6351550960118171</v>
      </c>
      <c r="M50" s="49" t="s">
        <v>12</v>
      </c>
      <c r="X50"/>
      <c r="Y50" s="46" t="s">
        <v>643</v>
      </c>
      <c r="Z50" s="51">
        <v>1281.0810892857137</v>
      </c>
    </row>
    <row r="51" spans="1:26">
      <c r="A51" s="50">
        <v>5</v>
      </c>
      <c r="C51" s="43">
        <v>42.011481474</v>
      </c>
      <c r="E51" s="50" t="s">
        <v>63</v>
      </c>
      <c r="F51" s="43">
        <v>1.5</v>
      </c>
      <c r="H51" s="49" t="s">
        <v>87</v>
      </c>
      <c r="M51" s="50" t="s">
        <v>433</v>
      </c>
      <c r="N51" s="43">
        <v>2</v>
      </c>
      <c r="O51" s="43">
        <v>3.6</v>
      </c>
      <c r="Q51" s="43">
        <v>43.7</v>
      </c>
      <c r="T51" s="43">
        <v>61</v>
      </c>
      <c r="U51" s="43">
        <v>2</v>
      </c>
      <c r="W51" s="43">
        <v>11.55</v>
      </c>
      <c r="X51"/>
      <c r="Y51" s="46" t="s">
        <v>646</v>
      </c>
      <c r="Z51" s="51">
        <v>14.678703464285718</v>
      </c>
    </row>
    <row r="52" spans="1:26">
      <c r="A52" s="50">
        <v>6</v>
      </c>
      <c r="C52" s="43">
        <v>30.621484978000002</v>
      </c>
      <c r="E52" s="50" t="s">
        <v>7</v>
      </c>
      <c r="F52" s="43">
        <v>200</v>
      </c>
      <c r="H52" s="50">
        <v>2012</v>
      </c>
      <c r="I52" s="43">
        <v>139</v>
      </c>
      <c r="J52" s="43">
        <v>74.419882610895598</v>
      </c>
      <c r="K52" s="43">
        <v>1.8677804253839203</v>
      </c>
      <c r="M52" s="48" t="s">
        <v>347</v>
      </c>
      <c r="X52"/>
      <c r="Y52" s="44" t="s">
        <v>670</v>
      </c>
      <c r="Z52" s="51">
        <v>2170.9934176135007</v>
      </c>
    </row>
    <row r="53" spans="1:26">
      <c r="A53" s="50">
        <v>7</v>
      </c>
      <c r="C53" s="43">
        <v>24.717965736000004</v>
      </c>
      <c r="E53" s="50" t="s">
        <v>129</v>
      </c>
      <c r="F53" s="43">
        <v>0.17</v>
      </c>
      <c r="H53" s="49" t="s">
        <v>89</v>
      </c>
      <c r="M53" s="49" t="s">
        <v>12</v>
      </c>
      <c r="X53"/>
      <c r="Y53" s="46" t="s">
        <v>671</v>
      </c>
      <c r="Z53" s="51">
        <v>4292.7614187964291</v>
      </c>
    </row>
    <row r="54" spans="1:26">
      <c r="A54" s="50">
        <v>8</v>
      </c>
      <c r="C54" s="43">
        <v>22.57022796</v>
      </c>
      <c r="E54" s="50" t="s">
        <v>73</v>
      </c>
      <c r="F54" s="43">
        <v>260</v>
      </c>
      <c r="H54" s="50">
        <v>2012</v>
      </c>
      <c r="I54" s="43">
        <v>45.666666669999998</v>
      </c>
      <c r="J54" s="43">
        <v>24.798213819210101</v>
      </c>
      <c r="K54" s="43">
        <v>1.8415304829182499</v>
      </c>
      <c r="M54" s="50" t="s">
        <v>433</v>
      </c>
      <c r="N54" s="43">
        <v>7.5</v>
      </c>
      <c r="P54" s="43">
        <v>22</v>
      </c>
      <c r="Q54" s="43">
        <v>36.666666666666664</v>
      </c>
      <c r="T54" s="43">
        <v>29.5</v>
      </c>
      <c r="U54" s="43">
        <v>13.7</v>
      </c>
      <c r="W54" s="43">
        <v>19.433333333333334</v>
      </c>
      <c r="X54"/>
      <c r="Y54" s="46" t="s">
        <v>672</v>
      </c>
      <c r="Z54" s="51">
        <v>49.225416430571428</v>
      </c>
    </row>
    <row r="55" spans="1:26">
      <c r="A55" s="50">
        <v>9</v>
      </c>
      <c r="C55" s="43">
        <v>35.300544899999998</v>
      </c>
      <c r="E55" s="48" t="s">
        <v>286</v>
      </c>
      <c r="H55" s="49" t="s">
        <v>90</v>
      </c>
      <c r="M55" s="48" t="s">
        <v>350</v>
      </c>
      <c r="X55"/>
      <c r="Y55" s="42" t="s">
        <v>647</v>
      </c>
      <c r="Z55" s="51">
        <v>75.130697287757201</v>
      </c>
    </row>
    <row r="56" spans="1:26">
      <c r="A56" s="50">
        <v>10</v>
      </c>
      <c r="C56" s="43">
        <v>66.144581893999998</v>
      </c>
      <c r="E56" s="49">
        <v>2015</v>
      </c>
      <c r="H56" s="50">
        <v>2012</v>
      </c>
      <c r="I56" s="43">
        <v>317</v>
      </c>
      <c r="J56" s="43">
        <v>169.720163939956</v>
      </c>
      <c r="K56" s="43">
        <v>1.8677804253839221</v>
      </c>
      <c r="M56" s="49" t="s">
        <v>12</v>
      </c>
      <c r="X56"/>
      <c r="Y56" s="44" t="s">
        <v>35</v>
      </c>
      <c r="Z56" s="51">
        <v>40.975477571428598</v>
      </c>
    </row>
    <row r="57" spans="1:26">
      <c r="A57" s="50">
        <v>11</v>
      </c>
      <c r="C57" s="43">
        <v>107.767444412</v>
      </c>
      <c r="E57" s="50" t="s">
        <v>599</v>
      </c>
      <c r="F57" s="43">
        <v>40</v>
      </c>
      <c r="H57" s="49" t="s">
        <v>92</v>
      </c>
      <c r="M57" s="50" t="s">
        <v>433</v>
      </c>
      <c r="N57" s="43">
        <v>4</v>
      </c>
      <c r="T57" s="43">
        <v>75</v>
      </c>
      <c r="U57" s="43">
        <v>21</v>
      </c>
      <c r="X57"/>
      <c r="Y57" s="46" t="s">
        <v>643</v>
      </c>
      <c r="Z57" s="51">
        <v>79.750485857142905</v>
      </c>
    </row>
    <row r="58" spans="1:26">
      <c r="A58" s="50">
        <v>12</v>
      </c>
      <c r="C58" s="43">
        <v>126.15775734399999</v>
      </c>
      <c r="E58" s="50" t="s">
        <v>169</v>
      </c>
      <c r="F58" s="43">
        <v>200</v>
      </c>
      <c r="H58" s="50">
        <v>2012</v>
      </c>
      <c r="I58" s="43">
        <v>151.666666666667</v>
      </c>
      <c r="J58" s="43">
        <v>81.201550570641501</v>
      </c>
      <c r="K58" s="43">
        <v>1.8677804253839241</v>
      </c>
      <c r="M58" s="48" t="s">
        <v>355</v>
      </c>
      <c r="X58"/>
      <c r="Y58" s="46" t="s">
        <v>646</v>
      </c>
      <c r="Z58" s="51">
        <v>2.2004692857142856</v>
      </c>
    </row>
    <row r="59" spans="1:26">
      <c r="A59" s="49">
        <v>2016</v>
      </c>
      <c r="E59" s="50" t="s">
        <v>114</v>
      </c>
      <c r="F59" s="43">
        <v>100</v>
      </c>
      <c r="H59" s="49" t="s">
        <v>93</v>
      </c>
      <c r="M59" s="49" t="s">
        <v>12</v>
      </c>
      <c r="X59"/>
      <c r="Y59" s="44" t="s">
        <v>670</v>
      </c>
      <c r="Z59" s="51">
        <v>109.28591700408573</v>
      </c>
    </row>
    <row r="60" spans="1:26">
      <c r="A60" s="50">
        <v>1</v>
      </c>
      <c r="C60" s="43">
        <v>145.940679222</v>
      </c>
      <c r="E60" s="50" t="s">
        <v>7</v>
      </c>
      <c r="F60" s="43">
        <v>70</v>
      </c>
      <c r="H60" s="50">
        <v>2012</v>
      </c>
      <c r="I60" s="43">
        <v>100.333333333333</v>
      </c>
      <c r="J60" s="43">
        <v>53.7179488390397</v>
      </c>
      <c r="K60" s="43">
        <v>1.8677804253839159</v>
      </c>
      <c r="M60" s="50" t="s">
        <v>457</v>
      </c>
      <c r="N60" s="43">
        <v>25</v>
      </c>
      <c r="O60" s="43">
        <v>9.5</v>
      </c>
      <c r="T60" s="43">
        <v>36.700000000000003</v>
      </c>
      <c r="U60" s="43">
        <v>19</v>
      </c>
      <c r="W60" s="43">
        <v>9.8000000000000007</v>
      </c>
      <c r="X60"/>
      <c r="Y60" s="46" t="s">
        <v>671</v>
      </c>
      <c r="Z60" s="51">
        <v>213.18379672457149</v>
      </c>
    </row>
    <row r="61" spans="1:26">
      <c r="A61" s="50">
        <v>2</v>
      </c>
      <c r="C61" s="43">
        <v>88.705961062</v>
      </c>
      <c r="E61" s="50" t="s">
        <v>12</v>
      </c>
      <c r="F61" s="43">
        <v>35</v>
      </c>
      <c r="H61" s="49" t="s">
        <v>94</v>
      </c>
      <c r="M61" s="50" t="s">
        <v>513</v>
      </c>
      <c r="N61" s="43">
        <v>1.3</v>
      </c>
      <c r="O61" s="43">
        <v>7.3</v>
      </c>
      <c r="T61" s="43">
        <v>43</v>
      </c>
      <c r="U61" s="43">
        <v>32</v>
      </c>
      <c r="W61" s="43">
        <v>16.399999999999999</v>
      </c>
      <c r="X61"/>
      <c r="Y61" s="46" t="s">
        <v>672</v>
      </c>
      <c r="Z61" s="51">
        <v>5.3880372836000019</v>
      </c>
    </row>
    <row r="62" spans="1:26">
      <c r="A62" s="50">
        <v>3</v>
      </c>
      <c r="C62" s="43">
        <v>60.855304488000002</v>
      </c>
      <c r="E62" s="50" t="s">
        <v>129</v>
      </c>
      <c r="F62" s="43">
        <v>520</v>
      </c>
      <c r="H62" s="50">
        <v>2012</v>
      </c>
      <c r="I62" s="43">
        <v>202</v>
      </c>
      <c r="J62" s="43">
        <v>108.14975746331601</v>
      </c>
      <c r="K62" s="43">
        <v>1.8677804253839185</v>
      </c>
      <c r="M62" s="48" t="s">
        <v>568</v>
      </c>
      <c r="X62"/>
      <c r="Y62" s="41" t="s">
        <v>278</v>
      </c>
      <c r="Z62" s="51">
        <v>42.926738435747069</v>
      </c>
    </row>
    <row r="63" spans="1:26">
      <c r="A63" s="50">
        <v>4</v>
      </c>
      <c r="C63" s="43">
        <v>46.266025472000003</v>
      </c>
      <c r="E63" s="48" t="s">
        <v>305</v>
      </c>
      <c r="H63" s="49" t="s">
        <v>95</v>
      </c>
      <c r="M63" s="49" t="s">
        <v>12</v>
      </c>
      <c r="X63"/>
      <c r="Y63" s="42" t="s">
        <v>641</v>
      </c>
      <c r="Z63" s="51">
        <v>71.000015090133886</v>
      </c>
    </row>
    <row r="64" spans="1:26">
      <c r="A64" s="50">
        <v>5</v>
      </c>
      <c r="C64" s="43">
        <v>37.479240679999997</v>
      </c>
      <c r="E64" s="49">
        <v>2003</v>
      </c>
      <c r="H64" s="50">
        <v>2012</v>
      </c>
      <c r="I64" s="43">
        <v>106</v>
      </c>
      <c r="J64" s="43">
        <v>56.751852926294497</v>
      </c>
      <c r="K64" s="43">
        <v>1.8677804253839201</v>
      </c>
      <c r="M64" s="50" t="s">
        <v>576</v>
      </c>
      <c r="T64" s="43">
        <v>37</v>
      </c>
      <c r="U64" s="43">
        <v>25</v>
      </c>
      <c r="W64" s="43">
        <v>38</v>
      </c>
      <c r="X64"/>
      <c r="Y64" s="44" t="s">
        <v>35</v>
      </c>
      <c r="Z64" s="51">
        <v>109.82956930357143</v>
      </c>
    </row>
    <row r="65" spans="1:26">
      <c r="A65" s="50">
        <v>6</v>
      </c>
      <c r="C65" s="43">
        <v>35.542131064000003</v>
      </c>
      <c r="E65" s="50" t="s">
        <v>42</v>
      </c>
      <c r="F65" s="43">
        <v>110000</v>
      </c>
      <c r="H65" s="49" t="s">
        <v>96</v>
      </c>
      <c r="M65" s="50" t="s">
        <v>506</v>
      </c>
      <c r="T65" s="43">
        <v>36</v>
      </c>
      <c r="U65" s="43">
        <v>16</v>
      </c>
      <c r="W65" s="43">
        <v>48</v>
      </c>
      <c r="X65"/>
      <c r="Y65" s="46" t="s">
        <v>643</v>
      </c>
      <c r="Z65" s="51">
        <v>217.19225357142861</v>
      </c>
    </row>
    <row r="66" spans="1:26">
      <c r="A66" s="50">
        <v>7</v>
      </c>
      <c r="C66" s="43">
        <v>30.098967793999996</v>
      </c>
      <c r="E66" s="50" t="s">
        <v>169</v>
      </c>
      <c r="F66" s="43">
        <v>120</v>
      </c>
      <c r="H66" s="50">
        <v>2012</v>
      </c>
      <c r="I66" s="43">
        <v>99.5</v>
      </c>
      <c r="J66" s="43">
        <v>53.271786473266999</v>
      </c>
      <c r="K66" s="43">
        <v>1.8677804253839201</v>
      </c>
      <c r="M66" s="50" t="s">
        <v>433</v>
      </c>
      <c r="N66" s="43">
        <v>11</v>
      </c>
      <c r="O66" s="43">
        <v>3.4</v>
      </c>
      <c r="Q66" s="43">
        <v>41</v>
      </c>
      <c r="T66" s="43">
        <v>25</v>
      </c>
      <c r="U66" s="43">
        <v>14.5</v>
      </c>
      <c r="W66" s="43">
        <v>12.3</v>
      </c>
      <c r="X66"/>
      <c r="Y66" s="46" t="s">
        <v>646</v>
      </c>
      <c r="Z66" s="51">
        <v>2.4668850357142857</v>
      </c>
    </row>
    <row r="67" spans="1:26">
      <c r="A67" s="50">
        <v>8</v>
      </c>
      <c r="C67" s="43">
        <v>27.451355161999999</v>
      </c>
      <c r="E67" s="50" t="s">
        <v>63</v>
      </c>
      <c r="F67" s="43">
        <v>0.5</v>
      </c>
      <c r="H67" s="49" t="s">
        <v>97</v>
      </c>
      <c r="M67" s="48" t="s">
        <v>679</v>
      </c>
      <c r="X67"/>
      <c r="Y67" s="44" t="s">
        <v>670</v>
      </c>
      <c r="Z67" s="51">
        <v>32.170460876696424</v>
      </c>
    </row>
    <row r="68" spans="1:26">
      <c r="A68" s="50">
        <v>9</v>
      </c>
      <c r="C68" s="43">
        <v>31.601340014000005</v>
      </c>
      <c r="E68" s="50" t="s">
        <v>7</v>
      </c>
      <c r="F68" s="43">
        <v>120</v>
      </c>
      <c r="H68" s="50">
        <v>2012</v>
      </c>
      <c r="I68" s="43">
        <v>79.6666666666667</v>
      </c>
      <c r="J68" s="43">
        <v>42.653122167875402</v>
      </c>
      <c r="K68" s="43">
        <v>1.8677804253839216</v>
      </c>
      <c r="M68" s="49" t="s">
        <v>679</v>
      </c>
      <c r="X68"/>
      <c r="Y68" s="46" t="s">
        <v>671</v>
      </c>
      <c r="Z68" s="51">
        <v>63.616075845357152</v>
      </c>
    </row>
    <row r="69" spans="1:26">
      <c r="A69" s="50">
        <v>10</v>
      </c>
      <c r="C69" s="43">
        <v>77.319149058000008</v>
      </c>
      <c r="E69" s="50" t="s">
        <v>129</v>
      </c>
      <c r="F69" s="43">
        <v>120</v>
      </c>
      <c r="H69" s="49" t="s">
        <v>98</v>
      </c>
      <c r="M69" s="50" t="s">
        <v>679</v>
      </c>
      <c r="X69"/>
      <c r="Y69" s="46" t="s">
        <v>672</v>
      </c>
      <c r="Z69" s="51">
        <v>0.72484590803571436</v>
      </c>
    </row>
    <row r="70" spans="1:26">
      <c r="A70" s="50">
        <v>11</v>
      </c>
      <c r="C70" s="43">
        <v>146.95001230399998</v>
      </c>
      <c r="E70" s="50" t="s">
        <v>73</v>
      </c>
      <c r="F70" s="43">
        <v>230</v>
      </c>
      <c r="H70" s="50">
        <v>2012</v>
      </c>
      <c r="I70" s="43">
        <v>99</v>
      </c>
      <c r="J70" s="43">
        <v>53.004089053803298</v>
      </c>
      <c r="K70" s="43">
        <v>1.8677804253839219</v>
      </c>
      <c r="M70"/>
      <c r="N70"/>
      <c r="O70"/>
      <c r="P70"/>
      <c r="Q70"/>
      <c r="R70"/>
      <c r="S70"/>
      <c r="T70"/>
      <c r="U70"/>
      <c r="V70"/>
      <c r="W70"/>
      <c r="Y70" s="42" t="s">
        <v>647</v>
      </c>
      <c r="Z70" s="51">
        <v>37.312083104869657</v>
      </c>
    </row>
    <row r="71" spans="1:26">
      <c r="A71" s="50">
        <v>12</v>
      </c>
      <c r="C71" s="43">
        <v>137.34579929600002</v>
      </c>
      <c r="E71" s="48" t="s">
        <v>308</v>
      </c>
      <c r="H71" s="49" t="s">
        <v>99</v>
      </c>
      <c r="M71"/>
      <c r="N71"/>
      <c r="O71"/>
      <c r="P71"/>
      <c r="Q71"/>
      <c r="R71"/>
      <c r="S71"/>
      <c r="T71"/>
      <c r="U71"/>
      <c r="V71"/>
      <c r="W71"/>
      <c r="Y71" s="44" t="s">
        <v>35</v>
      </c>
      <c r="Z71" s="51">
        <v>63.852737139332149</v>
      </c>
    </row>
    <row r="72" spans="1:26">
      <c r="A72" s="49">
        <v>2017</v>
      </c>
      <c r="E72" s="49">
        <v>2010</v>
      </c>
      <c r="H72" s="50">
        <v>2012</v>
      </c>
      <c r="I72" s="43">
        <v>81.6666666666667</v>
      </c>
      <c r="J72" s="43">
        <v>43.723911845730001</v>
      </c>
      <c r="K72" s="43">
        <v>1.8677804253839223</v>
      </c>
      <c r="M72"/>
      <c r="N72"/>
      <c r="O72"/>
      <c r="P72"/>
      <c r="Q72"/>
      <c r="R72"/>
      <c r="S72"/>
      <c r="T72"/>
      <c r="U72"/>
      <c r="V72"/>
      <c r="W72"/>
      <c r="Y72" s="46" t="s">
        <v>643</v>
      </c>
      <c r="Z72" s="51">
        <v>122.86986936299998</v>
      </c>
    </row>
    <row r="73" spans="1:26">
      <c r="A73" s="50">
        <v>1</v>
      </c>
      <c r="C73" s="43">
        <v>117.90021730799999</v>
      </c>
      <c r="E73" s="50" t="s">
        <v>42</v>
      </c>
      <c r="F73" s="43">
        <v>15</v>
      </c>
      <c r="H73" s="49" t="s">
        <v>100</v>
      </c>
      <c r="M73"/>
      <c r="N73"/>
      <c r="O73"/>
      <c r="P73"/>
      <c r="Q73"/>
      <c r="R73"/>
      <c r="S73"/>
      <c r="T73"/>
      <c r="U73"/>
      <c r="V73"/>
      <c r="W73"/>
      <c r="Y73" s="46" t="s">
        <v>646</v>
      </c>
      <c r="Z73" s="51">
        <v>4.8356049156642849</v>
      </c>
    </row>
    <row r="74" spans="1:26">
      <c r="A74" s="50">
        <v>2</v>
      </c>
      <c r="C74" s="43">
        <v>94.278185216000011</v>
      </c>
      <c r="E74" s="50" t="s">
        <v>611</v>
      </c>
      <c r="F74" s="43">
        <v>80</v>
      </c>
      <c r="H74" s="50">
        <v>2012</v>
      </c>
      <c r="I74" s="43">
        <v>106.7375</v>
      </c>
      <c r="J74" s="43">
        <v>57.961299576672999</v>
      </c>
      <c r="K74" s="43">
        <v>1.8415304829182502</v>
      </c>
      <c r="M74"/>
      <c r="N74"/>
      <c r="O74"/>
      <c r="P74"/>
      <c r="Q74"/>
      <c r="R74"/>
      <c r="S74"/>
      <c r="T74"/>
      <c r="U74"/>
      <c r="V74"/>
      <c r="W74"/>
      <c r="Y74" s="44" t="s">
        <v>670</v>
      </c>
      <c r="Z74" s="51">
        <v>10.771429070407152</v>
      </c>
    </row>
    <row r="75" spans="1:26">
      <c r="A75" s="50">
        <v>3</v>
      </c>
      <c r="C75" s="43">
        <v>61.083393137999998</v>
      </c>
      <c r="E75" s="50" t="s">
        <v>169</v>
      </c>
      <c r="F75" s="43">
        <v>80</v>
      </c>
      <c r="H75" s="50">
        <v>2013</v>
      </c>
      <c r="I75" s="43">
        <v>100.18666666666699</v>
      </c>
      <c r="J75" s="43">
        <v>54.404022955895996</v>
      </c>
      <c r="K75" s="43">
        <v>1.8415304829182553</v>
      </c>
      <c r="M75"/>
      <c r="N75"/>
      <c r="O75"/>
      <c r="P75"/>
      <c r="Q75"/>
      <c r="R75"/>
      <c r="S75"/>
      <c r="T75"/>
      <c r="U75"/>
      <c r="V75"/>
      <c r="W75"/>
      <c r="Y75" s="46" t="s">
        <v>671</v>
      </c>
      <c r="Z75" s="51">
        <v>20.736288176657141</v>
      </c>
    </row>
    <row r="76" spans="1:26">
      <c r="A76" s="50">
        <v>4</v>
      </c>
      <c r="C76" s="43">
        <v>53.992974034</v>
      </c>
      <c r="E76" s="50" t="s">
        <v>612</v>
      </c>
      <c r="F76" s="43">
        <v>180</v>
      </c>
      <c r="H76" s="50">
        <v>2014</v>
      </c>
      <c r="I76" s="43">
        <v>119.66</v>
      </c>
      <c r="J76" s="43">
        <v>64.978560555987301</v>
      </c>
      <c r="K76" s="43">
        <v>1.8415304829182493</v>
      </c>
      <c r="M76"/>
      <c r="N76"/>
      <c r="O76"/>
      <c r="P76"/>
      <c r="Q76"/>
      <c r="R76"/>
      <c r="S76"/>
      <c r="T76"/>
      <c r="U76"/>
      <c r="V76"/>
      <c r="W76"/>
      <c r="Y76" s="46" t="s">
        <v>672</v>
      </c>
      <c r="Z76" s="51">
        <v>0.80656996415714288</v>
      </c>
    </row>
    <row r="77" spans="1:26">
      <c r="A77" s="50">
        <v>5</v>
      </c>
      <c r="C77" s="43">
        <v>42.662285524000005</v>
      </c>
      <c r="E77" s="50" t="s">
        <v>63</v>
      </c>
      <c r="F77" s="43">
        <v>3.5</v>
      </c>
      <c r="H77" s="50">
        <v>2015</v>
      </c>
      <c r="I77" s="43">
        <v>111.10588235294099</v>
      </c>
      <c r="J77" s="43">
        <v>37.268000000000001</v>
      </c>
      <c r="K77" s="43">
        <v>2.9812676385354995</v>
      </c>
      <c r="M77"/>
      <c r="N77"/>
      <c r="O77"/>
      <c r="P77"/>
      <c r="Q77"/>
      <c r="R77"/>
      <c r="S77"/>
      <c r="T77"/>
      <c r="U77"/>
      <c r="V77"/>
      <c r="W77"/>
      <c r="Y77" s="41" t="s">
        <v>286</v>
      </c>
      <c r="Z77" s="51">
        <v>1498.3221018573063</v>
      </c>
    </row>
    <row r="78" spans="1:26">
      <c r="A78" s="50">
        <v>6</v>
      </c>
      <c r="C78" s="43">
        <v>27.744383341999999</v>
      </c>
      <c r="E78" s="50" t="s">
        <v>7</v>
      </c>
      <c r="F78" s="43">
        <v>450</v>
      </c>
      <c r="H78" s="50">
        <v>2016</v>
      </c>
      <c r="I78" s="43">
        <v>96.47</v>
      </c>
      <c r="J78" s="43">
        <v>46.1666666666667</v>
      </c>
      <c r="K78" s="43">
        <v>2.0896028880866409</v>
      </c>
      <c r="M78"/>
      <c r="N78"/>
      <c r="O78"/>
      <c r="P78"/>
      <c r="Q78"/>
      <c r="R78"/>
      <c r="S78"/>
      <c r="T78"/>
      <c r="U78"/>
      <c r="V78"/>
      <c r="W78"/>
      <c r="Y78" s="42" t="s">
        <v>641</v>
      </c>
      <c r="Z78" s="51">
        <v>5007.2148567678569</v>
      </c>
    </row>
    <row r="79" spans="1:26">
      <c r="A79" s="50">
        <v>7</v>
      </c>
      <c r="C79" s="43">
        <v>26.398308002</v>
      </c>
      <c r="E79" s="50" t="s">
        <v>12</v>
      </c>
      <c r="F79" s="43">
        <v>90</v>
      </c>
      <c r="H79" s="49" t="s">
        <v>109</v>
      </c>
      <c r="M79"/>
      <c r="N79"/>
      <c r="O79"/>
      <c r="P79"/>
      <c r="Q79"/>
      <c r="R79"/>
      <c r="S79"/>
      <c r="T79"/>
      <c r="U79"/>
      <c r="V79"/>
      <c r="W79"/>
      <c r="Y79" s="44" t="s">
        <v>35</v>
      </c>
      <c r="Z79" s="51">
        <v>2135.4750898214288</v>
      </c>
    </row>
    <row r="80" spans="1:26">
      <c r="A80" s="50">
        <v>8</v>
      </c>
      <c r="C80" s="43">
        <v>27.934653981999997</v>
      </c>
      <c r="E80" s="50" t="s">
        <v>129</v>
      </c>
      <c r="F80" s="43">
        <v>200</v>
      </c>
      <c r="H80" s="50">
        <v>2012</v>
      </c>
      <c r="I80" s="43">
        <v>80</v>
      </c>
      <c r="J80" s="43">
        <v>42.831587114184501</v>
      </c>
      <c r="K80" s="43">
        <v>1.8677804253839212</v>
      </c>
      <c r="M80"/>
      <c r="N80"/>
      <c r="O80"/>
      <c r="P80"/>
      <c r="Q80"/>
      <c r="R80"/>
      <c r="S80"/>
      <c r="T80"/>
      <c r="U80"/>
      <c r="V80"/>
      <c r="W80"/>
      <c r="Y80" s="46" t="s">
        <v>643</v>
      </c>
      <c r="Z80" s="51">
        <v>4222.5404285714276</v>
      </c>
    </row>
    <row r="81" spans="1:26">
      <c r="A81" s="50">
        <v>9</v>
      </c>
      <c r="C81" s="43">
        <v>37.420913689999999</v>
      </c>
      <c r="E81" s="50" t="s">
        <v>353</v>
      </c>
      <c r="F81" s="43">
        <v>950</v>
      </c>
      <c r="H81" s="49" t="s">
        <v>111</v>
      </c>
      <c r="M81"/>
      <c r="N81"/>
      <c r="O81"/>
      <c r="P81"/>
      <c r="Q81"/>
      <c r="R81"/>
      <c r="S81"/>
      <c r="T81"/>
      <c r="U81"/>
      <c r="V81"/>
      <c r="W81"/>
      <c r="Y81" s="46" t="s">
        <v>646</v>
      </c>
      <c r="Z81" s="51">
        <v>48.40975107142858</v>
      </c>
    </row>
    <row r="82" spans="1:26">
      <c r="A82" s="50">
        <v>10</v>
      </c>
      <c r="C82" s="43">
        <v>77.420022221999986</v>
      </c>
      <c r="E82" s="49">
        <v>2013</v>
      </c>
      <c r="H82" s="50">
        <v>2012</v>
      </c>
      <c r="I82" s="43">
        <v>103</v>
      </c>
      <c r="J82" s="43">
        <v>55.145668409512602</v>
      </c>
      <c r="K82" s="43">
        <v>1.8677804253839192</v>
      </c>
      <c r="M82"/>
      <c r="N82"/>
      <c r="O82"/>
      <c r="P82"/>
      <c r="Q82"/>
      <c r="R82"/>
      <c r="S82"/>
      <c r="T82"/>
      <c r="U82"/>
      <c r="V82"/>
      <c r="W82"/>
      <c r="Y82" s="44" t="s">
        <v>670</v>
      </c>
      <c r="Z82" s="51">
        <v>7878.9546237142849</v>
      </c>
    </row>
    <row r="83" spans="1:26">
      <c r="A83" s="50">
        <v>11</v>
      </c>
      <c r="C83" s="43">
        <v>120.50885586199999</v>
      </c>
      <c r="E83" s="50" t="s">
        <v>42</v>
      </c>
      <c r="F83" s="43">
        <v>15</v>
      </c>
      <c r="H83" s="49" t="s">
        <v>112</v>
      </c>
      <c r="M83"/>
      <c r="N83"/>
      <c r="O83"/>
      <c r="P83"/>
      <c r="Q83"/>
      <c r="R83"/>
      <c r="S83"/>
      <c r="T83"/>
      <c r="U83"/>
      <c r="V83"/>
      <c r="W83"/>
      <c r="Y83" s="46" t="s">
        <v>671</v>
      </c>
      <c r="Z83" s="51">
        <v>15579.272276714284</v>
      </c>
    </row>
    <row r="84" spans="1:26">
      <c r="A84" s="50">
        <v>12</v>
      </c>
      <c r="C84" s="43">
        <v>130.701681288</v>
      </c>
      <c r="E84" s="50" t="s">
        <v>611</v>
      </c>
      <c r="F84" s="43">
        <v>80</v>
      </c>
      <c r="H84" s="50">
        <v>2012</v>
      </c>
      <c r="I84" s="43">
        <v>173</v>
      </c>
      <c r="J84" s="43">
        <v>92.623307134423996</v>
      </c>
      <c r="K84" s="43">
        <v>1.8677804253839208</v>
      </c>
      <c r="M84"/>
      <c r="N84"/>
      <c r="O84"/>
      <c r="P84"/>
      <c r="Q84"/>
      <c r="R84"/>
      <c r="S84"/>
      <c r="T84"/>
      <c r="U84"/>
      <c r="V84"/>
      <c r="W84"/>
      <c r="Y84" s="46" t="s">
        <v>672</v>
      </c>
      <c r="Z84" s="51">
        <v>178.63697071428578</v>
      </c>
    </row>
    <row r="85" spans="1:26">
      <c r="A85" s="49">
        <v>2018</v>
      </c>
      <c r="E85" s="50" t="s">
        <v>169</v>
      </c>
      <c r="F85" s="43">
        <v>120</v>
      </c>
      <c r="H85" s="49" t="s">
        <v>113</v>
      </c>
      <c r="M85"/>
      <c r="N85"/>
      <c r="O85"/>
      <c r="P85"/>
      <c r="Q85"/>
      <c r="R85"/>
      <c r="S85"/>
      <c r="T85"/>
      <c r="U85"/>
      <c r="V85"/>
      <c r="W85"/>
      <c r="Y85" s="42" t="s">
        <v>647</v>
      </c>
      <c r="Z85" s="51">
        <v>94.76499989308931</v>
      </c>
    </row>
    <row r="86" spans="1:26">
      <c r="A86" s="50">
        <v>1</v>
      </c>
      <c r="C86" s="43">
        <v>147.18692703599999</v>
      </c>
      <c r="E86" s="50" t="s">
        <v>612</v>
      </c>
      <c r="F86" s="43">
        <v>130</v>
      </c>
      <c r="H86" s="50">
        <v>2012</v>
      </c>
      <c r="I86" s="43">
        <v>80.8</v>
      </c>
      <c r="J86" s="43">
        <v>43.259902985326399</v>
      </c>
      <c r="K86" s="43">
        <v>1.8677804253839188</v>
      </c>
      <c r="M86"/>
      <c r="N86"/>
      <c r="O86"/>
      <c r="P86"/>
      <c r="Q86"/>
      <c r="R86"/>
      <c r="S86"/>
      <c r="T86"/>
      <c r="U86"/>
      <c r="V86"/>
      <c r="W86"/>
      <c r="Y86" s="44" t="s">
        <v>35</v>
      </c>
      <c r="Z86" s="51">
        <v>94.76499989308931</v>
      </c>
    </row>
    <row r="87" spans="1:26">
      <c r="A87" s="50">
        <v>2</v>
      </c>
      <c r="C87" s="43">
        <v>96.09530698399999</v>
      </c>
      <c r="E87" s="50" t="s">
        <v>63</v>
      </c>
      <c r="F87" s="43">
        <v>2.5</v>
      </c>
      <c r="H87" s="49" t="s">
        <v>115</v>
      </c>
      <c r="M87"/>
      <c r="N87"/>
      <c r="O87"/>
      <c r="P87"/>
      <c r="Q87"/>
      <c r="R87"/>
      <c r="S87"/>
      <c r="T87"/>
      <c r="U87"/>
      <c r="V87"/>
      <c r="W87"/>
      <c r="Y87" s="46" t="s">
        <v>643</v>
      </c>
      <c r="Z87" s="51">
        <v>184.9065312396429</v>
      </c>
    </row>
    <row r="88" spans="1:26">
      <c r="A88" s="50">
        <v>3</v>
      </c>
      <c r="C88" s="43">
        <v>66.818296914000001</v>
      </c>
      <c r="E88" s="50" t="s">
        <v>7</v>
      </c>
      <c r="F88" s="43">
        <v>270</v>
      </c>
      <c r="H88" s="50">
        <v>2012</v>
      </c>
      <c r="I88" s="43">
        <v>45.5</v>
      </c>
      <c r="J88" s="43">
        <v>24.360465171192399</v>
      </c>
      <c r="K88" s="43">
        <v>1.8677804253839239</v>
      </c>
      <c r="M88"/>
      <c r="N88"/>
      <c r="O88"/>
      <c r="P88"/>
      <c r="Q88"/>
      <c r="R88"/>
      <c r="S88"/>
      <c r="T88"/>
      <c r="U88"/>
      <c r="V88"/>
      <c r="W88"/>
      <c r="Y88" s="46" t="s">
        <v>646</v>
      </c>
      <c r="Z88" s="51">
        <v>4.6234685465357144</v>
      </c>
    </row>
    <row r="89" spans="1:26">
      <c r="A89" s="50">
        <v>4</v>
      </c>
      <c r="C89" s="43">
        <v>44.638734380000002</v>
      </c>
      <c r="E89" s="50" t="s">
        <v>12</v>
      </c>
      <c r="F89" s="43">
        <v>65</v>
      </c>
      <c r="H89" s="49" t="s">
        <v>116</v>
      </c>
      <c r="M89"/>
      <c r="N89"/>
      <c r="O89"/>
      <c r="P89"/>
      <c r="Q89"/>
      <c r="R89"/>
      <c r="S89"/>
      <c r="T89"/>
      <c r="U89"/>
      <c r="V89"/>
      <c r="W89"/>
      <c r="Y89" s="41" t="s">
        <v>305</v>
      </c>
      <c r="Z89" s="51">
        <v>549.87427581902136</v>
      </c>
    </row>
    <row r="90" spans="1:26">
      <c r="A90" s="50">
        <v>5</v>
      </c>
      <c r="C90" s="43">
        <v>40.290500633999997</v>
      </c>
      <c r="E90" s="50" t="s">
        <v>129</v>
      </c>
      <c r="F90" s="43">
        <v>200</v>
      </c>
      <c r="H90" s="50">
        <v>2012</v>
      </c>
      <c r="I90" s="43">
        <v>110.2</v>
      </c>
      <c r="J90" s="43">
        <v>59.000511249789199</v>
      </c>
      <c r="K90" s="43">
        <v>1.8677804253839196</v>
      </c>
      <c r="M90"/>
      <c r="N90"/>
      <c r="O90"/>
      <c r="P90"/>
      <c r="Q90"/>
      <c r="R90"/>
      <c r="S90"/>
      <c r="T90"/>
      <c r="U90"/>
      <c r="V90"/>
      <c r="W90"/>
      <c r="Y90" s="42" t="s">
        <v>641</v>
      </c>
      <c r="Z90" s="51">
        <v>2636.4089631785719</v>
      </c>
    </row>
    <row r="91" spans="1:26">
      <c r="A91" s="50">
        <v>6</v>
      </c>
      <c r="C91" s="43">
        <v>42.221931262000005</v>
      </c>
      <c r="E91" s="50" t="s">
        <v>353</v>
      </c>
      <c r="F91" s="43">
        <v>860</v>
      </c>
      <c r="H91" s="49" t="s">
        <v>117</v>
      </c>
      <c r="M91"/>
      <c r="N91"/>
      <c r="O91"/>
      <c r="P91"/>
      <c r="Q91"/>
      <c r="R91"/>
      <c r="S91"/>
      <c r="T91"/>
      <c r="U91"/>
      <c r="V91"/>
      <c r="W91"/>
      <c r="Y91" s="44" t="s">
        <v>35</v>
      </c>
      <c r="Z91" s="51">
        <v>2636.4089631785719</v>
      </c>
    </row>
    <row r="92" spans="1:26">
      <c r="A92" s="50">
        <v>7</v>
      </c>
      <c r="C92" s="43">
        <v>37.715919924000005</v>
      </c>
      <c r="E92" s="48" t="s">
        <v>321</v>
      </c>
      <c r="H92" s="50">
        <v>2015</v>
      </c>
      <c r="I92" s="43">
        <v>86.476973685000004</v>
      </c>
      <c r="J92" s="43">
        <v>43.39</v>
      </c>
      <c r="K92" s="43">
        <v>1.9930162176768842</v>
      </c>
      <c r="M92"/>
      <c r="N92"/>
      <c r="O92"/>
      <c r="P92"/>
      <c r="Q92"/>
      <c r="R92"/>
      <c r="S92"/>
      <c r="T92"/>
      <c r="U92"/>
      <c r="V92"/>
      <c r="W92"/>
      <c r="Y92" s="46" t="s">
        <v>643</v>
      </c>
      <c r="Z92" s="51">
        <v>5213.0863524285724</v>
      </c>
    </row>
    <row r="93" spans="1:26">
      <c r="A93" s="50">
        <v>8</v>
      </c>
      <c r="C93" s="43">
        <v>31.015276097999998</v>
      </c>
      <c r="E93" s="49">
        <v>1999</v>
      </c>
      <c r="H93" s="50">
        <v>2016</v>
      </c>
      <c r="I93" s="43">
        <v>109.03</v>
      </c>
      <c r="J93" s="43">
        <v>59.73</v>
      </c>
      <c r="K93" s="43">
        <v>1.8253808806294995</v>
      </c>
      <c r="M93"/>
      <c r="N93"/>
      <c r="O93"/>
      <c r="P93"/>
      <c r="Q93"/>
      <c r="R93"/>
      <c r="S93"/>
      <c r="T93"/>
      <c r="U93"/>
      <c r="V93"/>
      <c r="W93"/>
      <c r="Y93" s="46" t="s">
        <v>646</v>
      </c>
      <c r="Z93" s="51">
        <v>59.731573928571422</v>
      </c>
    </row>
    <row r="94" spans="1:26">
      <c r="A94" s="50">
        <v>9</v>
      </c>
      <c r="C94" s="43">
        <v>34.574500745999998</v>
      </c>
      <c r="E94" s="50" t="s">
        <v>42</v>
      </c>
      <c r="F94" s="43">
        <v>45000</v>
      </c>
      <c r="H94" s="49" t="s">
        <v>119</v>
      </c>
      <c r="M94"/>
      <c r="N94"/>
      <c r="O94"/>
      <c r="P94"/>
      <c r="Q94"/>
      <c r="R94"/>
      <c r="S94"/>
      <c r="T94"/>
      <c r="U94"/>
      <c r="V94"/>
      <c r="W94"/>
      <c r="Y94" s="42" t="s">
        <v>647</v>
      </c>
      <c r="Z94" s="51">
        <v>132.56733834711076</v>
      </c>
    </row>
    <row r="95" spans="1:26">
      <c r="A95" s="50">
        <v>10</v>
      </c>
      <c r="C95" s="43">
        <v>66.77676778</v>
      </c>
      <c r="E95" s="50" t="s">
        <v>169</v>
      </c>
      <c r="F95" s="43">
        <v>410</v>
      </c>
      <c r="H95" s="50">
        <v>2015</v>
      </c>
      <c r="I95" s="43">
        <v>70.08</v>
      </c>
      <c r="J95" s="43">
        <v>50.613312700000002</v>
      </c>
      <c r="K95" s="43">
        <v>1.3846159490761805</v>
      </c>
      <c r="M95"/>
      <c r="N95"/>
      <c r="O95"/>
      <c r="P95"/>
      <c r="Q95"/>
      <c r="R95"/>
      <c r="S95"/>
      <c r="T95"/>
      <c r="U95"/>
      <c r="V95"/>
      <c r="W95"/>
      <c r="Y95" s="44" t="s">
        <v>35</v>
      </c>
      <c r="Z95" s="51">
        <v>132.56733834711076</v>
      </c>
    </row>
    <row r="96" spans="1:26">
      <c r="A96" s="50">
        <v>11</v>
      </c>
      <c r="C96" s="43">
        <v>119.14615712999999</v>
      </c>
      <c r="E96" s="50" t="s">
        <v>114</v>
      </c>
      <c r="F96" s="43">
        <v>200</v>
      </c>
      <c r="H96" s="50">
        <v>2016</v>
      </c>
      <c r="I96" s="43">
        <v>79.67</v>
      </c>
      <c r="J96" s="43">
        <v>48.862999586666703</v>
      </c>
      <c r="K96" s="43">
        <v>1.6304770618654292</v>
      </c>
      <c r="M96"/>
      <c r="N96"/>
      <c r="O96"/>
      <c r="P96"/>
      <c r="Q96"/>
      <c r="R96"/>
      <c r="S96"/>
      <c r="T96"/>
      <c r="U96"/>
      <c r="V96"/>
      <c r="W96"/>
      <c r="Y96" s="46" t="s">
        <v>643</v>
      </c>
      <c r="Z96" s="51">
        <v>259.21205997678572</v>
      </c>
    </row>
    <row r="97" spans="1:26">
      <c r="A97" s="50">
        <v>12</v>
      </c>
      <c r="C97" s="43">
        <v>118.84007889599999</v>
      </c>
      <c r="E97" s="50" t="s">
        <v>63</v>
      </c>
      <c r="F97" s="43">
        <v>2.5</v>
      </c>
      <c r="H97" s="49" t="s">
        <v>122</v>
      </c>
      <c r="M97"/>
      <c r="N97"/>
      <c r="O97"/>
      <c r="P97"/>
      <c r="Q97"/>
      <c r="R97"/>
      <c r="S97"/>
      <c r="T97"/>
      <c r="U97"/>
      <c r="V97"/>
      <c r="W97"/>
      <c r="Y97" s="46" t="s">
        <v>646</v>
      </c>
      <c r="Z97" s="51">
        <v>5.9226167174357132</v>
      </c>
    </row>
    <row r="98" spans="1:26">
      <c r="A98" s="48" t="s">
        <v>273</v>
      </c>
      <c r="E98" s="50" t="s">
        <v>7</v>
      </c>
      <c r="F98" s="43">
        <v>410</v>
      </c>
      <c r="H98" s="50">
        <v>2012</v>
      </c>
      <c r="I98" s="43">
        <v>40</v>
      </c>
      <c r="J98" s="43">
        <v>21.4157935570923</v>
      </c>
      <c r="K98" s="43">
        <v>1.8677804253839168</v>
      </c>
      <c r="M98"/>
      <c r="N98"/>
      <c r="O98"/>
      <c r="P98"/>
      <c r="Q98"/>
      <c r="R98"/>
      <c r="S98"/>
      <c r="T98"/>
      <c r="U98"/>
      <c r="V98"/>
      <c r="W98"/>
      <c r="Y98" s="41" t="s">
        <v>308</v>
      </c>
      <c r="Z98" s="51">
        <v>405.62829265324416</v>
      </c>
    </row>
    <row r="99" spans="1:26">
      <c r="A99" s="49">
        <v>2015</v>
      </c>
      <c r="E99" s="50" t="s">
        <v>129</v>
      </c>
      <c r="F99" s="43">
        <v>600</v>
      </c>
      <c r="H99" s="49" t="s">
        <v>123</v>
      </c>
      <c r="M99"/>
      <c r="N99"/>
      <c r="O99"/>
      <c r="P99"/>
      <c r="Q99"/>
      <c r="R99"/>
      <c r="S99"/>
      <c r="T99"/>
      <c r="U99"/>
      <c r="V99"/>
      <c r="W99"/>
      <c r="Y99" s="42" t="s">
        <v>641</v>
      </c>
      <c r="Z99" s="51">
        <v>1890.9654639323219</v>
      </c>
    </row>
    <row r="100" spans="1:26">
      <c r="A100" s="50">
        <v>1</v>
      </c>
      <c r="C100" s="43">
        <v>88.3</v>
      </c>
      <c r="E100" s="50" t="s">
        <v>73</v>
      </c>
      <c r="F100" s="43">
        <v>320</v>
      </c>
      <c r="H100" s="50">
        <v>2012</v>
      </c>
      <c r="I100" s="43">
        <v>68</v>
      </c>
      <c r="J100" s="43">
        <v>36.406849047056802</v>
      </c>
      <c r="K100" s="43">
        <v>1.8677804253839223</v>
      </c>
      <c r="M100"/>
      <c r="N100"/>
      <c r="O100"/>
      <c r="P100"/>
      <c r="Q100"/>
      <c r="R100"/>
      <c r="S100"/>
      <c r="T100"/>
      <c r="U100"/>
      <c r="V100"/>
      <c r="W100"/>
      <c r="Y100" s="44" t="s">
        <v>35</v>
      </c>
      <c r="Z100" s="51">
        <v>1890.9654639323219</v>
      </c>
    </row>
    <row r="101" spans="1:26">
      <c r="A101" s="50">
        <v>2</v>
      </c>
      <c r="C101" s="43" t="e">
        <v>#DIV/0!</v>
      </c>
      <c r="E101" s="48" t="s">
        <v>347</v>
      </c>
      <c r="H101" s="49" t="s">
        <v>124</v>
      </c>
      <c r="M101"/>
      <c r="N101"/>
      <c r="O101"/>
      <c r="P101"/>
      <c r="Q101"/>
      <c r="R101"/>
      <c r="S101"/>
      <c r="T101"/>
      <c r="U101"/>
      <c r="V101"/>
      <c r="W101"/>
      <c r="Y101" s="46" t="s">
        <v>643</v>
      </c>
      <c r="Z101" s="51">
        <v>3739.0217500000003</v>
      </c>
    </row>
    <row r="102" spans="1:26">
      <c r="A102" s="50">
        <v>3</v>
      </c>
      <c r="C102" s="43" t="e">
        <v>#DIV/0!</v>
      </c>
      <c r="E102" s="49">
        <v>2011</v>
      </c>
      <c r="H102" s="50">
        <v>2012</v>
      </c>
      <c r="I102" s="43">
        <v>67.5</v>
      </c>
      <c r="J102" s="43">
        <v>36.139151627593201</v>
      </c>
      <c r="K102" s="43">
        <v>1.8677804253839196</v>
      </c>
      <c r="M102"/>
      <c r="N102"/>
      <c r="O102"/>
      <c r="P102"/>
      <c r="Q102"/>
      <c r="R102"/>
      <c r="S102"/>
      <c r="T102"/>
      <c r="U102"/>
      <c r="V102"/>
      <c r="W102"/>
      <c r="Y102" s="46" t="s">
        <v>646</v>
      </c>
      <c r="Z102" s="51">
        <v>42.909177864642864</v>
      </c>
    </row>
    <row r="103" spans="1:26">
      <c r="A103" s="50">
        <v>4</v>
      </c>
      <c r="C103" s="43" t="e">
        <v>#DIV/0!</v>
      </c>
      <c r="E103" s="50" t="s">
        <v>42</v>
      </c>
      <c r="F103" s="43">
        <v>40</v>
      </c>
      <c r="H103" s="49" t="s">
        <v>125</v>
      </c>
      <c r="M103"/>
      <c r="N103"/>
      <c r="O103"/>
      <c r="P103"/>
      <c r="Q103"/>
      <c r="R103"/>
      <c r="S103"/>
      <c r="T103"/>
      <c r="U103"/>
      <c r="V103"/>
      <c r="W103"/>
      <c r="Y103" s="42" t="s">
        <v>647</v>
      </c>
      <c r="Z103" s="51">
        <v>108.56085839742859</v>
      </c>
    </row>
    <row r="104" spans="1:26">
      <c r="A104" s="50">
        <v>5</v>
      </c>
      <c r="C104" s="43" t="e">
        <v>#DIV/0!</v>
      </c>
      <c r="E104" s="50" t="s">
        <v>169</v>
      </c>
      <c r="F104" s="43">
        <v>240</v>
      </c>
      <c r="H104" s="50">
        <v>2012</v>
      </c>
      <c r="I104" s="43">
        <v>187.666666666667</v>
      </c>
      <c r="J104" s="43">
        <v>100.475764772025</v>
      </c>
      <c r="K104" s="43">
        <v>1.8677804253839145</v>
      </c>
      <c r="M104"/>
      <c r="N104"/>
      <c r="O104"/>
      <c r="P104"/>
      <c r="Q104"/>
      <c r="R104"/>
      <c r="S104"/>
      <c r="T104"/>
      <c r="U104"/>
      <c r="V104"/>
      <c r="W104"/>
      <c r="Y104" s="44" t="s">
        <v>35</v>
      </c>
      <c r="Z104" s="51">
        <v>108.56085839742859</v>
      </c>
    </row>
    <row r="105" spans="1:26">
      <c r="A105" s="50">
        <v>6</v>
      </c>
      <c r="C105" s="43" t="e">
        <v>#DIV/0!</v>
      </c>
      <c r="E105" s="50" t="s">
        <v>114</v>
      </c>
      <c r="F105" s="43">
        <v>100</v>
      </c>
      <c r="H105" s="49" t="s">
        <v>126</v>
      </c>
      <c r="M105"/>
      <c r="N105"/>
      <c r="O105"/>
      <c r="P105"/>
      <c r="Q105"/>
      <c r="R105"/>
      <c r="S105"/>
      <c r="T105"/>
      <c r="U105"/>
      <c r="V105"/>
      <c r="W105"/>
      <c r="Y105" s="46" t="s">
        <v>643</v>
      </c>
      <c r="Z105" s="51">
        <v>212.35324711642855</v>
      </c>
    </row>
    <row r="106" spans="1:26">
      <c r="A106" s="50">
        <v>7</v>
      </c>
      <c r="C106" s="43" t="e">
        <v>#DIV/0!</v>
      </c>
      <c r="E106" s="50" t="s">
        <v>7</v>
      </c>
      <c r="F106" s="43">
        <v>70</v>
      </c>
      <c r="H106" s="50">
        <v>2010</v>
      </c>
      <c r="I106" s="43">
        <v>261</v>
      </c>
      <c r="J106" s="43">
        <v>140.94</v>
      </c>
      <c r="K106" s="43">
        <v>1.8518518518518519</v>
      </c>
      <c r="M106"/>
      <c r="N106"/>
      <c r="O106"/>
      <c r="P106"/>
      <c r="Q106"/>
      <c r="R106"/>
      <c r="S106"/>
      <c r="T106"/>
      <c r="U106"/>
      <c r="V106"/>
      <c r="W106"/>
      <c r="Y106" s="46" t="s">
        <v>646</v>
      </c>
      <c r="Z106" s="51">
        <v>4.7684696784285725</v>
      </c>
    </row>
    <row r="107" spans="1:26">
      <c r="A107" s="50">
        <v>8</v>
      </c>
      <c r="C107" s="43" t="e">
        <v>#DIV/0!</v>
      </c>
      <c r="E107" s="50" t="s">
        <v>12</v>
      </c>
      <c r="F107" s="43">
        <v>49.5</v>
      </c>
      <c r="H107" s="50">
        <v>2011</v>
      </c>
      <c r="I107" s="43">
        <v>222</v>
      </c>
      <c r="J107" s="43">
        <v>119.88</v>
      </c>
      <c r="K107" s="43">
        <v>1.8518518518518519</v>
      </c>
      <c r="M107"/>
      <c r="N107"/>
      <c r="O107"/>
      <c r="P107"/>
      <c r="Q107"/>
      <c r="R107"/>
      <c r="S107"/>
      <c r="T107"/>
      <c r="U107"/>
      <c r="V107"/>
      <c r="W107"/>
      <c r="Y107" s="41" t="s">
        <v>321</v>
      </c>
      <c r="Z107" s="51">
        <v>205.47075938853854</v>
      </c>
    </row>
    <row r="108" spans="1:26">
      <c r="A108" s="50">
        <v>9</v>
      </c>
      <c r="C108" s="43" t="e">
        <v>#DIV/0!</v>
      </c>
      <c r="E108" s="50" t="s">
        <v>129</v>
      </c>
      <c r="F108" s="43">
        <v>65</v>
      </c>
      <c r="H108" s="50">
        <v>2013</v>
      </c>
      <c r="I108" s="43">
        <v>221</v>
      </c>
      <c r="J108" s="43">
        <v>119.34</v>
      </c>
      <c r="K108" s="43">
        <v>1.8518518518518519</v>
      </c>
      <c r="M108"/>
      <c r="N108"/>
      <c r="O108"/>
      <c r="P108"/>
      <c r="Q108"/>
      <c r="R108"/>
      <c r="S108"/>
      <c r="T108"/>
      <c r="U108"/>
      <c r="V108"/>
      <c r="W108"/>
      <c r="Y108" s="42" t="s">
        <v>641</v>
      </c>
      <c r="Z108" s="51">
        <v>906.18945267553579</v>
      </c>
    </row>
    <row r="109" spans="1:26">
      <c r="A109" s="50">
        <v>10</v>
      </c>
      <c r="C109" s="43" t="e">
        <v>#DIV/0!</v>
      </c>
      <c r="E109" s="48" t="s">
        <v>350</v>
      </c>
      <c r="H109" s="50">
        <v>2014</v>
      </c>
      <c r="I109" s="43">
        <v>215</v>
      </c>
      <c r="J109" s="43">
        <v>116.1</v>
      </c>
      <c r="K109" s="43">
        <v>1.8518518518518519</v>
      </c>
      <c r="M109"/>
      <c r="N109"/>
      <c r="O109"/>
      <c r="P109"/>
      <c r="Q109"/>
      <c r="R109"/>
      <c r="S109"/>
      <c r="T109"/>
      <c r="U109"/>
      <c r="V109"/>
      <c r="W109"/>
      <c r="Y109" s="44" t="s">
        <v>35</v>
      </c>
      <c r="Z109" s="51">
        <v>906.18945267553579</v>
      </c>
    </row>
    <row r="110" spans="1:26">
      <c r="A110" s="50">
        <v>11</v>
      </c>
      <c r="C110" s="43">
        <v>45.247058819999999</v>
      </c>
      <c r="E110" s="49">
        <v>1994</v>
      </c>
      <c r="H110" s="50">
        <v>2015</v>
      </c>
      <c r="I110" s="43">
        <v>228</v>
      </c>
      <c r="J110" s="43">
        <v>123.12</v>
      </c>
      <c r="K110" s="43">
        <v>1.8518518518518519</v>
      </c>
      <c r="M110"/>
      <c r="N110"/>
      <c r="O110"/>
      <c r="P110"/>
      <c r="Q110"/>
      <c r="R110"/>
      <c r="S110"/>
      <c r="T110"/>
      <c r="U110"/>
      <c r="V110"/>
      <c r="W110"/>
      <c r="Y110" s="46" t="s">
        <v>643</v>
      </c>
      <c r="Z110" s="51">
        <v>1791.7704590178571</v>
      </c>
    </row>
    <row r="111" spans="1:26">
      <c r="A111" s="50">
        <v>12</v>
      </c>
      <c r="C111" s="43">
        <v>31.078630705000002</v>
      </c>
      <c r="E111" s="50" t="s">
        <v>42</v>
      </c>
      <c r="F111" s="43">
        <v>40000</v>
      </c>
      <c r="H111" s="50">
        <v>2016</v>
      </c>
      <c r="I111" s="43">
        <v>292.31</v>
      </c>
      <c r="J111" s="43">
        <v>143.11365006</v>
      </c>
      <c r="K111" s="43">
        <v>2.0425025836281154</v>
      </c>
      <c r="M111"/>
      <c r="N111"/>
      <c r="O111"/>
      <c r="P111"/>
      <c r="Q111"/>
      <c r="R111"/>
      <c r="S111"/>
      <c r="T111"/>
      <c r="U111"/>
      <c r="V111"/>
      <c r="W111"/>
      <c r="Y111" s="46" t="s">
        <v>646</v>
      </c>
      <c r="Z111" s="51">
        <v>20.608446333214285</v>
      </c>
    </row>
    <row r="112" spans="1:26">
      <c r="A112" s="49">
        <v>2016</v>
      </c>
      <c r="E112" s="50" t="s">
        <v>169</v>
      </c>
      <c r="F112" s="43">
        <v>500</v>
      </c>
      <c r="H112" s="49" t="s">
        <v>130</v>
      </c>
      <c r="M112"/>
      <c r="N112"/>
      <c r="O112"/>
      <c r="P112"/>
      <c r="Q112"/>
      <c r="R112"/>
      <c r="S112"/>
      <c r="T112"/>
      <c r="U112"/>
      <c r="V112"/>
      <c r="W112"/>
      <c r="Y112" s="42" t="s">
        <v>647</v>
      </c>
      <c r="Z112" s="51">
        <v>65.327020731139271</v>
      </c>
    </row>
    <row r="113" spans="1:26">
      <c r="A113" s="50">
        <v>1</v>
      </c>
      <c r="C113" s="43">
        <v>42.086301239999997</v>
      </c>
      <c r="E113" s="50" t="s">
        <v>114</v>
      </c>
      <c r="F113" s="43">
        <v>200</v>
      </c>
      <c r="H113" s="50">
        <v>2012</v>
      </c>
      <c r="I113" s="43">
        <v>74.6666666666667</v>
      </c>
      <c r="J113" s="43">
        <v>39.976147973238902</v>
      </c>
      <c r="K113" s="43">
        <v>1.8677804253839203</v>
      </c>
      <c r="M113"/>
      <c r="N113"/>
      <c r="O113"/>
      <c r="P113"/>
      <c r="Q113"/>
      <c r="R113"/>
      <c r="S113"/>
      <c r="T113"/>
      <c r="U113"/>
      <c r="V113"/>
      <c r="W113"/>
      <c r="Y113" s="44" t="s">
        <v>35</v>
      </c>
      <c r="Z113" s="51">
        <v>65.327020731139271</v>
      </c>
    </row>
    <row r="114" spans="1:26">
      <c r="A114" s="50">
        <v>2</v>
      </c>
      <c r="C114" s="43">
        <v>34.007752164999999</v>
      </c>
      <c r="E114" s="50" t="s">
        <v>63</v>
      </c>
      <c r="F114" s="43">
        <v>2.5</v>
      </c>
      <c r="H114" s="49" t="s">
        <v>131</v>
      </c>
      <c r="M114"/>
      <c r="N114"/>
      <c r="O114"/>
      <c r="P114"/>
      <c r="Q114"/>
      <c r="R114"/>
      <c r="S114"/>
      <c r="T114"/>
      <c r="U114"/>
      <c r="V114"/>
      <c r="W114"/>
      <c r="Y114" s="46" t="s">
        <v>643</v>
      </c>
      <c r="Z114" s="51">
        <v>127.42240193527144</v>
      </c>
    </row>
    <row r="115" spans="1:26">
      <c r="A115" s="50">
        <v>3</v>
      </c>
      <c r="C115" s="43">
        <v>38.532343845</v>
      </c>
      <c r="E115" s="50" t="s">
        <v>129</v>
      </c>
      <c r="F115" s="43">
        <v>400</v>
      </c>
      <c r="H115" s="50">
        <v>2012</v>
      </c>
      <c r="I115" s="43">
        <v>91.6666666666667</v>
      </c>
      <c r="J115" s="43">
        <v>49.077860235003101</v>
      </c>
      <c r="K115" s="43">
        <v>1.8677804253839208</v>
      </c>
      <c r="M115"/>
      <c r="N115"/>
      <c r="O115"/>
      <c r="P115"/>
      <c r="Q115"/>
      <c r="R115"/>
      <c r="S115"/>
      <c r="T115"/>
      <c r="U115"/>
      <c r="V115"/>
      <c r="W115"/>
      <c r="Y115" s="46" t="s">
        <v>646</v>
      </c>
      <c r="Z115" s="51">
        <v>3.2316395270071436</v>
      </c>
    </row>
    <row r="116" spans="1:26">
      <c r="A116" s="50">
        <v>4</v>
      </c>
      <c r="C116" s="43">
        <v>39.259097220000001</v>
      </c>
      <c r="E116" s="50" t="s">
        <v>353</v>
      </c>
      <c r="F116" s="43">
        <v>1700</v>
      </c>
      <c r="H116" s="49" t="s">
        <v>132</v>
      </c>
      <c r="M116"/>
      <c r="N116"/>
      <c r="O116"/>
      <c r="P116"/>
      <c r="Q116"/>
      <c r="R116"/>
      <c r="S116"/>
      <c r="T116"/>
      <c r="U116"/>
      <c r="V116"/>
      <c r="W116"/>
      <c r="Y116" s="41" t="s">
        <v>347</v>
      </c>
      <c r="Z116" s="51">
        <v>53.627257008374997</v>
      </c>
    </row>
    <row r="117" spans="1:26">
      <c r="A117" s="50">
        <v>5</v>
      </c>
      <c r="C117" s="43">
        <v>50.606329674999998</v>
      </c>
      <c r="E117" s="48" t="s">
        <v>676</v>
      </c>
      <c r="F117" s="43">
        <v>315575.96299999999</v>
      </c>
      <c r="H117" s="50">
        <v>2012</v>
      </c>
      <c r="I117" s="43">
        <v>178</v>
      </c>
      <c r="J117" s="43">
        <v>95.300281329060496</v>
      </c>
      <c r="K117" s="43">
        <v>1.8677804253839214</v>
      </c>
      <c r="M117"/>
      <c r="N117"/>
      <c r="O117"/>
      <c r="P117"/>
      <c r="Q117"/>
      <c r="R117"/>
      <c r="S117"/>
      <c r="T117"/>
      <c r="U117"/>
      <c r="V117"/>
      <c r="W117"/>
      <c r="Y117" s="42" t="s">
        <v>641</v>
      </c>
      <c r="Z117" s="51">
        <v>63.852249624303546</v>
      </c>
    </row>
    <row r="118" spans="1:26">
      <c r="A118" s="50">
        <v>6</v>
      </c>
      <c r="C118" s="43">
        <v>53.418268599999998</v>
      </c>
      <c r="H118" s="49" t="s">
        <v>133</v>
      </c>
      <c r="M118"/>
      <c r="N118"/>
      <c r="O118"/>
      <c r="P118"/>
      <c r="Q118"/>
      <c r="R118"/>
      <c r="S118"/>
      <c r="T118"/>
      <c r="U118"/>
      <c r="V118"/>
      <c r="W118"/>
      <c r="Y118" s="44" t="s">
        <v>35</v>
      </c>
      <c r="Z118" s="51">
        <v>63.852249624303546</v>
      </c>
    </row>
    <row r="119" spans="1:26">
      <c r="A119" s="50">
        <v>7</v>
      </c>
      <c r="C119" s="43">
        <v>45.807809660000004</v>
      </c>
      <c r="H119" s="50">
        <v>2012</v>
      </c>
      <c r="I119" s="43">
        <v>56</v>
      </c>
      <c r="J119" s="43">
        <v>29.9821109799292</v>
      </c>
      <c r="K119" s="43">
        <v>1.8677804253839181</v>
      </c>
      <c r="M119"/>
      <c r="N119"/>
      <c r="O119"/>
      <c r="P119"/>
      <c r="Q119"/>
      <c r="R119"/>
      <c r="S119"/>
      <c r="T119"/>
      <c r="U119"/>
      <c r="V119"/>
      <c r="W119"/>
      <c r="Y119" s="46" t="s">
        <v>643</v>
      </c>
      <c r="Z119" s="51">
        <v>126.29184823392852</v>
      </c>
    </row>
    <row r="120" spans="1:26">
      <c r="A120" s="50">
        <v>8</v>
      </c>
      <c r="C120" s="43">
        <v>45.929373689999998</v>
      </c>
      <c r="H120" s="49" t="s">
        <v>134</v>
      </c>
      <c r="M120"/>
      <c r="N120"/>
      <c r="O120"/>
      <c r="P120"/>
      <c r="Q120"/>
      <c r="R120"/>
      <c r="S120"/>
      <c r="T120"/>
      <c r="U120"/>
      <c r="V120"/>
      <c r="W120"/>
      <c r="Y120" s="46" t="s">
        <v>646</v>
      </c>
      <c r="Z120" s="51">
        <v>1.4126510146785713</v>
      </c>
    </row>
    <row r="121" spans="1:26">
      <c r="A121" s="50">
        <v>9</v>
      </c>
      <c r="C121" s="43">
        <v>40.405138890000003</v>
      </c>
      <c r="H121" s="50">
        <v>2012</v>
      </c>
      <c r="I121" s="43">
        <v>89.5</v>
      </c>
      <c r="J121" s="43">
        <v>47.9178380839939</v>
      </c>
      <c r="K121" s="43">
        <v>1.8677804253839214</v>
      </c>
      <c r="M121"/>
      <c r="N121"/>
      <c r="O121"/>
      <c r="P121"/>
      <c r="Q121"/>
      <c r="R121"/>
      <c r="S121"/>
      <c r="T121"/>
      <c r="U121"/>
      <c r="V121"/>
      <c r="W121"/>
      <c r="Y121" s="42" t="s">
        <v>647</v>
      </c>
      <c r="Z121" s="51">
        <v>51.582258485189321</v>
      </c>
    </row>
    <row r="122" spans="1:26">
      <c r="A122" s="50">
        <v>10</v>
      </c>
      <c r="C122" s="43">
        <v>41.964132765000002</v>
      </c>
      <c r="H122" s="49" t="s">
        <v>135</v>
      </c>
      <c r="M122"/>
      <c r="N122"/>
      <c r="O122"/>
      <c r="P122"/>
      <c r="Q122"/>
      <c r="R122"/>
      <c r="S122"/>
      <c r="T122"/>
      <c r="U122"/>
      <c r="V122"/>
      <c r="W122"/>
      <c r="Y122" s="44" t="s">
        <v>35</v>
      </c>
      <c r="Z122" s="51">
        <v>51.582258485189321</v>
      </c>
    </row>
    <row r="123" spans="1:26">
      <c r="A123" s="50">
        <v>11</v>
      </c>
      <c r="C123" s="43">
        <v>46.568934490000004</v>
      </c>
      <c r="H123" s="50">
        <v>2012</v>
      </c>
      <c r="I123" s="43">
        <v>108</v>
      </c>
      <c r="J123" s="43">
        <v>57.822642604149102</v>
      </c>
      <c r="K123" s="43">
        <v>1.8677804253839203</v>
      </c>
      <c r="M123"/>
      <c r="N123"/>
      <c r="O123"/>
      <c r="P123"/>
      <c r="Q123"/>
      <c r="R123"/>
      <c r="S123"/>
      <c r="T123"/>
      <c r="U123"/>
      <c r="V123"/>
      <c r="W123"/>
      <c r="Y123" s="46" t="s">
        <v>643</v>
      </c>
      <c r="Z123" s="51">
        <v>98.601353747857189</v>
      </c>
    </row>
    <row r="124" spans="1:26">
      <c r="A124" s="50">
        <v>12</v>
      </c>
      <c r="C124" s="43">
        <v>21.231653225000002</v>
      </c>
      <c r="H124" s="49" t="s">
        <v>136</v>
      </c>
      <c r="M124"/>
      <c r="N124"/>
      <c r="O124"/>
      <c r="P124"/>
      <c r="Q124"/>
      <c r="R124"/>
      <c r="S124"/>
      <c r="T124"/>
      <c r="U124"/>
      <c r="V124"/>
      <c r="W124"/>
      <c r="Y124" s="46" t="s">
        <v>646</v>
      </c>
      <c r="Z124" s="51">
        <v>4.5631632225214274</v>
      </c>
    </row>
    <row r="125" spans="1:26">
      <c r="A125" s="49">
        <v>2017</v>
      </c>
      <c r="H125" s="50">
        <v>2015</v>
      </c>
      <c r="I125" s="43">
        <v>117.26</v>
      </c>
      <c r="J125" s="43">
        <v>77.194999999999993</v>
      </c>
      <c r="K125" s="43">
        <v>1.5190102985944687</v>
      </c>
      <c r="M125"/>
      <c r="N125"/>
      <c r="O125"/>
      <c r="P125"/>
      <c r="Q125"/>
      <c r="R125"/>
      <c r="S125"/>
      <c r="T125"/>
      <c r="U125"/>
      <c r="V125"/>
      <c r="W125"/>
      <c r="Y125" s="41" t="s">
        <v>350</v>
      </c>
      <c r="Z125" s="51">
        <v>51.404929987997072</v>
      </c>
    </row>
    <row r="126" spans="1:26">
      <c r="A126" s="50">
        <v>1</v>
      </c>
      <c r="C126" s="43">
        <v>21.20333128</v>
      </c>
      <c r="H126" s="50">
        <v>2016</v>
      </c>
      <c r="I126" s="43">
        <v>315.87772373496699</v>
      </c>
      <c r="J126" s="43">
        <v>171.53</v>
      </c>
      <c r="K126" s="43">
        <v>1.8415304829182475</v>
      </c>
      <c r="M126"/>
      <c r="N126"/>
      <c r="O126"/>
      <c r="P126"/>
      <c r="Q126"/>
      <c r="R126"/>
      <c r="S126"/>
      <c r="T126"/>
      <c r="U126"/>
      <c r="V126"/>
      <c r="W126"/>
      <c r="Y126" s="42" t="s">
        <v>641</v>
      </c>
      <c r="Z126" s="51">
        <v>107.75719544348213</v>
      </c>
    </row>
    <row r="127" spans="1:26">
      <c r="A127" s="50">
        <v>2</v>
      </c>
      <c r="C127" s="43">
        <v>25.760440674999998</v>
      </c>
      <c r="H127" s="49" t="s">
        <v>137</v>
      </c>
      <c r="M127"/>
      <c r="N127"/>
      <c r="O127"/>
      <c r="P127"/>
      <c r="Q127"/>
      <c r="R127"/>
      <c r="S127"/>
      <c r="T127"/>
      <c r="U127"/>
      <c r="V127"/>
      <c r="W127"/>
      <c r="Y127" s="44" t="s">
        <v>35</v>
      </c>
      <c r="Z127" s="51">
        <v>107.75719544348213</v>
      </c>
    </row>
    <row r="128" spans="1:26">
      <c r="A128" s="50">
        <v>3</v>
      </c>
      <c r="C128" s="43">
        <v>26.911251835000002</v>
      </c>
      <c r="H128" s="50">
        <v>2012</v>
      </c>
      <c r="I128" s="43">
        <v>211.666666666667</v>
      </c>
      <c r="J128" s="43">
        <v>113.32524090628</v>
      </c>
      <c r="K128" s="43">
        <v>1.8677804253839212</v>
      </c>
      <c r="M128"/>
      <c r="N128"/>
      <c r="O128"/>
      <c r="P128"/>
      <c r="Q128"/>
      <c r="R128"/>
      <c r="S128"/>
      <c r="T128"/>
      <c r="U128"/>
      <c r="V128"/>
      <c r="W128"/>
      <c r="Y128" s="46" t="s">
        <v>643</v>
      </c>
      <c r="Z128" s="51">
        <v>213.09034249999996</v>
      </c>
    </row>
    <row r="129" spans="1:26">
      <c r="A129" s="50">
        <v>4</v>
      </c>
      <c r="C129" s="43">
        <v>26.238343075000003</v>
      </c>
      <c r="H129" s="49" t="s">
        <v>138</v>
      </c>
      <c r="M129"/>
      <c r="N129"/>
      <c r="O129"/>
      <c r="P129"/>
      <c r="Q129"/>
      <c r="R129"/>
      <c r="S129"/>
      <c r="T129"/>
      <c r="U129"/>
      <c r="V129"/>
      <c r="W129"/>
      <c r="Y129" s="46" t="s">
        <v>646</v>
      </c>
      <c r="Z129" s="51">
        <v>2.4240483869642859</v>
      </c>
    </row>
    <row r="130" spans="1:26">
      <c r="A130" s="50">
        <v>5</v>
      </c>
      <c r="C130" s="43">
        <v>41.730105434999999</v>
      </c>
      <c r="H130" s="50">
        <v>2015</v>
      </c>
      <c r="I130" s="43">
        <v>75.95</v>
      </c>
      <c r="J130" s="43">
        <v>33.5</v>
      </c>
      <c r="K130" s="43">
        <v>2.2671641791044777</v>
      </c>
      <c r="M130"/>
      <c r="N130"/>
      <c r="O130"/>
      <c r="P130"/>
      <c r="Q130"/>
      <c r="R130"/>
      <c r="S130"/>
      <c r="T130"/>
      <c r="U130"/>
      <c r="V130"/>
      <c r="W130"/>
      <c r="Y130" s="42" t="s">
        <v>647</v>
      </c>
      <c r="Z130" s="51">
        <v>40.134476896900004</v>
      </c>
    </row>
    <row r="131" spans="1:26">
      <c r="A131" s="50">
        <v>6</v>
      </c>
      <c r="C131" s="43">
        <v>30.564853739999997</v>
      </c>
      <c r="H131" s="50">
        <v>2016</v>
      </c>
      <c r="I131" s="43">
        <v>81.33</v>
      </c>
      <c r="J131" s="43">
        <v>39.96</v>
      </c>
      <c r="K131" s="43">
        <v>2.0352852852852852</v>
      </c>
      <c r="M131"/>
      <c r="N131"/>
      <c r="O131"/>
      <c r="P131"/>
      <c r="Q131"/>
      <c r="R131"/>
      <c r="S131"/>
      <c r="T131"/>
      <c r="U131"/>
      <c r="V131"/>
      <c r="W131"/>
      <c r="Y131" s="44" t="s">
        <v>35</v>
      </c>
      <c r="Z131" s="51">
        <v>40.134476896900004</v>
      </c>
    </row>
    <row r="132" spans="1:26">
      <c r="A132" s="50">
        <v>7</v>
      </c>
      <c r="C132" s="43">
        <v>37.6142307</v>
      </c>
      <c r="H132" s="49" t="s">
        <v>140</v>
      </c>
      <c r="M132"/>
      <c r="N132"/>
      <c r="O132"/>
      <c r="P132"/>
      <c r="Q132"/>
      <c r="R132"/>
      <c r="S132"/>
      <c r="T132"/>
      <c r="U132"/>
      <c r="V132"/>
      <c r="W132"/>
      <c r="Y132" s="46" t="s">
        <v>643</v>
      </c>
      <c r="Z132" s="51">
        <v>77.328071100428573</v>
      </c>
    </row>
    <row r="133" spans="1:26">
      <c r="A133" s="50">
        <v>8</v>
      </c>
      <c r="C133" s="43">
        <v>36.530903160000001</v>
      </c>
      <c r="H133" s="50">
        <v>2016</v>
      </c>
      <c r="I133" s="43">
        <v>274.64585622242799</v>
      </c>
      <c r="J133" s="43">
        <v>149.13999999999999</v>
      </c>
      <c r="K133" s="43">
        <v>1.8415304829182515</v>
      </c>
      <c r="M133"/>
      <c r="N133"/>
      <c r="O133"/>
      <c r="P133"/>
      <c r="Q133"/>
      <c r="R133"/>
      <c r="S133"/>
      <c r="T133"/>
      <c r="U133"/>
      <c r="V133"/>
      <c r="W133"/>
      <c r="Y133" s="46" t="s">
        <v>646</v>
      </c>
      <c r="Z133" s="51">
        <v>2.9408826933714285</v>
      </c>
    </row>
    <row r="134" spans="1:26">
      <c r="A134" s="50">
        <v>9</v>
      </c>
      <c r="C134" s="43">
        <v>37.174612494999998</v>
      </c>
      <c r="H134" s="49" t="s">
        <v>141</v>
      </c>
      <c r="M134"/>
      <c r="N134"/>
      <c r="O134"/>
      <c r="P134"/>
      <c r="Q134"/>
      <c r="R134"/>
      <c r="S134"/>
      <c r="T134"/>
      <c r="U134"/>
      <c r="V134"/>
      <c r="W134"/>
      <c r="Y134" s="41" t="s">
        <v>355</v>
      </c>
      <c r="Z134" s="51">
        <v>90.182014605092263</v>
      </c>
    </row>
    <row r="135" spans="1:26">
      <c r="A135" s="50">
        <v>10</v>
      </c>
      <c r="C135" s="43">
        <v>29.430260945000001</v>
      </c>
      <c r="H135" s="50">
        <v>2012</v>
      </c>
      <c r="I135" s="43">
        <v>201</v>
      </c>
      <c r="J135" s="43">
        <v>107.614362624389</v>
      </c>
      <c r="K135" s="43">
        <v>1.8677804253839134</v>
      </c>
      <c r="M135"/>
      <c r="N135"/>
      <c r="O135"/>
      <c r="P135"/>
      <c r="Q135"/>
      <c r="R135"/>
      <c r="S135"/>
      <c r="T135"/>
      <c r="U135"/>
      <c r="V135"/>
      <c r="W135"/>
      <c r="Y135" s="42" t="s">
        <v>641</v>
      </c>
      <c r="Z135" s="51">
        <v>277.41041425591067</v>
      </c>
    </row>
    <row r="136" spans="1:26">
      <c r="A136" s="50">
        <v>11</v>
      </c>
      <c r="C136" s="43">
        <v>24.730782519999998</v>
      </c>
      <c r="H136" s="49" t="s">
        <v>142</v>
      </c>
      <c r="M136"/>
      <c r="N136"/>
      <c r="O136"/>
      <c r="P136"/>
      <c r="Q136"/>
      <c r="R136"/>
      <c r="S136"/>
      <c r="T136"/>
      <c r="U136"/>
      <c r="V136"/>
      <c r="W136"/>
      <c r="Y136" s="44" t="s">
        <v>35</v>
      </c>
      <c r="Z136" s="51">
        <v>277.41041425591067</v>
      </c>
    </row>
    <row r="137" spans="1:26">
      <c r="A137" s="50">
        <v>12</v>
      </c>
      <c r="C137" s="43">
        <v>13.255051775</v>
      </c>
      <c r="H137" s="50">
        <v>2012</v>
      </c>
      <c r="I137" s="43">
        <v>55</v>
      </c>
      <c r="J137" s="43">
        <v>29.4467161410019</v>
      </c>
      <c r="K137" s="43">
        <v>1.8677804253839176</v>
      </c>
      <c r="M137"/>
      <c r="N137"/>
      <c r="O137"/>
      <c r="P137"/>
      <c r="Q137"/>
      <c r="R137"/>
      <c r="S137"/>
      <c r="T137"/>
      <c r="U137"/>
      <c r="V137"/>
      <c r="W137"/>
      <c r="Y137" s="46" t="s">
        <v>643</v>
      </c>
      <c r="Z137" s="51">
        <v>548.55727084642854</v>
      </c>
    </row>
    <row r="138" spans="1:26">
      <c r="A138" s="49">
        <v>2018</v>
      </c>
      <c r="H138" s="49" t="s">
        <v>143</v>
      </c>
      <c r="M138"/>
      <c r="N138"/>
      <c r="O138"/>
      <c r="P138"/>
      <c r="Q138"/>
      <c r="R138"/>
      <c r="S138"/>
      <c r="T138"/>
      <c r="U138"/>
      <c r="V138"/>
      <c r="W138"/>
      <c r="Y138" s="46" t="s">
        <v>646</v>
      </c>
      <c r="Z138" s="51">
        <v>6.2635576653928569</v>
      </c>
    </row>
    <row r="139" spans="1:26">
      <c r="A139" s="50">
        <v>1</v>
      </c>
      <c r="C139" s="43">
        <v>13.910181625</v>
      </c>
      <c r="H139" s="50">
        <v>2012</v>
      </c>
      <c r="I139" s="43">
        <v>75</v>
      </c>
      <c r="J139" s="43">
        <v>40.154612919548001</v>
      </c>
      <c r="K139" s="43">
        <v>1.8677804253839196</v>
      </c>
      <c r="M139"/>
      <c r="N139"/>
      <c r="O139"/>
      <c r="P139"/>
      <c r="Q139"/>
      <c r="R139"/>
      <c r="S139"/>
      <c r="T139"/>
      <c r="U139"/>
      <c r="V139"/>
      <c r="W139"/>
      <c r="Y139" s="42" t="s">
        <v>647</v>
      </c>
      <c r="Z139" s="51">
        <v>52.736334674928536</v>
      </c>
    </row>
    <row r="140" spans="1:26">
      <c r="A140" s="50">
        <v>2</v>
      </c>
      <c r="C140" s="43">
        <v>27.492941469999998</v>
      </c>
      <c r="H140" s="49" t="s">
        <v>145</v>
      </c>
      <c r="M140"/>
      <c r="N140"/>
      <c r="O140"/>
      <c r="P140"/>
      <c r="Q140"/>
      <c r="R140"/>
      <c r="S140"/>
      <c r="T140"/>
      <c r="U140"/>
      <c r="V140"/>
      <c r="W140"/>
      <c r="Y140" s="44" t="s">
        <v>35</v>
      </c>
      <c r="Z140" s="51">
        <v>52.736334674928536</v>
      </c>
    </row>
    <row r="141" spans="1:26">
      <c r="A141" s="50">
        <v>3</v>
      </c>
      <c r="C141" s="43">
        <v>31.619485794999999</v>
      </c>
      <c r="H141" s="50">
        <v>2016</v>
      </c>
      <c r="I141" s="43">
        <v>124.34</v>
      </c>
      <c r="J141" s="43">
        <v>119.63</v>
      </c>
      <c r="K141" s="43">
        <v>1.0393713951349997</v>
      </c>
      <c r="M141"/>
      <c r="N141"/>
      <c r="O141"/>
      <c r="P141"/>
      <c r="Q141"/>
      <c r="R141"/>
      <c r="S141"/>
      <c r="T141"/>
      <c r="U141"/>
      <c r="V141"/>
      <c r="W141"/>
      <c r="Y141" s="46" t="s">
        <v>643</v>
      </c>
      <c r="Z141" s="51">
        <v>101.73179208757138</v>
      </c>
    </row>
    <row r="142" spans="1:26">
      <c r="A142" s="50">
        <v>4</v>
      </c>
      <c r="C142" s="43">
        <v>39.975208334999998</v>
      </c>
      <c r="H142" s="49" t="s">
        <v>147</v>
      </c>
      <c r="M142"/>
      <c r="N142"/>
      <c r="O142"/>
      <c r="P142"/>
      <c r="Q142"/>
      <c r="R142"/>
      <c r="S142"/>
      <c r="T142"/>
      <c r="U142"/>
      <c r="V142"/>
      <c r="W142"/>
      <c r="Y142" s="46" t="s">
        <v>646</v>
      </c>
      <c r="Z142" s="51">
        <v>3.7408772622857147</v>
      </c>
    </row>
    <row r="143" spans="1:26">
      <c r="A143" s="50">
        <v>5</v>
      </c>
      <c r="C143" s="43">
        <v>54.750463635000003</v>
      </c>
      <c r="H143" s="50">
        <v>2010</v>
      </c>
      <c r="I143" s="43">
        <v>108.572448533333</v>
      </c>
      <c r="J143" s="43">
        <v>58.957725403100604</v>
      </c>
      <c r="K143" s="43">
        <v>1.8415304829182428</v>
      </c>
      <c r="M143"/>
      <c r="N143"/>
      <c r="O143"/>
      <c r="P143"/>
      <c r="Q143"/>
      <c r="R143"/>
      <c r="S143"/>
      <c r="T143"/>
      <c r="U143"/>
      <c r="V143"/>
      <c r="W143"/>
      <c r="Y143" s="41" t="s">
        <v>568</v>
      </c>
      <c r="Z143" s="51">
        <v>112.37735348768163</v>
      </c>
    </row>
    <row r="144" spans="1:26">
      <c r="A144" s="50">
        <v>6</v>
      </c>
      <c r="C144" s="43">
        <v>47.129513889999998</v>
      </c>
      <c r="H144" s="50">
        <v>2012</v>
      </c>
      <c r="I144" s="43">
        <v>99.841616224999996</v>
      </c>
      <c r="J144" s="43">
        <v>54.216651394649901</v>
      </c>
      <c r="K144" s="43">
        <v>1.8415304829182491</v>
      </c>
      <c r="M144"/>
      <c r="N144"/>
      <c r="O144"/>
      <c r="P144"/>
      <c r="Q144"/>
      <c r="R144"/>
      <c r="S144"/>
      <c r="T144"/>
      <c r="U144"/>
      <c r="V144"/>
      <c r="W144"/>
      <c r="Y144" s="42" t="s">
        <v>641</v>
      </c>
      <c r="Z144" s="51">
        <v>452.49852300760728</v>
      </c>
    </row>
    <row r="145" spans="1:26">
      <c r="A145" s="50">
        <v>7</v>
      </c>
      <c r="C145" s="43">
        <v>62.640994625000005</v>
      </c>
      <c r="H145" s="50">
        <v>2013</v>
      </c>
      <c r="I145" s="43">
        <v>152.71320729999999</v>
      </c>
      <c r="J145" s="43">
        <v>82.927330672255493</v>
      </c>
      <c r="K145" s="43">
        <v>1.8415304829182491</v>
      </c>
      <c r="M145"/>
      <c r="N145"/>
      <c r="O145"/>
      <c r="P145"/>
      <c r="Q145"/>
      <c r="R145"/>
      <c r="S145"/>
      <c r="T145"/>
      <c r="U145"/>
      <c r="V145"/>
      <c r="W145"/>
      <c r="Y145" s="44" t="s">
        <v>35</v>
      </c>
      <c r="Z145" s="51">
        <v>452.49852300760728</v>
      </c>
    </row>
    <row r="146" spans="1:26">
      <c r="A146" s="50">
        <v>8</v>
      </c>
      <c r="C146" s="43">
        <v>53.803355005</v>
      </c>
      <c r="H146" s="50">
        <v>2014</v>
      </c>
      <c r="I146" s="43">
        <v>97.094053087999995</v>
      </c>
      <c r="J146" s="43">
        <v>52.724651581187103</v>
      </c>
      <c r="K146" s="43">
        <v>1.8415304829182506</v>
      </c>
      <c r="M146"/>
      <c r="N146"/>
      <c r="O146"/>
      <c r="P146"/>
      <c r="Q146"/>
      <c r="R146"/>
      <c r="S146"/>
      <c r="T146"/>
      <c r="U146"/>
      <c r="V146"/>
      <c r="W146"/>
      <c r="Y146" s="46" t="s">
        <v>643</v>
      </c>
      <c r="Z146" s="51">
        <v>894.76921723571434</v>
      </c>
    </row>
    <row r="147" spans="1:26">
      <c r="A147" s="50">
        <v>9</v>
      </c>
      <c r="C147" s="43">
        <v>42.826983235</v>
      </c>
      <c r="H147" s="50">
        <v>2015</v>
      </c>
      <c r="I147" s="43">
        <v>98.921140624000003</v>
      </c>
      <c r="J147" s="43">
        <v>53.716808677117797</v>
      </c>
      <c r="K147" s="43">
        <v>1.8415304829182504</v>
      </c>
      <c r="M147"/>
      <c r="N147"/>
      <c r="O147"/>
      <c r="P147"/>
      <c r="Q147"/>
      <c r="R147"/>
      <c r="S147"/>
      <c r="T147"/>
      <c r="U147"/>
      <c r="V147"/>
      <c r="W147"/>
      <c r="Y147" s="46" t="s">
        <v>646</v>
      </c>
      <c r="Z147" s="51">
        <v>10.227828779500001</v>
      </c>
    </row>
    <row r="148" spans="1:26">
      <c r="A148" s="50">
        <v>10</v>
      </c>
      <c r="C148" s="43">
        <v>47.607526879999995</v>
      </c>
      <c r="H148" s="49" t="s">
        <v>149</v>
      </c>
      <c r="M148"/>
      <c r="N148"/>
      <c r="O148"/>
      <c r="P148"/>
      <c r="Q148"/>
      <c r="R148"/>
      <c r="S148"/>
      <c r="T148"/>
      <c r="U148"/>
      <c r="V148"/>
      <c r="W148"/>
      <c r="Y148" s="42" t="s">
        <v>647</v>
      </c>
      <c r="Z148" s="51">
        <v>44.353119583696419</v>
      </c>
    </row>
    <row r="149" spans="1:26">
      <c r="A149" s="50">
        <v>11</v>
      </c>
      <c r="C149" s="43">
        <v>40.779857100000001</v>
      </c>
      <c r="H149" s="50">
        <v>2012</v>
      </c>
      <c r="I149" s="43">
        <v>329</v>
      </c>
      <c r="J149" s="43">
        <v>176.144902007084</v>
      </c>
      <c r="K149" s="43">
        <v>1.8677804253839185</v>
      </c>
      <c r="M149"/>
      <c r="N149"/>
      <c r="O149"/>
      <c r="P149"/>
      <c r="Q149"/>
      <c r="R149"/>
      <c r="S149"/>
      <c r="T149"/>
      <c r="U149"/>
      <c r="V149"/>
      <c r="W149"/>
      <c r="Y149" s="44" t="s">
        <v>35</v>
      </c>
      <c r="Z149" s="51">
        <v>44.353119583696419</v>
      </c>
    </row>
    <row r="150" spans="1:26">
      <c r="A150" s="50">
        <v>12</v>
      </c>
      <c r="C150" s="43">
        <v>27.385158535000002</v>
      </c>
      <c r="H150" s="49" t="s">
        <v>150</v>
      </c>
      <c r="M150"/>
      <c r="N150"/>
      <c r="O150"/>
      <c r="P150"/>
      <c r="Q150"/>
      <c r="R150"/>
      <c r="S150"/>
      <c r="T150"/>
      <c r="U150"/>
      <c r="V150"/>
      <c r="W150"/>
      <c r="Y150" s="46" t="s">
        <v>643</v>
      </c>
      <c r="Z150" s="51">
        <v>85.589597662785721</v>
      </c>
    </row>
    <row r="151" spans="1:26">
      <c r="A151" s="48" t="s">
        <v>305</v>
      </c>
      <c r="H151" s="50">
        <v>2012</v>
      </c>
      <c r="I151" s="43">
        <v>36</v>
      </c>
      <c r="J151" s="43">
        <v>19.274214201383</v>
      </c>
      <c r="K151" s="43">
        <v>1.8677804253839236</v>
      </c>
      <c r="M151"/>
      <c r="N151"/>
      <c r="O151"/>
      <c r="P151"/>
      <c r="Q151"/>
      <c r="R151"/>
      <c r="S151"/>
      <c r="T151"/>
      <c r="U151"/>
      <c r="V151"/>
      <c r="W151"/>
      <c r="Y151" s="46" t="s">
        <v>646</v>
      </c>
      <c r="Z151" s="51">
        <v>3.1166415046071432</v>
      </c>
    </row>
    <row r="152" spans="1:26">
      <c r="A152" s="49">
        <v>2017</v>
      </c>
      <c r="H152" s="49" t="s">
        <v>151</v>
      </c>
      <c r="M152"/>
      <c r="N152"/>
      <c r="O152"/>
      <c r="P152"/>
      <c r="Q152"/>
      <c r="R152"/>
      <c r="S152"/>
      <c r="T152"/>
      <c r="U152"/>
      <c r="V152"/>
      <c r="W152"/>
      <c r="Y152"/>
      <c r="Z152"/>
    </row>
    <row r="153" spans="1:26">
      <c r="A153" s="50">
        <v>1</v>
      </c>
      <c r="B153" s="43">
        <v>3</v>
      </c>
      <c r="C153" s="43">
        <v>123.5</v>
      </c>
      <c r="H153" s="50">
        <v>2012</v>
      </c>
      <c r="I153" s="43">
        <v>186</v>
      </c>
      <c r="J153" s="43">
        <v>99.583440040479005</v>
      </c>
      <c r="K153" s="43">
        <v>1.8677804253839203</v>
      </c>
      <c r="M153"/>
      <c r="N153"/>
      <c r="O153"/>
      <c r="P153"/>
      <c r="Q153"/>
      <c r="R153"/>
      <c r="S153"/>
      <c r="T153"/>
      <c r="U153"/>
      <c r="V153"/>
      <c r="W153"/>
      <c r="Y153"/>
      <c r="Z153"/>
    </row>
    <row r="154" spans="1:26">
      <c r="A154" s="50">
        <v>2</v>
      </c>
      <c r="B154" s="43">
        <v>33.061825605000003</v>
      </c>
      <c r="C154" s="43">
        <v>99.795111885000011</v>
      </c>
      <c r="H154" s="49" t="s">
        <v>152</v>
      </c>
      <c r="M154"/>
      <c r="N154"/>
      <c r="O154"/>
      <c r="P154"/>
      <c r="Q154"/>
      <c r="R154"/>
      <c r="S154"/>
      <c r="T154"/>
      <c r="U154"/>
      <c r="V154"/>
      <c r="W154"/>
      <c r="Y154"/>
      <c r="Z154"/>
    </row>
    <row r="155" spans="1:26">
      <c r="A155" s="50">
        <v>3</v>
      </c>
      <c r="B155" s="43">
        <v>39.08669355</v>
      </c>
      <c r="C155" s="43">
        <v>75.055274075</v>
      </c>
      <c r="H155" s="50">
        <v>2014</v>
      </c>
      <c r="I155" s="43">
        <v>93.666666669999998</v>
      </c>
      <c r="J155" s="43">
        <v>43.968926549999999</v>
      </c>
      <c r="K155" s="43">
        <v>2.1302923227722057</v>
      </c>
      <c r="M155"/>
      <c r="N155"/>
      <c r="O155"/>
      <c r="P155"/>
      <c r="Q155"/>
      <c r="R155"/>
      <c r="S155"/>
      <c r="T155"/>
      <c r="U155"/>
      <c r="V155"/>
      <c r="W155"/>
      <c r="Y155"/>
      <c r="Z155"/>
    </row>
    <row r="156" spans="1:26">
      <c r="A156" s="50">
        <v>4</v>
      </c>
      <c r="B156" s="43">
        <v>47.159027774999998</v>
      </c>
      <c r="C156" s="43">
        <v>77.819192970000003</v>
      </c>
      <c r="H156" s="50">
        <v>2015</v>
      </c>
      <c r="I156" s="43">
        <v>80.59</v>
      </c>
      <c r="J156" s="43">
        <v>38.58057221</v>
      </c>
      <c r="K156" s="43">
        <v>2.0888751872661766</v>
      </c>
      <c r="M156"/>
      <c r="N156"/>
      <c r="O156"/>
      <c r="P156"/>
      <c r="Q156"/>
      <c r="R156"/>
      <c r="S156"/>
      <c r="T156"/>
      <c r="U156"/>
      <c r="V156"/>
      <c r="W156"/>
      <c r="Y156"/>
      <c r="Z156"/>
    </row>
    <row r="157" spans="1:26">
      <c r="A157" s="50">
        <v>5</v>
      </c>
      <c r="B157" s="43">
        <v>43.772652730000004</v>
      </c>
      <c r="C157" s="43">
        <v>49.009490619999994</v>
      </c>
      <c r="H157" s="50">
        <v>2016</v>
      </c>
      <c r="I157" s="43">
        <v>84.03</v>
      </c>
      <c r="J157" s="43">
        <v>43.998456992500003</v>
      </c>
      <c r="K157" s="43">
        <v>1.9098397022041884</v>
      </c>
      <c r="M157"/>
      <c r="N157"/>
      <c r="O157"/>
      <c r="P157"/>
      <c r="Q157"/>
      <c r="R157"/>
      <c r="S157"/>
      <c r="T157"/>
      <c r="U157"/>
      <c r="V157"/>
      <c r="W157"/>
      <c r="Y157"/>
      <c r="Z157"/>
    </row>
    <row r="158" spans="1:26">
      <c r="A158" s="50">
        <v>6</v>
      </c>
      <c r="B158" s="43">
        <v>39.877777780000002</v>
      </c>
      <c r="C158" s="43">
        <v>34.582875000000001</v>
      </c>
      <c r="H158" s="49" t="s">
        <v>157</v>
      </c>
      <c r="M158"/>
      <c r="N158"/>
      <c r="O158"/>
      <c r="P158"/>
      <c r="Q158"/>
      <c r="R158"/>
      <c r="S158"/>
      <c r="T158"/>
      <c r="U158"/>
      <c r="V158"/>
      <c r="W158"/>
      <c r="Y158"/>
      <c r="Z158"/>
    </row>
    <row r="159" spans="1:26">
      <c r="A159" s="50">
        <v>7</v>
      </c>
      <c r="B159" s="43">
        <v>12.0228494635</v>
      </c>
      <c r="C159" s="43">
        <v>16.409475805</v>
      </c>
      <c r="H159" s="50">
        <v>2012</v>
      </c>
      <c r="I159" s="43">
        <v>142.666666666667</v>
      </c>
      <c r="J159" s="43">
        <v>76.382997020295704</v>
      </c>
      <c r="K159" s="43">
        <v>1.8677804253839252</v>
      </c>
      <c r="M159"/>
      <c r="N159"/>
      <c r="O159"/>
      <c r="P159"/>
      <c r="Q159"/>
      <c r="R159"/>
      <c r="S159"/>
      <c r="T159"/>
      <c r="U159"/>
      <c r="V159"/>
      <c r="W159"/>
      <c r="Y159"/>
      <c r="Z159"/>
    </row>
    <row r="160" spans="1:26">
      <c r="A160" s="50">
        <v>8</v>
      </c>
      <c r="B160" s="43">
        <v>13.473719677</v>
      </c>
      <c r="C160" s="43">
        <v>16.196540220000003</v>
      </c>
      <c r="H160" s="49" t="s">
        <v>158</v>
      </c>
      <c r="M160"/>
      <c r="N160"/>
      <c r="O160"/>
      <c r="P160"/>
      <c r="Q160"/>
      <c r="R160"/>
      <c r="S160"/>
      <c r="T160"/>
      <c r="U160"/>
      <c r="V160"/>
      <c r="W160"/>
      <c r="Y160"/>
      <c r="Z160"/>
    </row>
    <row r="161" spans="1:26">
      <c r="A161" s="50">
        <v>9</v>
      </c>
      <c r="B161" s="43">
        <v>15.857722069499999</v>
      </c>
      <c r="C161" s="43">
        <v>23.74780956</v>
      </c>
      <c r="H161" s="50">
        <v>2015</v>
      </c>
      <c r="I161" s="43">
        <v>87.87</v>
      </c>
      <c r="J161" s="43">
        <v>41.4</v>
      </c>
      <c r="K161" s="43">
        <v>2.1224637681159422</v>
      </c>
      <c r="M161"/>
      <c r="N161"/>
      <c r="O161"/>
      <c r="P161"/>
      <c r="Q161"/>
      <c r="R161"/>
      <c r="S161"/>
      <c r="T161"/>
      <c r="U161"/>
      <c r="V161"/>
      <c r="W161"/>
      <c r="Y161"/>
      <c r="Z161"/>
    </row>
    <row r="162" spans="1:26">
      <c r="A162" s="50">
        <v>10</v>
      </c>
      <c r="B162" s="43">
        <v>16.298536744</v>
      </c>
      <c r="C162" s="43">
        <v>32.181110625000002</v>
      </c>
      <c r="H162" s="50">
        <v>2016</v>
      </c>
      <c r="I162" s="43">
        <v>78.81</v>
      </c>
      <c r="J162" s="43">
        <v>38.03</v>
      </c>
      <c r="K162" s="43">
        <v>2.0723113331580332</v>
      </c>
      <c r="M162"/>
      <c r="N162"/>
      <c r="O162"/>
      <c r="P162"/>
      <c r="Q162"/>
      <c r="R162"/>
      <c r="S162"/>
      <c r="T162"/>
      <c r="U162"/>
      <c r="V162"/>
      <c r="W162"/>
      <c r="Y162"/>
      <c r="Z162"/>
    </row>
    <row r="163" spans="1:26">
      <c r="A163" s="50">
        <v>11</v>
      </c>
      <c r="B163" s="43">
        <v>22.080963185000002</v>
      </c>
      <c r="C163" s="43">
        <v>54.005890844999996</v>
      </c>
      <c r="H163" s="49" t="s">
        <v>159</v>
      </c>
      <c r="M163"/>
      <c r="N163"/>
      <c r="O163"/>
      <c r="P163"/>
      <c r="Q163"/>
      <c r="R163"/>
      <c r="S163"/>
      <c r="T163"/>
      <c r="U163"/>
      <c r="V163"/>
      <c r="W163"/>
      <c r="Y163"/>
      <c r="Z163"/>
    </row>
    <row r="164" spans="1:26">
      <c r="A164" s="50">
        <v>12</v>
      </c>
      <c r="B164" s="43">
        <v>18.923387099999999</v>
      </c>
      <c r="C164" s="43">
        <v>79.928625240000002</v>
      </c>
      <c r="H164" s="50">
        <v>2016</v>
      </c>
      <c r="I164" s="43">
        <v>192.587257903591</v>
      </c>
      <c r="J164" s="43">
        <v>104.58</v>
      </c>
      <c r="K164" s="43">
        <v>1.8415304829182539</v>
      </c>
      <c r="M164"/>
      <c r="N164"/>
      <c r="O164"/>
      <c r="P164"/>
      <c r="Q164"/>
      <c r="R164"/>
      <c r="S164"/>
      <c r="T164"/>
      <c r="U164"/>
      <c r="V164"/>
      <c r="W164"/>
      <c r="Y164"/>
      <c r="Z164"/>
    </row>
    <row r="165" spans="1:26">
      <c r="A165" s="49">
        <v>2018</v>
      </c>
      <c r="H165" s="49" t="s">
        <v>160</v>
      </c>
      <c r="M165"/>
      <c r="N165"/>
      <c r="O165"/>
      <c r="P165"/>
      <c r="Q165"/>
      <c r="R165"/>
      <c r="S165"/>
      <c r="T165"/>
      <c r="U165"/>
      <c r="V165"/>
      <c r="W165"/>
      <c r="Y165"/>
      <c r="Z165"/>
    </row>
    <row r="166" spans="1:26">
      <c r="A166" s="50">
        <v>1</v>
      </c>
      <c r="B166" s="43">
        <v>20.25134409</v>
      </c>
      <c r="C166" s="43">
        <v>93.062509765000001</v>
      </c>
      <c r="H166" s="50">
        <v>2012</v>
      </c>
      <c r="I166" s="43">
        <v>140.333333333333</v>
      </c>
      <c r="J166" s="43">
        <v>75.133742396132007</v>
      </c>
      <c r="K166" s="43">
        <v>1.8677804253839159</v>
      </c>
      <c r="M166"/>
      <c r="N166"/>
      <c r="O166"/>
      <c r="P166"/>
      <c r="Q166"/>
      <c r="R166"/>
      <c r="S166"/>
      <c r="T166"/>
      <c r="U166"/>
      <c r="V166"/>
      <c r="W166"/>
      <c r="Y166"/>
      <c r="Z166"/>
    </row>
    <row r="167" spans="1:26">
      <c r="A167" s="50">
        <v>2</v>
      </c>
      <c r="B167" s="43">
        <v>21.968622735</v>
      </c>
      <c r="C167" s="43">
        <v>96.637196145000004</v>
      </c>
      <c r="H167" s="49" t="s">
        <v>163</v>
      </c>
      <c r="M167"/>
      <c r="N167"/>
      <c r="O167"/>
      <c r="P167"/>
      <c r="Q167"/>
      <c r="R167"/>
      <c r="S167"/>
      <c r="T167"/>
      <c r="U167"/>
      <c r="V167"/>
      <c r="W167"/>
      <c r="Y167"/>
      <c r="Z167"/>
    </row>
    <row r="168" spans="1:26">
      <c r="A168" s="50">
        <v>3</v>
      </c>
      <c r="B168" s="43">
        <v>37.139819365000001</v>
      </c>
      <c r="C168" s="43">
        <v>91.076764405000006</v>
      </c>
      <c r="H168" s="50">
        <v>2012</v>
      </c>
      <c r="I168" s="43">
        <v>133.69306929999999</v>
      </c>
      <c r="J168" s="43">
        <v>72.598890184070299</v>
      </c>
      <c r="K168" s="43">
        <v>1.8415304829182502</v>
      </c>
      <c r="M168"/>
      <c r="N168"/>
      <c r="O168"/>
      <c r="P168"/>
      <c r="Q168"/>
      <c r="R168"/>
      <c r="S168"/>
      <c r="T168"/>
      <c r="U168"/>
      <c r="V168"/>
      <c r="W168"/>
      <c r="Y168"/>
      <c r="Z168"/>
    </row>
    <row r="169" spans="1:26">
      <c r="A169" s="50">
        <v>4</v>
      </c>
      <c r="B169" s="43">
        <v>37.105499460000004</v>
      </c>
      <c r="C169" s="43">
        <v>63.359266910000002</v>
      </c>
      <c r="H169" s="50">
        <v>2013</v>
      </c>
      <c r="I169" s="43">
        <v>114.8153846</v>
      </c>
      <c r="J169" s="43">
        <v>62.347805624185803</v>
      </c>
      <c r="K169" s="43">
        <v>1.8415304829182491</v>
      </c>
      <c r="M169"/>
      <c r="N169"/>
      <c r="O169"/>
      <c r="P169"/>
      <c r="Q169"/>
      <c r="R169"/>
      <c r="S169"/>
      <c r="T169"/>
      <c r="U169"/>
      <c r="V169"/>
      <c r="W169"/>
      <c r="Y169"/>
      <c r="Z169"/>
    </row>
    <row r="170" spans="1:26">
      <c r="A170" s="50">
        <v>5</v>
      </c>
      <c r="B170" s="43">
        <v>36.436671480000001</v>
      </c>
      <c r="C170" s="43">
        <v>41.236710145000004</v>
      </c>
      <c r="H170" s="49" t="s">
        <v>164</v>
      </c>
      <c r="M170"/>
      <c r="N170"/>
      <c r="O170"/>
      <c r="P170"/>
      <c r="Q170"/>
      <c r="R170"/>
      <c r="S170"/>
      <c r="T170"/>
      <c r="U170"/>
      <c r="V170"/>
      <c r="W170"/>
      <c r="Y170"/>
      <c r="Z170"/>
    </row>
    <row r="171" spans="1:26">
      <c r="A171" s="50">
        <v>6</v>
      </c>
      <c r="B171" s="43">
        <v>32.293750000000003</v>
      </c>
      <c r="C171" s="43">
        <v>33.033819444999999</v>
      </c>
      <c r="H171" s="50">
        <v>2012</v>
      </c>
      <c r="I171" s="43">
        <v>119.333333333333</v>
      </c>
      <c r="J171" s="43">
        <v>63.890450778658597</v>
      </c>
      <c r="K171" s="43">
        <v>1.8677804253839145</v>
      </c>
      <c r="M171"/>
      <c r="N171"/>
      <c r="O171"/>
      <c r="P171"/>
      <c r="Q171"/>
      <c r="R171"/>
      <c r="S171"/>
      <c r="T171"/>
      <c r="U171"/>
      <c r="V171"/>
      <c r="W171"/>
      <c r="Y171"/>
      <c r="Z171"/>
    </row>
    <row r="172" spans="1:26">
      <c r="A172" s="50">
        <v>7</v>
      </c>
      <c r="B172" s="43">
        <v>19.115950274999999</v>
      </c>
      <c r="C172" s="43">
        <v>12.631700559999999</v>
      </c>
      <c r="H172" s="49" t="s">
        <v>165</v>
      </c>
      <c r="M172"/>
      <c r="N172"/>
      <c r="O172"/>
      <c r="P172"/>
      <c r="Q172"/>
      <c r="R172"/>
      <c r="S172"/>
      <c r="T172"/>
      <c r="U172"/>
      <c r="V172"/>
      <c r="W172"/>
      <c r="Y172"/>
      <c r="Z172"/>
    </row>
    <row r="173" spans="1:26">
      <c r="A173" s="50">
        <v>8</v>
      </c>
      <c r="B173" s="43">
        <v>17.693548385</v>
      </c>
      <c r="C173" s="43">
        <v>12.77131784</v>
      </c>
      <c r="H173" s="50">
        <v>2012</v>
      </c>
      <c r="I173" s="43">
        <v>101</v>
      </c>
      <c r="J173" s="43">
        <v>54.074878731657897</v>
      </c>
      <c r="K173" s="43">
        <v>1.8677804253839223</v>
      </c>
      <c r="M173"/>
      <c r="N173"/>
      <c r="O173"/>
      <c r="P173"/>
      <c r="Q173"/>
      <c r="R173"/>
      <c r="S173"/>
      <c r="T173"/>
      <c r="U173"/>
      <c r="V173"/>
      <c r="W173"/>
      <c r="Y173"/>
      <c r="Z173"/>
    </row>
    <row r="174" spans="1:26">
      <c r="A174" s="50">
        <v>9</v>
      </c>
      <c r="B174" s="43">
        <v>20.825694445</v>
      </c>
      <c r="C174" s="43">
        <v>19.100879845000001</v>
      </c>
      <c r="H174" s="49" t="s">
        <v>166</v>
      </c>
      <c r="M174"/>
      <c r="N174"/>
      <c r="O174"/>
      <c r="P174"/>
      <c r="Q174"/>
      <c r="R174"/>
      <c r="S174"/>
      <c r="T174"/>
      <c r="U174"/>
      <c r="V174"/>
      <c r="W174"/>
      <c r="Y174"/>
      <c r="Z174"/>
    </row>
    <row r="175" spans="1:26">
      <c r="A175" s="50">
        <v>10</v>
      </c>
      <c r="B175" s="43">
        <v>27.672878170000001</v>
      </c>
      <c r="C175" s="43">
        <v>39.519519985000002</v>
      </c>
      <c r="H175" s="50">
        <v>2012</v>
      </c>
      <c r="I175" s="43">
        <v>109.5</v>
      </c>
      <c r="J175" s="43">
        <v>58.625734862540099</v>
      </c>
      <c r="K175" s="43">
        <v>1.867780425383919</v>
      </c>
      <c r="M175"/>
      <c r="N175"/>
      <c r="O175"/>
      <c r="P175"/>
      <c r="Q175"/>
      <c r="R175"/>
      <c r="S175"/>
      <c r="T175"/>
      <c r="U175"/>
      <c r="V175"/>
      <c r="W175"/>
      <c r="Y175"/>
      <c r="Z175"/>
    </row>
    <row r="176" spans="1:26">
      <c r="A176" s="50">
        <v>11</v>
      </c>
      <c r="B176" s="43">
        <v>20.198685830000002</v>
      </c>
      <c r="C176" s="43">
        <v>65.489415039999997</v>
      </c>
      <c r="H176" s="49" t="s">
        <v>167</v>
      </c>
      <c r="M176"/>
      <c r="N176"/>
      <c r="O176"/>
      <c r="P176"/>
      <c r="Q176"/>
      <c r="R176"/>
      <c r="S176"/>
      <c r="T176"/>
      <c r="U176"/>
      <c r="V176"/>
      <c r="W176"/>
      <c r="Y176"/>
      <c r="Z176"/>
    </row>
    <row r="177" spans="1:26">
      <c r="A177" s="50">
        <v>12</v>
      </c>
      <c r="B177" s="43">
        <v>15.133736559999999</v>
      </c>
      <c r="C177" s="43">
        <v>91.229378964999995</v>
      </c>
      <c r="H177" s="50">
        <v>2016</v>
      </c>
      <c r="I177" s="43">
        <v>180.15692714389201</v>
      </c>
      <c r="J177" s="43">
        <v>97.83</v>
      </c>
      <c r="K177" s="43">
        <v>1.8415304829182459</v>
      </c>
      <c r="M177"/>
      <c r="N177"/>
      <c r="O177"/>
      <c r="P177"/>
      <c r="Q177"/>
      <c r="R177"/>
      <c r="S177"/>
      <c r="T177"/>
      <c r="U177"/>
      <c r="V177"/>
      <c r="W177"/>
      <c r="Y177"/>
      <c r="Z177"/>
    </row>
    <row r="178" spans="1:26">
      <c r="A178" s="48" t="s">
        <v>350</v>
      </c>
      <c r="H178" s="49" t="s">
        <v>168</v>
      </c>
      <c r="M178"/>
      <c r="N178"/>
      <c r="O178"/>
      <c r="P178"/>
      <c r="Q178"/>
      <c r="R178"/>
      <c r="S178"/>
      <c r="T178"/>
      <c r="U178"/>
      <c r="V178"/>
      <c r="W178"/>
      <c r="Y178"/>
      <c r="Z178"/>
    </row>
    <row r="179" spans="1:26">
      <c r="A179" s="49">
        <v>2017</v>
      </c>
      <c r="H179" s="50">
        <v>2012</v>
      </c>
      <c r="I179" s="43">
        <v>58</v>
      </c>
      <c r="J179" s="43">
        <v>31.052900657783798</v>
      </c>
      <c r="K179" s="43">
        <v>1.867780425383919</v>
      </c>
      <c r="Y179"/>
      <c r="Z179"/>
    </row>
    <row r="180" spans="1:26">
      <c r="A180" s="50">
        <v>1</v>
      </c>
      <c r="C180" s="43">
        <v>51.1</v>
      </c>
      <c r="H180" s="49" t="s">
        <v>170</v>
      </c>
      <c r="Y180"/>
      <c r="Z180"/>
    </row>
    <row r="181" spans="1:26">
      <c r="A181" s="50">
        <v>2</v>
      </c>
      <c r="C181" s="43" t="e">
        <v>#DIV/0!</v>
      </c>
      <c r="H181" s="50">
        <v>2011</v>
      </c>
      <c r="I181" s="43">
        <v>138.73008849999999</v>
      </c>
      <c r="J181" s="43">
        <v>75.334125493353895</v>
      </c>
      <c r="K181" s="43">
        <v>1.8415304829182493</v>
      </c>
      <c r="Y181"/>
      <c r="Z181"/>
    </row>
    <row r="182" spans="1:26">
      <c r="A182" s="50">
        <v>3</v>
      </c>
      <c r="C182" s="43" t="e">
        <v>#DIV/0!</v>
      </c>
      <c r="H182" s="50">
        <v>2015</v>
      </c>
      <c r="I182" s="43">
        <v>198.737969716538</v>
      </c>
      <c r="J182" s="43">
        <v>107.92</v>
      </c>
      <c r="K182" s="43">
        <v>1.8415304829182542</v>
      </c>
      <c r="Y182"/>
      <c r="Z182"/>
    </row>
    <row r="183" spans="1:26">
      <c r="A183" s="50">
        <v>4</v>
      </c>
      <c r="C183" s="43" t="e">
        <v>#DIV/0!</v>
      </c>
      <c r="H183" s="50">
        <v>2016</v>
      </c>
      <c r="I183" s="43">
        <v>318.54794293519899</v>
      </c>
      <c r="J183" s="43">
        <v>172.98</v>
      </c>
      <c r="K183" s="43">
        <v>1.8415304829182506</v>
      </c>
      <c r="Y183"/>
      <c r="Z183"/>
    </row>
    <row r="184" spans="1:26">
      <c r="A184" s="50">
        <v>5</v>
      </c>
      <c r="C184" s="43" t="e">
        <v>#DIV/0!</v>
      </c>
      <c r="H184" s="49" t="s">
        <v>171</v>
      </c>
      <c r="Y184"/>
      <c r="Z184"/>
    </row>
    <row r="185" spans="1:26">
      <c r="A185" s="50">
        <v>6</v>
      </c>
      <c r="C185" s="43" t="e">
        <v>#DIV/0!</v>
      </c>
      <c r="H185" s="50">
        <v>2012</v>
      </c>
      <c r="I185" s="43">
        <v>212.5</v>
      </c>
      <c r="J185" s="43">
        <v>113.77140327205301</v>
      </c>
      <c r="K185" s="43">
        <v>1.8677804253839141</v>
      </c>
      <c r="Y185"/>
      <c r="Z185"/>
    </row>
    <row r="186" spans="1:26">
      <c r="A186" s="50">
        <v>7</v>
      </c>
      <c r="C186" s="43" t="e">
        <v>#DIV/0!</v>
      </c>
      <c r="H186" s="49" t="s">
        <v>172</v>
      </c>
      <c r="Y186"/>
      <c r="Z186"/>
    </row>
    <row r="187" spans="1:26">
      <c r="A187" s="50">
        <v>8</v>
      </c>
      <c r="C187" s="43" t="e">
        <v>#DIV/0!</v>
      </c>
      <c r="H187" s="50">
        <v>2012</v>
      </c>
      <c r="I187" s="43">
        <v>168</v>
      </c>
      <c r="J187" s="43">
        <v>89.946332939787496</v>
      </c>
      <c r="K187" s="43">
        <v>1.8677804253839201</v>
      </c>
      <c r="Y187"/>
      <c r="Z187"/>
    </row>
    <row r="188" spans="1:26">
      <c r="A188" s="50">
        <v>9</v>
      </c>
      <c r="C188" s="43">
        <v>19.718320609999999</v>
      </c>
      <c r="H188" s="49" t="s">
        <v>173</v>
      </c>
      <c r="Y188"/>
      <c r="Z188"/>
    </row>
    <row r="189" spans="1:26">
      <c r="A189" s="50">
        <v>10</v>
      </c>
      <c r="C189" s="43">
        <v>26.915006819999999</v>
      </c>
      <c r="H189" s="50">
        <v>2012</v>
      </c>
      <c r="I189" s="43">
        <v>70.285714285714306</v>
      </c>
      <c r="J189" s="43">
        <v>37.630608678890702</v>
      </c>
      <c r="K189" s="43">
        <v>1.8677804253839199</v>
      </c>
      <c r="Y189"/>
      <c r="Z189"/>
    </row>
    <row r="190" spans="1:26">
      <c r="A190" s="50">
        <v>11</v>
      </c>
      <c r="C190" s="43">
        <v>36.486527780000003</v>
      </c>
      <c r="H190" s="49" t="s">
        <v>175</v>
      </c>
      <c r="Y190"/>
      <c r="Z190"/>
    </row>
    <row r="191" spans="1:26">
      <c r="A191" s="50">
        <v>12</v>
      </c>
      <c r="C191" s="43">
        <v>37.990296499999999</v>
      </c>
      <c r="H191" s="50">
        <v>2012</v>
      </c>
      <c r="I191" s="43">
        <v>81.5</v>
      </c>
      <c r="J191" s="43">
        <v>43.634679372575498</v>
      </c>
      <c r="K191" s="43">
        <v>1.8677804253839194</v>
      </c>
      <c r="Y191"/>
      <c r="Z191"/>
    </row>
    <row r="192" spans="1:26">
      <c r="A192" s="49">
        <v>2018</v>
      </c>
      <c r="H192" s="49" t="s">
        <v>176</v>
      </c>
      <c r="Y192"/>
      <c r="Z192"/>
    </row>
    <row r="193" spans="1:26">
      <c r="A193" s="50">
        <v>1</v>
      </c>
      <c r="C193" s="43">
        <v>51.197823130000003</v>
      </c>
      <c r="H193" s="50">
        <v>2012</v>
      </c>
      <c r="I193" s="43">
        <v>110</v>
      </c>
      <c r="J193" s="43">
        <v>58.893432282003701</v>
      </c>
      <c r="K193" s="43">
        <v>1.8677804253839208</v>
      </c>
      <c r="Y193"/>
      <c r="Z193"/>
    </row>
    <row r="194" spans="1:26">
      <c r="A194" s="50">
        <v>2</v>
      </c>
      <c r="C194" s="43">
        <v>37.996860990000002</v>
      </c>
      <c r="H194" s="49" t="s">
        <v>177</v>
      </c>
      <c r="Y194"/>
      <c r="Z194"/>
    </row>
    <row r="195" spans="1:26">
      <c r="A195" s="50">
        <v>3</v>
      </c>
      <c r="C195" s="43">
        <v>32.178581170000001</v>
      </c>
      <c r="H195" s="50">
        <v>2015</v>
      </c>
      <c r="I195" s="43">
        <v>95.271055084309396</v>
      </c>
      <c r="J195" s="43">
        <v>51.734715209999997</v>
      </c>
      <c r="K195" s="43">
        <v>1.8415304829182493</v>
      </c>
      <c r="Y195"/>
      <c r="Z195"/>
    </row>
    <row r="196" spans="1:26">
      <c r="A196" s="50">
        <v>4</v>
      </c>
      <c r="C196" s="43">
        <v>22.845685280000001</v>
      </c>
      <c r="H196" s="50">
        <v>2016</v>
      </c>
      <c r="I196" s="43">
        <v>136.101357520563</v>
      </c>
      <c r="J196" s="43">
        <v>73.906654700000004</v>
      </c>
      <c r="K196" s="43">
        <v>1.8415304829182451</v>
      </c>
      <c r="Y196"/>
      <c r="Z196"/>
    </row>
    <row r="197" spans="1:26">
      <c r="A197" s="50">
        <v>5</v>
      </c>
      <c r="C197" s="43">
        <v>22.24897361</v>
      </c>
      <c r="H197" s="49" t="s">
        <v>178</v>
      </c>
      <c r="Y197"/>
      <c r="Z197"/>
    </row>
    <row r="198" spans="1:26">
      <c r="A198" s="50">
        <v>6</v>
      </c>
      <c r="C198" s="43">
        <v>20.92834646</v>
      </c>
      <c r="H198" s="50">
        <v>2012</v>
      </c>
      <c r="I198" s="43">
        <v>55.792372880000002</v>
      </c>
      <c r="J198" s="43">
        <v>30.296741431934699</v>
      </c>
      <c r="K198" s="43">
        <v>1.8415304829182482</v>
      </c>
      <c r="Y198"/>
      <c r="Z198"/>
    </row>
    <row r="199" spans="1:26">
      <c r="A199" s="50">
        <v>7</v>
      </c>
      <c r="C199" s="43">
        <v>21.858870970000002</v>
      </c>
      <c r="H199" s="49" t="s">
        <v>179</v>
      </c>
      <c r="Y199"/>
      <c r="Z199"/>
    </row>
    <row r="200" spans="1:26">
      <c r="A200" s="50">
        <v>8</v>
      </c>
      <c r="C200" s="43">
        <v>19.016935480000001</v>
      </c>
      <c r="H200" s="50">
        <v>2012</v>
      </c>
      <c r="I200" s="43">
        <v>80.6666666666667</v>
      </c>
      <c r="J200" s="43">
        <v>43.188517006802698</v>
      </c>
      <c r="K200" s="43">
        <v>1.8677804253839221</v>
      </c>
      <c r="Y200"/>
      <c r="Z200"/>
    </row>
    <row r="201" spans="1:26">
      <c r="A201" s="50">
        <v>9</v>
      </c>
      <c r="C201" s="43">
        <v>22.768487390000001</v>
      </c>
      <c r="H201" s="49" t="s">
        <v>180</v>
      </c>
      <c r="Y201"/>
      <c r="Z201"/>
    </row>
    <row r="202" spans="1:26">
      <c r="A202" s="50">
        <v>10</v>
      </c>
      <c r="C202" s="43">
        <v>30.8315047</v>
      </c>
      <c r="H202" s="50">
        <v>2012</v>
      </c>
      <c r="I202" s="43">
        <v>156.333333333333</v>
      </c>
      <c r="J202" s="43">
        <v>83.700059818968896</v>
      </c>
      <c r="K202" s="43">
        <v>1.8677804253839168</v>
      </c>
      <c r="Y202"/>
      <c r="Z202"/>
    </row>
    <row r="203" spans="1:26">
      <c r="A203" s="50">
        <v>11</v>
      </c>
      <c r="C203" s="43">
        <v>43.847136560000003</v>
      </c>
      <c r="H203" s="49" t="s">
        <v>181</v>
      </c>
      <c r="Y203"/>
      <c r="Z203"/>
    </row>
    <row r="204" spans="1:26">
      <c r="A204" s="50">
        <v>12</v>
      </c>
      <c r="C204" s="43">
        <v>48.138172040000001</v>
      </c>
      <c r="H204" s="50">
        <v>2012</v>
      </c>
      <c r="I204" s="43">
        <v>63</v>
      </c>
      <c r="J204" s="43">
        <v>33.729874852420302</v>
      </c>
      <c r="K204" s="43">
        <v>1.8677804253839208</v>
      </c>
      <c r="Y204"/>
      <c r="Z204"/>
    </row>
    <row r="205" spans="1:26">
      <c r="A205" s="48" t="s">
        <v>568</v>
      </c>
      <c r="H205" s="49" t="s">
        <v>182</v>
      </c>
      <c r="Y205"/>
      <c r="Z205"/>
    </row>
    <row r="206" spans="1:26">
      <c r="A206" s="49">
        <v>2015</v>
      </c>
      <c r="H206" s="50">
        <v>2012</v>
      </c>
      <c r="I206" s="43">
        <v>56</v>
      </c>
      <c r="J206" s="43">
        <v>29.9821109799292</v>
      </c>
      <c r="K206" s="43">
        <v>1.8677804253839181</v>
      </c>
      <c r="Y206"/>
      <c r="Z206"/>
    </row>
    <row r="207" spans="1:26">
      <c r="A207" s="50">
        <v>1</v>
      </c>
      <c r="C207" s="43">
        <v>66.2</v>
      </c>
      <c r="H207" s="49" t="s">
        <v>183</v>
      </c>
      <c r="Y207"/>
      <c r="Z207"/>
    </row>
    <row r="208" spans="1:26">
      <c r="A208" s="50">
        <v>2</v>
      </c>
      <c r="C208" s="43" t="e">
        <v>#DIV/0!</v>
      </c>
      <c r="H208" s="50">
        <v>2012</v>
      </c>
      <c r="I208" s="43">
        <v>55.5</v>
      </c>
      <c r="J208" s="43">
        <v>29.714413560465498</v>
      </c>
      <c r="K208" s="43">
        <v>1.867780425383921</v>
      </c>
      <c r="Y208"/>
      <c r="Z208"/>
    </row>
    <row r="209" spans="1:26">
      <c r="A209" s="50">
        <v>3</v>
      </c>
      <c r="C209" s="43" t="e">
        <v>#DIV/0!</v>
      </c>
      <c r="H209" s="49" t="s">
        <v>184</v>
      </c>
      <c r="Y209"/>
      <c r="Z209"/>
    </row>
    <row r="210" spans="1:26">
      <c r="A210" s="50">
        <v>4</v>
      </c>
      <c r="C210" s="43" t="e">
        <v>#DIV/0!</v>
      </c>
      <c r="H210" s="50">
        <v>2012</v>
      </c>
      <c r="I210" s="43">
        <v>74</v>
      </c>
      <c r="J210" s="43">
        <v>39.619218080620698</v>
      </c>
      <c r="K210" s="43">
        <v>1.8677804253839194</v>
      </c>
      <c r="Y210"/>
      <c r="Z210"/>
    </row>
    <row r="211" spans="1:26">
      <c r="A211" s="50">
        <v>5</v>
      </c>
      <c r="C211" s="43" t="e">
        <v>#DIV/0!</v>
      </c>
      <c r="H211" s="49" t="s">
        <v>185</v>
      </c>
      <c r="Y211"/>
      <c r="Z211"/>
    </row>
    <row r="212" spans="1:26">
      <c r="A212" s="50">
        <v>6</v>
      </c>
      <c r="C212" s="43" t="e">
        <v>#DIV/0!</v>
      </c>
      <c r="H212" s="50">
        <v>2015</v>
      </c>
      <c r="I212" s="43">
        <v>198.21620274637701</v>
      </c>
      <c r="J212" s="43">
        <v>107.636666666667</v>
      </c>
      <c r="K212" s="43">
        <v>1.8415304829182411</v>
      </c>
      <c r="Y212"/>
      <c r="Z212"/>
    </row>
    <row r="213" spans="1:26">
      <c r="A213" s="50">
        <v>7</v>
      </c>
      <c r="C213" s="43" t="e">
        <v>#DIV/0!</v>
      </c>
      <c r="H213" s="50">
        <v>2016</v>
      </c>
      <c r="I213" s="43">
        <v>254.89237257565799</v>
      </c>
      <c r="J213" s="43">
        <v>138.41333333333299</v>
      </c>
      <c r="K213" s="43">
        <v>1.8415304829182542</v>
      </c>
      <c r="Y213"/>
      <c r="Z213"/>
    </row>
    <row r="214" spans="1:26">
      <c r="A214" s="50">
        <v>8</v>
      </c>
      <c r="C214" s="43" t="e">
        <v>#DIV/0!</v>
      </c>
      <c r="H214" s="49" t="s">
        <v>186</v>
      </c>
      <c r="Y214"/>
      <c r="Z214"/>
    </row>
    <row r="215" spans="1:26">
      <c r="A215" s="50">
        <v>9</v>
      </c>
      <c r="C215" s="43" t="e">
        <v>#DIV/0!</v>
      </c>
      <c r="H215" s="50">
        <v>2012</v>
      </c>
      <c r="I215" s="43">
        <v>227.75</v>
      </c>
      <c r="J215" s="43">
        <v>121.936174565694</v>
      </c>
      <c r="K215" s="43">
        <v>1.867780425383921</v>
      </c>
      <c r="Y215"/>
      <c r="Z215"/>
    </row>
    <row r="216" spans="1:26">
      <c r="A216" s="50">
        <v>10</v>
      </c>
      <c r="C216" s="43" t="e">
        <v>#DIV/0!</v>
      </c>
      <c r="H216" s="49" t="s">
        <v>188</v>
      </c>
      <c r="Y216"/>
      <c r="Z216"/>
    </row>
    <row r="217" spans="1:26">
      <c r="A217" s="50">
        <v>11</v>
      </c>
      <c r="C217" s="43" t="e">
        <v>#DIV/0!</v>
      </c>
      <c r="H217" s="50">
        <v>2012</v>
      </c>
      <c r="I217" s="43">
        <v>48.3333333333333</v>
      </c>
      <c r="J217" s="43">
        <v>25.877417214819801</v>
      </c>
      <c r="K217" s="43">
        <v>1.8677804253839199</v>
      </c>
      <c r="Y217"/>
      <c r="Z217"/>
    </row>
    <row r="218" spans="1:26">
      <c r="A218" s="50">
        <v>12</v>
      </c>
      <c r="C218" s="43">
        <v>81.851134020000003</v>
      </c>
      <c r="H218" s="49" t="s">
        <v>189</v>
      </c>
      <c r="Y218"/>
      <c r="Z218"/>
    </row>
    <row r="219" spans="1:26">
      <c r="A219" s="49">
        <v>2016</v>
      </c>
      <c r="H219" s="50">
        <v>2012</v>
      </c>
      <c r="I219" s="43">
        <v>54</v>
      </c>
      <c r="J219" s="43">
        <v>28.911321302074501</v>
      </c>
      <c r="K219" s="43">
        <v>1.8677804253839234</v>
      </c>
      <c r="Y219"/>
      <c r="Z219"/>
    </row>
    <row r="220" spans="1:26">
      <c r="A220" s="50">
        <v>1</v>
      </c>
      <c r="C220" s="43">
        <v>62.667166414999997</v>
      </c>
      <c r="H220" s="49" t="s">
        <v>190</v>
      </c>
      <c r="Y220"/>
      <c r="Z220"/>
    </row>
    <row r="221" spans="1:26">
      <c r="A221" s="50">
        <v>2</v>
      </c>
      <c r="C221" s="43">
        <v>54.388191630000001</v>
      </c>
      <c r="H221" s="50">
        <v>2012</v>
      </c>
      <c r="I221" s="43">
        <v>129</v>
      </c>
      <c r="J221" s="43">
        <v>69.065934221622499</v>
      </c>
      <c r="K221" s="43">
        <v>1.8677804253839214</v>
      </c>
      <c r="Y221"/>
      <c r="Z221"/>
    </row>
    <row r="222" spans="1:26">
      <c r="A222" s="50">
        <v>3</v>
      </c>
      <c r="C222" s="43">
        <v>42.171057040000001</v>
      </c>
      <c r="H222" s="49" t="s">
        <v>191</v>
      </c>
      <c r="Y222"/>
      <c r="Z222"/>
    </row>
    <row r="223" spans="1:26">
      <c r="A223" s="50">
        <v>4</v>
      </c>
      <c r="C223" s="43">
        <v>34.279135775</v>
      </c>
      <c r="H223" s="50">
        <v>2015</v>
      </c>
      <c r="I223" s="43">
        <v>105.181818181818</v>
      </c>
      <c r="J223" s="43">
        <v>66.1934236628571</v>
      </c>
      <c r="K223" s="43">
        <v>1.5890070699098517</v>
      </c>
      <c r="Y223"/>
      <c r="Z223"/>
    </row>
    <row r="224" spans="1:26">
      <c r="A224" s="50">
        <v>5</v>
      </c>
      <c r="C224" s="43">
        <v>26.93800813</v>
      </c>
      <c r="H224" s="50">
        <v>2016</v>
      </c>
      <c r="I224" s="43">
        <v>103.90909090909101</v>
      </c>
      <c r="J224" s="43">
        <v>63.869536872857097</v>
      </c>
      <c r="K224" s="43">
        <v>1.626895950661726</v>
      </c>
      <c r="Y224"/>
      <c r="Z224"/>
    </row>
    <row r="225" spans="1:26">
      <c r="A225" s="50">
        <v>6</v>
      </c>
      <c r="C225" s="43">
        <v>29.312816949999998</v>
      </c>
      <c r="H225" s="49" t="s">
        <v>193</v>
      </c>
      <c r="Y225"/>
      <c r="Z225"/>
    </row>
    <row r="226" spans="1:26">
      <c r="A226" s="50">
        <v>7</v>
      </c>
      <c r="C226" s="43">
        <v>25.519335034999997</v>
      </c>
      <c r="H226" s="50">
        <v>2015</v>
      </c>
      <c r="I226" s="43">
        <v>214.39</v>
      </c>
      <c r="J226" s="43">
        <v>196.69</v>
      </c>
      <c r="K226" s="43">
        <v>1.0899893233006253</v>
      </c>
      <c r="Y226"/>
      <c r="Z226"/>
    </row>
    <row r="227" spans="1:26">
      <c r="A227" s="50">
        <v>8</v>
      </c>
      <c r="C227" s="43">
        <v>26.060771769999999</v>
      </c>
      <c r="H227" s="50">
        <v>2016</v>
      </c>
      <c r="I227" s="43">
        <v>220.946827340532</v>
      </c>
      <c r="J227" s="43">
        <v>119.98</v>
      </c>
      <c r="K227" s="43">
        <v>1.8415304829182531</v>
      </c>
      <c r="Y227"/>
      <c r="Z227"/>
    </row>
    <row r="228" spans="1:26">
      <c r="A228" s="50">
        <v>9</v>
      </c>
      <c r="C228" s="43">
        <v>35.809630040000002</v>
      </c>
      <c r="H228" s="49" t="s">
        <v>194</v>
      </c>
      <c r="Y228"/>
      <c r="Z228"/>
    </row>
    <row r="229" spans="1:26">
      <c r="A229" s="50">
        <v>10</v>
      </c>
      <c r="C229" s="43">
        <v>46.575186895000002</v>
      </c>
      <c r="H229" s="50">
        <v>2012</v>
      </c>
      <c r="I229" s="43">
        <v>79</v>
      </c>
      <c r="J229" s="43">
        <v>42.296192275257198</v>
      </c>
      <c r="K229" s="43">
        <v>1.867780425383921</v>
      </c>
      <c r="Y229"/>
      <c r="Z229"/>
    </row>
    <row r="230" spans="1:26">
      <c r="A230" s="50">
        <v>11</v>
      </c>
      <c r="C230" s="43">
        <v>43.579072455000002</v>
      </c>
      <c r="H230" s="49" t="s">
        <v>195</v>
      </c>
      <c r="Y230"/>
      <c r="Z230"/>
    </row>
    <row r="231" spans="1:26">
      <c r="A231" s="50">
        <v>12</v>
      </c>
      <c r="C231" s="43">
        <v>61.625974130000003</v>
      </c>
      <c r="H231" s="50">
        <v>2012</v>
      </c>
      <c r="I231" s="43">
        <v>103</v>
      </c>
      <c r="J231" s="43">
        <v>55.145668409512602</v>
      </c>
      <c r="K231" s="43">
        <v>1.8677804253839192</v>
      </c>
      <c r="Y231"/>
      <c r="Z231"/>
    </row>
    <row r="232" spans="1:26">
      <c r="A232" s="49">
        <v>2017</v>
      </c>
      <c r="H232" s="49" t="s">
        <v>196</v>
      </c>
      <c r="Y232"/>
      <c r="Z232"/>
    </row>
    <row r="233" spans="1:26">
      <c r="A233" s="50">
        <v>1</v>
      </c>
      <c r="C233" s="43">
        <v>52.76099825</v>
      </c>
      <c r="H233" s="50">
        <v>2012</v>
      </c>
      <c r="I233" s="43">
        <v>57.273195880000003</v>
      </c>
      <c r="J233" s="43">
        <v>31.100867681125699</v>
      </c>
      <c r="K233" s="43">
        <v>1.8415304829182499</v>
      </c>
      <c r="Y233"/>
      <c r="Z233"/>
    </row>
    <row r="234" spans="1:26">
      <c r="A234" s="50">
        <v>2</v>
      </c>
      <c r="C234" s="43">
        <v>44.462627859999998</v>
      </c>
      <c r="H234" s="50">
        <v>2013</v>
      </c>
      <c r="I234" s="43">
        <v>60.918088740000002</v>
      </c>
      <c r="J234" s="43">
        <v>33.080141385150398</v>
      </c>
      <c r="K234" s="43">
        <v>1.8415304829182499</v>
      </c>
      <c r="Y234"/>
      <c r="Z234"/>
    </row>
    <row r="235" spans="1:26">
      <c r="A235" s="50">
        <v>3</v>
      </c>
      <c r="C235" s="43">
        <v>37.871751979999999</v>
      </c>
      <c r="H235" s="50">
        <v>2014</v>
      </c>
      <c r="I235" s="43">
        <v>62.678929770000003</v>
      </c>
      <c r="J235" s="43">
        <v>34.036324867494699</v>
      </c>
      <c r="K235" s="43">
        <v>1.8415304829182515</v>
      </c>
      <c r="Y235"/>
      <c r="Z235"/>
    </row>
    <row r="236" spans="1:26">
      <c r="A236" s="50">
        <v>4</v>
      </c>
      <c r="C236" s="43">
        <v>29.105243590000001</v>
      </c>
      <c r="H236" s="50">
        <v>2015</v>
      </c>
      <c r="I236" s="43">
        <v>55.14802632</v>
      </c>
      <c r="J236" s="43">
        <v>29.946844123159799</v>
      </c>
      <c r="K236" s="43">
        <v>1.8415304829182493</v>
      </c>
      <c r="Y236"/>
      <c r="Z236"/>
    </row>
    <row r="237" spans="1:26">
      <c r="A237" s="50">
        <v>5</v>
      </c>
      <c r="C237" s="43">
        <v>27.757626330000001</v>
      </c>
      <c r="H237" s="50">
        <v>2016</v>
      </c>
      <c r="I237" s="43">
        <v>85.87</v>
      </c>
      <c r="J237" s="43">
        <v>84.39</v>
      </c>
      <c r="K237" s="43">
        <v>1.0175376229411068</v>
      </c>
      <c r="Y237"/>
      <c r="Z237"/>
    </row>
    <row r="238" spans="1:26">
      <c r="A238" s="50">
        <v>6</v>
      </c>
      <c r="C238" s="43">
        <v>24.997293325000001</v>
      </c>
      <c r="H238" s="49" t="s">
        <v>197</v>
      </c>
      <c r="Y238"/>
      <c r="Z238"/>
    </row>
    <row r="239" spans="1:26">
      <c r="A239" s="50">
        <v>7</v>
      </c>
      <c r="C239" s="43">
        <v>23.22113766</v>
      </c>
      <c r="H239" s="50">
        <v>2012</v>
      </c>
      <c r="I239" s="43">
        <v>82</v>
      </c>
      <c r="J239" s="43">
        <v>43.902376792039099</v>
      </c>
      <c r="K239" s="43">
        <v>1.8677804253839216</v>
      </c>
      <c r="Y239"/>
      <c r="Z239"/>
    </row>
    <row r="240" spans="1:26">
      <c r="A240" s="50">
        <v>8</v>
      </c>
      <c r="C240" s="43">
        <v>22.903206614999998</v>
      </c>
      <c r="H240" s="49" t="s">
        <v>198</v>
      </c>
      <c r="Y240"/>
      <c r="Z240"/>
    </row>
    <row r="241" spans="1:26">
      <c r="A241" s="50">
        <v>9</v>
      </c>
      <c r="C241" s="43">
        <v>28.438970285</v>
      </c>
      <c r="H241" s="50">
        <v>2012</v>
      </c>
      <c r="I241" s="43">
        <v>78.878504669999998</v>
      </c>
      <c r="J241" s="43">
        <v>42.833124621973298</v>
      </c>
      <c r="K241" s="43">
        <v>1.8415304829182484</v>
      </c>
      <c r="Y241"/>
      <c r="Z241"/>
    </row>
    <row r="242" spans="1:26">
      <c r="A242" s="50">
        <v>10</v>
      </c>
      <c r="C242" s="43">
        <v>36.294279119999999</v>
      </c>
      <c r="H242" s="49" t="s">
        <v>199</v>
      </c>
      <c r="Y242"/>
      <c r="Z242"/>
    </row>
    <row r="243" spans="1:26">
      <c r="A243" s="50">
        <v>11</v>
      </c>
      <c r="C243" s="43">
        <v>49.434600330000002</v>
      </c>
      <c r="H243" s="50">
        <v>2012</v>
      </c>
      <c r="I243" s="43">
        <v>52.6666666666667</v>
      </c>
      <c r="J243" s="43">
        <v>28.1974615168381</v>
      </c>
      <c r="K243" s="43">
        <v>1.8677804253839243</v>
      </c>
      <c r="Y243"/>
      <c r="Z243"/>
    </row>
    <row r="244" spans="1:26">
      <c r="A244" s="50">
        <v>12</v>
      </c>
      <c r="C244" s="43">
        <v>56.125343709999996</v>
      </c>
      <c r="H244" s="49" t="s">
        <v>200</v>
      </c>
      <c r="Y244"/>
      <c r="Z244"/>
    </row>
    <row r="245" spans="1:26">
      <c r="A245" s="49">
        <v>2018</v>
      </c>
      <c r="H245" s="50">
        <v>2012</v>
      </c>
      <c r="I245" s="43">
        <v>94.398713830000005</v>
      </c>
      <c r="J245" s="43">
        <v>51.2610107221291</v>
      </c>
      <c r="K245" s="43">
        <v>1.8415304829182502</v>
      </c>
      <c r="Y245"/>
      <c r="Z245"/>
    </row>
    <row r="246" spans="1:26">
      <c r="A246" s="50">
        <v>1</v>
      </c>
      <c r="C246" s="43">
        <v>58.409997875000002</v>
      </c>
      <c r="H246" s="50">
        <v>2013</v>
      </c>
      <c r="I246" s="43">
        <v>85.691558439999994</v>
      </c>
      <c r="J246" s="43">
        <v>46.532793909664598</v>
      </c>
      <c r="K246" s="43">
        <v>1.8415304829182488</v>
      </c>
      <c r="Y246"/>
      <c r="Z246"/>
    </row>
    <row r="247" spans="1:26">
      <c r="A247" s="50">
        <v>2</v>
      </c>
      <c r="C247" s="43">
        <v>56.051252640000001</v>
      </c>
      <c r="H247" s="50">
        <v>2014</v>
      </c>
      <c r="I247" s="43">
        <v>73.689102559999995</v>
      </c>
      <c r="J247" s="43">
        <v>40.015141342230599</v>
      </c>
      <c r="K247" s="43">
        <v>1.8415304829182513</v>
      </c>
      <c r="Y247"/>
      <c r="Z247"/>
    </row>
    <row r="248" spans="1:26">
      <c r="A248" s="50">
        <v>3</v>
      </c>
      <c r="C248" s="43">
        <v>37.959438730000002</v>
      </c>
      <c r="H248" s="50">
        <v>2015</v>
      </c>
      <c r="I248" s="43">
        <v>77.035211270000005</v>
      </c>
      <c r="J248" s="43">
        <v>41.8321673111396</v>
      </c>
      <c r="K248" s="43">
        <v>1.8415304829182515</v>
      </c>
      <c r="Y248"/>
      <c r="Z248"/>
    </row>
    <row r="249" spans="1:26">
      <c r="A249" s="50">
        <v>4</v>
      </c>
      <c r="C249" s="43">
        <v>31.158892609999999</v>
      </c>
      <c r="H249" s="49" t="s">
        <v>201</v>
      </c>
      <c r="Y249"/>
      <c r="Z249"/>
    </row>
    <row r="250" spans="1:26">
      <c r="A250" s="50">
        <v>5</v>
      </c>
      <c r="C250" s="43">
        <v>24.115598089999999</v>
      </c>
      <c r="H250" s="50">
        <v>2014</v>
      </c>
      <c r="I250" s="43">
        <v>97.34</v>
      </c>
      <c r="J250" s="43">
        <v>39.72</v>
      </c>
      <c r="K250" s="43">
        <v>2.450654582074522</v>
      </c>
      <c r="Y250"/>
      <c r="Z250"/>
    </row>
    <row r="251" spans="1:26">
      <c r="A251" s="50">
        <v>6</v>
      </c>
      <c r="C251" s="43">
        <v>24.961878120000002</v>
      </c>
      <c r="H251" s="50">
        <v>2015</v>
      </c>
      <c r="I251" s="43">
        <v>112.97</v>
      </c>
      <c r="J251" s="43">
        <v>36.07</v>
      </c>
      <c r="K251" s="43">
        <v>3.1319656224008869</v>
      </c>
      <c r="Y251"/>
      <c r="Z251"/>
    </row>
    <row r="252" spans="1:26">
      <c r="A252" s="50">
        <v>7</v>
      </c>
      <c r="C252" s="43">
        <v>18.251473435000001</v>
      </c>
      <c r="H252" s="50">
        <v>2016</v>
      </c>
      <c r="I252" s="43">
        <v>66.819999999999993</v>
      </c>
      <c r="J252" s="43">
        <v>41.27</v>
      </c>
      <c r="K252" s="43">
        <v>1.6190937727162584</v>
      </c>
      <c r="Y252"/>
      <c r="Z252"/>
    </row>
    <row r="253" spans="1:26">
      <c r="A253" s="50">
        <v>8</v>
      </c>
      <c r="C253" s="43">
        <v>23.788802544999999</v>
      </c>
      <c r="H253" s="49" t="s">
        <v>206</v>
      </c>
      <c r="Y253"/>
      <c r="Z253"/>
    </row>
    <row r="254" spans="1:26">
      <c r="A254" s="50">
        <v>9</v>
      </c>
      <c r="C254" s="43">
        <v>25.071814895000003</v>
      </c>
      <c r="H254" s="50">
        <v>2012</v>
      </c>
      <c r="I254" s="43">
        <v>88.5</v>
      </c>
      <c r="J254" s="43">
        <v>47.382443245066597</v>
      </c>
      <c r="K254" s="43">
        <v>1.8677804253839214</v>
      </c>
      <c r="Y254"/>
      <c r="Z254"/>
    </row>
    <row r="255" spans="1:26">
      <c r="A255" s="50">
        <v>10</v>
      </c>
      <c r="C255" s="43">
        <v>34.165873855000001</v>
      </c>
      <c r="H255" s="49" t="s">
        <v>208</v>
      </c>
      <c r="Y255"/>
      <c r="Z255"/>
    </row>
    <row r="256" spans="1:26">
      <c r="A256" s="50">
        <v>11</v>
      </c>
      <c r="C256" s="43">
        <v>38.305770819999999</v>
      </c>
      <c r="H256" s="50">
        <v>2012</v>
      </c>
      <c r="I256" s="43">
        <v>62</v>
      </c>
      <c r="J256" s="43">
        <v>33.194480013492999</v>
      </c>
      <c r="K256" s="43">
        <v>1.8677804253839205</v>
      </c>
      <c r="Y256"/>
      <c r="Z256"/>
    </row>
    <row r="257" spans="1:26">
      <c r="A257" s="50">
        <v>12</v>
      </c>
      <c r="C257" s="43">
        <v>30.914574780000002</v>
      </c>
      <c r="H257" s="49" t="s">
        <v>210</v>
      </c>
      <c r="Y257"/>
      <c r="Z257"/>
    </row>
    <row r="258" spans="1:26">
      <c r="A258" s="48" t="s">
        <v>676</v>
      </c>
      <c r="B258" s="43">
        <v>25.435473186416672</v>
      </c>
      <c r="C258" s="43">
        <v>58.492909873511259</v>
      </c>
      <c r="H258" s="50">
        <v>2012</v>
      </c>
      <c r="I258" s="43">
        <v>136</v>
      </c>
      <c r="J258" s="43">
        <v>72.813698094113704</v>
      </c>
      <c r="K258" s="43">
        <v>1.8677804253839196</v>
      </c>
      <c r="Y258"/>
      <c r="Z258"/>
    </row>
    <row r="259" spans="1:26">
      <c r="H259" s="49" t="s">
        <v>212</v>
      </c>
      <c r="Y259"/>
      <c r="Z259"/>
    </row>
    <row r="260" spans="1:26">
      <c r="H260" s="50">
        <v>2012</v>
      </c>
      <c r="I260" s="43">
        <v>67</v>
      </c>
      <c r="J260" s="43">
        <v>35.871454208129499</v>
      </c>
      <c r="K260" s="43">
        <v>1.8677804253839221</v>
      </c>
      <c r="Y260"/>
      <c r="Z260"/>
    </row>
    <row r="261" spans="1:26">
      <c r="H261" s="49" t="s">
        <v>214</v>
      </c>
      <c r="Y261"/>
      <c r="Z261"/>
    </row>
    <row r="262" spans="1:26">
      <c r="H262" s="50">
        <v>2015</v>
      </c>
      <c r="I262" s="43">
        <v>59.23</v>
      </c>
      <c r="J262" s="43">
        <v>53.93</v>
      </c>
      <c r="K262" s="43">
        <v>1.0982755423697386</v>
      </c>
      <c r="Y262"/>
      <c r="Z262"/>
    </row>
    <row r="263" spans="1:26">
      <c r="H263" s="50">
        <v>2016</v>
      </c>
      <c r="I263" s="43">
        <v>100.82379393977401</v>
      </c>
      <c r="J263" s="43">
        <v>54.75</v>
      </c>
      <c r="K263" s="43">
        <v>1.8415304829182466</v>
      </c>
      <c r="Y263"/>
      <c r="Z263"/>
    </row>
    <row r="264" spans="1:26">
      <c r="H264" s="49" t="s">
        <v>217</v>
      </c>
      <c r="Y264"/>
      <c r="Z264"/>
    </row>
    <row r="265" spans="1:26">
      <c r="H265" s="50">
        <v>2012</v>
      </c>
      <c r="I265" s="43">
        <v>79.5</v>
      </c>
      <c r="J265" s="43">
        <v>42.563889694720899</v>
      </c>
      <c r="K265" s="43">
        <v>1.8677804253839188</v>
      </c>
      <c r="Y265"/>
      <c r="Z265"/>
    </row>
    <row r="266" spans="1:26">
      <c r="H266" s="49" t="s">
        <v>218</v>
      </c>
      <c r="Y266"/>
      <c r="Z266"/>
    </row>
    <row r="267" spans="1:26">
      <c r="H267" s="50">
        <v>2012</v>
      </c>
      <c r="I267" s="43">
        <v>23</v>
      </c>
      <c r="J267" s="43">
        <v>12.314081295328</v>
      </c>
      <c r="K267" s="43">
        <v>1.8677804253839276</v>
      </c>
      <c r="Y267"/>
      <c r="Z267"/>
    </row>
    <row r="268" spans="1:26">
      <c r="H268" s="49" t="s">
        <v>219</v>
      </c>
      <c r="Y268"/>
      <c r="Z268"/>
    </row>
    <row r="269" spans="1:26">
      <c r="H269" s="50">
        <v>2015</v>
      </c>
      <c r="I269" s="43">
        <v>159.13999999999999</v>
      </c>
      <c r="J269" s="43">
        <v>81.510000000000005</v>
      </c>
      <c r="K269" s="43">
        <v>1.9523984787142679</v>
      </c>
      <c r="Y269"/>
      <c r="Z269"/>
    </row>
    <row r="270" spans="1:26">
      <c r="H270" s="50">
        <v>2016</v>
      </c>
      <c r="I270" s="43">
        <v>183.72</v>
      </c>
      <c r="J270" s="43">
        <v>101.15</v>
      </c>
      <c r="K270" s="43">
        <v>1.8163124073158674</v>
      </c>
      <c r="Y270"/>
      <c r="Z270"/>
    </row>
    <row r="271" spans="1:26">
      <c r="H271" s="49" t="s">
        <v>221</v>
      </c>
      <c r="Y271"/>
      <c r="Z271"/>
    </row>
    <row r="272" spans="1:26">
      <c r="H272" s="50">
        <v>2016</v>
      </c>
      <c r="I272" s="43">
        <v>265.67760277061598</v>
      </c>
      <c r="J272" s="43">
        <v>144.27000000000001</v>
      </c>
      <c r="K272" s="43">
        <v>1.8415304829182502</v>
      </c>
      <c r="Y272"/>
      <c r="Z272"/>
    </row>
    <row r="273" spans="8:26">
      <c r="H273" s="49" t="s">
        <v>224</v>
      </c>
      <c r="Y273"/>
      <c r="Z273"/>
    </row>
    <row r="274" spans="8:26">
      <c r="H274" s="50">
        <v>2012</v>
      </c>
      <c r="I274" s="43">
        <v>41.6666666666667</v>
      </c>
      <c r="J274" s="43">
        <v>22.3081182886378</v>
      </c>
      <c r="K274" s="43">
        <v>1.8677804253839192</v>
      </c>
      <c r="Y274"/>
      <c r="Z274"/>
    </row>
    <row r="275" spans="8:26">
      <c r="H275" s="49" t="s">
        <v>225</v>
      </c>
      <c r="Y275"/>
      <c r="Z275"/>
    </row>
    <row r="276" spans="8:26">
      <c r="H276" s="50">
        <v>2012</v>
      </c>
      <c r="I276" s="43">
        <v>88.636363639999999</v>
      </c>
      <c r="J276" s="43">
        <v>48.131901406019097</v>
      </c>
      <c r="K276" s="43">
        <v>1.8415304829182511</v>
      </c>
      <c r="Y276"/>
      <c r="Z276"/>
    </row>
    <row r="277" spans="8:26">
      <c r="H277" s="50">
        <v>2013</v>
      </c>
      <c r="I277" s="43">
        <v>85.950819670000001</v>
      </c>
      <c r="J277" s="43">
        <v>46.673579648703303</v>
      </c>
      <c r="K277" s="43">
        <v>1.8415304829182502</v>
      </c>
      <c r="Y277"/>
      <c r="Z277"/>
    </row>
    <row r="278" spans="8:26">
      <c r="H278" s="50">
        <v>2014</v>
      </c>
      <c r="I278" s="43">
        <v>92.808873719999994</v>
      </c>
      <c r="J278" s="43">
        <v>50.397685284539499</v>
      </c>
      <c r="K278" s="43">
        <v>1.8415304829182497</v>
      </c>
      <c r="Y278"/>
      <c r="Z278"/>
    </row>
    <row r="279" spans="8:26">
      <c r="H279" s="50">
        <v>2015</v>
      </c>
      <c r="I279" s="43">
        <v>104.716394166667</v>
      </c>
      <c r="J279" s="43">
        <v>50.110833333333296</v>
      </c>
      <c r="K279" s="43">
        <v>2.0896957244774166</v>
      </c>
      <c r="Y279"/>
      <c r="Z279"/>
    </row>
    <row r="280" spans="8:26">
      <c r="H280" s="50">
        <v>2016</v>
      </c>
      <c r="I280" s="43">
        <v>88.965000000000003</v>
      </c>
      <c r="J280" s="43">
        <v>50.422307692307697</v>
      </c>
      <c r="K280" s="43">
        <v>1.7643976262032981</v>
      </c>
      <c r="Y280"/>
      <c r="Z280"/>
    </row>
    <row r="281" spans="8:26">
      <c r="H281" s="49" t="s">
        <v>231</v>
      </c>
      <c r="Y281"/>
      <c r="Z281"/>
    </row>
    <row r="282" spans="8:26">
      <c r="H282" s="50">
        <v>2012</v>
      </c>
      <c r="I282" s="43">
        <v>163</v>
      </c>
      <c r="J282" s="43">
        <v>87.269358745150996</v>
      </c>
      <c r="K282" s="43">
        <v>1.8677804253839194</v>
      </c>
      <c r="Y282"/>
      <c r="Z282"/>
    </row>
    <row r="283" spans="8:26">
      <c r="H283" s="49" t="s">
        <v>232</v>
      </c>
      <c r="Y283"/>
      <c r="Z283"/>
    </row>
    <row r="284" spans="8:26">
      <c r="H284" s="50">
        <v>2012</v>
      </c>
      <c r="I284" s="43">
        <v>268.33333333333297</v>
      </c>
      <c r="J284" s="43">
        <v>143.66428177882699</v>
      </c>
      <c r="K284" s="43">
        <v>1.867780425383921</v>
      </c>
      <c r="Y284"/>
      <c r="Z284"/>
    </row>
    <row r="285" spans="8:26">
      <c r="H285" s="49" t="s">
        <v>233</v>
      </c>
      <c r="Y285"/>
      <c r="Z285"/>
    </row>
    <row r="286" spans="8:26">
      <c r="H286" s="50">
        <v>2012</v>
      </c>
      <c r="I286" s="43">
        <v>98.5</v>
      </c>
      <c r="J286" s="43">
        <v>52.736391634339697</v>
      </c>
      <c r="K286" s="43">
        <v>1.8677804253839201</v>
      </c>
      <c r="Y286"/>
      <c r="Z286"/>
    </row>
    <row r="287" spans="8:26">
      <c r="H287" s="49" t="s">
        <v>234</v>
      </c>
      <c r="Y287"/>
      <c r="Z287"/>
    </row>
    <row r="288" spans="8:26">
      <c r="H288" s="50">
        <v>2012</v>
      </c>
      <c r="I288" s="43">
        <v>82</v>
      </c>
      <c r="J288" s="43">
        <v>43.902376792039099</v>
      </c>
      <c r="K288" s="43">
        <v>1.8677804253839216</v>
      </c>
      <c r="Y288"/>
      <c r="Z288"/>
    </row>
    <row r="289" spans="8:26">
      <c r="H289" s="49" t="s">
        <v>235</v>
      </c>
      <c r="Y289"/>
      <c r="Z289"/>
    </row>
    <row r="290" spans="8:26">
      <c r="H290" s="50">
        <v>2012</v>
      </c>
      <c r="I290" s="43">
        <v>126</v>
      </c>
      <c r="J290" s="43">
        <v>67.459749704840604</v>
      </c>
      <c r="K290" s="43">
        <v>1.8677804253839208</v>
      </c>
      <c r="Y290"/>
      <c r="Z290"/>
    </row>
    <row r="291" spans="8:26">
      <c r="H291" s="49" t="s">
        <v>236</v>
      </c>
      <c r="Y291"/>
      <c r="Z291"/>
    </row>
    <row r="292" spans="8:26">
      <c r="H292" s="50">
        <v>2012</v>
      </c>
      <c r="I292" s="43">
        <v>54</v>
      </c>
      <c r="J292" s="43">
        <v>28.911321302074501</v>
      </c>
      <c r="K292" s="43">
        <v>1.8677804253839234</v>
      </c>
      <c r="Y292"/>
      <c r="Z292"/>
    </row>
    <row r="293" spans="8:26">
      <c r="H293" s="49" t="s">
        <v>240</v>
      </c>
      <c r="Y293"/>
      <c r="Z293"/>
    </row>
    <row r="294" spans="8:26">
      <c r="H294" s="50">
        <v>2012</v>
      </c>
      <c r="I294" s="43">
        <v>109</v>
      </c>
      <c r="J294" s="43">
        <v>58.358037443076398</v>
      </c>
      <c r="K294" s="43">
        <v>1.8677804253839205</v>
      </c>
      <c r="Y294"/>
      <c r="Z294"/>
    </row>
    <row r="295" spans="8:26">
      <c r="H295" s="49" t="s">
        <v>241</v>
      </c>
      <c r="Y295"/>
      <c r="Z295"/>
    </row>
    <row r="296" spans="8:26">
      <c r="H296" s="50">
        <v>2012</v>
      </c>
      <c r="I296" s="43">
        <v>98</v>
      </c>
      <c r="J296" s="43">
        <v>52.468694214876002</v>
      </c>
      <c r="K296" s="43">
        <v>1.8677804253839214</v>
      </c>
      <c r="Y296"/>
      <c r="Z296"/>
    </row>
    <row r="297" spans="8:26">
      <c r="H297" s="49" t="s">
        <v>242</v>
      </c>
      <c r="Y297"/>
      <c r="Z297"/>
    </row>
    <row r="298" spans="8:26">
      <c r="H298" s="50">
        <v>2012</v>
      </c>
      <c r="I298" s="43">
        <v>60</v>
      </c>
      <c r="J298" s="43">
        <v>32.1236903356384</v>
      </c>
      <c r="K298" s="43">
        <v>1.8677804253839196</v>
      </c>
      <c r="Y298"/>
      <c r="Z298"/>
    </row>
    <row r="299" spans="8:26">
      <c r="H299" s="49" t="s">
        <v>243</v>
      </c>
      <c r="Y299"/>
      <c r="Z299"/>
    </row>
    <row r="300" spans="8:26">
      <c r="H300" s="50">
        <v>2012</v>
      </c>
      <c r="I300" s="43">
        <v>53</v>
      </c>
      <c r="J300" s="43">
        <v>28.375926463147199</v>
      </c>
      <c r="K300" s="43">
        <v>1.8677804253839232</v>
      </c>
      <c r="Y300"/>
      <c r="Z300"/>
    </row>
    <row r="301" spans="8:26">
      <c r="H301" s="49" t="s">
        <v>244</v>
      </c>
      <c r="Y301"/>
      <c r="Z301"/>
    </row>
    <row r="302" spans="8:26">
      <c r="H302" s="50">
        <v>2012</v>
      </c>
      <c r="I302" s="43">
        <v>80</v>
      </c>
      <c r="J302" s="43">
        <v>42.831587114184501</v>
      </c>
      <c r="K302" s="43">
        <v>1.8677804253839212</v>
      </c>
      <c r="Y302"/>
      <c r="Z302"/>
    </row>
    <row r="303" spans="8:26">
      <c r="H303" s="49" t="s">
        <v>245</v>
      </c>
      <c r="Y303"/>
      <c r="Z303"/>
    </row>
    <row r="304" spans="8:26">
      <c r="H304" s="50">
        <v>2012</v>
      </c>
      <c r="I304" s="43">
        <v>65</v>
      </c>
      <c r="J304" s="43">
        <v>34.800664530274901</v>
      </c>
      <c r="K304" s="43">
        <v>1.8677804253839214</v>
      </c>
      <c r="Y304"/>
      <c r="Z304"/>
    </row>
    <row r="305" spans="8:26">
      <c r="H305" s="49" t="s">
        <v>246</v>
      </c>
      <c r="Y305"/>
      <c r="Z305"/>
    </row>
    <row r="306" spans="8:26">
      <c r="H306" s="50">
        <v>2012</v>
      </c>
      <c r="I306" s="43">
        <v>57.5</v>
      </c>
      <c r="J306" s="43">
        <v>30.785203238320101</v>
      </c>
      <c r="K306" s="43">
        <v>1.8677804253839216</v>
      </c>
      <c r="Y306"/>
      <c r="Z306"/>
    </row>
    <row r="307" spans="8:26">
      <c r="H307" s="49" t="s">
        <v>247</v>
      </c>
      <c r="Y307"/>
      <c r="Z307"/>
    </row>
    <row r="308" spans="8:26">
      <c r="H308" s="50">
        <v>2012</v>
      </c>
      <c r="I308" s="43">
        <v>109</v>
      </c>
      <c r="J308" s="43">
        <v>58.358037443076398</v>
      </c>
      <c r="K308" s="43">
        <v>1.8677804253839205</v>
      </c>
      <c r="Y308"/>
      <c r="Z308"/>
    </row>
    <row r="309" spans="8:26">
      <c r="H309" s="49" t="s">
        <v>248</v>
      </c>
      <c r="Y309"/>
      <c r="Z309"/>
    </row>
    <row r="310" spans="8:26">
      <c r="H310" s="50">
        <v>2012</v>
      </c>
      <c r="I310" s="43">
        <v>90.5</v>
      </c>
      <c r="J310" s="43">
        <v>48.453232922921202</v>
      </c>
      <c r="K310" s="43">
        <v>1.8677804253839216</v>
      </c>
      <c r="Y310"/>
      <c r="Z310"/>
    </row>
    <row r="311" spans="8:26">
      <c r="H311" s="49" t="s">
        <v>249</v>
      </c>
      <c r="Y311"/>
      <c r="Z311"/>
    </row>
    <row r="312" spans="8:26">
      <c r="H312" s="50">
        <v>2012</v>
      </c>
      <c r="I312" s="43">
        <v>64</v>
      </c>
      <c r="J312" s="43">
        <v>34.265269691347598</v>
      </c>
      <c r="K312" s="43">
        <v>1.8677804253839212</v>
      </c>
      <c r="Y312"/>
      <c r="Z312"/>
    </row>
    <row r="313" spans="8:26">
      <c r="H313" s="49" t="s">
        <v>250</v>
      </c>
      <c r="Y313"/>
      <c r="Z313"/>
    </row>
    <row r="314" spans="8:26">
      <c r="H314" s="50">
        <v>2016</v>
      </c>
      <c r="I314" s="43">
        <v>70.972584811669293</v>
      </c>
      <c r="J314" s="43">
        <v>38.54</v>
      </c>
      <c r="K314" s="43">
        <v>1.8415304829182484</v>
      </c>
      <c r="Y314"/>
      <c r="Z314"/>
    </row>
    <row r="315" spans="8:26">
      <c r="H315" s="49" t="s">
        <v>251</v>
      </c>
      <c r="Y315"/>
      <c r="Z315"/>
    </row>
    <row r="316" spans="8:26">
      <c r="H316" s="50">
        <v>2011</v>
      </c>
      <c r="I316" s="43">
        <v>55.875502009999998</v>
      </c>
      <c r="J316" s="43">
        <v>30.341882759092201</v>
      </c>
      <c r="K316" s="43">
        <v>1.8415304829182504</v>
      </c>
      <c r="Y316"/>
      <c r="Z316"/>
    </row>
    <row r="317" spans="8:26">
      <c r="H317" s="49" t="s">
        <v>252</v>
      </c>
      <c r="Y317"/>
      <c r="Z317"/>
    </row>
    <row r="318" spans="8:26">
      <c r="H318" s="50">
        <v>2012</v>
      </c>
      <c r="I318" s="43">
        <v>97</v>
      </c>
      <c r="J318" s="43">
        <v>51.9332993759487</v>
      </c>
      <c r="K318" s="43">
        <v>1.8677804253839214</v>
      </c>
      <c r="Y318"/>
      <c r="Z318"/>
    </row>
    <row r="319" spans="8:26">
      <c r="H319" s="49" t="s">
        <v>254</v>
      </c>
      <c r="Y319"/>
      <c r="Z319"/>
    </row>
    <row r="320" spans="8:26">
      <c r="H320" s="50">
        <v>2015</v>
      </c>
      <c r="I320" s="43">
        <v>56.32</v>
      </c>
      <c r="J320" s="43">
        <v>37.159999999999997</v>
      </c>
      <c r="K320" s="43">
        <v>1.5156081808396127</v>
      </c>
      <c r="Y320"/>
      <c r="Z320"/>
    </row>
    <row r="321" spans="8:26">
      <c r="H321" s="50">
        <v>2016</v>
      </c>
      <c r="I321" s="43">
        <v>52.42</v>
      </c>
      <c r="J321" s="43">
        <v>32.56</v>
      </c>
      <c r="K321" s="43">
        <v>1.6099508599508598</v>
      </c>
      <c r="Y321"/>
      <c r="Z321"/>
    </row>
    <row r="322" spans="8:26">
      <c r="H322" s="49" t="s">
        <v>255</v>
      </c>
      <c r="Y322"/>
      <c r="Z322"/>
    </row>
    <row r="323" spans="8:26">
      <c r="H323" s="50">
        <v>2012</v>
      </c>
      <c r="I323" s="43">
        <v>72.6666666666667</v>
      </c>
      <c r="J323" s="43">
        <v>38.905358295384303</v>
      </c>
      <c r="K323" s="43">
        <v>1.8677804253839196</v>
      </c>
      <c r="Y323"/>
      <c r="Z323"/>
    </row>
    <row r="324" spans="8:26">
      <c r="H324" s="49" t="s">
        <v>256</v>
      </c>
      <c r="Y324"/>
      <c r="Z324"/>
    </row>
    <row r="325" spans="8:26">
      <c r="H325" s="50">
        <v>2012</v>
      </c>
      <c r="I325" s="43">
        <v>54.5</v>
      </c>
      <c r="J325" s="43">
        <v>29.179018721538199</v>
      </c>
      <c r="K325" s="43">
        <v>1.8677804253839205</v>
      </c>
      <c r="Y325"/>
      <c r="Z325"/>
    </row>
    <row r="326" spans="8:26">
      <c r="H326" s="49" t="s">
        <v>257</v>
      </c>
      <c r="Y326"/>
      <c r="Z326"/>
    </row>
    <row r="327" spans="8:26">
      <c r="H327" s="50">
        <v>2012</v>
      </c>
      <c r="I327" s="43">
        <v>56.5</v>
      </c>
      <c r="J327" s="43">
        <v>30.249808399392801</v>
      </c>
      <c r="K327" s="43">
        <v>1.8677804253839212</v>
      </c>
      <c r="Y327"/>
      <c r="Z327"/>
    </row>
    <row r="328" spans="8:26">
      <c r="H328" s="49" t="s">
        <v>258</v>
      </c>
      <c r="Y328"/>
      <c r="Z328"/>
    </row>
    <row r="329" spans="8:26">
      <c r="H329" s="50">
        <v>2014</v>
      </c>
      <c r="I329" s="43">
        <v>61.971962619999999</v>
      </c>
      <c r="J329" s="43">
        <v>33.6524229138981</v>
      </c>
      <c r="K329" s="43">
        <v>1.8415304829182515</v>
      </c>
      <c r="Y329"/>
      <c r="Z329"/>
    </row>
    <row r="330" spans="8:26">
      <c r="H330" s="49" t="s">
        <v>259</v>
      </c>
      <c r="Y330"/>
      <c r="Z330"/>
    </row>
    <row r="331" spans="8:26">
      <c r="H331" s="50">
        <v>2012</v>
      </c>
      <c r="I331" s="43">
        <v>68.276190479999997</v>
      </c>
      <c r="J331" s="43">
        <v>37.075786207895703</v>
      </c>
      <c r="K331" s="43">
        <v>1.8415304829182508</v>
      </c>
      <c r="Y331"/>
      <c r="Z331"/>
    </row>
    <row r="332" spans="8:26">
      <c r="H332" s="49" t="s">
        <v>260</v>
      </c>
      <c r="Y332"/>
      <c r="Z332"/>
    </row>
    <row r="333" spans="8:26">
      <c r="H333" s="50">
        <v>2012</v>
      </c>
      <c r="I333" s="43">
        <v>75.400000000000006</v>
      </c>
      <c r="J333" s="43">
        <v>40.368770855118903</v>
      </c>
      <c r="K333" s="43">
        <v>1.8677804253839208</v>
      </c>
      <c r="Y333"/>
      <c r="Z333"/>
    </row>
    <row r="334" spans="8:26">
      <c r="H334" s="49" t="s">
        <v>261</v>
      </c>
      <c r="Y334"/>
      <c r="Z334"/>
    </row>
    <row r="335" spans="8:26">
      <c r="H335" s="50">
        <v>2015</v>
      </c>
      <c r="I335" s="43">
        <v>39.76</v>
      </c>
      <c r="J335" s="43">
        <v>24.26</v>
      </c>
      <c r="K335" s="43">
        <v>1.6389117889530089</v>
      </c>
      <c r="Y335"/>
      <c r="Z335"/>
    </row>
    <row r="336" spans="8:26">
      <c r="H336" s="50">
        <v>2016</v>
      </c>
      <c r="I336" s="43">
        <v>47.76</v>
      </c>
      <c r="J336" s="43">
        <v>34.93</v>
      </c>
      <c r="K336" s="43">
        <v>1.367306040652734</v>
      </c>
      <c r="Y336"/>
      <c r="Z336"/>
    </row>
    <row r="337" spans="8:26">
      <c r="H337" s="49" t="s">
        <v>262</v>
      </c>
      <c r="Y337"/>
      <c r="Z337"/>
    </row>
    <row r="338" spans="8:26">
      <c r="H338" s="50">
        <v>2012</v>
      </c>
      <c r="I338" s="43">
        <v>52</v>
      </c>
      <c r="J338" s="43">
        <v>27.840531624219899</v>
      </c>
      <c r="K338" s="43">
        <v>1.8677804253839227</v>
      </c>
      <c r="Y338"/>
      <c r="Z338"/>
    </row>
    <row r="339" spans="8:26">
      <c r="H339" s="49" t="s">
        <v>263</v>
      </c>
      <c r="Y339"/>
      <c r="Z339"/>
    </row>
    <row r="340" spans="8:26">
      <c r="H340" s="50">
        <v>2015</v>
      </c>
      <c r="I340" s="43">
        <v>117.49</v>
      </c>
      <c r="J340" s="43">
        <v>46.58</v>
      </c>
      <c r="K340" s="43">
        <v>2.5223271790468011</v>
      </c>
      <c r="Y340"/>
      <c r="Z340"/>
    </row>
    <row r="341" spans="8:26">
      <c r="H341" s="50">
        <v>2016</v>
      </c>
      <c r="I341" s="43">
        <v>98.17</v>
      </c>
      <c r="J341" s="43">
        <v>40.630000000000003</v>
      </c>
      <c r="K341" s="43">
        <v>2.4161949298547869</v>
      </c>
      <c r="Y341"/>
      <c r="Z341"/>
    </row>
    <row r="342" spans="8:26">
      <c r="H342" s="49" t="s">
        <v>265</v>
      </c>
      <c r="Y342"/>
      <c r="Z342"/>
    </row>
    <row r="343" spans="8:26">
      <c r="H343" s="50">
        <v>2012</v>
      </c>
      <c r="I343" s="43">
        <v>80.3333333333333</v>
      </c>
      <c r="J343" s="43">
        <v>43.010052060493599</v>
      </c>
      <c r="K343" s="43">
        <v>1.8677804253839205</v>
      </c>
      <c r="Y343"/>
      <c r="Z343"/>
    </row>
    <row r="344" spans="8:26">
      <c r="H344" s="49" t="s">
        <v>266</v>
      </c>
      <c r="Y344"/>
      <c r="Z344"/>
    </row>
    <row r="345" spans="8:26">
      <c r="H345" s="50">
        <v>2012</v>
      </c>
      <c r="I345" s="43">
        <v>102.333333333333</v>
      </c>
      <c r="J345" s="43">
        <v>54.788738516894398</v>
      </c>
      <c r="K345" s="43">
        <v>1.867780425383913</v>
      </c>
      <c r="Y345"/>
      <c r="Z345"/>
    </row>
    <row r="346" spans="8:26">
      <c r="H346" s="49" t="s">
        <v>267</v>
      </c>
      <c r="Y346"/>
      <c r="Z346"/>
    </row>
    <row r="347" spans="8:26">
      <c r="H347" s="50">
        <v>2012</v>
      </c>
      <c r="I347" s="43">
        <v>100</v>
      </c>
      <c r="J347" s="43">
        <v>53.539483892730601</v>
      </c>
      <c r="K347" s="43">
        <v>1.8677804253839219</v>
      </c>
      <c r="Y347"/>
      <c r="Z347"/>
    </row>
    <row r="348" spans="8:26">
      <c r="H348" s="49" t="s">
        <v>268</v>
      </c>
      <c r="Y348"/>
      <c r="Z348"/>
    </row>
    <row r="349" spans="8:26">
      <c r="H349" s="50">
        <v>2013</v>
      </c>
      <c r="I349" s="43">
        <v>416.3</v>
      </c>
      <c r="J349" s="43">
        <v>216.62</v>
      </c>
      <c r="K349" s="43">
        <v>1.9217985412242637</v>
      </c>
      <c r="Y349"/>
      <c r="Z349"/>
    </row>
    <row r="350" spans="8:26">
      <c r="H350" s="50">
        <v>2014</v>
      </c>
      <c r="I350" s="43">
        <v>232.54</v>
      </c>
      <c r="J350" s="43">
        <v>180.31</v>
      </c>
      <c r="K350" s="43">
        <v>1.2896677943541677</v>
      </c>
      <c r="Y350"/>
      <c r="Z350"/>
    </row>
    <row r="351" spans="8:26">
      <c r="H351" s="50">
        <v>2015</v>
      </c>
      <c r="I351" s="43">
        <v>222.47</v>
      </c>
      <c r="J351" s="43">
        <v>115.345</v>
      </c>
      <c r="K351" s="43">
        <v>1.9287355325328364</v>
      </c>
      <c r="Y351"/>
      <c r="Z351"/>
    </row>
    <row r="352" spans="8:26">
      <c r="H352" s="50">
        <v>2016</v>
      </c>
      <c r="I352" s="43">
        <v>260.06</v>
      </c>
      <c r="J352" s="43">
        <v>146.29</v>
      </c>
      <c r="K352" s="43">
        <v>1.7777018251418417</v>
      </c>
      <c r="Y352"/>
      <c r="Z352"/>
    </row>
    <row r="353" spans="8:26">
      <c r="H353" s="49" t="s">
        <v>269</v>
      </c>
      <c r="Y353"/>
      <c r="Z353"/>
    </row>
    <row r="354" spans="8:26">
      <c r="H354" s="50">
        <v>2012</v>
      </c>
      <c r="I354" s="43">
        <v>64.875</v>
      </c>
      <c r="J354" s="43">
        <v>34.733740175408997</v>
      </c>
      <c r="K354" s="43">
        <v>1.867780425383921</v>
      </c>
      <c r="Y354"/>
      <c r="Z354"/>
    </row>
    <row r="355" spans="8:26">
      <c r="H355" s="49" t="s">
        <v>270</v>
      </c>
      <c r="Y355"/>
      <c r="Z355"/>
    </row>
    <row r="356" spans="8:26">
      <c r="H356" s="50">
        <v>2015</v>
      </c>
      <c r="I356" s="43">
        <v>70.2</v>
      </c>
      <c r="J356" s="43">
        <v>33.28</v>
      </c>
      <c r="K356" s="43">
        <v>2.109375</v>
      </c>
      <c r="Y356"/>
      <c r="Z356"/>
    </row>
    <row r="357" spans="8:26">
      <c r="H357" s="50">
        <v>2016</v>
      </c>
      <c r="I357" s="43">
        <v>76.14</v>
      </c>
      <c r="J357" s="43">
        <v>34.43</v>
      </c>
      <c r="K357" s="43">
        <v>2.2114435085681095</v>
      </c>
      <c r="Y357"/>
      <c r="Z357"/>
    </row>
    <row r="358" spans="8:26">
      <c r="H358" s="49" t="s">
        <v>272</v>
      </c>
      <c r="Y358"/>
      <c r="Z358"/>
    </row>
    <row r="359" spans="8:26">
      <c r="H359" s="50">
        <v>2012</v>
      </c>
      <c r="I359" s="43">
        <v>49</v>
      </c>
      <c r="J359" s="43">
        <v>26.234347107438001</v>
      </c>
      <c r="K359" s="43">
        <v>1.8677804253839214</v>
      </c>
      <c r="Y359"/>
      <c r="Z359"/>
    </row>
    <row r="360" spans="8:26">
      <c r="H360" s="48" t="s">
        <v>273</v>
      </c>
      <c r="Y360"/>
      <c r="Z360"/>
    </row>
    <row r="361" spans="8:26">
      <c r="H361" s="49" t="s">
        <v>274</v>
      </c>
      <c r="Y361"/>
      <c r="Z361"/>
    </row>
    <row r="362" spans="8:26">
      <c r="H362" s="50">
        <v>2014</v>
      </c>
      <c r="I362" s="43">
        <v>59.332158330584001</v>
      </c>
      <c r="J362" s="43">
        <v>33</v>
      </c>
      <c r="K362" s="43">
        <v>1.7979441918358787</v>
      </c>
      <c r="Y362"/>
      <c r="Z362"/>
    </row>
    <row r="363" spans="8:26">
      <c r="H363" s="49" t="s">
        <v>277</v>
      </c>
      <c r="Y363"/>
      <c r="Z363"/>
    </row>
    <row r="364" spans="8:26">
      <c r="H364" s="50">
        <v>2016</v>
      </c>
      <c r="I364" s="43">
        <v>82.326622111279093</v>
      </c>
      <c r="J364" s="43">
        <v>44.864455929999998</v>
      </c>
      <c r="K364" s="43">
        <v>1.835007700521982</v>
      </c>
      <c r="Y364"/>
      <c r="Z364"/>
    </row>
    <row r="365" spans="8:26">
      <c r="H365" s="48" t="s">
        <v>278</v>
      </c>
      <c r="Y365"/>
      <c r="Z365"/>
    </row>
    <row r="366" spans="8:26">
      <c r="H366" s="49" t="s">
        <v>279</v>
      </c>
      <c r="Y366"/>
      <c r="Z366"/>
    </row>
    <row r="367" spans="8:26">
      <c r="H367" s="50">
        <v>2014</v>
      </c>
      <c r="I367" s="43">
        <v>33.85</v>
      </c>
      <c r="J367" s="43">
        <v>17.832627368470799</v>
      </c>
      <c r="K367" s="43">
        <v>1.8982059850501289</v>
      </c>
      <c r="Y367"/>
      <c r="Z367"/>
    </row>
    <row r="368" spans="8:26">
      <c r="H368" s="49" t="s">
        <v>281</v>
      </c>
      <c r="Y368"/>
      <c r="Z368"/>
    </row>
    <row r="369" spans="8:26">
      <c r="H369" s="50">
        <v>2014</v>
      </c>
      <c r="I369" s="43">
        <v>27.25</v>
      </c>
      <c r="J369" s="43">
        <v>14.3556601415311</v>
      </c>
      <c r="K369" s="43">
        <v>1.8982059850501349</v>
      </c>
      <c r="Y369"/>
      <c r="Z369"/>
    </row>
    <row r="370" spans="8:26">
      <c r="H370" s="49" t="s">
        <v>282</v>
      </c>
      <c r="Y370"/>
      <c r="Z370"/>
    </row>
    <row r="371" spans="8:26">
      <c r="H371" s="50">
        <v>2014</v>
      </c>
      <c r="I371" s="43">
        <v>26.122222222222199</v>
      </c>
      <c r="J371" s="43">
        <v>13.761531903257801</v>
      </c>
      <c r="K371" s="43">
        <v>1.8982059850501252</v>
      </c>
      <c r="Y371"/>
      <c r="Z371"/>
    </row>
    <row r="372" spans="8:26">
      <c r="H372" s="49" t="s">
        <v>283</v>
      </c>
      <c r="Y372"/>
      <c r="Z372"/>
    </row>
    <row r="373" spans="8:26">
      <c r="H373" s="50">
        <v>2014</v>
      </c>
      <c r="I373" s="43">
        <v>47.21</v>
      </c>
      <c r="J373" s="43">
        <v>24.8708519369426</v>
      </c>
      <c r="K373" s="43">
        <v>1.8982059850501276</v>
      </c>
      <c r="Y373"/>
      <c r="Z373"/>
    </row>
    <row r="374" spans="8:26">
      <c r="H374" s="49" t="s">
        <v>284</v>
      </c>
      <c r="Y374"/>
      <c r="Z374"/>
    </row>
    <row r="375" spans="8:26">
      <c r="H375" s="50">
        <v>2014</v>
      </c>
      <c r="I375" s="43">
        <v>30.32</v>
      </c>
      <c r="J375" s="43">
        <v>15.972976715274299</v>
      </c>
      <c r="K375" s="43">
        <v>1.8982059850501274</v>
      </c>
      <c r="Y375"/>
      <c r="Z375"/>
    </row>
    <row r="376" spans="8:26">
      <c r="H376" s="49" t="s">
        <v>285</v>
      </c>
      <c r="Y376"/>
      <c r="Z376"/>
    </row>
    <row r="377" spans="8:26">
      <c r="H377" s="50">
        <v>2014</v>
      </c>
      <c r="I377" s="43">
        <v>19.566666666666698</v>
      </c>
      <c r="J377" s="43">
        <v>10.3079785970383</v>
      </c>
      <c r="K377" s="43">
        <v>1.8982059850501256</v>
      </c>
      <c r="Y377"/>
      <c r="Z377"/>
    </row>
    <row r="378" spans="8:26">
      <c r="H378" s="48" t="s">
        <v>286</v>
      </c>
      <c r="Y378"/>
      <c r="Z378"/>
    </row>
    <row r="379" spans="8:26">
      <c r="H379" s="49" t="s">
        <v>287</v>
      </c>
      <c r="Y379"/>
      <c r="Z379"/>
    </row>
    <row r="380" spans="8:26">
      <c r="H380" s="50">
        <v>2013</v>
      </c>
      <c r="I380" s="43">
        <v>76</v>
      </c>
      <c r="J380" s="43">
        <v>42.2705000216922</v>
      </c>
      <c r="K380" s="43">
        <v>1.7979441918358816</v>
      </c>
      <c r="Y380"/>
      <c r="Z380"/>
    </row>
    <row r="381" spans="8:26">
      <c r="H381" s="49" t="s">
        <v>289</v>
      </c>
      <c r="Y381"/>
      <c r="Z381"/>
    </row>
    <row r="382" spans="8:26">
      <c r="H382" s="50">
        <v>2013</v>
      </c>
      <c r="I382" s="43">
        <v>89</v>
      </c>
      <c r="J382" s="43">
        <v>49.500980288560697</v>
      </c>
      <c r="K382" s="43">
        <v>1.7979441918358783</v>
      </c>
      <c r="Y382"/>
      <c r="Z382"/>
    </row>
    <row r="383" spans="8:26">
      <c r="H383" s="49" t="s">
        <v>290</v>
      </c>
      <c r="Y383"/>
      <c r="Z383"/>
    </row>
    <row r="384" spans="8:26">
      <c r="H384" s="50">
        <v>2009</v>
      </c>
      <c r="I384" s="43">
        <v>136</v>
      </c>
      <c r="J384" s="43">
        <v>75.641947407238803</v>
      </c>
      <c r="K384" s="43">
        <v>1.7979441918358785</v>
      </c>
      <c r="Y384"/>
      <c r="Z384"/>
    </row>
    <row r="385" spans="8:26">
      <c r="H385" s="49" t="s">
        <v>291</v>
      </c>
      <c r="Y385"/>
      <c r="Z385"/>
    </row>
    <row r="386" spans="8:26">
      <c r="H386" s="50">
        <v>2012</v>
      </c>
      <c r="I386" s="43">
        <v>124</v>
      </c>
      <c r="J386" s="43">
        <v>68.967657930129505</v>
      </c>
      <c r="K386" s="43">
        <v>1.7979441918358783</v>
      </c>
      <c r="Y386"/>
      <c r="Z386"/>
    </row>
    <row r="387" spans="8:26">
      <c r="H387" s="49" t="s">
        <v>292</v>
      </c>
      <c r="Y387"/>
      <c r="Z387"/>
    </row>
    <row r="388" spans="8:26">
      <c r="H388" s="50">
        <v>2013</v>
      </c>
      <c r="I388" s="43">
        <v>59.1</v>
      </c>
      <c r="J388" s="43">
        <v>32.870875674763298</v>
      </c>
      <c r="K388" s="43">
        <v>1.7979441918358805</v>
      </c>
      <c r="Y388"/>
      <c r="Z388"/>
    </row>
    <row r="389" spans="8:26">
      <c r="H389" s="49" t="s">
        <v>293</v>
      </c>
      <c r="Y389"/>
      <c r="Z389"/>
    </row>
    <row r="390" spans="8:26">
      <c r="H390" s="50">
        <v>2012</v>
      </c>
      <c r="I390" s="43">
        <v>127</v>
      </c>
      <c r="J390" s="43">
        <v>70.636230299406805</v>
      </c>
      <c r="K390" s="43">
        <v>1.7979441918358789</v>
      </c>
      <c r="Y390"/>
      <c r="Z390"/>
    </row>
    <row r="391" spans="8:26">
      <c r="H391" s="49" t="s">
        <v>294</v>
      </c>
      <c r="Y391"/>
      <c r="Z391"/>
    </row>
    <row r="392" spans="8:26">
      <c r="H392" s="50">
        <v>2012</v>
      </c>
      <c r="I392" s="43">
        <v>31</v>
      </c>
      <c r="J392" s="43">
        <v>17.241914482532401</v>
      </c>
      <c r="K392" s="43">
        <v>1.7979441918358758</v>
      </c>
      <c r="Y392"/>
      <c r="Z392"/>
    </row>
    <row r="393" spans="8:26">
      <c r="H393" s="49" t="s">
        <v>295</v>
      </c>
      <c r="Y393"/>
      <c r="Z393"/>
    </row>
    <row r="394" spans="8:26">
      <c r="H394" s="50">
        <v>2015</v>
      </c>
      <c r="I394" s="43">
        <v>47.419019607843097</v>
      </c>
      <c r="J394" s="43">
        <v>25.8413191368921</v>
      </c>
      <c r="K394" s="43">
        <v>1.8350077005219834</v>
      </c>
      <c r="Y394"/>
      <c r="Z394"/>
    </row>
    <row r="395" spans="8:26">
      <c r="H395" s="50">
        <v>2016</v>
      </c>
      <c r="I395" s="43">
        <v>44.248181818181799</v>
      </c>
      <c r="J395" s="43">
        <v>24.1133493911743</v>
      </c>
      <c r="K395" s="43">
        <v>1.8350077005219785</v>
      </c>
      <c r="Y395"/>
      <c r="Z395"/>
    </row>
    <row r="396" spans="8:26">
      <c r="H396" s="49" t="s">
        <v>297</v>
      </c>
      <c r="Y396"/>
      <c r="Z396"/>
    </row>
    <row r="397" spans="8:26">
      <c r="H397" s="50">
        <v>2013</v>
      </c>
      <c r="I397" s="43">
        <v>91</v>
      </c>
      <c r="J397" s="43">
        <v>50.613361868078897</v>
      </c>
      <c r="K397" s="43">
        <v>1.7979441918358789</v>
      </c>
      <c r="Y397"/>
      <c r="Z397"/>
    </row>
    <row r="398" spans="8:26">
      <c r="H398" s="49" t="s">
        <v>298</v>
      </c>
      <c r="Y398"/>
      <c r="Z398"/>
    </row>
    <row r="399" spans="8:26">
      <c r="H399" s="50">
        <v>2013</v>
      </c>
      <c r="I399" s="43">
        <v>44.4</v>
      </c>
      <c r="J399" s="43">
        <v>24.694871065304401</v>
      </c>
      <c r="K399" s="43">
        <v>1.7979441918358807</v>
      </c>
      <c r="Y399"/>
      <c r="Z399"/>
    </row>
    <row r="400" spans="8:26">
      <c r="H400" s="49" t="s">
        <v>299</v>
      </c>
      <c r="Y400"/>
      <c r="Z400"/>
    </row>
    <row r="401" spans="8:26">
      <c r="H401" s="50">
        <v>2012</v>
      </c>
      <c r="I401" s="43">
        <v>140</v>
      </c>
      <c r="J401" s="43">
        <v>77.866710566275202</v>
      </c>
      <c r="K401" s="43">
        <v>1.7979441918358794</v>
      </c>
      <c r="Y401"/>
      <c r="Z401"/>
    </row>
    <row r="402" spans="8:26">
      <c r="H402" s="49" t="s">
        <v>300</v>
      </c>
      <c r="Y402"/>
      <c r="Z402"/>
    </row>
    <row r="403" spans="8:26">
      <c r="H403" s="50">
        <v>2009</v>
      </c>
      <c r="I403" s="43">
        <v>80</v>
      </c>
      <c r="J403" s="43">
        <v>44.495263180728699</v>
      </c>
      <c r="K403" s="43">
        <v>1.7979441918358789</v>
      </c>
      <c r="Y403"/>
      <c r="Z403"/>
    </row>
    <row r="404" spans="8:26">
      <c r="H404" s="49" t="s">
        <v>301</v>
      </c>
      <c r="Y404"/>
      <c r="Z404"/>
    </row>
    <row r="405" spans="8:26">
      <c r="H405" s="50">
        <v>2013</v>
      </c>
      <c r="I405" s="43">
        <v>137</v>
      </c>
      <c r="J405" s="43">
        <v>76.198138196997903</v>
      </c>
      <c r="K405" s="43">
        <v>1.7979441918358787</v>
      </c>
      <c r="Y405"/>
      <c r="Z405"/>
    </row>
    <row r="406" spans="8:26">
      <c r="H406" s="49" t="s">
        <v>302</v>
      </c>
      <c r="Y406"/>
      <c r="Z406"/>
    </row>
    <row r="407" spans="8:26">
      <c r="H407" s="50">
        <v>2009</v>
      </c>
      <c r="I407" s="43">
        <v>80</v>
      </c>
      <c r="J407" s="43">
        <v>44.495263180728699</v>
      </c>
      <c r="K407" s="43">
        <v>1.7979441918358789</v>
      </c>
      <c r="Y407"/>
      <c r="Z407"/>
    </row>
    <row r="408" spans="8:26">
      <c r="H408" s="49" t="s">
        <v>303</v>
      </c>
      <c r="Y408"/>
      <c r="Z408"/>
    </row>
    <row r="409" spans="8:26">
      <c r="H409" s="50">
        <v>2015</v>
      </c>
      <c r="I409" s="43">
        <v>62.181538461538501</v>
      </c>
      <c r="J409" s="43">
        <v>33.886254779121899</v>
      </c>
      <c r="K409" s="43">
        <v>1.835007700521982</v>
      </c>
      <c r="Y409"/>
      <c r="Z409"/>
    </row>
    <row r="410" spans="8:26">
      <c r="H410" s="50">
        <v>2016</v>
      </c>
      <c r="I410" s="43">
        <v>47.036734693877499</v>
      </c>
      <c r="J410" s="43">
        <v>25.632990357750302</v>
      </c>
      <c r="K410" s="43">
        <v>1.8350077005219811</v>
      </c>
      <c r="Y410"/>
      <c r="Z410"/>
    </row>
    <row r="411" spans="8:26">
      <c r="H411" s="49" t="s">
        <v>304</v>
      </c>
      <c r="Y411"/>
      <c r="Z411"/>
    </row>
    <row r="412" spans="8:26">
      <c r="H412" s="50">
        <v>2009</v>
      </c>
      <c r="I412" s="43">
        <v>120</v>
      </c>
      <c r="J412" s="43">
        <v>66.742894771093006</v>
      </c>
      <c r="K412" s="43">
        <v>1.7979441918358801</v>
      </c>
      <c r="Y412"/>
      <c r="Z412"/>
    </row>
    <row r="413" spans="8:26">
      <c r="H413" s="48" t="s">
        <v>305</v>
      </c>
      <c r="Y413"/>
      <c r="Z413"/>
    </row>
    <row r="414" spans="8:26">
      <c r="H414" s="49" t="s">
        <v>306</v>
      </c>
      <c r="Y414"/>
      <c r="Z414"/>
    </row>
    <row r="415" spans="8:26">
      <c r="H415" s="50">
        <v>2013</v>
      </c>
      <c r="I415" s="43">
        <v>88.297039261059993</v>
      </c>
      <c r="J415" s="43">
        <v>49.11</v>
      </c>
      <c r="K415" s="43">
        <v>1.7979441918358785</v>
      </c>
      <c r="Y415"/>
      <c r="Z415"/>
    </row>
    <row r="416" spans="8:26">
      <c r="H416" s="48" t="s">
        <v>308</v>
      </c>
      <c r="Y416"/>
      <c r="Z416"/>
    </row>
    <row r="417" spans="8:26">
      <c r="H417" s="49" t="s">
        <v>309</v>
      </c>
      <c r="Y417"/>
      <c r="Z417"/>
    </row>
    <row r="418" spans="8:26">
      <c r="H418" s="50">
        <v>2013</v>
      </c>
      <c r="I418" s="43">
        <v>148.166666666667</v>
      </c>
      <c r="J418" s="43">
        <v>36.5</v>
      </c>
      <c r="K418" s="43">
        <v>4.0593607305936166</v>
      </c>
      <c r="Y418"/>
      <c r="Z418"/>
    </row>
    <row r="419" spans="8:26">
      <c r="H419" s="49" t="s">
        <v>311</v>
      </c>
      <c r="Y419"/>
      <c r="Z419"/>
    </row>
    <row r="420" spans="8:26">
      <c r="H420" s="50">
        <v>2011</v>
      </c>
      <c r="I420" s="43">
        <v>216.856981868503</v>
      </c>
      <c r="J420" s="43">
        <v>66.099999999999994</v>
      </c>
      <c r="K420" s="43">
        <v>3.2807410267549626</v>
      </c>
      <c r="Y420"/>
      <c r="Z420"/>
    </row>
    <row r="421" spans="8:26">
      <c r="H421" s="49" t="s">
        <v>313</v>
      </c>
      <c r="Y421"/>
      <c r="Z421"/>
    </row>
    <row r="422" spans="8:26">
      <c r="H422" s="50">
        <v>2009</v>
      </c>
      <c r="I422" s="43">
        <v>289.85346971380102</v>
      </c>
      <c r="J422" s="43">
        <v>88.35</v>
      </c>
      <c r="K422" s="43">
        <v>3.2807410267549635</v>
      </c>
      <c r="Y422"/>
      <c r="Z422"/>
    </row>
    <row r="423" spans="8:26">
      <c r="H423" s="49" t="s">
        <v>315</v>
      </c>
      <c r="Y423"/>
      <c r="Z423"/>
    </row>
    <row r="424" spans="8:26">
      <c r="H424" s="50">
        <v>2010</v>
      </c>
      <c r="I424" s="43">
        <v>198</v>
      </c>
      <c r="J424" s="43">
        <v>68</v>
      </c>
      <c r="K424" s="43">
        <v>2.9117647058823528</v>
      </c>
      <c r="Y424"/>
      <c r="Z424"/>
    </row>
    <row r="425" spans="8:26">
      <c r="H425" s="49" t="s">
        <v>318</v>
      </c>
      <c r="Y425"/>
      <c r="Z425"/>
    </row>
    <row r="426" spans="8:26">
      <c r="H426" s="50">
        <v>2010</v>
      </c>
      <c r="I426" s="43">
        <v>540</v>
      </c>
      <c r="J426" s="43">
        <v>111</v>
      </c>
      <c r="K426" s="43">
        <v>4.8648648648648649</v>
      </c>
      <c r="Y426"/>
      <c r="Z426"/>
    </row>
    <row r="427" spans="8:26">
      <c r="H427" s="49" t="s">
        <v>320</v>
      </c>
      <c r="Y427"/>
      <c r="Z427"/>
    </row>
    <row r="428" spans="8:26">
      <c r="H428" s="50">
        <v>2010</v>
      </c>
      <c r="I428" s="43">
        <v>448</v>
      </c>
      <c r="J428" s="43">
        <v>107</v>
      </c>
      <c r="K428" s="43">
        <v>4.1869158878504669</v>
      </c>
      <c r="Y428"/>
      <c r="Z428"/>
    </row>
    <row r="429" spans="8:26">
      <c r="H429" s="48" t="s">
        <v>321</v>
      </c>
      <c r="Y429"/>
      <c r="Z429"/>
    </row>
    <row r="430" spans="8:26">
      <c r="H430" s="49" t="s">
        <v>322</v>
      </c>
      <c r="Y430"/>
      <c r="Z430"/>
    </row>
    <row r="431" spans="8:26">
      <c r="H431" s="50">
        <v>2013</v>
      </c>
      <c r="I431" s="43">
        <v>84</v>
      </c>
      <c r="J431" s="43">
        <v>44.252310161050097</v>
      </c>
      <c r="K431" s="43">
        <v>1.8982059850501305</v>
      </c>
      <c r="Y431"/>
      <c r="Z431"/>
    </row>
    <row r="432" spans="8:26">
      <c r="H432" s="49" t="s">
        <v>324</v>
      </c>
      <c r="Y432"/>
      <c r="Z432"/>
    </row>
    <row r="433" spans="8:26">
      <c r="H433" s="50">
        <v>2015</v>
      </c>
      <c r="I433" s="43">
        <v>68.360360360360602</v>
      </c>
      <c r="J433" s="43">
        <v>32</v>
      </c>
      <c r="K433" s="43">
        <v>2.1362612612612688</v>
      </c>
      <c r="Y433"/>
      <c r="Z433"/>
    </row>
    <row r="434" spans="8:26">
      <c r="H434" s="49" t="s">
        <v>326</v>
      </c>
      <c r="Y434"/>
      <c r="Z434"/>
    </row>
    <row r="435" spans="8:26">
      <c r="H435" s="50">
        <v>2013</v>
      </c>
      <c r="I435" s="43">
        <v>53.5</v>
      </c>
      <c r="J435" s="43">
        <v>28.1845070668593</v>
      </c>
      <c r="K435" s="43">
        <v>1.8982059850501296</v>
      </c>
      <c r="Y435"/>
      <c r="Z435"/>
    </row>
    <row r="436" spans="8:26">
      <c r="H436" s="49" t="s">
        <v>327</v>
      </c>
      <c r="Y436"/>
      <c r="Z436"/>
    </row>
    <row r="437" spans="8:26">
      <c r="H437" s="50">
        <v>2015</v>
      </c>
      <c r="I437" s="43">
        <v>72.632882882883095</v>
      </c>
      <c r="J437" s="43">
        <v>34</v>
      </c>
      <c r="K437" s="43">
        <v>2.1362612612612675</v>
      </c>
      <c r="Y437"/>
      <c r="Z437"/>
    </row>
    <row r="438" spans="8:26">
      <c r="H438" s="49" t="s">
        <v>328</v>
      </c>
      <c r="Y438"/>
      <c r="Z438"/>
    </row>
    <row r="439" spans="8:26">
      <c r="H439" s="50">
        <v>2013</v>
      </c>
      <c r="I439" s="43">
        <v>51</v>
      </c>
      <c r="J439" s="43">
        <v>26.8674740263518</v>
      </c>
      <c r="K439" s="43">
        <v>1.8982059850501336</v>
      </c>
      <c r="Y439"/>
      <c r="Z439"/>
    </row>
    <row r="440" spans="8:26">
      <c r="H440" s="49" t="s">
        <v>329</v>
      </c>
      <c r="Y440"/>
      <c r="Z440"/>
    </row>
    <row r="441" spans="8:26">
      <c r="H441" s="50">
        <v>2013</v>
      </c>
      <c r="I441" s="43">
        <v>21</v>
      </c>
      <c r="J441" s="43">
        <v>11.063077540262499</v>
      </c>
      <c r="K441" s="43">
        <v>1.8982059850501347</v>
      </c>
      <c r="Y441"/>
      <c r="Z441"/>
    </row>
    <row r="442" spans="8:26">
      <c r="H442" s="49" t="s">
        <v>330</v>
      </c>
      <c r="Y442"/>
      <c r="Z442"/>
    </row>
    <row r="443" spans="8:26">
      <c r="H443" s="50">
        <v>2015</v>
      </c>
      <c r="I443" s="43">
        <v>61.951576576576798</v>
      </c>
      <c r="J443" s="43">
        <v>29</v>
      </c>
      <c r="K443" s="43">
        <v>2.1362612612612688</v>
      </c>
      <c r="Y443"/>
      <c r="Z443"/>
    </row>
    <row r="444" spans="8:26">
      <c r="H444" s="50">
        <v>2016</v>
      </c>
      <c r="I444" s="43">
        <v>40.588963963964098</v>
      </c>
      <c r="J444" s="43">
        <v>19</v>
      </c>
      <c r="K444" s="43">
        <v>2.1362612612612684</v>
      </c>
      <c r="Y444"/>
      <c r="Z444"/>
    </row>
    <row r="445" spans="8:26">
      <c r="H445" s="49" t="s">
        <v>331</v>
      </c>
      <c r="Y445"/>
      <c r="Z445"/>
    </row>
    <row r="446" spans="8:26">
      <c r="H446" s="50">
        <v>2010</v>
      </c>
      <c r="I446" s="43">
        <v>149.5</v>
      </c>
      <c r="J446" s="43">
        <v>69.982076963626596</v>
      </c>
      <c r="K446" s="43">
        <v>2.136261261261267</v>
      </c>
      <c r="Y446"/>
      <c r="Z446"/>
    </row>
    <row r="447" spans="8:26">
      <c r="H447" s="50">
        <v>2011</v>
      </c>
      <c r="I447" s="43">
        <v>121.5</v>
      </c>
      <c r="J447" s="43">
        <v>56.875065893515902</v>
      </c>
      <c r="K447" s="43">
        <v>2.1362612612612679</v>
      </c>
      <c r="Y447"/>
      <c r="Z447"/>
    </row>
    <row r="448" spans="8:26">
      <c r="H448" s="50">
        <v>2012</v>
      </c>
      <c r="I448" s="43">
        <v>125</v>
      </c>
      <c r="J448" s="43">
        <v>58.513442277279701</v>
      </c>
      <c r="K448" s="43">
        <v>2.1362612612612693</v>
      </c>
      <c r="Y448"/>
      <c r="Z448"/>
    </row>
    <row r="449" spans="8:26">
      <c r="H449" s="50">
        <v>2013</v>
      </c>
      <c r="I449" s="43">
        <v>129.5</v>
      </c>
      <c r="J449" s="43">
        <v>60.619926199261798</v>
      </c>
      <c r="K449" s="43">
        <v>2.1362612612612679</v>
      </c>
      <c r="Y449"/>
      <c r="Z449"/>
    </row>
    <row r="450" spans="8:26">
      <c r="H450" s="50">
        <v>2014</v>
      </c>
      <c r="I450" s="43">
        <v>121</v>
      </c>
      <c r="J450" s="43">
        <v>56.641012124406799</v>
      </c>
      <c r="K450" s="43">
        <v>2.1362612612612675</v>
      </c>
      <c r="Y450"/>
      <c r="Z450"/>
    </row>
    <row r="451" spans="8:26">
      <c r="H451" s="50">
        <v>2015</v>
      </c>
      <c r="I451" s="43">
        <v>110.5</v>
      </c>
      <c r="J451" s="43">
        <v>17</v>
      </c>
      <c r="K451" s="43">
        <v>6.5</v>
      </c>
      <c r="Y451"/>
      <c r="Z451"/>
    </row>
    <row r="452" spans="8:26">
      <c r="H452" s="50">
        <v>2016</v>
      </c>
      <c r="I452" s="43">
        <v>117.5</v>
      </c>
      <c r="J452" s="43">
        <v>29</v>
      </c>
      <c r="K452" s="43">
        <v>4.0517241379310347</v>
      </c>
      <c r="Y452"/>
      <c r="Z452"/>
    </row>
    <row r="453" spans="8:26">
      <c r="H453" s="49" t="s">
        <v>333</v>
      </c>
      <c r="Y453"/>
      <c r="Z453"/>
    </row>
    <row r="454" spans="8:26">
      <c r="H454" s="50">
        <v>2016</v>
      </c>
      <c r="I454" s="43">
        <v>66.224099099099305</v>
      </c>
      <c r="J454" s="43">
        <v>31</v>
      </c>
      <c r="K454" s="43">
        <v>2.1362612612612679</v>
      </c>
      <c r="Y454"/>
      <c r="Z454"/>
    </row>
    <row r="455" spans="8:26">
      <c r="H455" s="49" t="s">
        <v>334</v>
      </c>
      <c r="Y455"/>
      <c r="Z455"/>
    </row>
    <row r="456" spans="8:26">
      <c r="H456" s="50">
        <v>2015</v>
      </c>
      <c r="I456" s="43">
        <v>36.316441441441498</v>
      </c>
      <c r="J456" s="43">
        <v>17</v>
      </c>
      <c r="K456" s="43">
        <v>2.1362612612612644</v>
      </c>
      <c r="Y456"/>
      <c r="Z456"/>
    </row>
    <row r="457" spans="8:26">
      <c r="H457" s="50">
        <v>2016</v>
      </c>
      <c r="I457" s="43">
        <v>32.043918918918997</v>
      </c>
      <c r="J457" s="43">
        <v>15</v>
      </c>
      <c r="K457" s="43">
        <v>2.1362612612612666</v>
      </c>
      <c r="Y457"/>
      <c r="Z457"/>
    </row>
    <row r="458" spans="8:26">
      <c r="H458" s="49" t="s">
        <v>335</v>
      </c>
      <c r="Y458"/>
      <c r="Z458"/>
    </row>
    <row r="459" spans="8:26">
      <c r="H459" s="50">
        <v>2015</v>
      </c>
      <c r="I459" s="43">
        <v>91.859234234234506</v>
      </c>
      <c r="J459" s="43">
        <v>43</v>
      </c>
      <c r="K459" s="43">
        <v>2.1362612612612675</v>
      </c>
      <c r="Y459"/>
      <c r="Z459"/>
    </row>
    <row r="460" spans="8:26">
      <c r="H460" s="50">
        <v>2016</v>
      </c>
      <c r="I460" s="43">
        <v>96.131756756756999</v>
      </c>
      <c r="J460" s="43">
        <v>45</v>
      </c>
      <c r="K460" s="43">
        <v>2.1362612612612666</v>
      </c>
      <c r="Y460"/>
      <c r="Z460"/>
    </row>
    <row r="461" spans="8:26">
      <c r="H461" s="49" t="s">
        <v>336</v>
      </c>
      <c r="Y461"/>
      <c r="Z461"/>
    </row>
    <row r="462" spans="8:26">
      <c r="H462" s="50">
        <v>2015</v>
      </c>
      <c r="I462" s="43">
        <v>55.542792792793001</v>
      </c>
      <c r="J462" s="43">
        <v>26</v>
      </c>
      <c r="K462" s="43">
        <v>2.1362612612612693</v>
      </c>
      <c r="Y462"/>
      <c r="Z462"/>
    </row>
    <row r="463" spans="8:26">
      <c r="H463" s="50">
        <v>2016</v>
      </c>
      <c r="I463" s="43">
        <v>98.268018018018296</v>
      </c>
      <c r="J463" s="43">
        <v>46</v>
      </c>
      <c r="K463" s="43">
        <v>2.1362612612612675</v>
      </c>
      <c r="Y463"/>
      <c r="Z463"/>
    </row>
    <row r="464" spans="8:26">
      <c r="H464" s="49" t="s">
        <v>337</v>
      </c>
      <c r="Y464"/>
      <c r="Z464"/>
    </row>
    <row r="465" spans="8:26">
      <c r="H465" s="50">
        <v>2015</v>
      </c>
      <c r="I465" s="43">
        <v>34.180180180180301</v>
      </c>
      <c r="J465" s="43">
        <v>16</v>
      </c>
      <c r="K465" s="43">
        <v>2.1362612612612688</v>
      </c>
      <c r="Y465"/>
      <c r="Z465"/>
    </row>
    <row r="466" spans="8:26">
      <c r="H466" s="50">
        <v>2016</v>
      </c>
      <c r="I466" s="43">
        <v>42.725225225225401</v>
      </c>
      <c r="J466" s="43">
        <v>20</v>
      </c>
      <c r="K466" s="43">
        <v>2.1362612612612701</v>
      </c>
      <c r="Y466"/>
      <c r="Z466"/>
    </row>
    <row r="467" spans="8:26">
      <c r="H467" s="49" t="s">
        <v>338</v>
      </c>
      <c r="Y467"/>
      <c r="Z467"/>
    </row>
    <row r="468" spans="8:26">
      <c r="H468" s="50">
        <v>2016</v>
      </c>
      <c r="I468" s="43">
        <v>46.997747747747901</v>
      </c>
      <c r="J468" s="43">
        <v>22</v>
      </c>
      <c r="K468" s="43">
        <v>2.1362612612612684</v>
      </c>
      <c r="Y468"/>
      <c r="Z468"/>
    </row>
    <row r="469" spans="8:26">
      <c r="H469" s="49" t="s">
        <v>339</v>
      </c>
      <c r="Y469"/>
      <c r="Z469"/>
    </row>
    <row r="470" spans="8:26">
      <c r="H470" s="50">
        <v>2016</v>
      </c>
      <c r="I470" s="43">
        <v>72.632882882883095</v>
      </c>
      <c r="J470" s="43">
        <v>34</v>
      </c>
      <c r="K470" s="43">
        <v>2.1362612612612675</v>
      </c>
      <c r="Y470"/>
      <c r="Z470"/>
    </row>
    <row r="471" spans="8:26">
      <c r="H471" s="49" t="s">
        <v>340</v>
      </c>
      <c r="Y471"/>
      <c r="Z471"/>
    </row>
    <row r="472" spans="8:26">
      <c r="H472" s="50">
        <v>2015</v>
      </c>
      <c r="I472" s="43">
        <v>68.360360360360602</v>
      </c>
      <c r="J472" s="43">
        <v>32</v>
      </c>
      <c r="K472" s="43">
        <v>2.1362612612612688</v>
      </c>
      <c r="Y472"/>
      <c r="Z472"/>
    </row>
    <row r="473" spans="8:26">
      <c r="H473" s="49" t="s">
        <v>341</v>
      </c>
      <c r="Y473"/>
      <c r="Z473"/>
    </row>
    <row r="474" spans="8:26">
      <c r="H474" s="50">
        <v>2016</v>
      </c>
      <c r="I474" s="43">
        <v>38.452702702702801</v>
      </c>
      <c r="J474" s="43">
        <v>18</v>
      </c>
      <c r="K474" s="43">
        <v>2.1362612612612666</v>
      </c>
      <c r="Y474"/>
      <c r="Z474"/>
    </row>
    <row r="475" spans="8:26">
      <c r="H475" s="49" t="s">
        <v>342</v>
      </c>
      <c r="Y475"/>
      <c r="Z475"/>
    </row>
    <row r="476" spans="8:26">
      <c r="H476" s="50">
        <v>2013</v>
      </c>
      <c r="I476" s="43">
        <v>61</v>
      </c>
      <c r="J476" s="43">
        <v>32.135606188381601</v>
      </c>
      <c r="K476" s="43">
        <v>1.8982059850501316</v>
      </c>
      <c r="Y476"/>
      <c r="Z476"/>
    </row>
    <row r="477" spans="8:26">
      <c r="H477" s="49" t="s">
        <v>343</v>
      </c>
      <c r="Y477"/>
      <c r="Z477"/>
    </row>
    <row r="478" spans="8:26">
      <c r="H478" s="50">
        <v>2016</v>
      </c>
      <c r="I478" s="43">
        <v>49.134009009009098</v>
      </c>
      <c r="J478" s="43">
        <v>23</v>
      </c>
      <c r="K478" s="43">
        <v>2.1362612612612653</v>
      </c>
      <c r="Y478"/>
      <c r="Z478"/>
    </row>
    <row r="479" spans="8:26">
      <c r="H479" s="49" t="s">
        <v>344</v>
      </c>
      <c r="Y479"/>
      <c r="Z479"/>
    </row>
    <row r="480" spans="8:26">
      <c r="H480" s="50">
        <v>2013</v>
      </c>
      <c r="I480" s="43">
        <v>45</v>
      </c>
      <c r="J480" s="43">
        <v>23.706594729134</v>
      </c>
      <c r="K480" s="43">
        <v>1.8982059850501289</v>
      </c>
      <c r="Y480"/>
      <c r="Z480"/>
    </row>
    <row r="481" spans="8:26">
      <c r="H481" s="49" t="s">
        <v>345</v>
      </c>
      <c r="Y481"/>
      <c r="Z481"/>
    </row>
    <row r="482" spans="8:26">
      <c r="H482" s="50">
        <v>2016</v>
      </c>
      <c r="I482" s="43">
        <v>42.725225225225401</v>
      </c>
      <c r="J482" s="43">
        <v>20</v>
      </c>
      <c r="K482" s="43">
        <v>2.1362612612612701</v>
      </c>
      <c r="Y482"/>
      <c r="Z482"/>
    </row>
    <row r="483" spans="8:26">
      <c r="H483" s="49" t="s">
        <v>346</v>
      </c>
      <c r="Y483"/>
      <c r="Z483"/>
    </row>
    <row r="484" spans="8:26">
      <c r="H484" s="50">
        <v>2013</v>
      </c>
      <c r="I484" s="43">
        <v>48.5</v>
      </c>
      <c r="J484" s="43">
        <v>25.5504409858444</v>
      </c>
      <c r="K484" s="43">
        <v>1.8982059850501307</v>
      </c>
      <c r="Y484"/>
      <c r="Z484"/>
    </row>
    <row r="485" spans="8:26">
      <c r="H485" s="48" t="s">
        <v>347</v>
      </c>
      <c r="Y485"/>
      <c r="Z485"/>
    </row>
    <row r="486" spans="8:26">
      <c r="H486" s="49" t="s">
        <v>347</v>
      </c>
      <c r="Y486"/>
      <c r="Z486"/>
    </row>
    <row r="487" spans="8:26">
      <c r="H487" s="50">
        <v>2014</v>
      </c>
      <c r="I487" s="43">
        <v>30</v>
      </c>
      <c r="J487" s="43">
        <v>18</v>
      </c>
      <c r="K487" s="43">
        <v>1.6666666666666667</v>
      </c>
      <c r="Y487"/>
      <c r="Z487"/>
    </row>
    <row r="488" spans="8:26">
      <c r="H488" s="48" t="s">
        <v>350</v>
      </c>
      <c r="Y488"/>
      <c r="Z488"/>
    </row>
    <row r="489" spans="8:26">
      <c r="H489" s="49" t="s">
        <v>351</v>
      </c>
      <c r="Y489"/>
      <c r="Z489"/>
    </row>
    <row r="490" spans="8:26">
      <c r="H490" s="50">
        <v>2011</v>
      </c>
      <c r="I490" s="43">
        <v>64</v>
      </c>
      <c r="J490" s="43">
        <v>35.596210544582902</v>
      </c>
      <c r="K490" s="43">
        <v>1.7979441918358818</v>
      </c>
      <c r="Y490"/>
      <c r="Z490"/>
    </row>
    <row r="491" spans="8:26">
      <c r="H491" s="48" t="s">
        <v>355</v>
      </c>
      <c r="Y491"/>
      <c r="Z491"/>
    </row>
    <row r="492" spans="8:26">
      <c r="H492" s="49" t="s">
        <v>356</v>
      </c>
      <c r="Y492"/>
      <c r="Z492"/>
    </row>
    <row r="493" spans="8:26">
      <c r="H493" s="50">
        <v>2016</v>
      </c>
      <c r="I493" s="43">
        <v>43.6597222222222</v>
      </c>
      <c r="J493" s="43">
        <v>29.634545768535698</v>
      </c>
      <c r="K493" s="43">
        <v>1.473271180305306</v>
      </c>
      <c r="Y493"/>
      <c r="Z493"/>
    </row>
    <row r="494" spans="8:26">
      <c r="H494" s="49" t="s">
        <v>358</v>
      </c>
      <c r="Y494"/>
      <c r="Z494"/>
    </row>
    <row r="495" spans="8:26">
      <c r="H495" s="50">
        <v>2015</v>
      </c>
      <c r="I495" s="43">
        <v>40.675160697888003</v>
      </c>
      <c r="J495" s="43">
        <v>27.870370370370399</v>
      </c>
      <c r="K495" s="43">
        <v>1.4594409818511296</v>
      </c>
      <c r="Y495"/>
      <c r="Z495"/>
    </row>
    <row r="496" spans="8:26">
      <c r="H496" s="49" t="s">
        <v>360</v>
      </c>
      <c r="Y496"/>
      <c r="Z496"/>
    </row>
    <row r="497" spans="8:26">
      <c r="H497" s="50">
        <v>2016</v>
      </c>
      <c r="I497" s="43">
        <v>49.356661006342499</v>
      </c>
      <c r="J497" s="43">
        <v>33.501409425598297</v>
      </c>
      <c r="K497" s="43">
        <v>1.4732711803053058</v>
      </c>
      <c r="Y497"/>
      <c r="Z497"/>
    </row>
    <row r="498" spans="8:26">
      <c r="H498" s="49" t="s">
        <v>361</v>
      </c>
      <c r="Y498"/>
      <c r="Z498"/>
    </row>
    <row r="499" spans="8:26">
      <c r="H499" s="50">
        <v>2016</v>
      </c>
      <c r="I499" s="43">
        <v>52.322321244168599</v>
      </c>
      <c r="J499" s="43">
        <v>35.514385907776898</v>
      </c>
      <c r="K499" s="43">
        <v>1.473271180305306</v>
      </c>
      <c r="Y499"/>
      <c r="Z499"/>
    </row>
    <row r="500" spans="8:26">
      <c r="H500" s="49" t="s">
        <v>362</v>
      </c>
      <c r="Y500"/>
      <c r="Z500"/>
    </row>
    <row r="501" spans="8:26">
      <c r="H501" s="50">
        <v>2016</v>
      </c>
      <c r="I501" s="43">
        <v>39.730685822187802</v>
      </c>
      <c r="J501" s="43">
        <v>26.967666478044102</v>
      </c>
      <c r="K501" s="43">
        <v>1.4732711803053036</v>
      </c>
      <c r="Y501"/>
      <c r="Z501"/>
    </row>
    <row r="502" spans="8:26">
      <c r="H502" s="49" t="s">
        <v>363</v>
      </c>
      <c r="Y502"/>
      <c r="Z502"/>
    </row>
    <row r="503" spans="8:26">
      <c r="H503" s="50">
        <v>2014</v>
      </c>
      <c r="I503" s="43">
        <v>51</v>
      </c>
      <c r="J503" s="43">
        <v>28.365730277714501</v>
      </c>
      <c r="K503" s="43">
        <v>1.7979441918358818</v>
      </c>
      <c r="Y503"/>
      <c r="Z503"/>
    </row>
    <row r="504" spans="8:26">
      <c r="H504" s="49" t="s">
        <v>366</v>
      </c>
      <c r="Y504"/>
      <c r="Z504"/>
    </row>
    <row r="505" spans="8:26">
      <c r="H505" s="50">
        <v>2016</v>
      </c>
      <c r="I505" s="43">
        <v>47.795715319437001</v>
      </c>
      <c r="J505" s="43">
        <v>32.441899331480997</v>
      </c>
      <c r="K505" s="43">
        <v>1.4732711803053082</v>
      </c>
      <c r="Y505"/>
      <c r="Z505"/>
    </row>
    <row r="506" spans="8:26">
      <c r="H506" s="49" t="s">
        <v>367</v>
      </c>
      <c r="Y506"/>
      <c r="Z506"/>
    </row>
    <row r="507" spans="8:26">
      <c r="H507" s="50">
        <v>2014</v>
      </c>
      <c r="I507" s="43">
        <v>44</v>
      </c>
      <c r="J507" s="43">
        <v>24.472394749400799</v>
      </c>
      <c r="K507" s="43">
        <v>1.7979441918358778</v>
      </c>
      <c r="Y507"/>
      <c r="Z507"/>
    </row>
    <row r="508" spans="8:26">
      <c r="H508" s="49" t="s">
        <v>368</v>
      </c>
      <c r="Y508"/>
      <c r="Z508"/>
    </row>
    <row r="509" spans="8:26">
      <c r="H509" s="50">
        <v>2016</v>
      </c>
      <c r="I509" s="43">
        <v>51.0772277227723</v>
      </c>
      <c r="J509" s="43">
        <v>34.669264155555901</v>
      </c>
      <c r="K509" s="43">
        <v>1.4732711803053065</v>
      </c>
      <c r="Y509"/>
      <c r="Z509"/>
    </row>
    <row r="510" spans="8:26">
      <c r="H510" s="49" t="s">
        <v>369</v>
      </c>
      <c r="Y510"/>
      <c r="Z510"/>
    </row>
    <row r="511" spans="8:26">
      <c r="H511" s="50">
        <v>2016</v>
      </c>
      <c r="I511" s="43">
        <v>42.3577141195289</v>
      </c>
      <c r="J511" s="43">
        <v>28.750792580325299</v>
      </c>
      <c r="K511" s="43">
        <v>1.4732711803053065</v>
      </c>
      <c r="Y511"/>
      <c r="Z511"/>
    </row>
    <row r="512" spans="8:26">
      <c r="H512" s="49" t="s">
        <v>370</v>
      </c>
      <c r="Y512"/>
      <c r="Z512"/>
    </row>
    <row r="513" spans="8:26">
      <c r="H513" s="50">
        <v>2014</v>
      </c>
      <c r="I513" s="43">
        <v>51</v>
      </c>
      <c r="J513" s="43">
        <v>28.365730277714501</v>
      </c>
      <c r="K513" s="43">
        <v>1.7979441918358818</v>
      </c>
      <c r="Y513"/>
      <c r="Z513"/>
    </row>
    <row r="514" spans="8:26">
      <c r="H514" s="49" t="s">
        <v>371</v>
      </c>
      <c r="Y514"/>
      <c r="Z514"/>
    </row>
    <row r="515" spans="8:26">
      <c r="H515" s="50">
        <v>2016</v>
      </c>
      <c r="I515" s="43">
        <v>52.3241491085899</v>
      </c>
      <c r="J515" s="43">
        <v>35.515626592075698</v>
      </c>
      <c r="K515" s="43">
        <v>1.4732711803053067</v>
      </c>
      <c r="Y515"/>
      <c r="Z515"/>
    </row>
    <row r="516" spans="8:26">
      <c r="H516" s="49" t="s">
        <v>372</v>
      </c>
      <c r="Y516"/>
      <c r="Z516"/>
    </row>
    <row r="517" spans="8:26">
      <c r="H517" s="50">
        <v>2016</v>
      </c>
      <c r="I517" s="43">
        <v>40.823953248616398</v>
      </c>
      <c r="J517" s="43">
        <v>27.7097344971864</v>
      </c>
      <c r="K517" s="43">
        <v>1.4732711803053038</v>
      </c>
      <c r="Y517"/>
      <c r="Z517"/>
    </row>
    <row r="518" spans="8:26">
      <c r="H518" s="49" t="s">
        <v>373</v>
      </c>
      <c r="Y518"/>
      <c r="Z518"/>
    </row>
    <row r="519" spans="8:26">
      <c r="H519" s="50">
        <v>2016</v>
      </c>
      <c r="I519" s="43">
        <v>32.327908018515799</v>
      </c>
      <c r="J519" s="43">
        <v>21.942944687084999</v>
      </c>
      <c r="K519" s="43">
        <v>1.4732711803053078</v>
      </c>
      <c r="Y519"/>
      <c r="Z519"/>
    </row>
    <row r="520" spans="8:26">
      <c r="H520" s="49" t="s">
        <v>374</v>
      </c>
      <c r="Y520"/>
      <c r="Z520"/>
    </row>
    <row r="521" spans="8:26">
      <c r="H521" s="50">
        <v>2014</v>
      </c>
      <c r="I521" s="43">
        <v>45.5</v>
      </c>
      <c r="J521" s="43">
        <v>25.306680934039399</v>
      </c>
      <c r="K521" s="43">
        <v>1.7979441918358823</v>
      </c>
      <c r="Y521"/>
      <c r="Z521"/>
    </row>
    <row r="522" spans="8:26">
      <c r="H522" s="49" t="s">
        <v>376</v>
      </c>
      <c r="Y522"/>
      <c r="Z522"/>
    </row>
    <row r="523" spans="8:26">
      <c r="H523" s="50">
        <v>2014</v>
      </c>
      <c r="I523" s="43">
        <v>48</v>
      </c>
      <c r="J523" s="43">
        <v>26.697157908437202</v>
      </c>
      <c r="K523" s="43">
        <v>1.7979441918358801</v>
      </c>
      <c r="Y523"/>
      <c r="Z523"/>
    </row>
    <row r="524" spans="8:26">
      <c r="H524" s="49" t="s">
        <v>377</v>
      </c>
      <c r="Y524"/>
      <c r="Z524"/>
    </row>
    <row r="525" spans="8:26">
      <c r="H525" s="50">
        <v>2014</v>
      </c>
      <c r="I525" s="43">
        <v>41</v>
      </c>
      <c r="J525" s="43">
        <v>22.8038223801234</v>
      </c>
      <c r="K525" s="43">
        <v>1.7979441918358836</v>
      </c>
      <c r="Y525"/>
      <c r="Z525"/>
    </row>
    <row r="526" spans="8:26">
      <c r="H526" s="49" t="s">
        <v>378</v>
      </c>
      <c r="Y526"/>
      <c r="Z526"/>
    </row>
    <row r="527" spans="8:26">
      <c r="H527" s="50">
        <v>2014</v>
      </c>
      <c r="I527" s="43">
        <v>55</v>
      </c>
      <c r="J527" s="43">
        <v>30.590493436751</v>
      </c>
      <c r="K527" s="43">
        <v>1.7979441918358778</v>
      </c>
      <c r="Y527"/>
      <c r="Z527"/>
    </row>
    <row r="528" spans="8:26">
      <c r="H528" s="49" t="s">
        <v>379</v>
      </c>
      <c r="Y528"/>
      <c r="Z528"/>
    </row>
    <row r="529" spans="8:26">
      <c r="H529" s="50">
        <v>2016</v>
      </c>
      <c r="I529" s="43">
        <v>48.0991701809278</v>
      </c>
      <c r="J529" s="43">
        <v>32.647872858654701</v>
      </c>
      <c r="K529" s="43">
        <v>1.4732711803053067</v>
      </c>
      <c r="Y529"/>
      <c r="Z529"/>
    </row>
    <row r="530" spans="8:26">
      <c r="H530" s="49" t="s">
        <v>380</v>
      </c>
      <c r="Y530"/>
      <c r="Z530"/>
    </row>
    <row r="531" spans="8:26">
      <c r="H531" s="50">
        <v>2014</v>
      </c>
      <c r="I531" s="43">
        <v>24</v>
      </c>
      <c r="J531" s="43">
        <v>13.348578954218601</v>
      </c>
      <c r="K531" s="43">
        <v>1.7979441918358801</v>
      </c>
      <c r="Y531"/>
      <c r="Z531"/>
    </row>
    <row r="532" spans="8:26">
      <c r="H532" s="49" t="s">
        <v>381</v>
      </c>
      <c r="Y532"/>
      <c r="Z532"/>
    </row>
    <row r="533" spans="8:26">
      <c r="H533" s="50">
        <v>2016</v>
      </c>
      <c r="I533" s="43">
        <v>44.733259546209197</v>
      </c>
      <c r="J533" s="43">
        <v>30.363221750485302</v>
      </c>
      <c r="K533" s="43">
        <v>1.4732711803053054</v>
      </c>
      <c r="Y533"/>
      <c r="Z533"/>
    </row>
    <row r="534" spans="8:26">
      <c r="H534" s="49" t="s">
        <v>382</v>
      </c>
      <c r="Y534"/>
      <c r="Z534"/>
    </row>
    <row r="535" spans="8:26">
      <c r="H535" s="50">
        <v>2014</v>
      </c>
      <c r="I535" s="43">
        <v>41</v>
      </c>
      <c r="J535" s="43">
        <v>22.8038223801234</v>
      </c>
      <c r="K535" s="43">
        <v>1.7979441918358836</v>
      </c>
      <c r="Y535"/>
      <c r="Z535"/>
    </row>
    <row r="536" spans="8:26">
      <c r="H536" s="49" t="s">
        <v>384</v>
      </c>
      <c r="Y536"/>
      <c r="Z536"/>
    </row>
    <row r="537" spans="8:26">
      <c r="H537" s="50">
        <v>2016</v>
      </c>
      <c r="I537" s="43">
        <v>33.658713692946101</v>
      </c>
      <c r="J537" s="43">
        <v>22.846244563048501</v>
      </c>
      <c r="K537" s="43">
        <v>1.473271180305304</v>
      </c>
      <c r="Y537"/>
      <c r="Z537"/>
    </row>
    <row r="538" spans="8:26">
      <c r="H538" s="49" t="s">
        <v>385</v>
      </c>
      <c r="Y538"/>
      <c r="Z538"/>
    </row>
    <row r="539" spans="8:26">
      <c r="H539" s="50">
        <v>2014</v>
      </c>
      <c r="I539" s="43">
        <v>50.75</v>
      </c>
      <c r="J539" s="43">
        <v>28.226682580274801</v>
      </c>
      <c r="K539" s="43">
        <v>1.7979441918358769</v>
      </c>
      <c r="Y539"/>
      <c r="Z539"/>
    </row>
    <row r="540" spans="8:26">
      <c r="H540" s="49" t="s">
        <v>387</v>
      </c>
      <c r="Y540"/>
      <c r="Z540"/>
    </row>
    <row r="541" spans="8:26">
      <c r="H541" s="50">
        <v>2016</v>
      </c>
      <c r="I541" s="43">
        <v>46.946500479386401</v>
      </c>
      <c r="J541" s="43">
        <v>31.865484852325501</v>
      </c>
      <c r="K541" s="43">
        <v>1.4732711803053047</v>
      </c>
      <c r="Y541"/>
      <c r="Z541"/>
    </row>
    <row r="542" spans="8:26">
      <c r="H542" s="49" t="s">
        <v>388</v>
      </c>
      <c r="Y542"/>
      <c r="Z542"/>
    </row>
    <row r="543" spans="8:26">
      <c r="H543" s="50">
        <v>2016</v>
      </c>
      <c r="I543" s="43">
        <v>76.431226312691706</v>
      </c>
      <c r="J543" s="43">
        <v>51.878586464206002</v>
      </c>
      <c r="K543" s="43">
        <v>1.4732711803053071</v>
      </c>
      <c r="Y543"/>
      <c r="Z543"/>
    </row>
    <row r="544" spans="8:26">
      <c r="H544" s="49" t="s">
        <v>389</v>
      </c>
      <c r="Y544"/>
      <c r="Z544"/>
    </row>
    <row r="545" spans="8:26">
      <c r="H545" s="50">
        <v>2016</v>
      </c>
      <c r="I545" s="43">
        <v>41.5522573764664</v>
      </c>
      <c r="J545" s="43">
        <v>28.204079419958202</v>
      </c>
      <c r="K545" s="43">
        <v>1.4732711803053056</v>
      </c>
      <c r="Y545"/>
      <c r="Z545"/>
    </row>
    <row r="546" spans="8:26">
      <c r="H546" s="49" t="s">
        <v>390</v>
      </c>
      <c r="Y546"/>
      <c r="Z546"/>
    </row>
    <row r="547" spans="8:26">
      <c r="H547" s="50">
        <v>2016</v>
      </c>
      <c r="I547" s="43">
        <v>34.040214477211798</v>
      </c>
      <c r="J547" s="43">
        <v>23.105192670746199</v>
      </c>
      <c r="K547" s="43">
        <v>1.4732711803053078</v>
      </c>
      <c r="Y547"/>
      <c r="Z547"/>
    </row>
    <row r="548" spans="8:26">
      <c r="H548" s="49" t="s">
        <v>391</v>
      </c>
      <c r="Y548"/>
      <c r="Z548"/>
    </row>
    <row r="549" spans="8:26">
      <c r="H549" s="50">
        <v>2016</v>
      </c>
      <c r="I549" s="43">
        <v>32.139358600583101</v>
      </c>
      <c r="J549" s="43">
        <v>21.8149645701499</v>
      </c>
      <c r="K549" s="43">
        <v>1.4732711803053025</v>
      </c>
      <c r="Y549"/>
      <c r="Z549"/>
    </row>
    <row r="550" spans="8:26">
      <c r="H550" s="48" t="s">
        <v>392</v>
      </c>
      <c r="Y550"/>
      <c r="Z550"/>
    </row>
    <row r="551" spans="8:26">
      <c r="H551" s="49" t="s">
        <v>393</v>
      </c>
      <c r="Y551"/>
      <c r="Z551"/>
    </row>
    <row r="552" spans="8:26">
      <c r="H552" s="50">
        <v>2011</v>
      </c>
      <c r="I552" s="43">
        <v>19</v>
      </c>
      <c r="J552" s="43">
        <v>8.8940432261465201</v>
      </c>
      <c r="K552" s="43">
        <v>2.1362612612612679</v>
      </c>
      <c r="Y552"/>
      <c r="Z552"/>
    </row>
    <row r="553" spans="8:26">
      <c r="H553" s="50">
        <v>2012</v>
      </c>
      <c r="I553" s="43">
        <v>20</v>
      </c>
      <c r="J553" s="43">
        <v>9.3621507643647597</v>
      </c>
      <c r="K553" s="43">
        <v>2.1362612612612675</v>
      </c>
      <c r="Y553"/>
      <c r="Z553"/>
    </row>
    <row r="554" spans="8:26">
      <c r="H554" s="50">
        <v>2013</v>
      </c>
      <c r="I554" s="43">
        <v>19.7</v>
      </c>
      <c r="J554" s="43">
        <v>9.2217185028992894</v>
      </c>
      <c r="K554" s="43">
        <v>2.136261261261267</v>
      </c>
      <c r="Y554"/>
      <c r="Z554"/>
    </row>
    <row r="555" spans="8:26">
      <c r="H555" s="50">
        <v>2014</v>
      </c>
      <c r="I555" s="43">
        <v>19.8</v>
      </c>
      <c r="J555" s="43">
        <v>9.2685292567211093</v>
      </c>
      <c r="K555" s="43">
        <v>2.1362612612612679</v>
      </c>
      <c r="Y555"/>
      <c r="Z555"/>
    </row>
    <row r="556" spans="8:26">
      <c r="H556" s="50">
        <v>2015</v>
      </c>
      <c r="I556" s="43">
        <v>19.899999999999999</v>
      </c>
      <c r="J556" s="43">
        <v>9.3153400105429292</v>
      </c>
      <c r="K556" s="43">
        <v>2.1362612612612688</v>
      </c>
      <c r="Y556"/>
      <c r="Z556"/>
    </row>
    <row r="557" spans="8:26">
      <c r="H557" s="49" t="s">
        <v>396</v>
      </c>
      <c r="Y557"/>
      <c r="Z557"/>
    </row>
    <row r="558" spans="8:26">
      <c r="H558" s="50">
        <v>2014</v>
      </c>
      <c r="I558" s="43">
        <v>48</v>
      </c>
      <c r="J558" s="43">
        <v>22.4691618344754</v>
      </c>
      <c r="K558" s="43">
        <v>2.1362612612612697</v>
      </c>
      <c r="Y558"/>
      <c r="Z558"/>
    </row>
    <row r="559" spans="8:26">
      <c r="H559" s="50">
        <v>2015</v>
      </c>
      <c r="I559" s="43">
        <v>47</v>
      </c>
      <c r="J559" s="43">
        <v>22.001054296257202</v>
      </c>
      <c r="K559" s="43">
        <v>2.1362612612612657</v>
      </c>
      <c r="Y559"/>
      <c r="Z559"/>
    </row>
    <row r="560" spans="8:26">
      <c r="H560" s="49" t="s">
        <v>398</v>
      </c>
      <c r="Y560"/>
      <c r="Z560"/>
    </row>
    <row r="561" spans="8:26">
      <c r="H561" s="50">
        <v>2011</v>
      </c>
      <c r="I561" s="43">
        <v>46</v>
      </c>
      <c r="J561" s="43">
        <v>21.5329467580389</v>
      </c>
      <c r="K561" s="43">
        <v>2.1362612612612719</v>
      </c>
      <c r="Y561"/>
      <c r="Z561"/>
    </row>
    <row r="562" spans="8:26">
      <c r="H562" s="50">
        <v>2012</v>
      </c>
      <c r="I562" s="43">
        <v>47</v>
      </c>
      <c r="J562" s="43">
        <v>22.001054296257202</v>
      </c>
      <c r="K562" s="43">
        <v>2.1362612612612657</v>
      </c>
      <c r="Y562"/>
      <c r="Z562"/>
    </row>
    <row r="563" spans="8:26">
      <c r="H563" s="50">
        <v>2013</v>
      </c>
      <c r="I563" s="43">
        <v>44</v>
      </c>
      <c r="J563" s="43">
        <v>20.596731681602499</v>
      </c>
      <c r="K563" s="43">
        <v>2.1362612612612644</v>
      </c>
      <c r="Y563"/>
      <c r="Z563"/>
    </row>
    <row r="564" spans="8:26">
      <c r="H564" s="50">
        <v>2014</v>
      </c>
      <c r="I564" s="43">
        <v>51</v>
      </c>
      <c r="J564" s="43">
        <v>23.8734844491301</v>
      </c>
      <c r="K564" s="43">
        <v>2.1362612612612706</v>
      </c>
      <c r="Y564"/>
      <c r="Z564"/>
    </row>
    <row r="565" spans="8:26">
      <c r="H565" s="50">
        <v>2015</v>
      </c>
      <c r="I565" s="43">
        <v>49</v>
      </c>
      <c r="J565" s="43">
        <v>22.937269372693699</v>
      </c>
      <c r="K565" s="43">
        <v>2.1362612612612639</v>
      </c>
      <c r="Y565"/>
      <c r="Z565"/>
    </row>
    <row r="566" spans="8:26">
      <c r="H566" s="50">
        <v>2016</v>
      </c>
      <c r="I566" s="43">
        <v>102.34077063220801</v>
      </c>
      <c r="J566" s="43">
        <v>47.906486200000003</v>
      </c>
      <c r="K566" s="43">
        <v>2.1362612612612777</v>
      </c>
      <c r="Y566"/>
      <c r="Z566"/>
    </row>
    <row r="567" spans="8:26">
      <c r="H567" s="49" t="s">
        <v>405</v>
      </c>
      <c r="Y567"/>
      <c r="Z567"/>
    </row>
    <row r="568" spans="8:26">
      <c r="H568" s="50">
        <v>2016</v>
      </c>
      <c r="I568" s="43">
        <v>89.812629700484493</v>
      </c>
      <c r="J568" s="43">
        <v>42.041968990000001</v>
      </c>
      <c r="K568" s="43">
        <v>2.1362612612612675</v>
      </c>
      <c r="Y568"/>
      <c r="Z568"/>
    </row>
    <row r="569" spans="8:26">
      <c r="H569" s="49" t="s">
        <v>406</v>
      </c>
      <c r="Y569"/>
      <c r="Z569"/>
    </row>
    <row r="570" spans="8:26">
      <c r="H570" s="50">
        <v>2013</v>
      </c>
      <c r="I570" s="43">
        <v>21</v>
      </c>
      <c r="J570" s="43">
        <v>9.8302583025829993</v>
      </c>
      <c r="K570" s="43">
        <v>2.136261261261267</v>
      </c>
      <c r="Y570"/>
      <c r="Z570"/>
    </row>
    <row r="571" spans="8:26">
      <c r="H571" s="50">
        <v>2014</v>
      </c>
      <c r="I571" s="43">
        <v>16</v>
      </c>
      <c r="J571" s="43">
        <v>7.4897206114918102</v>
      </c>
      <c r="K571" s="43">
        <v>2.1362612612612666</v>
      </c>
      <c r="Y571"/>
      <c r="Z571"/>
    </row>
    <row r="572" spans="8:26">
      <c r="H572" s="50">
        <v>2015</v>
      </c>
      <c r="I572" s="43">
        <v>15</v>
      </c>
      <c r="J572" s="43">
        <v>7.0216130732735698</v>
      </c>
      <c r="K572" s="43">
        <v>2.1362612612612675</v>
      </c>
      <c r="Y572"/>
      <c r="Z572"/>
    </row>
    <row r="573" spans="8:26">
      <c r="H573" s="49" t="s">
        <v>407</v>
      </c>
      <c r="Y573"/>
      <c r="Z573"/>
    </row>
    <row r="574" spans="8:26">
      <c r="H574" s="50">
        <v>2012</v>
      </c>
      <c r="I574" s="43">
        <v>13</v>
      </c>
      <c r="J574" s="43">
        <v>6.0853979968370897</v>
      </c>
      <c r="K574" s="43">
        <v>2.1362612612612688</v>
      </c>
      <c r="Y574"/>
      <c r="Z574"/>
    </row>
    <row r="575" spans="8:26">
      <c r="H575" s="50">
        <v>2013</v>
      </c>
      <c r="I575" s="43">
        <v>30</v>
      </c>
      <c r="J575" s="43">
        <v>14.0432261465471</v>
      </c>
      <c r="K575" s="43">
        <v>2.1362612612612732</v>
      </c>
      <c r="Y575"/>
      <c r="Z575"/>
    </row>
    <row r="576" spans="8:26">
      <c r="H576" s="50">
        <v>2014</v>
      </c>
      <c r="I576" s="43">
        <v>12</v>
      </c>
      <c r="J576" s="43">
        <v>5.6172904586188599</v>
      </c>
      <c r="K576" s="43">
        <v>2.1362612612612657</v>
      </c>
      <c r="Y576"/>
      <c r="Z576"/>
    </row>
    <row r="577" spans="8:26">
      <c r="H577" s="50">
        <v>2015</v>
      </c>
      <c r="I577" s="43">
        <v>14</v>
      </c>
      <c r="J577" s="43">
        <v>6.5535055350553302</v>
      </c>
      <c r="K577" s="43">
        <v>2.1362612612612679</v>
      </c>
      <c r="Y577"/>
      <c r="Z577"/>
    </row>
    <row r="578" spans="8:26">
      <c r="H578" s="49" t="s">
        <v>408</v>
      </c>
      <c r="Y578"/>
      <c r="Z578"/>
    </row>
    <row r="579" spans="8:26">
      <c r="H579" s="50">
        <v>2013</v>
      </c>
      <c r="I579" s="43">
        <v>27</v>
      </c>
      <c r="J579" s="43">
        <v>12.638903531892399</v>
      </c>
      <c r="K579" s="43">
        <v>2.1362612612612719</v>
      </c>
      <c r="Y579"/>
      <c r="Z579"/>
    </row>
    <row r="580" spans="8:26">
      <c r="H580" s="50">
        <v>2014</v>
      </c>
      <c r="I580" s="43">
        <v>22</v>
      </c>
      <c r="J580" s="43">
        <v>10.2983658408012</v>
      </c>
      <c r="K580" s="43">
        <v>2.136261261261275</v>
      </c>
      <c r="Y580"/>
      <c r="Z580"/>
    </row>
    <row r="581" spans="8:26">
      <c r="H581" s="48" t="s">
        <v>676</v>
      </c>
      <c r="I581" s="43">
        <v>33697.447240355898</v>
      </c>
      <c r="J581" s="43">
        <v>17831.605444388981</v>
      </c>
      <c r="K581" s="43">
        <v>1.8897595814043415</v>
      </c>
      <c r="Y581"/>
      <c r="Z581"/>
    </row>
    <row r="582" spans="8:26">
      <c r="Y582"/>
      <c r="Z582"/>
    </row>
    <row r="583" spans="8:26">
      <c r="Y583"/>
      <c r="Z583"/>
    </row>
    <row r="584" spans="8:26">
      <c r="Y584"/>
      <c r="Z584"/>
    </row>
    <row r="585" spans="8:26">
      <c r="Y585"/>
      <c r="Z585"/>
    </row>
    <row r="586" spans="8:26">
      <c r="Y586"/>
      <c r="Z586"/>
    </row>
    <row r="587" spans="8:26">
      <c r="Y587"/>
      <c r="Z587"/>
    </row>
    <row r="588" spans="8:26">
      <c r="Y588"/>
      <c r="Z588"/>
    </row>
    <row r="589" spans="8:26">
      <c r="Y589"/>
      <c r="Z589"/>
    </row>
    <row r="590" spans="8:26">
      <c r="Y590"/>
      <c r="Z590"/>
    </row>
    <row r="591" spans="8:26">
      <c r="Y591"/>
      <c r="Z591"/>
    </row>
    <row r="592" spans="8:26">
      <c r="Y592"/>
      <c r="Z592"/>
    </row>
    <row r="593" spans="25:26">
      <c r="Y593"/>
      <c r="Z593"/>
    </row>
    <row r="594" spans="25:26">
      <c r="Y594"/>
      <c r="Z594"/>
    </row>
    <row r="595" spans="25:26">
      <c r="Y595"/>
      <c r="Z595"/>
    </row>
    <row r="596" spans="25:26">
      <c r="Y596"/>
      <c r="Z596"/>
    </row>
    <row r="597" spans="25:26">
      <c r="Y597"/>
      <c r="Z597"/>
    </row>
    <row r="598" spans="25:26">
      <c r="Y598"/>
      <c r="Z598"/>
    </row>
    <row r="599" spans="25:26">
      <c r="Y599"/>
      <c r="Z599"/>
    </row>
    <row r="600" spans="25:26">
      <c r="Y600"/>
      <c r="Z600"/>
    </row>
    <row r="601" spans="25:26">
      <c r="Y601"/>
      <c r="Z601"/>
    </row>
    <row r="602" spans="25:26">
      <c r="Y602"/>
      <c r="Z602"/>
    </row>
    <row r="603" spans="25:26">
      <c r="Y603"/>
      <c r="Z603"/>
    </row>
    <row r="604" spans="25:26">
      <c r="Y604"/>
      <c r="Z604"/>
    </row>
    <row r="605" spans="25:26">
      <c r="Y605"/>
      <c r="Z605"/>
    </row>
    <row r="606" spans="25:26">
      <c r="Y606"/>
      <c r="Z606"/>
    </row>
    <row r="607" spans="25:26">
      <c r="Y607"/>
      <c r="Z607"/>
    </row>
    <row r="608" spans="25:26">
      <c r="Y608"/>
      <c r="Z608"/>
    </row>
    <row r="609" spans="25:26">
      <c r="Y609"/>
      <c r="Z609"/>
    </row>
    <row r="610" spans="25:26">
      <c r="Y610"/>
      <c r="Z610"/>
    </row>
    <row r="611" spans="25:26">
      <c r="Y611"/>
      <c r="Z611"/>
    </row>
    <row r="612" spans="25:26">
      <c r="Y612"/>
      <c r="Z612"/>
    </row>
    <row r="613" spans="25:26">
      <c r="Y613"/>
      <c r="Z613"/>
    </row>
    <row r="614" spans="25:26">
      <c r="Y614"/>
      <c r="Z614"/>
    </row>
    <row r="615" spans="25:26">
      <c r="Y615"/>
      <c r="Z615"/>
    </row>
    <row r="616" spans="25:26">
      <c r="Y616"/>
      <c r="Z616"/>
    </row>
    <row r="617" spans="25:26">
      <c r="Y617"/>
      <c r="Z617"/>
    </row>
    <row r="618" spans="25:26">
      <c r="Y618"/>
      <c r="Z618"/>
    </row>
    <row r="619" spans="25:26">
      <c r="Y619"/>
      <c r="Z619"/>
    </row>
    <row r="620" spans="25:26">
      <c r="Y620"/>
      <c r="Z620"/>
    </row>
    <row r="621" spans="25:26">
      <c r="Y621"/>
      <c r="Z621"/>
    </row>
    <row r="622" spans="25:26">
      <c r="Y622"/>
      <c r="Z622"/>
    </row>
    <row r="623" spans="25:26">
      <c r="Y623"/>
      <c r="Z623"/>
    </row>
    <row r="624" spans="25:26">
      <c r="Y624"/>
      <c r="Z624"/>
    </row>
    <row r="625" spans="25:26">
      <c r="Y625"/>
      <c r="Z625"/>
    </row>
    <row r="626" spans="25:26">
      <c r="Y626"/>
      <c r="Z626"/>
    </row>
    <row r="627" spans="25:26">
      <c r="Y627"/>
      <c r="Z627"/>
    </row>
    <row r="628" spans="25:26">
      <c r="Y628"/>
      <c r="Z628"/>
    </row>
    <row r="629" spans="25:26">
      <c r="Y629"/>
      <c r="Z629"/>
    </row>
    <row r="630" spans="25:26">
      <c r="Y630"/>
      <c r="Z630"/>
    </row>
    <row r="631" spans="25:26">
      <c r="Y631"/>
      <c r="Z631"/>
    </row>
    <row r="632" spans="25:26">
      <c r="Y632"/>
      <c r="Z632"/>
    </row>
    <row r="633" spans="25:26">
      <c r="Y633"/>
      <c r="Z633"/>
    </row>
    <row r="634" spans="25:26">
      <c r="Y634"/>
      <c r="Z634"/>
    </row>
    <row r="635" spans="25:26">
      <c r="Y635"/>
      <c r="Z635"/>
    </row>
    <row r="636" spans="25:26">
      <c r="Y636"/>
      <c r="Z636"/>
    </row>
    <row r="637" spans="25:26">
      <c r="Y637"/>
      <c r="Z637"/>
    </row>
    <row r="638" spans="25:26">
      <c r="Y638"/>
      <c r="Z638"/>
    </row>
    <row r="639" spans="25:26">
      <c r="Y639"/>
      <c r="Z639"/>
    </row>
    <row r="640" spans="25:26">
      <c r="Y640"/>
      <c r="Z640"/>
    </row>
    <row r="641" spans="25:26">
      <c r="Y641"/>
      <c r="Z641"/>
    </row>
    <row r="642" spans="25:26">
      <c r="Y642"/>
      <c r="Z642"/>
    </row>
    <row r="643" spans="25:26">
      <c r="Y643"/>
      <c r="Z643"/>
    </row>
    <row r="644" spans="25:26">
      <c r="Y644"/>
      <c r="Z644"/>
    </row>
    <row r="645" spans="25:26">
      <c r="Y645"/>
      <c r="Z645"/>
    </row>
    <row r="646" spans="25:26">
      <c r="Y646"/>
      <c r="Z646"/>
    </row>
    <row r="647" spans="25:26">
      <c r="Y647"/>
      <c r="Z647"/>
    </row>
    <row r="648" spans="25:26">
      <c r="Y648"/>
      <c r="Z648"/>
    </row>
    <row r="649" spans="25:26">
      <c r="Y649"/>
      <c r="Z649"/>
    </row>
    <row r="650" spans="25:26">
      <c r="Y650"/>
      <c r="Z650"/>
    </row>
    <row r="651" spans="25:26">
      <c r="Y651"/>
      <c r="Z651"/>
    </row>
    <row r="652" spans="25:26">
      <c r="Y652"/>
      <c r="Z652"/>
    </row>
    <row r="653" spans="25:26">
      <c r="Y653"/>
      <c r="Z653"/>
    </row>
    <row r="654" spans="25:26">
      <c r="Y654"/>
      <c r="Z654"/>
    </row>
    <row r="655" spans="25:26">
      <c r="Y655"/>
      <c r="Z655"/>
    </row>
    <row r="656" spans="25:26">
      <c r="Y656"/>
      <c r="Z656"/>
    </row>
    <row r="657" spans="25:26">
      <c r="Y657"/>
      <c r="Z657"/>
    </row>
    <row r="658" spans="25:26">
      <c r="Y658"/>
      <c r="Z658"/>
    </row>
    <row r="659" spans="25:26">
      <c r="Y659"/>
      <c r="Z659"/>
    </row>
    <row r="660" spans="25:26">
      <c r="Y660"/>
      <c r="Z660"/>
    </row>
    <row r="661" spans="25:26">
      <c r="Y661"/>
      <c r="Z661"/>
    </row>
    <row r="662" spans="25:26">
      <c r="Y662"/>
      <c r="Z662"/>
    </row>
    <row r="663" spans="25:26">
      <c r="Y663"/>
      <c r="Z663"/>
    </row>
    <row r="664" spans="25:26">
      <c r="Y664"/>
      <c r="Z664"/>
    </row>
    <row r="665" spans="25:26">
      <c r="Y665"/>
      <c r="Z665"/>
    </row>
    <row r="666" spans="25:26">
      <c r="Y666"/>
      <c r="Z666"/>
    </row>
    <row r="667" spans="25:26">
      <c r="Y667"/>
      <c r="Z667"/>
    </row>
    <row r="668" spans="25:26">
      <c r="Y668"/>
      <c r="Z668"/>
    </row>
    <row r="669" spans="25:26">
      <c r="Y669"/>
      <c r="Z669"/>
    </row>
    <row r="670" spans="25:26">
      <c r="Y670"/>
      <c r="Z670"/>
    </row>
    <row r="671" spans="25:26">
      <c r="Y671"/>
      <c r="Z671"/>
    </row>
    <row r="672" spans="25:26">
      <c r="Y672"/>
      <c r="Z672"/>
    </row>
    <row r="673" spans="25:26">
      <c r="Y673"/>
      <c r="Z673"/>
    </row>
    <row r="674" spans="25:26">
      <c r="Y674"/>
      <c r="Z674"/>
    </row>
    <row r="675" spans="25:26">
      <c r="Y675"/>
      <c r="Z675"/>
    </row>
    <row r="676" spans="25:26">
      <c r="Y676"/>
      <c r="Z676"/>
    </row>
    <row r="677" spans="25:26">
      <c r="Y677"/>
      <c r="Z677"/>
    </row>
    <row r="678" spans="25:26">
      <c r="Y678"/>
      <c r="Z678"/>
    </row>
    <row r="679" spans="25:26">
      <c r="Y679"/>
      <c r="Z679"/>
    </row>
    <row r="680" spans="25:26">
      <c r="Y680"/>
      <c r="Z680"/>
    </row>
    <row r="681" spans="25:26">
      <c r="Y681"/>
      <c r="Z681"/>
    </row>
    <row r="682" spans="25:26">
      <c r="Y682"/>
      <c r="Z682"/>
    </row>
    <row r="683" spans="25:26">
      <c r="Y683"/>
      <c r="Z683"/>
    </row>
    <row r="684" spans="25:26">
      <c r="Y684"/>
      <c r="Z684"/>
    </row>
    <row r="685" spans="25:26">
      <c r="Y685"/>
      <c r="Z685"/>
    </row>
    <row r="686" spans="25:26">
      <c r="Y686"/>
      <c r="Z686"/>
    </row>
    <row r="687" spans="25:26">
      <c r="Y687"/>
      <c r="Z687"/>
    </row>
    <row r="688" spans="25:26">
      <c r="Y688"/>
      <c r="Z688"/>
    </row>
    <row r="689" spans="25:26">
      <c r="Y689"/>
      <c r="Z689"/>
    </row>
    <row r="690" spans="25:26">
      <c r="Y690"/>
      <c r="Z690"/>
    </row>
    <row r="691" spans="25:26">
      <c r="Y691"/>
      <c r="Z691"/>
    </row>
    <row r="692" spans="25:26">
      <c r="Y692"/>
      <c r="Z692"/>
    </row>
    <row r="693" spans="25:26">
      <c r="Y693"/>
      <c r="Z693"/>
    </row>
    <row r="694" spans="25:26">
      <c r="Y694"/>
      <c r="Z694"/>
    </row>
    <row r="695" spans="25:26">
      <c r="Y695"/>
      <c r="Z695"/>
    </row>
    <row r="696" spans="25:26">
      <c r="Y696"/>
      <c r="Z696"/>
    </row>
    <row r="697" spans="25:26">
      <c r="Y697"/>
      <c r="Z697"/>
    </row>
    <row r="698" spans="25:26">
      <c r="Y698"/>
      <c r="Z698"/>
    </row>
    <row r="699" spans="25:26">
      <c r="Y699"/>
      <c r="Z699"/>
    </row>
    <row r="700" spans="25:26">
      <c r="Y700"/>
      <c r="Z700"/>
    </row>
    <row r="701" spans="25:26">
      <c r="Y701"/>
      <c r="Z701"/>
    </row>
    <row r="702" spans="25:26">
      <c r="Y702"/>
      <c r="Z702"/>
    </row>
    <row r="703" spans="25:26">
      <c r="Y703"/>
      <c r="Z703"/>
    </row>
    <row r="704" spans="25:26">
      <c r="Y704"/>
      <c r="Z704"/>
    </row>
    <row r="705" spans="25:26">
      <c r="Y705"/>
      <c r="Z705"/>
    </row>
    <row r="706" spans="25:26">
      <c r="Y706"/>
      <c r="Z706"/>
    </row>
    <row r="707" spans="25:26">
      <c r="Y707"/>
      <c r="Z707"/>
    </row>
    <row r="708" spans="25:26">
      <c r="Y708"/>
      <c r="Z708"/>
    </row>
    <row r="709" spans="25:26">
      <c r="Y709"/>
      <c r="Z709"/>
    </row>
    <row r="710" spans="25:26">
      <c r="Y710"/>
      <c r="Z710"/>
    </row>
    <row r="711" spans="25:26">
      <c r="Y711"/>
      <c r="Z711"/>
    </row>
    <row r="712" spans="25:26">
      <c r="Y712"/>
      <c r="Z712"/>
    </row>
    <row r="713" spans="25:26">
      <c r="Y713"/>
      <c r="Z713"/>
    </row>
    <row r="714" spans="25:26">
      <c r="Y714"/>
      <c r="Z714"/>
    </row>
    <row r="715" spans="25:26">
      <c r="Y715"/>
      <c r="Z715"/>
    </row>
    <row r="716" spans="25:26">
      <c r="Y716"/>
      <c r="Z716"/>
    </row>
    <row r="717" spans="25:26">
      <c r="Y717"/>
      <c r="Z717"/>
    </row>
    <row r="718" spans="25:26">
      <c r="Y718"/>
      <c r="Z718"/>
    </row>
    <row r="719" spans="25:26">
      <c r="Y719"/>
      <c r="Z719"/>
    </row>
    <row r="720" spans="25:26">
      <c r="Y720"/>
      <c r="Z720"/>
    </row>
    <row r="721" spans="25:26">
      <c r="Y721"/>
      <c r="Z721"/>
    </row>
    <row r="722" spans="25:26">
      <c r="Y722"/>
      <c r="Z722"/>
    </row>
    <row r="723" spans="25:26">
      <c r="Y723"/>
      <c r="Z723"/>
    </row>
    <row r="724" spans="25:26">
      <c r="Y724"/>
      <c r="Z724"/>
    </row>
    <row r="725" spans="25:26">
      <c r="Y725"/>
      <c r="Z725"/>
    </row>
    <row r="726" spans="25:26">
      <c r="Y726"/>
      <c r="Z726"/>
    </row>
    <row r="727" spans="25:26">
      <c r="Y727"/>
      <c r="Z727"/>
    </row>
    <row r="728" spans="25:26">
      <c r="Y728"/>
      <c r="Z728"/>
    </row>
    <row r="729" spans="25:26">
      <c r="Y729"/>
      <c r="Z729"/>
    </row>
    <row r="730" spans="25:26">
      <c r="Y730"/>
      <c r="Z730"/>
    </row>
    <row r="731" spans="25:26">
      <c r="Y731"/>
      <c r="Z731"/>
    </row>
    <row r="732" spans="25:26">
      <c r="Y732"/>
      <c r="Z732"/>
    </row>
    <row r="733" spans="25:26">
      <c r="Y733"/>
      <c r="Z733"/>
    </row>
    <row r="734" spans="25:26">
      <c r="Y734"/>
      <c r="Z734"/>
    </row>
    <row r="735" spans="25:26">
      <c r="Y735"/>
      <c r="Z735"/>
    </row>
    <row r="736" spans="25:26">
      <c r="Y736"/>
      <c r="Z736"/>
    </row>
    <row r="737" spans="25:26">
      <c r="Y737"/>
      <c r="Z737"/>
    </row>
    <row r="738" spans="25:26">
      <c r="Y738"/>
      <c r="Z738"/>
    </row>
    <row r="739" spans="25:26">
      <c r="Y739"/>
      <c r="Z739"/>
    </row>
    <row r="740" spans="25:26">
      <c r="Y740"/>
      <c r="Z740"/>
    </row>
    <row r="741" spans="25:26">
      <c r="Y741"/>
      <c r="Z741"/>
    </row>
    <row r="742" spans="25:26">
      <c r="Y742"/>
      <c r="Z742"/>
    </row>
    <row r="743" spans="25:26">
      <c r="Y743"/>
      <c r="Z743"/>
    </row>
    <row r="744" spans="25:26">
      <c r="Y744"/>
      <c r="Z744"/>
    </row>
    <row r="745" spans="25:26">
      <c r="Y745"/>
      <c r="Z745"/>
    </row>
    <row r="746" spans="25:26">
      <c r="Y746"/>
      <c r="Z746"/>
    </row>
    <row r="747" spans="25:26">
      <c r="Y747"/>
      <c r="Z747"/>
    </row>
    <row r="748" spans="25:26">
      <c r="Y748"/>
      <c r="Z748"/>
    </row>
    <row r="749" spans="25:26">
      <c r="Y749"/>
      <c r="Z749"/>
    </row>
    <row r="750" spans="25:26">
      <c r="Y750"/>
      <c r="Z750"/>
    </row>
    <row r="751" spans="25:26">
      <c r="Y751"/>
      <c r="Z751"/>
    </row>
    <row r="752" spans="25:26">
      <c r="Y752"/>
      <c r="Z752"/>
    </row>
    <row r="753" spans="25:26">
      <c r="Y753"/>
      <c r="Z753"/>
    </row>
    <row r="754" spans="25:26">
      <c r="Y754"/>
      <c r="Z754"/>
    </row>
    <row r="755" spans="25:26">
      <c r="Y755"/>
      <c r="Z755"/>
    </row>
    <row r="756" spans="25:26">
      <c r="Y756"/>
      <c r="Z756"/>
    </row>
    <row r="757" spans="25:26">
      <c r="Y757"/>
      <c r="Z757"/>
    </row>
    <row r="758" spans="25:26">
      <c r="Y758"/>
      <c r="Z758"/>
    </row>
    <row r="759" spans="25:26">
      <c r="Y759"/>
      <c r="Z759"/>
    </row>
    <row r="760" spans="25:26">
      <c r="Y760"/>
      <c r="Z760"/>
    </row>
    <row r="761" spans="25:26">
      <c r="Y761"/>
      <c r="Z761"/>
    </row>
    <row r="762" spans="25:26">
      <c r="Y762"/>
      <c r="Z762"/>
    </row>
    <row r="763" spans="25:26">
      <c r="Y763"/>
      <c r="Z763"/>
    </row>
    <row r="764" spans="25:26">
      <c r="Y764"/>
      <c r="Z764"/>
    </row>
    <row r="765" spans="25:26">
      <c r="Y765"/>
      <c r="Z765"/>
    </row>
    <row r="766" spans="25:26">
      <c r="Y766"/>
      <c r="Z766"/>
    </row>
    <row r="767" spans="25:26">
      <c r="Y767"/>
      <c r="Z767"/>
    </row>
    <row r="768" spans="25:26">
      <c r="Y768"/>
      <c r="Z768"/>
    </row>
    <row r="769" spans="25:26">
      <c r="Y769"/>
      <c r="Z769"/>
    </row>
    <row r="770" spans="25:26">
      <c r="Y770"/>
      <c r="Z770"/>
    </row>
    <row r="771" spans="25:26">
      <c r="Y771"/>
      <c r="Z771"/>
    </row>
    <row r="772" spans="25:26">
      <c r="Y772"/>
      <c r="Z772"/>
    </row>
    <row r="773" spans="25:26">
      <c r="Y773"/>
      <c r="Z773"/>
    </row>
    <row r="774" spans="25:26">
      <c r="Y774"/>
      <c r="Z774"/>
    </row>
    <row r="775" spans="25:26">
      <c r="Y775"/>
      <c r="Z775"/>
    </row>
    <row r="776" spans="25:26">
      <c r="Y776"/>
      <c r="Z776"/>
    </row>
    <row r="777" spans="25:26">
      <c r="Y777"/>
      <c r="Z777"/>
    </row>
    <row r="778" spans="25:26">
      <c r="Y778"/>
      <c r="Z778"/>
    </row>
    <row r="779" spans="25:26">
      <c r="Y779"/>
      <c r="Z779"/>
    </row>
    <row r="780" spans="25:26">
      <c r="Y780"/>
      <c r="Z780"/>
    </row>
    <row r="781" spans="25:26">
      <c r="Y781"/>
      <c r="Z781"/>
    </row>
    <row r="782" spans="25:26">
      <c r="Y782"/>
      <c r="Z782"/>
    </row>
    <row r="783" spans="25:26">
      <c r="Y783"/>
      <c r="Z783"/>
    </row>
    <row r="784" spans="25:26">
      <c r="Y784"/>
      <c r="Z784"/>
    </row>
    <row r="785" spans="25:26">
      <c r="Y785"/>
      <c r="Z785"/>
    </row>
    <row r="786" spans="25:26">
      <c r="Y786"/>
      <c r="Z786"/>
    </row>
    <row r="787" spans="25:26">
      <c r="Y787"/>
      <c r="Z787"/>
    </row>
    <row r="788" spans="25:26">
      <c r="Y788"/>
      <c r="Z788"/>
    </row>
    <row r="789" spans="25:26">
      <c r="Y789"/>
      <c r="Z789"/>
    </row>
    <row r="790" spans="25:26">
      <c r="Y790"/>
      <c r="Z790"/>
    </row>
    <row r="791" spans="25:26">
      <c r="Y791"/>
      <c r="Z791"/>
    </row>
    <row r="792" spans="25:26">
      <c r="Y792"/>
      <c r="Z792"/>
    </row>
    <row r="793" spans="25:26">
      <c r="Y793"/>
      <c r="Z793"/>
    </row>
    <row r="794" spans="25:26">
      <c r="Y794"/>
      <c r="Z794"/>
    </row>
    <row r="795" spans="25:26">
      <c r="Y795"/>
      <c r="Z795"/>
    </row>
    <row r="796" spans="25:26">
      <c r="Y796"/>
      <c r="Z796"/>
    </row>
    <row r="797" spans="25:26">
      <c r="Y797"/>
      <c r="Z797"/>
    </row>
    <row r="798" spans="25:26">
      <c r="Y798"/>
      <c r="Z798"/>
    </row>
    <row r="799" spans="25:26">
      <c r="Y799"/>
      <c r="Z799"/>
    </row>
    <row r="800" spans="25:26">
      <c r="Y800"/>
      <c r="Z800"/>
    </row>
    <row r="801" spans="25:26">
      <c r="Y801"/>
      <c r="Z801"/>
    </row>
    <row r="802" spans="25:26">
      <c r="Y802"/>
      <c r="Z802"/>
    </row>
    <row r="803" spans="25:26">
      <c r="Y803"/>
      <c r="Z803"/>
    </row>
    <row r="804" spans="25:26">
      <c r="Y804"/>
      <c r="Z804"/>
    </row>
    <row r="805" spans="25:26">
      <c r="Y805"/>
      <c r="Z805"/>
    </row>
    <row r="806" spans="25:26">
      <c r="Y806"/>
      <c r="Z806"/>
    </row>
    <row r="807" spans="25:26">
      <c r="Y807"/>
      <c r="Z807"/>
    </row>
    <row r="808" spans="25:26">
      <c r="Y808"/>
      <c r="Z808"/>
    </row>
    <row r="809" spans="25:26">
      <c r="Y809"/>
      <c r="Z809"/>
    </row>
    <row r="810" spans="25:26">
      <c r="Y810"/>
      <c r="Z810"/>
    </row>
    <row r="811" spans="25:26">
      <c r="Y811"/>
      <c r="Z811"/>
    </row>
    <row r="812" spans="25:26">
      <c r="Y812"/>
      <c r="Z812"/>
    </row>
    <row r="813" spans="25:26">
      <c r="Y813"/>
      <c r="Z813"/>
    </row>
    <row r="814" spans="25:26">
      <c r="Y814"/>
      <c r="Z814"/>
    </row>
    <row r="815" spans="25:26">
      <c r="Y815"/>
      <c r="Z815"/>
    </row>
    <row r="816" spans="25:26">
      <c r="Y816"/>
      <c r="Z816"/>
    </row>
    <row r="817" spans="25:26">
      <c r="Y817"/>
      <c r="Z817"/>
    </row>
    <row r="818" spans="25:26">
      <c r="Y818"/>
      <c r="Z818"/>
    </row>
    <row r="819" spans="25:26">
      <c r="Y819"/>
      <c r="Z819"/>
    </row>
    <row r="820" spans="25:26">
      <c r="Y820"/>
      <c r="Z820"/>
    </row>
    <row r="821" spans="25:26">
      <c r="Y821"/>
      <c r="Z821"/>
    </row>
    <row r="822" spans="25:26">
      <c r="Y822"/>
      <c r="Z822"/>
    </row>
    <row r="823" spans="25:26">
      <c r="Y823"/>
      <c r="Z823"/>
    </row>
    <row r="824" spans="25:26">
      <c r="Y824"/>
      <c r="Z824"/>
    </row>
    <row r="825" spans="25:26">
      <c r="Y825"/>
      <c r="Z825"/>
    </row>
    <row r="826" spans="25:26">
      <c r="Y826"/>
      <c r="Z826"/>
    </row>
    <row r="827" spans="25:26">
      <c r="Y827"/>
      <c r="Z827"/>
    </row>
    <row r="828" spans="25:26">
      <c r="Y828"/>
      <c r="Z828"/>
    </row>
    <row r="829" spans="25:26">
      <c r="Y829"/>
      <c r="Z829"/>
    </row>
    <row r="830" spans="25:26">
      <c r="Y830"/>
      <c r="Z830"/>
    </row>
    <row r="831" spans="25:26">
      <c r="Y831"/>
      <c r="Z831"/>
    </row>
    <row r="832" spans="25:26">
      <c r="Y832"/>
      <c r="Z832"/>
    </row>
    <row r="833" spans="25:26">
      <c r="Y833"/>
      <c r="Z833"/>
    </row>
    <row r="834" spans="25:26">
      <c r="Y834"/>
      <c r="Z834"/>
    </row>
    <row r="835" spans="25:26">
      <c r="Y835"/>
      <c r="Z835"/>
    </row>
    <row r="836" spans="25:26">
      <c r="Y836"/>
      <c r="Z836"/>
    </row>
    <row r="837" spans="25:26">
      <c r="Y837"/>
      <c r="Z837"/>
    </row>
    <row r="838" spans="25:26">
      <c r="Y838"/>
      <c r="Z838"/>
    </row>
    <row r="839" spans="25:26">
      <c r="Y839"/>
      <c r="Z839"/>
    </row>
    <row r="840" spans="25:26">
      <c r="Y840"/>
      <c r="Z840"/>
    </row>
    <row r="841" spans="25:26">
      <c r="Y841"/>
      <c r="Z841"/>
    </row>
    <row r="842" spans="25:26">
      <c r="Y842"/>
      <c r="Z842"/>
    </row>
    <row r="843" spans="25:26">
      <c r="Y843"/>
      <c r="Z843"/>
    </row>
    <row r="844" spans="25:26">
      <c r="Y844"/>
      <c r="Z844"/>
    </row>
    <row r="845" spans="25:26">
      <c r="Y845"/>
      <c r="Z845"/>
    </row>
    <row r="846" spans="25:26">
      <c r="Y846"/>
      <c r="Z846"/>
    </row>
    <row r="847" spans="25:26">
      <c r="Y847"/>
      <c r="Z847"/>
    </row>
    <row r="848" spans="25:26">
      <c r="Y848"/>
      <c r="Z848"/>
    </row>
    <row r="849" spans="25:26">
      <c r="Y849"/>
      <c r="Z849"/>
    </row>
    <row r="850" spans="25:26">
      <c r="Y850"/>
      <c r="Z850"/>
    </row>
    <row r="851" spans="25:26">
      <c r="Y851"/>
      <c r="Z851"/>
    </row>
    <row r="852" spans="25:26">
      <c r="Y852"/>
      <c r="Z852"/>
    </row>
    <row r="853" spans="25:26">
      <c r="Y853"/>
      <c r="Z853"/>
    </row>
    <row r="854" spans="25:26">
      <c r="Y854"/>
      <c r="Z854"/>
    </row>
    <row r="855" spans="25:26">
      <c r="Y855"/>
      <c r="Z855"/>
    </row>
    <row r="856" spans="25:26">
      <c r="Y856"/>
      <c r="Z856"/>
    </row>
    <row r="857" spans="25:26">
      <c r="Y857"/>
      <c r="Z857"/>
    </row>
    <row r="858" spans="25:26">
      <c r="Y858"/>
      <c r="Z858"/>
    </row>
    <row r="859" spans="25:26">
      <c r="Y859"/>
      <c r="Z859"/>
    </row>
    <row r="860" spans="25:26">
      <c r="Y860"/>
      <c r="Z860"/>
    </row>
    <row r="861" spans="25:26">
      <c r="Y861"/>
      <c r="Z861"/>
    </row>
    <row r="862" spans="25:26">
      <c r="Y862"/>
      <c r="Z862"/>
    </row>
    <row r="863" spans="25:26">
      <c r="Y863"/>
      <c r="Z863"/>
    </row>
    <row r="864" spans="25:26">
      <c r="Y864"/>
      <c r="Z864"/>
    </row>
    <row r="865" spans="25:26">
      <c r="Y865"/>
      <c r="Z865"/>
    </row>
    <row r="866" spans="25:26">
      <c r="Y866"/>
      <c r="Z866"/>
    </row>
    <row r="867" spans="25:26">
      <c r="Y867"/>
      <c r="Z867"/>
    </row>
    <row r="868" spans="25:26">
      <c r="Y868"/>
      <c r="Z868"/>
    </row>
    <row r="869" spans="25:26">
      <c r="Y869"/>
      <c r="Z869"/>
    </row>
    <row r="870" spans="25:26">
      <c r="Y870"/>
      <c r="Z870"/>
    </row>
    <row r="871" spans="25:26">
      <c r="Y871"/>
      <c r="Z871"/>
    </row>
    <row r="872" spans="25:26">
      <c r="Y872"/>
      <c r="Z872"/>
    </row>
    <row r="873" spans="25:26">
      <c r="Y873"/>
      <c r="Z873"/>
    </row>
    <row r="874" spans="25:26">
      <c r="Y874"/>
      <c r="Z874"/>
    </row>
    <row r="875" spans="25:26">
      <c r="Y875"/>
      <c r="Z875"/>
    </row>
    <row r="876" spans="25:26">
      <c r="Y876"/>
      <c r="Z876"/>
    </row>
    <row r="877" spans="25:26">
      <c r="Y877"/>
      <c r="Z877"/>
    </row>
    <row r="878" spans="25:26">
      <c r="Y878"/>
      <c r="Z878"/>
    </row>
    <row r="879" spans="25:26">
      <c r="Y879"/>
      <c r="Z879"/>
    </row>
    <row r="880" spans="25:26">
      <c r="Y880"/>
      <c r="Z880"/>
    </row>
    <row r="881" spans="25:26">
      <c r="Y881"/>
      <c r="Z881"/>
    </row>
    <row r="882" spans="25:26">
      <c r="Y882"/>
      <c r="Z882"/>
    </row>
    <row r="883" spans="25:26">
      <c r="Y883"/>
      <c r="Z883"/>
    </row>
    <row r="884" spans="25:26">
      <c r="Y884"/>
      <c r="Z884"/>
    </row>
    <row r="885" spans="25:26">
      <c r="Y885"/>
      <c r="Z885"/>
    </row>
    <row r="886" spans="25:26">
      <c r="Y886"/>
      <c r="Z886"/>
    </row>
    <row r="887" spans="25:26">
      <c r="Y887"/>
      <c r="Z887"/>
    </row>
    <row r="888" spans="25:26">
      <c r="Y888"/>
      <c r="Z888"/>
    </row>
    <row r="889" spans="25:26">
      <c r="Y889"/>
      <c r="Z889"/>
    </row>
    <row r="890" spans="25:26">
      <c r="Y890"/>
      <c r="Z890"/>
    </row>
    <row r="891" spans="25:26">
      <c r="Y891"/>
      <c r="Z891"/>
    </row>
    <row r="892" spans="25:26">
      <c r="Y892"/>
      <c r="Z892"/>
    </row>
    <row r="893" spans="25:26">
      <c r="Y893"/>
      <c r="Z893"/>
    </row>
    <row r="894" spans="25:26">
      <c r="Y894"/>
      <c r="Z894"/>
    </row>
    <row r="895" spans="25:26">
      <c r="Y895"/>
      <c r="Z895"/>
    </row>
    <row r="896" spans="25:26">
      <c r="Y896"/>
      <c r="Z896"/>
    </row>
    <row r="897" spans="25:26">
      <c r="Y897"/>
      <c r="Z897"/>
    </row>
    <row r="898" spans="25:26">
      <c r="Y898"/>
      <c r="Z898"/>
    </row>
    <row r="899" spans="25:26">
      <c r="Y899"/>
      <c r="Z899"/>
    </row>
    <row r="900" spans="25:26">
      <c r="Y900"/>
      <c r="Z900"/>
    </row>
    <row r="901" spans="25:26">
      <c r="Y901"/>
      <c r="Z901"/>
    </row>
    <row r="902" spans="25:26">
      <c r="Y902"/>
      <c r="Z902"/>
    </row>
    <row r="903" spans="25:26">
      <c r="Y903"/>
      <c r="Z903"/>
    </row>
    <row r="904" spans="25:26">
      <c r="Y904"/>
      <c r="Z904"/>
    </row>
    <row r="905" spans="25:26">
      <c r="Y905"/>
      <c r="Z905"/>
    </row>
    <row r="906" spans="25:26">
      <c r="Y906"/>
      <c r="Z906"/>
    </row>
    <row r="907" spans="25:26">
      <c r="Y907"/>
      <c r="Z907"/>
    </row>
    <row r="908" spans="25:26">
      <c r="Y908"/>
      <c r="Z908"/>
    </row>
    <row r="909" spans="25:26">
      <c r="Y909"/>
      <c r="Z909"/>
    </row>
    <row r="910" spans="25:26">
      <c r="Y910"/>
      <c r="Z910"/>
    </row>
    <row r="911" spans="25:26">
      <c r="Y911"/>
      <c r="Z911"/>
    </row>
    <row r="912" spans="25:26">
      <c r="Y912"/>
      <c r="Z912"/>
    </row>
    <row r="913" spans="25:26">
      <c r="Y913"/>
      <c r="Z913"/>
    </row>
    <row r="914" spans="25:26">
      <c r="Y914"/>
      <c r="Z914"/>
    </row>
    <row r="915" spans="25:26">
      <c r="Y915"/>
      <c r="Z915"/>
    </row>
    <row r="916" spans="25:26">
      <c r="Y916"/>
      <c r="Z916"/>
    </row>
    <row r="917" spans="25:26">
      <c r="Y917"/>
      <c r="Z917"/>
    </row>
    <row r="918" spans="25:26">
      <c r="Y918"/>
      <c r="Z918"/>
    </row>
    <row r="919" spans="25:26">
      <c r="Y919"/>
      <c r="Z919"/>
    </row>
    <row r="920" spans="25:26">
      <c r="Y920"/>
      <c r="Z920"/>
    </row>
    <row r="921" spans="25:26">
      <c r="Y921"/>
      <c r="Z921"/>
    </row>
    <row r="922" spans="25:26">
      <c r="Y922"/>
      <c r="Z922"/>
    </row>
    <row r="923" spans="25:26">
      <c r="Y923"/>
      <c r="Z923"/>
    </row>
    <row r="924" spans="25:26">
      <c r="Y924"/>
      <c r="Z924"/>
    </row>
    <row r="925" spans="25:26">
      <c r="Y925"/>
      <c r="Z925"/>
    </row>
    <row r="926" spans="25:26">
      <c r="Y926"/>
      <c r="Z926"/>
    </row>
    <row r="927" spans="25:26">
      <c r="Y927"/>
      <c r="Z927"/>
    </row>
    <row r="928" spans="25:26">
      <c r="Y928"/>
      <c r="Z928"/>
    </row>
    <row r="929" spans="25:26">
      <c r="Y929"/>
      <c r="Z929"/>
    </row>
    <row r="930" spans="25:26">
      <c r="Y930"/>
      <c r="Z930"/>
    </row>
    <row r="931" spans="25:26">
      <c r="Y931"/>
      <c r="Z931"/>
    </row>
    <row r="932" spans="25:26">
      <c r="Y932"/>
      <c r="Z932"/>
    </row>
    <row r="933" spans="25:26">
      <c r="Y933"/>
      <c r="Z933"/>
    </row>
    <row r="934" spans="25:26">
      <c r="Y934"/>
      <c r="Z934"/>
    </row>
    <row r="935" spans="25:26">
      <c r="Y935"/>
      <c r="Z935"/>
    </row>
    <row r="936" spans="25:26">
      <c r="Y936"/>
      <c r="Z936"/>
    </row>
    <row r="937" spans="25:26">
      <c r="Y937"/>
      <c r="Z937"/>
    </row>
    <row r="938" spans="25:26">
      <c r="Y938"/>
      <c r="Z938"/>
    </row>
    <row r="939" spans="25:26">
      <c r="Y939"/>
      <c r="Z939"/>
    </row>
    <row r="940" spans="25:26">
      <c r="Y940"/>
      <c r="Z940"/>
    </row>
    <row r="941" spans="25:26">
      <c r="Y941"/>
      <c r="Z941"/>
    </row>
    <row r="942" spans="25:26">
      <c r="Y942"/>
      <c r="Z942"/>
    </row>
    <row r="943" spans="25:26">
      <c r="Y943"/>
      <c r="Z943"/>
    </row>
    <row r="944" spans="25:26">
      <c r="Y944"/>
      <c r="Z944"/>
    </row>
    <row r="945" spans="25:26">
      <c r="Y945"/>
      <c r="Z945"/>
    </row>
    <row r="946" spans="25:26">
      <c r="Y946"/>
      <c r="Z946"/>
    </row>
    <row r="947" spans="25:26">
      <c r="Y947"/>
      <c r="Z947"/>
    </row>
    <row r="948" spans="25:26">
      <c r="Y948"/>
      <c r="Z948"/>
    </row>
    <row r="949" spans="25:26">
      <c r="Y949"/>
      <c r="Z949"/>
    </row>
    <row r="950" spans="25:26">
      <c r="Y950"/>
      <c r="Z950"/>
    </row>
    <row r="951" spans="25:26">
      <c r="Y951"/>
      <c r="Z951"/>
    </row>
    <row r="952" spans="25:26">
      <c r="Y952"/>
      <c r="Z952"/>
    </row>
    <row r="953" spans="25:26">
      <c r="Y953"/>
      <c r="Z953"/>
    </row>
    <row r="954" spans="25:26">
      <c r="Y954"/>
      <c r="Z954"/>
    </row>
    <row r="955" spans="25:26">
      <c r="Y955"/>
      <c r="Z955"/>
    </row>
    <row r="956" spans="25:26">
      <c r="Y956"/>
      <c r="Z956"/>
    </row>
    <row r="957" spans="25:26">
      <c r="Y957"/>
      <c r="Z957"/>
    </row>
    <row r="958" spans="25:26">
      <c r="Y958"/>
      <c r="Z958"/>
    </row>
    <row r="959" spans="25:26">
      <c r="Y959"/>
      <c r="Z959"/>
    </row>
    <row r="960" spans="25:26">
      <c r="Y960"/>
      <c r="Z960"/>
    </row>
    <row r="961" spans="25:26">
      <c r="Y961"/>
      <c r="Z961"/>
    </row>
    <row r="962" spans="25:26">
      <c r="Y962"/>
      <c r="Z962"/>
    </row>
    <row r="963" spans="25:26">
      <c r="Y963"/>
      <c r="Z963"/>
    </row>
    <row r="964" spans="25:26">
      <c r="Y964"/>
      <c r="Z964"/>
    </row>
    <row r="965" spans="25:26">
      <c r="Y965"/>
      <c r="Z965"/>
    </row>
    <row r="966" spans="25:26">
      <c r="Y966"/>
      <c r="Z966"/>
    </row>
    <row r="967" spans="25:26">
      <c r="Y967"/>
      <c r="Z967"/>
    </row>
    <row r="968" spans="25:26">
      <c r="Y968"/>
      <c r="Z968"/>
    </row>
    <row r="969" spans="25:26">
      <c r="Y969"/>
      <c r="Z969"/>
    </row>
    <row r="970" spans="25:26">
      <c r="Y970"/>
      <c r="Z970"/>
    </row>
    <row r="971" spans="25:26">
      <c r="Y971"/>
      <c r="Z971"/>
    </row>
    <row r="972" spans="25:26">
      <c r="Y972"/>
      <c r="Z972"/>
    </row>
    <row r="973" spans="25:26">
      <c r="Y973"/>
      <c r="Z973"/>
    </row>
    <row r="974" spans="25:26">
      <c r="Y974"/>
      <c r="Z974"/>
    </row>
    <row r="975" spans="25:26">
      <c r="Y975"/>
      <c r="Z975"/>
    </row>
    <row r="976" spans="25:26">
      <c r="Y976"/>
      <c r="Z976"/>
    </row>
    <row r="977" spans="25:26">
      <c r="Y977"/>
      <c r="Z977"/>
    </row>
    <row r="978" spans="25:26">
      <c r="Y978"/>
      <c r="Z978"/>
    </row>
    <row r="979" spans="25:26">
      <c r="Y979"/>
      <c r="Z979"/>
    </row>
    <row r="980" spans="25:26">
      <c r="Y980"/>
      <c r="Z980"/>
    </row>
    <row r="981" spans="25:26">
      <c r="Y981"/>
      <c r="Z981"/>
    </row>
    <row r="982" spans="25:26">
      <c r="Y982"/>
      <c r="Z982"/>
    </row>
    <row r="983" spans="25:26">
      <c r="Y983"/>
      <c r="Z983"/>
    </row>
    <row r="984" spans="25:26">
      <c r="Y984"/>
      <c r="Z984"/>
    </row>
    <row r="985" spans="25:26">
      <c r="Y985"/>
      <c r="Z985"/>
    </row>
    <row r="986" spans="25:26">
      <c r="Y986"/>
      <c r="Z986"/>
    </row>
    <row r="987" spans="25:26">
      <c r="Y987"/>
      <c r="Z987"/>
    </row>
    <row r="988" spans="25:26">
      <c r="Y988"/>
      <c r="Z988"/>
    </row>
    <row r="989" spans="25:26">
      <c r="Y989"/>
      <c r="Z989"/>
    </row>
    <row r="990" spans="25:26">
      <c r="Y990"/>
      <c r="Z990"/>
    </row>
    <row r="991" spans="25:26">
      <c r="Y991"/>
      <c r="Z991"/>
    </row>
    <row r="992" spans="25:26">
      <c r="Y992"/>
      <c r="Z992"/>
    </row>
    <row r="993" spans="25:26">
      <c r="Y993"/>
      <c r="Z993"/>
    </row>
    <row r="994" spans="25:26">
      <c r="Y994"/>
      <c r="Z994"/>
    </row>
    <row r="995" spans="25:26">
      <c r="Y995"/>
      <c r="Z995"/>
    </row>
    <row r="996" spans="25:26">
      <c r="Y996"/>
      <c r="Z996"/>
    </row>
    <row r="997" spans="25:26">
      <c r="Y997"/>
      <c r="Z997"/>
    </row>
    <row r="998" spans="25:26">
      <c r="Y998"/>
      <c r="Z998"/>
    </row>
    <row r="999" spans="25:26">
      <c r="Y999"/>
      <c r="Z999"/>
    </row>
    <row r="1000" spans="25:26">
      <c r="Y1000"/>
      <c r="Z1000"/>
    </row>
    <row r="1001" spans="25:26">
      <c r="Y1001"/>
      <c r="Z1001"/>
    </row>
    <row r="1002" spans="25:26">
      <c r="Y1002"/>
      <c r="Z1002"/>
    </row>
    <row r="1003" spans="25:26">
      <c r="Y1003"/>
      <c r="Z1003"/>
    </row>
    <row r="1004" spans="25:26">
      <c r="Y1004"/>
      <c r="Z1004"/>
    </row>
    <row r="1005" spans="25:26">
      <c r="Y1005"/>
      <c r="Z1005"/>
    </row>
    <row r="1006" spans="25:26">
      <c r="Y1006"/>
      <c r="Z1006"/>
    </row>
    <row r="1007" spans="25:26">
      <c r="Y1007"/>
      <c r="Z1007"/>
    </row>
    <row r="1008" spans="25:26">
      <c r="Y1008"/>
      <c r="Z1008"/>
    </row>
    <row r="1009" spans="25:26">
      <c r="Y1009"/>
      <c r="Z1009"/>
    </row>
    <row r="1010" spans="25:26">
      <c r="Y1010"/>
      <c r="Z1010"/>
    </row>
    <row r="1011" spans="25:26">
      <c r="Y1011"/>
      <c r="Z1011"/>
    </row>
    <row r="1012" spans="25:26">
      <c r="Y1012"/>
      <c r="Z1012"/>
    </row>
    <row r="1013" spans="25:26">
      <c r="Y1013"/>
      <c r="Z1013"/>
    </row>
    <row r="1014" spans="25:26">
      <c r="Y1014"/>
      <c r="Z1014"/>
    </row>
    <row r="1015" spans="25:26">
      <c r="Y1015"/>
      <c r="Z1015"/>
    </row>
    <row r="1016" spans="25:26">
      <c r="Y1016"/>
      <c r="Z1016"/>
    </row>
    <row r="1017" spans="25:26">
      <c r="Y1017"/>
      <c r="Z1017"/>
    </row>
    <row r="1018" spans="25:26">
      <c r="Y1018"/>
      <c r="Z1018"/>
    </row>
    <row r="1019" spans="25:26">
      <c r="Y1019"/>
      <c r="Z1019"/>
    </row>
    <row r="1020" spans="25:26">
      <c r="Y1020"/>
      <c r="Z1020"/>
    </row>
    <row r="1021" spans="25:26">
      <c r="Y1021"/>
      <c r="Z1021"/>
    </row>
    <row r="1022" spans="25:26">
      <c r="Y1022"/>
      <c r="Z1022"/>
    </row>
    <row r="1023" spans="25:26">
      <c r="Y1023"/>
      <c r="Z1023"/>
    </row>
    <row r="1024" spans="25:26">
      <c r="Y1024"/>
      <c r="Z1024"/>
    </row>
    <row r="1025" spans="25:26">
      <c r="Y1025"/>
      <c r="Z1025"/>
    </row>
    <row r="1026" spans="25:26">
      <c r="Y1026"/>
      <c r="Z1026"/>
    </row>
    <row r="1027" spans="25:26">
      <c r="Y1027"/>
      <c r="Z1027"/>
    </row>
    <row r="1028" spans="25:26">
      <c r="Y1028"/>
      <c r="Z1028"/>
    </row>
    <row r="1029" spans="25:26">
      <c r="Y1029"/>
      <c r="Z1029"/>
    </row>
    <row r="1030" spans="25:26">
      <c r="Y1030"/>
      <c r="Z1030"/>
    </row>
    <row r="1031" spans="25:26">
      <c r="Y1031"/>
      <c r="Z1031"/>
    </row>
    <row r="1032" spans="25:26">
      <c r="Y1032"/>
      <c r="Z1032"/>
    </row>
    <row r="1033" spans="25:26">
      <c r="Y1033"/>
      <c r="Z1033"/>
    </row>
    <row r="1034" spans="25:26">
      <c r="Y1034"/>
      <c r="Z1034"/>
    </row>
    <row r="1035" spans="25:26">
      <c r="Y1035"/>
      <c r="Z1035"/>
    </row>
    <row r="1036" spans="25:26">
      <c r="Y1036"/>
      <c r="Z1036"/>
    </row>
    <row r="1037" spans="25:26">
      <c r="Y1037"/>
      <c r="Z1037"/>
    </row>
    <row r="1038" spans="25:26">
      <c r="Y1038"/>
      <c r="Z1038"/>
    </row>
    <row r="1039" spans="25:26">
      <c r="Y1039"/>
      <c r="Z1039"/>
    </row>
    <row r="1040" spans="25:26">
      <c r="Y1040"/>
      <c r="Z1040"/>
    </row>
    <row r="1041" spans="25:26">
      <c r="Y1041"/>
      <c r="Z1041"/>
    </row>
    <row r="1042" spans="25:26">
      <c r="Y1042"/>
      <c r="Z1042"/>
    </row>
    <row r="1043" spans="25:26">
      <c r="Y1043"/>
      <c r="Z1043"/>
    </row>
    <row r="1044" spans="25:26">
      <c r="Y1044"/>
      <c r="Z1044"/>
    </row>
    <row r="1045" spans="25:26">
      <c r="Y1045"/>
      <c r="Z1045"/>
    </row>
    <row r="1046" spans="25:26">
      <c r="Y1046"/>
      <c r="Z1046"/>
    </row>
    <row r="1047" spans="25:26">
      <c r="Y1047"/>
      <c r="Z1047"/>
    </row>
    <row r="1048" spans="25:26">
      <c r="Y1048"/>
      <c r="Z1048"/>
    </row>
    <row r="1049" spans="25:26">
      <c r="Y1049"/>
      <c r="Z1049"/>
    </row>
    <row r="1050" spans="25:26">
      <c r="Y1050"/>
      <c r="Z1050"/>
    </row>
    <row r="1051" spans="25:26">
      <c r="Y1051"/>
      <c r="Z1051"/>
    </row>
    <row r="1052" spans="25:26">
      <c r="Y1052"/>
      <c r="Z1052"/>
    </row>
    <row r="1053" spans="25:26">
      <c r="Y1053"/>
      <c r="Z1053"/>
    </row>
    <row r="1054" spans="25:26">
      <c r="Y1054"/>
      <c r="Z1054"/>
    </row>
    <row r="1055" spans="25:26">
      <c r="Y1055"/>
      <c r="Z1055"/>
    </row>
    <row r="1056" spans="25:26">
      <c r="Y1056"/>
      <c r="Z1056"/>
    </row>
    <row r="1057" spans="25:26">
      <c r="Y1057"/>
      <c r="Z1057"/>
    </row>
    <row r="1058" spans="25:26">
      <c r="Y1058"/>
      <c r="Z1058"/>
    </row>
    <row r="1059" spans="25:26">
      <c r="Y1059"/>
      <c r="Z1059"/>
    </row>
    <row r="1060" spans="25:26">
      <c r="Y1060"/>
      <c r="Z1060"/>
    </row>
    <row r="1061" spans="25:26">
      <c r="Y1061"/>
      <c r="Z1061"/>
    </row>
    <row r="1062" spans="25:26">
      <c r="Y1062"/>
      <c r="Z1062"/>
    </row>
    <row r="1063" spans="25:26">
      <c r="Y1063"/>
      <c r="Z1063"/>
    </row>
    <row r="1064" spans="25:26">
      <c r="Y1064"/>
      <c r="Z1064"/>
    </row>
    <row r="1065" spans="25:26">
      <c r="Y1065"/>
      <c r="Z1065"/>
    </row>
    <row r="1066" spans="25:26">
      <c r="Y1066"/>
      <c r="Z1066"/>
    </row>
    <row r="1067" spans="25:26">
      <c r="Y1067"/>
      <c r="Z1067"/>
    </row>
    <row r="1068" spans="25:26">
      <c r="Y1068"/>
      <c r="Z1068"/>
    </row>
    <row r="1069" spans="25:26">
      <c r="Y1069"/>
      <c r="Z1069"/>
    </row>
    <row r="1070" spans="25:26">
      <c r="Y1070"/>
      <c r="Z1070"/>
    </row>
    <row r="1071" spans="25:26">
      <c r="Y1071"/>
      <c r="Z1071"/>
    </row>
    <row r="1072" spans="25:26">
      <c r="Y1072"/>
      <c r="Z1072"/>
    </row>
    <row r="1073" spans="25:26">
      <c r="Y1073"/>
      <c r="Z1073"/>
    </row>
    <row r="1074" spans="25:26">
      <c r="Y1074"/>
      <c r="Z1074"/>
    </row>
    <row r="1075" spans="25:26">
      <c r="Y1075"/>
      <c r="Z1075"/>
    </row>
    <row r="1076" spans="25:26">
      <c r="Y1076"/>
      <c r="Z1076"/>
    </row>
    <row r="1077" spans="25:26">
      <c r="Y1077"/>
      <c r="Z1077"/>
    </row>
    <row r="1078" spans="25:26">
      <c r="Y1078"/>
      <c r="Z1078"/>
    </row>
    <row r="1079" spans="25:26">
      <c r="Y1079"/>
      <c r="Z1079"/>
    </row>
    <row r="1080" spans="25:26">
      <c r="Y1080"/>
      <c r="Z1080"/>
    </row>
    <row r="1081" spans="25:26">
      <c r="Y1081"/>
      <c r="Z1081"/>
    </row>
    <row r="1082" spans="25:26">
      <c r="Y1082"/>
      <c r="Z1082"/>
    </row>
    <row r="1083" spans="25:26">
      <c r="Y1083"/>
      <c r="Z1083"/>
    </row>
    <row r="1084" spans="25:26">
      <c r="Y1084"/>
      <c r="Z1084"/>
    </row>
    <row r="1085" spans="25:26">
      <c r="Y1085"/>
      <c r="Z1085"/>
    </row>
    <row r="1086" spans="25:26">
      <c r="Y1086"/>
      <c r="Z1086"/>
    </row>
    <row r="1087" spans="25:26">
      <c r="Y1087"/>
      <c r="Z1087"/>
    </row>
    <row r="1088" spans="25:26">
      <c r="Y1088"/>
      <c r="Z1088"/>
    </row>
    <row r="1089" spans="25:26">
      <c r="Y1089"/>
      <c r="Z1089"/>
    </row>
    <row r="1090" spans="25:26">
      <c r="Y1090"/>
      <c r="Z1090"/>
    </row>
    <row r="1091" spans="25:26">
      <c r="Y1091"/>
      <c r="Z1091"/>
    </row>
    <row r="1092" spans="25:26">
      <c r="Y1092"/>
      <c r="Z1092"/>
    </row>
    <row r="1093" spans="25:26">
      <c r="Y1093"/>
      <c r="Z1093"/>
    </row>
    <row r="1094" spans="25:26">
      <c r="Y1094"/>
      <c r="Z1094"/>
    </row>
    <row r="1095" spans="25:26">
      <c r="Y1095"/>
      <c r="Z1095"/>
    </row>
    <row r="1096" spans="25:26">
      <c r="Y1096"/>
      <c r="Z1096"/>
    </row>
    <row r="1097" spans="25:26">
      <c r="Y1097"/>
      <c r="Z1097"/>
    </row>
    <row r="1098" spans="25:26">
      <c r="Y1098"/>
      <c r="Z1098"/>
    </row>
    <row r="1099" spans="25:26">
      <c r="Y1099"/>
      <c r="Z1099"/>
    </row>
    <row r="1100" spans="25:26">
      <c r="Y1100"/>
      <c r="Z1100"/>
    </row>
    <row r="1101" spans="25:26">
      <c r="Y1101"/>
      <c r="Z1101"/>
    </row>
    <row r="1102" spans="25:26">
      <c r="Y1102"/>
      <c r="Z1102"/>
    </row>
    <row r="1103" spans="25:26">
      <c r="Y1103"/>
      <c r="Z1103"/>
    </row>
    <row r="1104" spans="25:26">
      <c r="Y1104"/>
      <c r="Z1104"/>
    </row>
    <row r="1105" spans="25:26">
      <c r="Y1105"/>
      <c r="Z1105"/>
    </row>
    <row r="1106" spans="25:26">
      <c r="Y1106"/>
      <c r="Z1106"/>
    </row>
    <row r="1107" spans="25:26">
      <c r="Y1107"/>
      <c r="Z1107"/>
    </row>
    <row r="1108" spans="25:26">
      <c r="Y1108"/>
      <c r="Z1108"/>
    </row>
    <row r="1109" spans="25:26">
      <c r="Y1109"/>
      <c r="Z1109"/>
    </row>
    <row r="1110" spans="25:26">
      <c r="Y1110"/>
      <c r="Z1110"/>
    </row>
    <row r="1111" spans="25:26">
      <c r="Y1111"/>
      <c r="Z1111"/>
    </row>
    <row r="1112" spans="25:26">
      <c r="Y1112"/>
      <c r="Z1112"/>
    </row>
    <row r="1113" spans="25:26">
      <c r="Y1113"/>
      <c r="Z1113"/>
    </row>
    <row r="1114" spans="25:26">
      <c r="Y1114"/>
      <c r="Z1114"/>
    </row>
    <row r="1115" spans="25:26">
      <c r="Y1115"/>
      <c r="Z1115"/>
    </row>
    <row r="1116" spans="25:26">
      <c r="Y1116"/>
      <c r="Z1116"/>
    </row>
    <row r="1117" spans="25:26">
      <c r="Y1117"/>
      <c r="Z1117"/>
    </row>
    <row r="1118" spans="25:26">
      <c r="Y1118"/>
      <c r="Z1118"/>
    </row>
    <row r="1119" spans="25:26">
      <c r="Y1119"/>
      <c r="Z1119"/>
    </row>
    <row r="1120" spans="25:26">
      <c r="Y1120"/>
      <c r="Z1120"/>
    </row>
    <row r="1121" spans="25:26">
      <c r="Y1121"/>
      <c r="Z1121"/>
    </row>
    <row r="1122" spans="25:26">
      <c r="Y1122"/>
      <c r="Z1122"/>
    </row>
    <row r="1123" spans="25:26">
      <c r="Y1123"/>
      <c r="Z1123"/>
    </row>
    <row r="1124" spans="25:26">
      <c r="Y1124"/>
      <c r="Z1124"/>
    </row>
    <row r="1125" spans="25:26">
      <c r="Y1125"/>
      <c r="Z1125"/>
    </row>
    <row r="1126" spans="25:26">
      <c r="Y1126"/>
      <c r="Z1126"/>
    </row>
    <row r="1127" spans="25:26">
      <c r="Y1127"/>
      <c r="Z1127"/>
    </row>
    <row r="1128" spans="25:26">
      <c r="Y1128"/>
      <c r="Z1128"/>
    </row>
    <row r="1129" spans="25:26">
      <c r="Y1129"/>
      <c r="Z1129"/>
    </row>
    <row r="1130" spans="25:26">
      <c r="Y1130"/>
      <c r="Z1130"/>
    </row>
    <row r="1131" spans="25:26">
      <c r="Y1131"/>
      <c r="Z1131"/>
    </row>
    <row r="1132" spans="25:26">
      <c r="Y1132"/>
      <c r="Z1132"/>
    </row>
    <row r="1133" spans="25:26">
      <c r="Y1133"/>
      <c r="Z1133"/>
    </row>
    <row r="1134" spans="25:26">
      <c r="Y1134"/>
      <c r="Z1134"/>
    </row>
    <row r="1135" spans="25:26">
      <c r="Y1135"/>
      <c r="Z1135"/>
    </row>
    <row r="1136" spans="25:26">
      <c r="Y1136"/>
      <c r="Z1136"/>
    </row>
    <row r="1137" spans="25:26">
      <c r="Y1137"/>
      <c r="Z1137"/>
    </row>
    <row r="1138" spans="25:26">
      <c r="Y1138"/>
      <c r="Z1138"/>
    </row>
    <row r="1139" spans="25:26">
      <c r="Y1139"/>
      <c r="Z1139"/>
    </row>
    <row r="1140" spans="25:26">
      <c r="Y1140"/>
      <c r="Z1140"/>
    </row>
    <row r="1141" spans="25:26">
      <c r="Y1141"/>
      <c r="Z1141"/>
    </row>
    <row r="1142" spans="25:26">
      <c r="Y1142"/>
      <c r="Z1142"/>
    </row>
    <row r="1143" spans="25:26">
      <c r="Y1143"/>
      <c r="Z1143"/>
    </row>
    <row r="1144" spans="25:26">
      <c r="Y1144"/>
      <c r="Z1144"/>
    </row>
    <row r="1145" spans="25:26">
      <c r="Y1145"/>
      <c r="Z1145"/>
    </row>
    <row r="1146" spans="25:26">
      <c r="Y1146"/>
      <c r="Z1146"/>
    </row>
    <row r="1147" spans="25:26">
      <c r="Y1147"/>
      <c r="Z1147"/>
    </row>
    <row r="1148" spans="25:26">
      <c r="Y1148"/>
      <c r="Z1148"/>
    </row>
    <row r="1149" spans="25:26">
      <c r="Y1149"/>
      <c r="Z1149"/>
    </row>
    <row r="1150" spans="25:26">
      <c r="Y1150"/>
      <c r="Z1150"/>
    </row>
    <row r="1151" spans="25:26">
      <c r="Y1151"/>
      <c r="Z1151"/>
    </row>
    <row r="1152" spans="25:26">
      <c r="Y1152"/>
      <c r="Z1152"/>
    </row>
    <row r="1153" spans="25:26">
      <c r="Y1153"/>
      <c r="Z1153"/>
    </row>
    <row r="1154" spans="25:26">
      <c r="Y1154"/>
      <c r="Z1154"/>
    </row>
    <row r="1155" spans="25:26">
      <c r="Y1155"/>
      <c r="Z1155"/>
    </row>
    <row r="1156" spans="25:26">
      <c r="Y1156"/>
      <c r="Z1156"/>
    </row>
    <row r="1157" spans="25:26">
      <c r="Y1157"/>
      <c r="Z1157"/>
    </row>
    <row r="1158" spans="25:26">
      <c r="Y1158"/>
      <c r="Z1158"/>
    </row>
    <row r="1159" spans="25:26">
      <c r="Y1159"/>
      <c r="Z1159"/>
    </row>
    <row r="1160" spans="25:26">
      <c r="Y1160"/>
      <c r="Z1160"/>
    </row>
    <row r="1161" spans="25:26">
      <c r="Y1161"/>
      <c r="Z1161"/>
    </row>
    <row r="1162" spans="25:26">
      <c r="Y1162"/>
      <c r="Z1162"/>
    </row>
    <row r="1163" spans="25:26">
      <c r="Y1163"/>
      <c r="Z1163"/>
    </row>
    <row r="1164" spans="25:26">
      <c r="Y1164"/>
      <c r="Z1164"/>
    </row>
    <row r="1165" spans="25:26">
      <c r="Y1165"/>
      <c r="Z1165"/>
    </row>
    <row r="1166" spans="25:26">
      <c r="Y1166"/>
      <c r="Z1166"/>
    </row>
    <row r="1167" spans="25:26">
      <c r="Y1167"/>
      <c r="Z1167"/>
    </row>
    <row r="1168" spans="25:26">
      <c r="Y1168"/>
      <c r="Z1168"/>
    </row>
    <row r="1169" spans="25:26">
      <c r="Y1169"/>
      <c r="Z1169"/>
    </row>
    <row r="1170" spans="25:26">
      <c r="Y1170"/>
      <c r="Z1170"/>
    </row>
    <row r="1171" spans="25:26">
      <c r="Y1171"/>
      <c r="Z1171"/>
    </row>
    <row r="1172" spans="25:26">
      <c r="Y1172"/>
      <c r="Z1172"/>
    </row>
    <row r="1173" spans="25:26">
      <c r="Y1173"/>
      <c r="Z1173"/>
    </row>
    <row r="1174" spans="25:26">
      <c r="Y1174"/>
      <c r="Z1174"/>
    </row>
    <row r="1175" spans="25:26">
      <c r="Y1175"/>
      <c r="Z1175"/>
    </row>
    <row r="1176" spans="25:26">
      <c r="Y1176"/>
      <c r="Z1176"/>
    </row>
    <row r="1177" spans="25:26">
      <c r="Y1177"/>
      <c r="Z1177"/>
    </row>
    <row r="1178" spans="25:26">
      <c r="Y1178"/>
      <c r="Z1178"/>
    </row>
    <row r="1179" spans="25:26">
      <c r="Y1179"/>
      <c r="Z1179"/>
    </row>
    <row r="1180" spans="25:26">
      <c r="Y1180"/>
      <c r="Z1180"/>
    </row>
    <row r="1181" spans="25:26">
      <c r="Y1181"/>
      <c r="Z1181"/>
    </row>
    <row r="1182" spans="25:26">
      <c r="Y1182"/>
      <c r="Z1182"/>
    </row>
    <row r="1183" spans="25:26">
      <c r="Y1183"/>
      <c r="Z1183"/>
    </row>
    <row r="1184" spans="25:26">
      <c r="Y1184"/>
      <c r="Z1184"/>
    </row>
    <row r="1185" spans="25:26">
      <c r="Y1185"/>
      <c r="Z1185"/>
    </row>
    <row r="1186" spans="25:26">
      <c r="Y1186"/>
      <c r="Z1186"/>
    </row>
    <row r="1187" spans="25:26">
      <c r="Y1187"/>
      <c r="Z1187"/>
    </row>
    <row r="1188" spans="25:26">
      <c r="Y1188"/>
      <c r="Z1188"/>
    </row>
    <row r="1189" spans="25:26">
      <c r="Y1189"/>
      <c r="Z1189"/>
    </row>
    <row r="1190" spans="25:26">
      <c r="Y1190"/>
      <c r="Z1190"/>
    </row>
    <row r="1191" spans="25:26">
      <c r="Y1191"/>
      <c r="Z1191"/>
    </row>
    <row r="1192" spans="25:26">
      <c r="Y1192"/>
      <c r="Z1192"/>
    </row>
    <row r="1193" spans="25:26">
      <c r="Y1193"/>
      <c r="Z1193"/>
    </row>
    <row r="1194" spans="25:26">
      <c r="Y1194"/>
      <c r="Z1194"/>
    </row>
    <row r="1195" spans="25:26">
      <c r="Y1195"/>
      <c r="Z1195"/>
    </row>
    <row r="1196" spans="25:26">
      <c r="Y1196"/>
      <c r="Z1196"/>
    </row>
    <row r="1197" spans="25:26">
      <c r="Y1197"/>
      <c r="Z1197"/>
    </row>
    <row r="1198" spans="25:26">
      <c r="Y1198"/>
      <c r="Z1198"/>
    </row>
    <row r="1199" spans="25:26">
      <c r="Y1199"/>
      <c r="Z1199"/>
    </row>
    <row r="1200" spans="25:26">
      <c r="Y1200"/>
      <c r="Z1200"/>
    </row>
    <row r="1201" spans="25:26">
      <c r="Y1201"/>
      <c r="Z1201"/>
    </row>
    <row r="1202" spans="25:26">
      <c r="Y1202"/>
      <c r="Z1202"/>
    </row>
    <row r="1203" spans="25:26">
      <c r="Y1203"/>
      <c r="Z1203"/>
    </row>
    <row r="1204" spans="25:26">
      <c r="Y1204"/>
      <c r="Z1204"/>
    </row>
    <row r="1205" spans="25:26">
      <c r="Y1205"/>
      <c r="Z1205"/>
    </row>
    <row r="1206" spans="25:26">
      <c r="Y1206"/>
      <c r="Z1206"/>
    </row>
    <row r="1207" spans="25:26">
      <c r="Y1207"/>
      <c r="Z1207"/>
    </row>
    <row r="1208" spans="25:26">
      <c r="Y1208"/>
      <c r="Z1208"/>
    </row>
    <row r="1209" spans="25:26">
      <c r="Y1209"/>
      <c r="Z1209"/>
    </row>
    <row r="1210" spans="25:26">
      <c r="Y1210"/>
      <c r="Z1210"/>
    </row>
    <row r="1211" spans="25:26">
      <c r="Y1211"/>
      <c r="Z1211"/>
    </row>
    <row r="1212" spans="25:26">
      <c r="Y1212"/>
      <c r="Z1212"/>
    </row>
    <row r="1213" spans="25:26">
      <c r="Y1213"/>
      <c r="Z1213"/>
    </row>
    <row r="1214" spans="25:26">
      <c r="Y1214"/>
      <c r="Z1214"/>
    </row>
    <row r="1215" spans="25:26">
      <c r="Y1215"/>
      <c r="Z1215"/>
    </row>
    <row r="1216" spans="25:26">
      <c r="Y1216"/>
      <c r="Z1216"/>
    </row>
    <row r="1217" spans="25:26">
      <c r="Y1217"/>
      <c r="Z1217"/>
    </row>
    <row r="1218" spans="25:26">
      <c r="Y1218"/>
      <c r="Z1218"/>
    </row>
    <row r="1219" spans="25:26">
      <c r="Y1219"/>
      <c r="Z1219"/>
    </row>
    <row r="1220" spans="25:26">
      <c r="Y1220"/>
      <c r="Z1220"/>
    </row>
    <row r="1221" spans="25:26">
      <c r="Y1221"/>
      <c r="Z1221"/>
    </row>
    <row r="1222" spans="25:26">
      <c r="Y1222"/>
      <c r="Z1222"/>
    </row>
    <row r="1223" spans="25:26">
      <c r="Y1223"/>
      <c r="Z1223"/>
    </row>
    <row r="1224" spans="25:26">
      <c r="Y1224"/>
      <c r="Z1224"/>
    </row>
    <row r="1225" spans="25:26">
      <c r="Y1225"/>
      <c r="Z1225"/>
    </row>
    <row r="1226" spans="25:26">
      <c r="Y1226"/>
      <c r="Z1226"/>
    </row>
    <row r="1227" spans="25:26">
      <c r="Y1227"/>
      <c r="Z1227"/>
    </row>
    <row r="1228" spans="25:26">
      <c r="Y1228"/>
      <c r="Z1228"/>
    </row>
    <row r="1229" spans="25:26">
      <c r="Y1229"/>
      <c r="Z1229"/>
    </row>
    <row r="1230" spans="25:26">
      <c r="Y1230"/>
      <c r="Z1230"/>
    </row>
    <row r="1231" spans="25:26">
      <c r="Y1231"/>
      <c r="Z1231"/>
    </row>
    <row r="1232" spans="25:26">
      <c r="Y1232"/>
      <c r="Z1232"/>
    </row>
    <row r="1233" spans="25:26">
      <c r="Y1233"/>
      <c r="Z1233"/>
    </row>
    <row r="1234" spans="25:26">
      <c r="Y1234"/>
      <c r="Z1234"/>
    </row>
    <row r="1235" spans="25:26">
      <c r="Y1235"/>
      <c r="Z1235"/>
    </row>
    <row r="1236" spans="25:26">
      <c r="Y1236"/>
      <c r="Z1236"/>
    </row>
    <row r="1237" spans="25:26">
      <c r="Y1237"/>
      <c r="Z1237"/>
    </row>
    <row r="1238" spans="25:26">
      <c r="Y1238"/>
      <c r="Z1238"/>
    </row>
    <row r="1239" spans="25:26">
      <c r="Y1239"/>
      <c r="Z1239"/>
    </row>
    <row r="1240" spans="25:26">
      <c r="Y1240"/>
      <c r="Z1240"/>
    </row>
    <row r="1241" spans="25:26">
      <c r="Y1241"/>
      <c r="Z1241"/>
    </row>
    <row r="1242" spans="25:26">
      <c r="Y1242"/>
      <c r="Z1242"/>
    </row>
    <row r="1243" spans="25:26">
      <c r="Y1243"/>
      <c r="Z1243"/>
    </row>
    <row r="1244" spans="25:26">
      <c r="Y1244"/>
      <c r="Z1244"/>
    </row>
    <row r="1245" spans="25:26">
      <c r="Y1245"/>
      <c r="Z1245"/>
    </row>
    <row r="1246" spans="25:26">
      <c r="Y1246"/>
      <c r="Z1246"/>
    </row>
    <row r="1247" spans="25:26">
      <c r="Y1247"/>
      <c r="Z1247"/>
    </row>
    <row r="1248" spans="25:26">
      <c r="Y1248"/>
      <c r="Z1248"/>
    </row>
    <row r="1249" spans="25:26">
      <c r="Y1249"/>
      <c r="Z1249"/>
    </row>
    <row r="1250" spans="25:26">
      <c r="Y1250"/>
      <c r="Z1250"/>
    </row>
    <row r="1251" spans="25:26">
      <c r="Y1251"/>
      <c r="Z1251"/>
    </row>
    <row r="1252" spans="25:26">
      <c r="Y1252"/>
      <c r="Z1252"/>
    </row>
    <row r="1253" spans="25:26">
      <c r="Y1253"/>
      <c r="Z1253"/>
    </row>
    <row r="1254" spans="25:26">
      <c r="Y1254"/>
      <c r="Z1254"/>
    </row>
    <row r="1255" spans="25:26">
      <c r="Y1255"/>
      <c r="Z1255"/>
    </row>
    <row r="1256" spans="25:26">
      <c r="Y1256"/>
      <c r="Z1256"/>
    </row>
    <row r="1257" spans="25:26">
      <c r="Y1257"/>
      <c r="Z1257"/>
    </row>
    <row r="1258" spans="25:26">
      <c r="Y1258"/>
      <c r="Z1258"/>
    </row>
    <row r="1259" spans="25:26">
      <c r="Y1259"/>
      <c r="Z1259"/>
    </row>
    <row r="1260" spans="25:26">
      <c r="Y1260"/>
      <c r="Z1260"/>
    </row>
    <row r="1261" spans="25:26">
      <c r="Y1261"/>
      <c r="Z1261"/>
    </row>
    <row r="1262" spans="25:26">
      <c r="Y1262"/>
      <c r="Z1262"/>
    </row>
    <row r="1263" spans="25:26">
      <c r="Y1263"/>
      <c r="Z1263"/>
    </row>
    <row r="1264" spans="25:26">
      <c r="Y1264"/>
      <c r="Z1264"/>
    </row>
    <row r="1265" spans="25:26">
      <c r="Y1265"/>
      <c r="Z1265"/>
    </row>
    <row r="1266" spans="25:26">
      <c r="Y1266"/>
      <c r="Z1266"/>
    </row>
    <row r="1267" spans="25:26">
      <c r="Y1267"/>
      <c r="Z1267"/>
    </row>
    <row r="1268" spans="25:26">
      <c r="Y1268"/>
      <c r="Z1268"/>
    </row>
    <row r="1269" spans="25:26">
      <c r="Y1269"/>
      <c r="Z1269"/>
    </row>
    <row r="1270" spans="25:26">
      <c r="Y1270"/>
      <c r="Z1270"/>
    </row>
    <row r="1271" spans="25:26">
      <c r="Y1271"/>
      <c r="Z1271"/>
    </row>
    <row r="1272" spans="25:26">
      <c r="Y1272"/>
      <c r="Z1272"/>
    </row>
    <row r="1273" spans="25:26">
      <c r="Y1273"/>
      <c r="Z1273"/>
    </row>
    <row r="1274" spans="25:26">
      <c r="Y1274"/>
      <c r="Z1274"/>
    </row>
    <row r="1275" spans="25:26">
      <c r="Y1275"/>
      <c r="Z1275"/>
    </row>
    <row r="1276" spans="25:26">
      <c r="Y1276"/>
      <c r="Z1276"/>
    </row>
    <row r="1277" spans="25:26">
      <c r="Y1277"/>
      <c r="Z1277"/>
    </row>
    <row r="1278" spans="25:26">
      <c r="Y1278"/>
      <c r="Z1278"/>
    </row>
    <row r="1279" spans="25:26">
      <c r="Y1279"/>
      <c r="Z1279"/>
    </row>
    <row r="1280" spans="25:26">
      <c r="Y1280"/>
      <c r="Z1280"/>
    </row>
    <row r="1281" spans="25:26">
      <c r="Y1281"/>
      <c r="Z1281"/>
    </row>
    <row r="1282" spans="25:26">
      <c r="Y1282"/>
      <c r="Z1282"/>
    </row>
    <row r="1283" spans="25:26">
      <c r="Y1283"/>
      <c r="Z1283"/>
    </row>
    <row r="1284" spans="25:26">
      <c r="Y1284"/>
      <c r="Z1284"/>
    </row>
    <row r="1285" spans="25:26">
      <c r="Y1285"/>
      <c r="Z1285"/>
    </row>
    <row r="1286" spans="25:26">
      <c r="Y1286"/>
      <c r="Z1286"/>
    </row>
    <row r="1287" spans="25:26">
      <c r="Y1287"/>
      <c r="Z1287"/>
    </row>
    <row r="1288" spans="25:26">
      <c r="Y1288"/>
      <c r="Z1288"/>
    </row>
    <row r="1289" spans="25:26">
      <c r="Y1289"/>
      <c r="Z1289"/>
    </row>
    <row r="1290" spans="25:26">
      <c r="Y1290"/>
      <c r="Z1290"/>
    </row>
    <row r="1291" spans="25:26">
      <c r="Y1291"/>
      <c r="Z1291"/>
    </row>
    <row r="1292" spans="25:26">
      <c r="Y1292"/>
      <c r="Z1292"/>
    </row>
    <row r="1293" spans="25:26">
      <c r="Y1293"/>
      <c r="Z1293"/>
    </row>
    <row r="1294" spans="25:26">
      <c r="Y1294"/>
      <c r="Z1294"/>
    </row>
    <row r="1295" spans="25:26">
      <c r="Y1295"/>
      <c r="Z1295"/>
    </row>
    <row r="1296" spans="25:26">
      <c r="Y1296"/>
      <c r="Z1296"/>
    </row>
    <row r="1297" spans="25:26">
      <c r="Y1297"/>
      <c r="Z1297"/>
    </row>
    <row r="1298" spans="25:26">
      <c r="Y1298"/>
      <c r="Z1298"/>
    </row>
    <row r="1299" spans="25:26">
      <c r="Y1299"/>
      <c r="Z1299"/>
    </row>
    <row r="1300" spans="25:26">
      <c r="Y1300"/>
      <c r="Z1300"/>
    </row>
    <row r="1301" spans="25:26">
      <c r="Y1301"/>
      <c r="Z1301"/>
    </row>
    <row r="1302" spans="25:26">
      <c r="Y1302"/>
      <c r="Z1302"/>
    </row>
    <row r="1303" spans="25:26">
      <c r="Y1303"/>
      <c r="Z1303"/>
    </row>
    <row r="1304" spans="25:26">
      <c r="Y1304"/>
      <c r="Z1304"/>
    </row>
    <row r="1305" spans="25:26">
      <c r="Y1305"/>
      <c r="Z1305"/>
    </row>
    <row r="1306" spans="25:26">
      <c r="Y1306"/>
      <c r="Z1306"/>
    </row>
    <row r="1307" spans="25:26">
      <c r="Y1307"/>
      <c r="Z1307"/>
    </row>
    <row r="1308" spans="25:26">
      <c r="Y1308"/>
      <c r="Z1308"/>
    </row>
    <row r="1309" spans="25:26">
      <c r="Y1309"/>
      <c r="Z1309"/>
    </row>
    <row r="1310" spans="25:26">
      <c r="Y1310"/>
      <c r="Z1310"/>
    </row>
    <row r="1311" spans="25:26">
      <c r="Y1311"/>
      <c r="Z1311"/>
    </row>
    <row r="1312" spans="25:26">
      <c r="Y1312"/>
      <c r="Z1312"/>
    </row>
    <row r="1313" spans="25:26">
      <c r="Y1313"/>
      <c r="Z1313"/>
    </row>
    <row r="1314" spans="25:26">
      <c r="Y1314"/>
      <c r="Z1314"/>
    </row>
    <row r="1315" spans="25:26">
      <c r="Y1315"/>
      <c r="Z1315"/>
    </row>
    <row r="1316" spans="25:26">
      <c r="Y1316"/>
      <c r="Z1316"/>
    </row>
    <row r="1317" spans="25:26">
      <c r="Y1317"/>
      <c r="Z1317"/>
    </row>
    <row r="1318" spans="25:26">
      <c r="Y1318"/>
      <c r="Z1318"/>
    </row>
    <row r="1319" spans="25:26">
      <c r="Y1319"/>
      <c r="Z1319"/>
    </row>
    <row r="1320" spans="25:26">
      <c r="Y1320"/>
      <c r="Z1320"/>
    </row>
    <row r="1321" spans="25:26">
      <c r="Y1321"/>
      <c r="Z1321"/>
    </row>
    <row r="1322" spans="25:26">
      <c r="Y1322"/>
      <c r="Z1322"/>
    </row>
    <row r="1323" spans="25:26">
      <c r="Y1323"/>
      <c r="Z1323"/>
    </row>
    <row r="1324" spans="25:26">
      <c r="Y1324"/>
      <c r="Z1324"/>
    </row>
    <row r="1325" spans="25:26">
      <c r="Y1325"/>
      <c r="Z1325"/>
    </row>
    <row r="1326" spans="25:26">
      <c r="Y1326"/>
      <c r="Z1326"/>
    </row>
    <row r="1327" spans="25:26">
      <c r="Y1327"/>
      <c r="Z1327"/>
    </row>
    <row r="1328" spans="25:26">
      <c r="Y1328"/>
      <c r="Z1328"/>
    </row>
    <row r="1329" spans="25:26">
      <c r="Y1329"/>
      <c r="Z1329"/>
    </row>
    <row r="1330" spans="25:26">
      <c r="Y1330"/>
      <c r="Z1330"/>
    </row>
    <row r="1331" spans="25:26">
      <c r="Y1331"/>
      <c r="Z1331"/>
    </row>
    <row r="1332" spans="25:26">
      <c r="Y1332"/>
      <c r="Z1332"/>
    </row>
    <row r="1333" spans="25:26">
      <c r="Y1333"/>
      <c r="Z1333"/>
    </row>
    <row r="1334" spans="25:26">
      <c r="Y1334"/>
      <c r="Z1334"/>
    </row>
    <row r="1335" spans="25:26">
      <c r="Y1335"/>
      <c r="Z1335"/>
    </row>
    <row r="1336" spans="25:26">
      <c r="Y1336"/>
      <c r="Z1336"/>
    </row>
    <row r="1337" spans="25:26">
      <c r="Y1337"/>
      <c r="Z1337"/>
    </row>
    <row r="1338" spans="25:26">
      <c r="Y1338"/>
      <c r="Z1338"/>
    </row>
    <row r="1339" spans="25:26">
      <c r="Y1339"/>
      <c r="Z1339"/>
    </row>
    <row r="1340" spans="25:26">
      <c r="Y1340"/>
      <c r="Z1340"/>
    </row>
    <row r="1341" spans="25:26">
      <c r="Y1341"/>
      <c r="Z1341"/>
    </row>
    <row r="1342" spans="25:26">
      <c r="Y1342"/>
      <c r="Z1342"/>
    </row>
    <row r="1343" spans="25:26">
      <c r="Y1343"/>
      <c r="Z1343"/>
    </row>
    <row r="1344" spans="25:26">
      <c r="Y1344"/>
      <c r="Z1344"/>
    </row>
    <row r="1345" spans="25:26">
      <c r="Y1345"/>
      <c r="Z1345"/>
    </row>
    <row r="1346" spans="25:26">
      <c r="Y1346"/>
      <c r="Z1346"/>
    </row>
    <row r="1347" spans="25:26">
      <c r="Y1347"/>
      <c r="Z1347"/>
    </row>
    <row r="1348" spans="25:26">
      <c r="Y1348"/>
      <c r="Z1348"/>
    </row>
    <row r="1349" spans="25:26">
      <c r="Y1349"/>
      <c r="Z1349"/>
    </row>
    <row r="1350" spans="25:26">
      <c r="Y1350"/>
      <c r="Z1350"/>
    </row>
    <row r="1351" spans="25:26">
      <c r="Y1351"/>
      <c r="Z1351"/>
    </row>
    <row r="1352" spans="25:26">
      <c r="Y1352"/>
      <c r="Z1352"/>
    </row>
    <row r="1353" spans="25:26">
      <c r="Y1353"/>
      <c r="Z1353"/>
    </row>
    <row r="1354" spans="25:26">
      <c r="Y1354"/>
      <c r="Z1354"/>
    </row>
    <row r="1355" spans="25:26">
      <c r="Y1355"/>
      <c r="Z1355"/>
    </row>
    <row r="1356" spans="25:26">
      <c r="Y1356"/>
      <c r="Z1356"/>
    </row>
    <row r="1357" spans="25:26">
      <c r="Y1357"/>
      <c r="Z1357"/>
    </row>
    <row r="1358" spans="25:26">
      <c r="Y1358"/>
      <c r="Z1358"/>
    </row>
    <row r="1359" spans="25:26">
      <c r="Y1359"/>
      <c r="Z1359"/>
    </row>
    <row r="1360" spans="25:26">
      <c r="Y1360"/>
      <c r="Z1360"/>
    </row>
    <row r="1361" spans="25:26">
      <c r="Y1361"/>
      <c r="Z1361"/>
    </row>
    <row r="1362" spans="25:26">
      <c r="Y1362"/>
      <c r="Z1362"/>
    </row>
    <row r="1363" spans="25:26">
      <c r="Y1363"/>
      <c r="Z1363"/>
    </row>
    <row r="1364" spans="25:26">
      <c r="Y1364"/>
      <c r="Z1364"/>
    </row>
    <row r="1365" spans="25:26">
      <c r="Y1365"/>
      <c r="Z1365"/>
    </row>
    <row r="1366" spans="25:26">
      <c r="Y1366"/>
      <c r="Z1366"/>
    </row>
    <row r="1367" spans="25:26">
      <c r="Y1367"/>
      <c r="Z1367"/>
    </row>
    <row r="1368" spans="25:26">
      <c r="Y1368"/>
      <c r="Z1368"/>
    </row>
    <row r="1369" spans="25:26">
      <c r="Y1369"/>
      <c r="Z1369"/>
    </row>
    <row r="1370" spans="25:26">
      <c r="Y1370"/>
      <c r="Z1370"/>
    </row>
    <row r="1371" spans="25:26">
      <c r="Y1371"/>
      <c r="Z1371"/>
    </row>
    <row r="1372" spans="25:26">
      <c r="Y1372"/>
      <c r="Z1372"/>
    </row>
    <row r="1373" spans="25:26">
      <c r="Y1373"/>
      <c r="Z1373"/>
    </row>
    <row r="1374" spans="25:26">
      <c r="Y1374"/>
      <c r="Z1374"/>
    </row>
    <row r="1375" spans="25:26">
      <c r="Y1375"/>
      <c r="Z1375"/>
    </row>
    <row r="1376" spans="25:26">
      <c r="Y1376"/>
      <c r="Z1376"/>
    </row>
    <row r="1377" spans="25:26">
      <c r="Y1377"/>
      <c r="Z1377"/>
    </row>
    <row r="1378" spans="25:26">
      <c r="Y1378"/>
      <c r="Z1378"/>
    </row>
    <row r="1379" spans="25:26">
      <c r="Y1379"/>
      <c r="Z1379"/>
    </row>
    <row r="1380" spans="25:26">
      <c r="Y1380"/>
      <c r="Z1380"/>
    </row>
    <row r="1381" spans="25:26">
      <c r="Y1381"/>
      <c r="Z1381"/>
    </row>
    <row r="1382" spans="25:26">
      <c r="Y1382"/>
      <c r="Z1382"/>
    </row>
    <row r="1383" spans="25:26">
      <c r="Y1383"/>
      <c r="Z1383"/>
    </row>
    <row r="1384" spans="25:26">
      <c r="Y1384"/>
      <c r="Z1384"/>
    </row>
    <row r="1385" spans="25:26">
      <c r="Y1385"/>
      <c r="Z1385"/>
    </row>
    <row r="1386" spans="25:26">
      <c r="Y1386"/>
      <c r="Z1386"/>
    </row>
    <row r="1387" spans="25:26">
      <c r="Y1387"/>
      <c r="Z1387"/>
    </row>
    <row r="1388" spans="25:26">
      <c r="Y1388"/>
      <c r="Z1388"/>
    </row>
    <row r="1389" spans="25:26">
      <c r="Y1389"/>
      <c r="Z1389"/>
    </row>
    <row r="1390" spans="25:26">
      <c r="Y1390"/>
      <c r="Z1390"/>
    </row>
    <row r="1391" spans="25:26">
      <c r="Y1391"/>
      <c r="Z1391"/>
    </row>
    <row r="1392" spans="25:26">
      <c r="Y1392"/>
      <c r="Z1392"/>
    </row>
    <row r="1393" spans="25:26">
      <c r="Y1393"/>
      <c r="Z1393"/>
    </row>
    <row r="1394" spans="25:26">
      <c r="Y1394"/>
      <c r="Z1394"/>
    </row>
    <row r="1395" spans="25:26">
      <c r="Y1395"/>
      <c r="Z1395"/>
    </row>
    <row r="1396" spans="25:26">
      <c r="Y1396"/>
      <c r="Z1396"/>
    </row>
    <row r="1397" spans="25:26">
      <c r="Y1397"/>
      <c r="Z1397"/>
    </row>
    <row r="1398" spans="25:26">
      <c r="Y1398"/>
      <c r="Z1398"/>
    </row>
    <row r="1399" spans="25:26">
      <c r="Y1399"/>
      <c r="Z1399"/>
    </row>
    <row r="1400" spans="25:26">
      <c r="Y1400"/>
      <c r="Z1400"/>
    </row>
    <row r="1401" spans="25:26">
      <c r="Y1401"/>
      <c r="Z1401"/>
    </row>
    <row r="1402" spans="25:26">
      <c r="Y1402"/>
      <c r="Z1402"/>
    </row>
    <row r="1403" spans="25:26">
      <c r="Y1403"/>
      <c r="Z1403"/>
    </row>
    <row r="1404" spans="25:26">
      <c r="Y1404"/>
      <c r="Z1404"/>
    </row>
    <row r="1405" spans="25:26">
      <c r="Y1405"/>
      <c r="Z1405"/>
    </row>
    <row r="1406" spans="25:26">
      <c r="Y1406"/>
      <c r="Z1406"/>
    </row>
    <row r="1407" spans="25:26">
      <c r="Y1407"/>
      <c r="Z1407"/>
    </row>
    <row r="1408" spans="25:26">
      <c r="Y1408"/>
      <c r="Z1408"/>
    </row>
    <row r="1409" spans="25:26">
      <c r="Y1409"/>
      <c r="Z1409"/>
    </row>
    <row r="1410" spans="25:26">
      <c r="Y1410"/>
      <c r="Z1410"/>
    </row>
    <row r="1411" spans="25:26">
      <c r="Y1411"/>
      <c r="Z1411"/>
    </row>
    <row r="1412" spans="25:26">
      <c r="Y1412"/>
      <c r="Z1412"/>
    </row>
    <row r="1413" spans="25:26">
      <c r="Y1413"/>
      <c r="Z1413"/>
    </row>
    <row r="1414" spans="25:26">
      <c r="Y1414"/>
      <c r="Z1414"/>
    </row>
    <row r="1415" spans="25:26">
      <c r="Y1415"/>
      <c r="Z1415"/>
    </row>
    <row r="1416" spans="25:26">
      <c r="Y1416"/>
      <c r="Z1416"/>
    </row>
    <row r="1417" spans="25:26">
      <c r="Y1417"/>
      <c r="Z1417"/>
    </row>
    <row r="1418" spans="25:26">
      <c r="Y1418"/>
      <c r="Z1418"/>
    </row>
    <row r="1419" spans="25:26">
      <c r="Y1419"/>
      <c r="Z1419"/>
    </row>
    <row r="1420" spans="25:26">
      <c r="Y1420"/>
      <c r="Z1420"/>
    </row>
    <row r="1421" spans="25:26">
      <c r="Y1421"/>
      <c r="Z1421"/>
    </row>
    <row r="1422" spans="25:26">
      <c r="Y1422"/>
      <c r="Z1422"/>
    </row>
    <row r="1423" spans="25:26">
      <c r="Y1423"/>
      <c r="Z1423"/>
    </row>
    <row r="1424" spans="25:26">
      <c r="Y1424"/>
      <c r="Z1424"/>
    </row>
    <row r="1425" spans="25:26">
      <c r="Y1425"/>
      <c r="Z1425"/>
    </row>
    <row r="1426" spans="25:26">
      <c r="Y1426"/>
      <c r="Z1426"/>
    </row>
    <row r="1427" spans="25:26">
      <c r="Y1427"/>
      <c r="Z1427"/>
    </row>
    <row r="1428" spans="25:26">
      <c r="Y1428"/>
      <c r="Z1428"/>
    </row>
    <row r="1429" spans="25:26">
      <c r="Y1429"/>
      <c r="Z1429"/>
    </row>
    <row r="1430" spans="25:26">
      <c r="Y1430"/>
      <c r="Z1430"/>
    </row>
    <row r="1431" spans="25:26">
      <c r="Y1431"/>
      <c r="Z1431"/>
    </row>
    <row r="1432" spans="25:26">
      <c r="Y1432"/>
      <c r="Z1432"/>
    </row>
    <row r="1433" spans="25:26">
      <c r="Y1433"/>
      <c r="Z1433"/>
    </row>
    <row r="1434" spans="25:26">
      <c r="Y1434"/>
      <c r="Z1434"/>
    </row>
    <row r="1435" spans="25:26">
      <c r="Y1435"/>
      <c r="Z1435"/>
    </row>
    <row r="1436" spans="25:26">
      <c r="Y1436"/>
      <c r="Z1436"/>
    </row>
    <row r="1437" spans="25:26">
      <c r="Y1437"/>
      <c r="Z1437"/>
    </row>
    <row r="1438" spans="25:26">
      <c r="Y1438"/>
      <c r="Z1438"/>
    </row>
    <row r="1439" spans="25:26">
      <c r="Y1439"/>
      <c r="Z1439"/>
    </row>
    <row r="1440" spans="25:26">
      <c r="Y1440"/>
      <c r="Z1440"/>
    </row>
    <row r="1441" spans="25:26">
      <c r="Y1441"/>
      <c r="Z1441"/>
    </row>
    <row r="1442" spans="25:26">
      <c r="Y1442"/>
      <c r="Z1442"/>
    </row>
    <row r="1443" spans="25:26">
      <c r="Y1443"/>
      <c r="Z1443"/>
    </row>
    <row r="1444" spans="25:26">
      <c r="Y1444"/>
      <c r="Z1444"/>
    </row>
    <row r="1445" spans="25:26">
      <c r="Y1445"/>
      <c r="Z1445"/>
    </row>
    <row r="1446" spans="25:26">
      <c r="Y1446"/>
      <c r="Z1446"/>
    </row>
    <row r="1447" spans="25:26">
      <c r="Y1447"/>
      <c r="Z1447"/>
    </row>
    <row r="1448" spans="25:26">
      <c r="Y1448"/>
      <c r="Z1448"/>
    </row>
    <row r="1449" spans="25:26">
      <c r="Y1449"/>
      <c r="Z1449"/>
    </row>
    <row r="1450" spans="25:26">
      <c r="Y1450"/>
      <c r="Z1450"/>
    </row>
    <row r="1451" spans="25:26">
      <c r="Y1451"/>
      <c r="Z1451"/>
    </row>
    <row r="1452" spans="25:26">
      <c r="Y1452"/>
      <c r="Z1452"/>
    </row>
    <row r="1453" spans="25:26">
      <c r="Y1453"/>
      <c r="Z1453"/>
    </row>
    <row r="1454" spans="25:26">
      <c r="Y1454"/>
      <c r="Z1454"/>
    </row>
    <row r="1455" spans="25:26">
      <c r="Y1455"/>
      <c r="Z1455"/>
    </row>
    <row r="1456" spans="25:26">
      <c r="Y1456"/>
      <c r="Z1456"/>
    </row>
    <row r="1457" spans="25:26">
      <c r="Y1457"/>
      <c r="Z1457"/>
    </row>
    <row r="1458" spans="25:26">
      <c r="Y1458"/>
      <c r="Z1458"/>
    </row>
    <row r="1459" spans="25:26">
      <c r="Y1459"/>
      <c r="Z1459"/>
    </row>
    <row r="1460" spans="25:26">
      <c r="Y1460"/>
      <c r="Z1460"/>
    </row>
    <row r="1461" spans="25:26">
      <c r="Y1461"/>
      <c r="Z1461"/>
    </row>
    <row r="1462" spans="25:26">
      <c r="Y1462"/>
      <c r="Z1462"/>
    </row>
    <row r="1463" spans="25:26">
      <c r="Y1463"/>
      <c r="Z1463"/>
    </row>
    <row r="1464" spans="25:26">
      <c r="Y1464"/>
      <c r="Z1464"/>
    </row>
    <row r="1465" spans="25:26">
      <c r="Y1465"/>
      <c r="Z1465"/>
    </row>
    <row r="1466" spans="25:26">
      <c r="Y1466"/>
      <c r="Z1466"/>
    </row>
    <row r="1467" spans="25:26">
      <c r="Y1467"/>
      <c r="Z1467"/>
    </row>
    <row r="1468" spans="25:26">
      <c r="Y1468"/>
      <c r="Z1468"/>
    </row>
    <row r="1469" spans="25:26">
      <c r="Y1469"/>
      <c r="Z1469"/>
    </row>
    <row r="1470" spans="25:26">
      <c r="Y1470"/>
      <c r="Z1470"/>
    </row>
    <row r="1471" spans="25:26">
      <c r="Y1471"/>
      <c r="Z1471"/>
    </row>
    <row r="1472" spans="25:26">
      <c r="Y1472"/>
      <c r="Z1472"/>
    </row>
    <row r="1473" spans="25:26">
      <c r="Y1473"/>
      <c r="Z1473"/>
    </row>
    <row r="1474" spans="25:26">
      <c r="Y1474"/>
      <c r="Z1474"/>
    </row>
    <row r="1475" spans="25:26">
      <c r="Y1475"/>
      <c r="Z1475"/>
    </row>
    <row r="1476" spans="25:26">
      <c r="Y1476"/>
      <c r="Z1476"/>
    </row>
    <row r="1477" spans="25:26">
      <c r="Y1477"/>
      <c r="Z1477"/>
    </row>
    <row r="1478" spans="25:26">
      <c r="Y1478"/>
      <c r="Z1478"/>
    </row>
    <row r="1479" spans="25:26">
      <c r="Y1479"/>
      <c r="Z1479"/>
    </row>
    <row r="1480" spans="25:26">
      <c r="Y1480"/>
      <c r="Z1480"/>
    </row>
    <row r="1481" spans="25:26">
      <c r="Y1481"/>
      <c r="Z1481"/>
    </row>
    <row r="1482" spans="25:26">
      <c r="Y1482"/>
      <c r="Z1482"/>
    </row>
    <row r="1483" spans="25:26">
      <c r="Y1483"/>
      <c r="Z1483"/>
    </row>
    <row r="1484" spans="25:26">
      <c r="Y1484"/>
      <c r="Z1484"/>
    </row>
    <row r="1485" spans="25:26">
      <c r="Y1485"/>
      <c r="Z1485"/>
    </row>
    <row r="1486" spans="25:26">
      <c r="Y1486"/>
      <c r="Z1486"/>
    </row>
    <row r="1487" spans="25:26">
      <c r="Y1487"/>
      <c r="Z1487"/>
    </row>
    <row r="1488" spans="25:26">
      <c r="Y1488"/>
      <c r="Z1488"/>
    </row>
    <row r="1489" spans="25:26">
      <c r="Y1489"/>
      <c r="Z1489"/>
    </row>
    <row r="1490" spans="25:26">
      <c r="Y1490"/>
      <c r="Z1490"/>
    </row>
    <row r="1491" spans="25:26">
      <c r="Y1491"/>
      <c r="Z1491"/>
    </row>
    <row r="1492" spans="25:26">
      <c r="Y1492"/>
      <c r="Z1492"/>
    </row>
    <row r="1493" spans="25:26">
      <c r="Y1493"/>
      <c r="Z1493"/>
    </row>
    <row r="1494" spans="25:26">
      <c r="Y1494"/>
      <c r="Z1494"/>
    </row>
    <row r="1495" spans="25:26">
      <c r="Y1495"/>
      <c r="Z1495"/>
    </row>
    <row r="1496" spans="25:26">
      <c r="Y1496"/>
      <c r="Z1496"/>
    </row>
    <row r="1497" spans="25:26">
      <c r="Y1497"/>
      <c r="Z1497"/>
    </row>
    <row r="1498" spans="25:26">
      <c r="Y1498"/>
      <c r="Z1498"/>
    </row>
    <row r="1499" spans="25:26">
      <c r="Y1499"/>
      <c r="Z1499"/>
    </row>
    <row r="1500" spans="25:26">
      <c r="Y1500"/>
      <c r="Z1500"/>
    </row>
    <row r="1501" spans="25:26">
      <c r="Y1501"/>
      <c r="Z1501"/>
    </row>
    <row r="1502" spans="25:26">
      <c r="Y1502"/>
      <c r="Z1502"/>
    </row>
    <row r="1503" spans="25:26">
      <c r="Y1503"/>
      <c r="Z1503"/>
    </row>
    <row r="1504" spans="25:26">
      <c r="Y1504"/>
      <c r="Z1504"/>
    </row>
    <row r="1505" spans="25:26">
      <c r="Y1505"/>
      <c r="Z1505"/>
    </row>
    <row r="1506" spans="25:26">
      <c r="Y1506"/>
      <c r="Z1506"/>
    </row>
    <row r="1507" spans="25:26">
      <c r="Y1507"/>
      <c r="Z1507"/>
    </row>
    <row r="1508" spans="25:26">
      <c r="Y1508"/>
      <c r="Z1508"/>
    </row>
    <row r="1509" spans="25:26">
      <c r="Y1509"/>
      <c r="Z1509"/>
    </row>
    <row r="1510" spans="25:26">
      <c r="Y1510"/>
      <c r="Z1510"/>
    </row>
    <row r="1511" spans="25:26">
      <c r="Y1511"/>
      <c r="Z1511"/>
    </row>
    <row r="1512" spans="25:26">
      <c r="Y1512"/>
      <c r="Z1512"/>
    </row>
    <row r="1513" spans="25:26">
      <c r="Y1513"/>
      <c r="Z1513"/>
    </row>
    <row r="1514" spans="25:26">
      <c r="Y1514"/>
      <c r="Z1514"/>
    </row>
    <row r="1515" spans="25:26">
      <c r="Y1515"/>
      <c r="Z1515"/>
    </row>
    <row r="1516" spans="25:26">
      <c r="Y1516"/>
      <c r="Z1516"/>
    </row>
    <row r="1517" spans="25:26">
      <c r="Y1517"/>
      <c r="Z1517"/>
    </row>
    <row r="1518" spans="25:26">
      <c r="Y1518"/>
      <c r="Z1518"/>
    </row>
    <row r="1519" spans="25:26">
      <c r="Y1519"/>
      <c r="Z1519"/>
    </row>
    <row r="1520" spans="25:26">
      <c r="Y1520"/>
      <c r="Z1520"/>
    </row>
    <row r="1521" spans="25:26">
      <c r="Y1521"/>
      <c r="Z1521"/>
    </row>
    <row r="1522" spans="25:26">
      <c r="Y1522"/>
      <c r="Z1522"/>
    </row>
    <row r="1523" spans="25:26">
      <c r="Y1523"/>
      <c r="Z1523"/>
    </row>
    <row r="1524" spans="25:26">
      <c r="Y1524"/>
      <c r="Z1524"/>
    </row>
    <row r="1525" spans="25:26">
      <c r="Y1525"/>
      <c r="Z1525"/>
    </row>
    <row r="1526" spans="25:26">
      <c r="Y1526"/>
      <c r="Z1526"/>
    </row>
    <row r="1527" spans="25:26">
      <c r="Y1527"/>
      <c r="Z1527"/>
    </row>
    <row r="1528" spans="25:26">
      <c r="Y1528"/>
      <c r="Z1528"/>
    </row>
    <row r="1529" spans="25:26">
      <c r="Y1529"/>
      <c r="Z1529"/>
    </row>
    <row r="1530" spans="25:26">
      <c r="Y1530"/>
      <c r="Z1530"/>
    </row>
    <row r="1531" spans="25:26">
      <c r="Y1531"/>
      <c r="Z1531"/>
    </row>
    <row r="1532" spans="25:26">
      <c r="Y1532"/>
      <c r="Z1532"/>
    </row>
    <row r="1533" spans="25:26">
      <c r="Y1533"/>
      <c r="Z1533"/>
    </row>
    <row r="1534" spans="25:26">
      <c r="Y1534"/>
      <c r="Z1534"/>
    </row>
    <row r="1535" spans="25:26">
      <c r="Y1535"/>
      <c r="Z1535"/>
    </row>
    <row r="1536" spans="25:26">
      <c r="Y1536"/>
      <c r="Z1536"/>
    </row>
    <row r="1537" spans="25:26">
      <c r="Y1537"/>
      <c r="Z1537"/>
    </row>
    <row r="1538" spans="25:26">
      <c r="Y1538"/>
      <c r="Z1538"/>
    </row>
    <row r="1539" spans="25:26">
      <c r="Y1539"/>
      <c r="Z1539"/>
    </row>
    <row r="1540" spans="25:26">
      <c r="Y1540"/>
      <c r="Z1540"/>
    </row>
    <row r="1541" spans="25:26">
      <c r="Y1541"/>
      <c r="Z1541"/>
    </row>
    <row r="1542" spans="25:26">
      <c r="Y1542"/>
      <c r="Z1542"/>
    </row>
    <row r="1543" spans="25:26">
      <c r="Y1543"/>
      <c r="Z1543"/>
    </row>
    <row r="1544" spans="25:26">
      <c r="Y1544"/>
      <c r="Z1544"/>
    </row>
    <row r="1545" spans="25:26">
      <c r="Y1545"/>
      <c r="Z1545"/>
    </row>
    <row r="1546" spans="25:26">
      <c r="Y1546"/>
      <c r="Z1546"/>
    </row>
    <row r="1547" spans="25:26">
      <c r="Y1547"/>
      <c r="Z1547"/>
    </row>
    <row r="1548" spans="25:26">
      <c r="Y1548"/>
      <c r="Z1548"/>
    </row>
    <row r="1549" spans="25:26">
      <c r="Y1549"/>
      <c r="Z1549"/>
    </row>
    <row r="1550" spans="25:26">
      <c r="Y1550"/>
      <c r="Z1550"/>
    </row>
    <row r="1551" spans="25:26">
      <c r="Y1551"/>
      <c r="Z1551"/>
    </row>
    <row r="1552" spans="25:26">
      <c r="Y1552"/>
      <c r="Z1552"/>
    </row>
    <row r="1553" spans="25:26">
      <c r="Y1553"/>
      <c r="Z1553"/>
    </row>
    <row r="1554" spans="25:26">
      <c r="Y1554"/>
      <c r="Z1554"/>
    </row>
    <row r="1555" spans="25:26">
      <c r="Y1555"/>
      <c r="Z1555"/>
    </row>
    <row r="1556" spans="25:26">
      <c r="Y1556"/>
      <c r="Z1556"/>
    </row>
    <row r="1557" spans="25:26">
      <c r="Y1557"/>
      <c r="Z1557"/>
    </row>
    <row r="1558" spans="25:26">
      <c r="Y1558"/>
      <c r="Z1558"/>
    </row>
    <row r="1559" spans="25:26">
      <c r="Y1559"/>
      <c r="Z1559"/>
    </row>
    <row r="1560" spans="25:26">
      <c r="Y1560"/>
      <c r="Z1560"/>
    </row>
    <row r="1561" spans="25:26">
      <c r="Y1561"/>
      <c r="Z1561"/>
    </row>
    <row r="1562" spans="25:26">
      <c r="Y1562"/>
      <c r="Z1562"/>
    </row>
    <row r="1563" spans="25:26">
      <c r="Y1563"/>
      <c r="Z1563"/>
    </row>
    <row r="1564" spans="25:26">
      <c r="Y1564"/>
      <c r="Z1564"/>
    </row>
    <row r="1565" spans="25:26">
      <c r="Y1565"/>
      <c r="Z1565"/>
    </row>
    <row r="1566" spans="25:26">
      <c r="Y1566"/>
      <c r="Z1566"/>
    </row>
    <row r="1567" spans="25:26">
      <c r="Y1567"/>
      <c r="Z1567"/>
    </row>
    <row r="1568" spans="25:26">
      <c r="Y1568"/>
      <c r="Z1568"/>
    </row>
    <row r="1569" spans="25:26">
      <c r="Y1569"/>
      <c r="Z1569"/>
    </row>
    <row r="1570" spans="25:26">
      <c r="Y1570"/>
      <c r="Z1570"/>
    </row>
    <row r="1571" spans="25:26">
      <c r="Y1571"/>
      <c r="Z1571"/>
    </row>
    <row r="1572" spans="25:26">
      <c r="Y1572"/>
      <c r="Z1572"/>
    </row>
    <row r="1573" spans="25:26">
      <c r="Y1573"/>
      <c r="Z1573"/>
    </row>
    <row r="1574" spans="25:26">
      <c r="Y1574"/>
      <c r="Z1574"/>
    </row>
    <row r="1575" spans="25:26">
      <c r="Y1575"/>
      <c r="Z1575"/>
    </row>
    <row r="1576" spans="25:26">
      <c r="Y1576"/>
      <c r="Z1576"/>
    </row>
    <row r="1577" spans="25:26">
      <c r="Y1577"/>
      <c r="Z1577"/>
    </row>
    <row r="1578" spans="25:26">
      <c r="Y1578"/>
      <c r="Z1578"/>
    </row>
    <row r="1579" spans="25:26">
      <c r="Y1579"/>
      <c r="Z1579"/>
    </row>
    <row r="1580" spans="25:26">
      <c r="Y1580"/>
      <c r="Z1580"/>
    </row>
    <row r="1581" spans="25:26">
      <c r="Y1581"/>
      <c r="Z1581"/>
    </row>
    <row r="1582" spans="25:26">
      <c r="Y1582"/>
      <c r="Z1582"/>
    </row>
    <row r="1583" spans="25:26">
      <c r="Y1583"/>
      <c r="Z1583"/>
    </row>
    <row r="1584" spans="25:26">
      <c r="Y1584"/>
      <c r="Z1584"/>
    </row>
    <row r="1585" spans="25:26">
      <c r="Y1585"/>
      <c r="Z1585"/>
    </row>
    <row r="1586" spans="25:26">
      <c r="Y1586"/>
      <c r="Z1586"/>
    </row>
    <row r="1587" spans="25:26">
      <c r="Y1587"/>
      <c r="Z1587"/>
    </row>
    <row r="1588" spans="25:26">
      <c r="Y1588"/>
      <c r="Z1588"/>
    </row>
    <row r="1589" spans="25:26">
      <c r="Y1589"/>
      <c r="Z1589"/>
    </row>
    <row r="1590" spans="25:26">
      <c r="Y1590"/>
      <c r="Z1590"/>
    </row>
    <row r="1591" spans="25:26">
      <c r="Y1591"/>
      <c r="Z1591"/>
    </row>
    <row r="1592" spans="25:26">
      <c r="Y1592"/>
      <c r="Z1592"/>
    </row>
    <row r="1593" spans="25:26">
      <c r="Y1593"/>
      <c r="Z1593"/>
    </row>
    <row r="1594" spans="25:26">
      <c r="Y1594"/>
      <c r="Z1594"/>
    </row>
    <row r="1595" spans="25:26">
      <c r="Y1595"/>
      <c r="Z1595"/>
    </row>
    <row r="1596" spans="25:26">
      <c r="Y1596"/>
      <c r="Z1596"/>
    </row>
    <row r="1597" spans="25:26">
      <c r="Y1597"/>
      <c r="Z1597"/>
    </row>
    <row r="1598" spans="25:26">
      <c r="Y1598"/>
      <c r="Z1598"/>
    </row>
    <row r="1599" spans="25:26">
      <c r="Y1599"/>
      <c r="Z1599"/>
    </row>
    <row r="1600" spans="25:26">
      <c r="Y1600"/>
      <c r="Z1600"/>
    </row>
    <row r="1601" spans="25:26">
      <c r="Y1601"/>
      <c r="Z1601"/>
    </row>
    <row r="1602" spans="25:26">
      <c r="Y1602"/>
      <c r="Z1602"/>
    </row>
    <row r="1603" spans="25:26">
      <c r="Y1603"/>
      <c r="Z1603"/>
    </row>
    <row r="1604" spans="25:26">
      <c r="Y1604"/>
      <c r="Z1604"/>
    </row>
    <row r="1605" spans="25:26">
      <c r="Y1605"/>
      <c r="Z1605"/>
    </row>
    <row r="1606" spans="25:26">
      <c r="Y1606"/>
      <c r="Z1606"/>
    </row>
    <row r="1607" spans="25:26">
      <c r="Y1607"/>
      <c r="Z1607"/>
    </row>
    <row r="1608" spans="25:26">
      <c r="Y1608"/>
      <c r="Z1608"/>
    </row>
    <row r="1609" spans="25:26">
      <c r="Y1609"/>
      <c r="Z1609"/>
    </row>
    <row r="1610" spans="25:26">
      <c r="Y1610"/>
      <c r="Z1610"/>
    </row>
    <row r="1611" spans="25:26">
      <c r="Y1611"/>
      <c r="Z1611"/>
    </row>
    <row r="1612" spans="25:26">
      <c r="Y1612"/>
      <c r="Z1612"/>
    </row>
    <row r="1613" spans="25:26">
      <c r="Y1613"/>
      <c r="Z1613"/>
    </row>
    <row r="1614" spans="25:26">
      <c r="Y1614"/>
      <c r="Z1614"/>
    </row>
    <row r="1615" spans="25:26">
      <c r="Y1615"/>
      <c r="Z1615"/>
    </row>
    <row r="1616" spans="25:26">
      <c r="Y1616"/>
      <c r="Z1616"/>
    </row>
    <row r="1617" spans="25:26">
      <c r="Y1617"/>
      <c r="Z1617"/>
    </row>
    <row r="1618" spans="25:26">
      <c r="Y1618"/>
      <c r="Z1618"/>
    </row>
    <row r="1619" spans="25:26">
      <c r="Y1619"/>
      <c r="Z1619"/>
    </row>
    <row r="1620" spans="25:26">
      <c r="Y1620"/>
      <c r="Z1620"/>
    </row>
    <row r="1621" spans="25:26">
      <c r="Y1621"/>
      <c r="Z1621"/>
    </row>
    <row r="1622" spans="25:26">
      <c r="Y1622"/>
      <c r="Z1622"/>
    </row>
    <row r="1623" spans="25:26">
      <c r="Y1623"/>
      <c r="Z1623"/>
    </row>
    <row r="1624" spans="25:26">
      <c r="Y1624"/>
      <c r="Z1624"/>
    </row>
    <row r="1625" spans="25:26">
      <c r="Y1625"/>
      <c r="Z1625"/>
    </row>
    <row r="1626" spans="25:26">
      <c r="Y1626"/>
      <c r="Z1626"/>
    </row>
    <row r="1627" spans="25:26">
      <c r="Y1627"/>
      <c r="Z1627"/>
    </row>
    <row r="1628" spans="25:26">
      <c r="Y1628"/>
      <c r="Z1628"/>
    </row>
    <row r="1629" spans="25:26">
      <c r="Y1629"/>
      <c r="Z1629"/>
    </row>
    <row r="1630" spans="25:26">
      <c r="Y1630"/>
      <c r="Z1630"/>
    </row>
    <row r="1631" spans="25:26">
      <c r="Y1631"/>
      <c r="Z1631"/>
    </row>
    <row r="1632" spans="25:26">
      <c r="Y1632"/>
      <c r="Z1632"/>
    </row>
    <row r="1633" spans="25:26">
      <c r="Y1633"/>
      <c r="Z1633"/>
    </row>
    <row r="1634" spans="25:26">
      <c r="Y1634"/>
      <c r="Z1634"/>
    </row>
    <row r="1635" spans="25:26">
      <c r="Y1635"/>
      <c r="Z1635"/>
    </row>
    <row r="1636" spans="25:26">
      <c r="Y1636"/>
      <c r="Z1636"/>
    </row>
    <row r="1637" spans="25:26">
      <c r="Y1637"/>
      <c r="Z1637"/>
    </row>
    <row r="1638" spans="25:26">
      <c r="Y1638"/>
      <c r="Z1638"/>
    </row>
    <row r="1639" spans="25:26">
      <c r="Y1639"/>
      <c r="Z1639"/>
    </row>
    <row r="1640" spans="25:26">
      <c r="Y1640"/>
      <c r="Z1640"/>
    </row>
    <row r="1641" spans="25:26">
      <c r="Y1641"/>
      <c r="Z1641"/>
    </row>
    <row r="1642" spans="25:26">
      <c r="Y1642"/>
      <c r="Z1642"/>
    </row>
    <row r="1643" spans="25:26">
      <c r="Y1643"/>
      <c r="Z1643"/>
    </row>
    <row r="1644" spans="25:26">
      <c r="Y1644"/>
      <c r="Z1644"/>
    </row>
    <row r="1645" spans="25:26">
      <c r="Y1645"/>
      <c r="Z1645"/>
    </row>
    <row r="1646" spans="25:26">
      <c r="Y1646"/>
      <c r="Z1646"/>
    </row>
    <row r="1647" spans="25:26">
      <c r="Y1647"/>
      <c r="Z1647"/>
    </row>
    <row r="1648" spans="25:26">
      <c r="Y1648"/>
      <c r="Z1648"/>
    </row>
    <row r="1649" spans="25:26">
      <c r="Y1649"/>
      <c r="Z1649"/>
    </row>
    <row r="1650" spans="25:26">
      <c r="Y1650"/>
      <c r="Z1650"/>
    </row>
    <row r="1651" spans="25:26">
      <c r="Y1651"/>
      <c r="Z1651"/>
    </row>
    <row r="1652" spans="25:26">
      <c r="Y1652"/>
      <c r="Z1652"/>
    </row>
    <row r="1653" spans="25:26">
      <c r="Y1653"/>
      <c r="Z1653"/>
    </row>
    <row r="1654" spans="25:26">
      <c r="Y1654"/>
      <c r="Z1654"/>
    </row>
    <row r="1655" spans="25:26">
      <c r="Y1655"/>
      <c r="Z1655"/>
    </row>
    <row r="1656" spans="25:26">
      <c r="Y1656"/>
      <c r="Z1656"/>
    </row>
    <row r="1657" spans="25:26">
      <c r="Y1657"/>
      <c r="Z1657"/>
    </row>
    <row r="1658" spans="25:26">
      <c r="Y1658"/>
      <c r="Z1658"/>
    </row>
    <row r="1659" spans="25:26">
      <c r="Y1659"/>
      <c r="Z1659"/>
    </row>
    <row r="1660" spans="25:26">
      <c r="Y1660"/>
      <c r="Z1660"/>
    </row>
    <row r="1661" spans="25:26">
      <c r="Y1661"/>
      <c r="Z1661"/>
    </row>
    <row r="1662" spans="25:26">
      <c r="Y1662"/>
      <c r="Z1662"/>
    </row>
    <row r="1663" spans="25:26">
      <c r="Y1663"/>
      <c r="Z1663"/>
    </row>
    <row r="1664" spans="25:26">
      <c r="Y1664"/>
      <c r="Z1664"/>
    </row>
    <row r="1665" spans="25:26">
      <c r="Y1665"/>
      <c r="Z1665"/>
    </row>
    <row r="1666" spans="25:26">
      <c r="Y1666"/>
      <c r="Z1666"/>
    </row>
    <row r="1667" spans="25:26">
      <c r="Y1667"/>
      <c r="Z1667"/>
    </row>
    <row r="1668" spans="25:26">
      <c r="Y1668"/>
      <c r="Z1668"/>
    </row>
    <row r="1669" spans="25:26">
      <c r="Y1669"/>
      <c r="Z1669"/>
    </row>
    <row r="1670" spans="25:26">
      <c r="Y1670"/>
      <c r="Z1670"/>
    </row>
    <row r="1671" spans="25:26">
      <c r="Y1671"/>
      <c r="Z1671"/>
    </row>
    <row r="1672" spans="25:26">
      <c r="Y1672"/>
      <c r="Z1672"/>
    </row>
    <row r="1673" spans="25:26">
      <c r="Y1673"/>
      <c r="Z1673"/>
    </row>
    <row r="1674" spans="25:26">
      <c r="Y1674"/>
      <c r="Z1674"/>
    </row>
    <row r="1675" spans="25:26">
      <c r="Y1675"/>
      <c r="Z1675"/>
    </row>
    <row r="1676" spans="25:26">
      <c r="Y1676"/>
      <c r="Z1676"/>
    </row>
    <row r="1677" spans="25:26">
      <c r="Y1677"/>
      <c r="Z1677"/>
    </row>
    <row r="1678" spans="25:26">
      <c r="Y1678"/>
      <c r="Z1678"/>
    </row>
    <row r="1679" spans="25:26">
      <c r="Y1679"/>
      <c r="Z1679"/>
    </row>
    <row r="1680" spans="25:26">
      <c r="Y1680"/>
      <c r="Z1680"/>
    </row>
    <row r="1681" spans="25:26">
      <c r="Y1681"/>
      <c r="Z1681"/>
    </row>
    <row r="1682" spans="25:26">
      <c r="Y1682"/>
      <c r="Z1682"/>
    </row>
    <row r="1683" spans="25:26">
      <c r="Y1683"/>
      <c r="Z1683"/>
    </row>
    <row r="1684" spans="25:26">
      <c r="Y1684"/>
      <c r="Z1684"/>
    </row>
    <row r="1685" spans="25:26">
      <c r="Y1685"/>
      <c r="Z1685"/>
    </row>
    <row r="1686" spans="25:26">
      <c r="Y1686"/>
      <c r="Z1686"/>
    </row>
    <row r="1687" spans="25:26">
      <c r="Y1687"/>
      <c r="Z1687"/>
    </row>
    <row r="1688" spans="25:26">
      <c r="Y1688"/>
      <c r="Z1688"/>
    </row>
    <row r="1689" spans="25:26">
      <c r="Y1689"/>
      <c r="Z1689"/>
    </row>
    <row r="1690" spans="25:26">
      <c r="Y1690"/>
      <c r="Z1690"/>
    </row>
    <row r="1691" spans="25:26">
      <c r="Y1691"/>
      <c r="Z1691"/>
    </row>
    <row r="1692" spans="25:26">
      <c r="Y1692"/>
      <c r="Z1692"/>
    </row>
    <row r="1693" spans="25:26">
      <c r="Y1693"/>
      <c r="Z1693"/>
    </row>
    <row r="1694" spans="25:26">
      <c r="Y1694"/>
      <c r="Z1694"/>
    </row>
    <row r="1695" spans="25:26">
      <c r="Y1695"/>
      <c r="Z1695"/>
    </row>
    <row r="1696" spans="25:26">
      <c r="Y1696"/>
      <c r="Z1696"/>
    </row>
    <row r="1697" spans="25:26">
      <c r="Y1697"/>
      <c r="Z1697"/>
    </row>
    <row r="1698" spans="25:26">
      <c r="Y1698"/>
      <c r="Z1698"/>
    </row>
    <row r="1699" spans="25:26">
      <c r="Y1699"/>
      <c r="Z1699"/>
    </row>
    <row r="1700" spans="25:26">
      <c r="Y1700"/>
      <c r="Z1700"/>
    </row>
    <row r="1701" spans="25:26">
      <c r="Y1701"/>
      <c r="Z1701"/>
    </row>
    <row r="1702" spans="25:26">
      <c r="Y1702"/>
      <c r="Z1702"/>
    </row>
    <row r="1703" spans="25:26">
      <c r="Y1703"/>
      <c r="Z1703"/>
    </row>
    <row r="1704" spans="25:26">
      <c r="Y1704"/>
      <c r="Z1704"/>
    </row>
    <row r="1705" spans="25:26">
      <c r="Y1705"/>
      <c r="Z1705"/>
    </row>
    <row r="1706" spans="25:26">
      <c r="Y1706"/>
      <c r="Z1706"/>
    </row>
    <row r="1707" spans="25:26">
      <c r="Y1707"/>
      <c r="Z1707"/>
    </row>
    <row r="1708" spans="25:26">
      <c r="Y1708"/>
      <c r="Z1708"/>
    </row>
    <row r="1709" spans="25:26">
      <c r="Y1709"/>
      <c r="Z1709"/>
    </row>
    <row r="1710" spans="25:26">
      <c r="Y1710"/>
      <c r="Z1710"/>
    </row>
    <row r="1711" spans="25:26">
      <c r="Y1711"/>
      <c r="Z1711"/>
    </row>
    <row r="1712" spans="25:26">
      <c r="Y1712"/>
      <c r="Z1712"/>
    </row>
    <row r="1713" spans="25:26">
      <c r="Y1713"/>
      <c r="Z1713"/>
    </row>
    <row r="1714" spans="25:26">
      <c r="Y1714"/>
      <c r="Z1714"/>
    </row>
    <row r="1715" spans="25:26">
      <c r="Y1715"/>
      <c r="Z1715"/>
    </row>
    <row r="1716" spans="25:26">
      <c r="Y1716"/>
      <c r="Z1716"/>
    </row>
    <row r="1717" spans="25:26">
      <c r="Y1717"/>
      <c r="Z1717"/>
    </row>
    <row r="1718" spans="25:26">
      <c r="Y1718"/>
      <c r="Z1718"/>
    </row>
    <row r="1719" spans="25:26">
      <c r="Y1719"/>
      <c r="Z1719"/>
    </row>
    <row r="1720" spans="25:26">
      <c r="Y1720"/>
      <c r="Z1720"/>
    </row>
    <row r="1721" spans="25:26">
      <c r="Y1721"/>
      <c r="Z1721"/>
    </row>
    <row r="1722" spans="25:26">
      <c r="Y1722"/>
      <c r="Z1722"/>
    </row>
    <row r="1723" spans="25:26">
      <c r="Y1723"/>
      <c r="Z1723"/>
    </row>
    <row r="1724" spans="25:26">
      <c r="Y1724"/>
      <c r="Z1724"/>
    </row>
    <row r="1725" spans="25:26">
      <c r="Y1725"/>
      <c r="Z1725"/>
    </row>
    <row r="1726" spans="25:26">
      <c r="Y1726"/>
      <c r="Z1726"/>
    </row>
    <row r="1727" spans="25:26">
      <c r="Y1727"/>
      <c r="Z1727"/>
    </row>
    <row r="1728" spans="25:26">
      <c r="Y1728"/>
      <c r="Z1728"/>
    </row>
    <row r="1729" spans="25:26">
      <c r="Y1729"/>
      <c r="Z1729"/>
    </row>
    <row r="1730" spans="25:26">
      <c r="Y1730"/>
      <c r="Z1730"/>
    </row>
    <row r="1731" spans="25:26">
      <c r="Y1731"/>
      <c r="Z1731"/>
    </row>
    <row r="1732" spans="25:26">
      <c r="Y1732"/>
      <c r="Z1732"/>
    </row>
    <row r="1733" spans="25:26">
      <c r="Y1733"/>
      <c r="Z1733"/>
    </row>
    <row r="1734" spans="25:26">
      <c r="Y1734"/>
      <c r="Z1734"/>
    </row>
    <row r="1735" spans="25:26">
      <c r="Y1735"/>
      <c r="Z1735"/>
    </row>
    <row r="1736" spans="25:26">
      <c r="Y1736"/>
      <c r="Z1736"/>
    </row>
    <row r="1737" spans="25:26">
      <c r="Y1737"/>
      <c r="Z1737"/>
    </row>
    <row r="1738" spans="25:26">
      <c r="Y1738"/>
      <c r="Z1738"/>
    </row>
    <row r="1739" spans="25:26">
      <c r="Y1739"/>
      <c r="Z1739"/>
    </row>
    <row r="1740" spans="25:26">
      <c r="Y1740"/>
      <c r="Z1740"/>
    </row>
    <row r="1741" spans="25:26">
      <c r="Y1741"/>
      <c r="Z1741"/>
    </row>
    <row r="1742" spans="25:26">
      <c r="Y1742"/>
      <c r="Z1742"/>
    </row>
    <row r="1743" spans="25:26">
      <c r="Y1743"/>
      <c r="Z1743"/>
    </row>
    <row r="1744" spans="25:26">
      <c r="Y1744"/>
      <c r="Z1744"/>
    </row>
    <row r="1745" spans="25:26">
      <c r="Y1745"/>
      <c r="Z1745"/>
    </row>
    <row r="1746" spans="25:26">
      <c r="Y1746"/>
      <c r="Z1746"/>
    </row>
    <row r="1747" spans="25:26">
      <c r="Y1747"/>
      <c r="Z1747"/>
    </row>
    <row r="1748" spans="25:26">
      <c r="Y1748"/>
      <c r="Z1748"/>
    </row>
    <row r="1749" spans="25:26">
      <c r="Y1749"/>
      <c r="Z1749"/>
    </row>
    <row r="1750" spans="25:26">
      <c r="Y1750"/>
      <c r="Z1750"/>
    </row>
    <row r="1751" spans="25:26">
      <c r="Y1751"/>
      <c r="Z1751"/>
    </row>
    <row r="1752" spans="25:26">
      <c r="Y1752"/>
      <c r="Z1752"/>
    </row>
    <row r="1753" spans="25:26">
      <c r="Y1753"/>
      <c r="Z1753"/>
    </row>
    <row r="1754" spans="25:26">
      <c r="Y1754"/>
      <c r="Z1754"/>
    </row>
    <row r="1755" spans="25:26">
      <c r="Y1755"/>
      <c r="Z1755"/>
    </row>
    <row r="1756" spans="25:26">
      <c r="Y1756"/>
      <c r="Z1756"/>
    </row>
    <row r="1757" spans="25:26">
      <c r="Y1757"/>
      <c r="Z1757"/>
    </row>
    <row r="1758" spans="25:26">
      <c r="Y1758"/>
      <c r="Z1758"/>
    </row>
    <row r="1759" spans="25:26">
      <c r="Y1759"/>
      <c r="Z1759"/>
    </row>
    <row r="1760" spans="25:26">
      <c r="Y1760"/>
      <c r="Z1760"/>
    </row>
    <row r="1761" spans="25:26">
      <c r="Y1761"/>
      <c r="Z1761"/>
    </row>
    <row r="1762" spans="25:26">
      <c r="Y1762"/>
      <c r="Z1762"/>
    </row>
    <row r="1763" spans="25:26">
      <c r="Y1763"/>
      <c r="Z1763"/>
    </row>
    <row r="1764" spans="25:26">
      <c r="Y1764"/>
      <c r="Z1764"/>
    </row>
    <row r="1765" spans="25:26">
      <c r="Y1765"/>
      <c r="Z1765"/>
    </row>
    <row r="1766" spans="25:26">
      <c r="Y1766"/>
      <c r="Z1766"/>
    </row>
    <row r="1767" spans="25:26">
      <c r="Y1767"/>
      <c r="Z1767"/>
    </row>
    <row r="1768" spans="25:26">
      <c r="Y1768"/>
      <c r="Z1768"/>
    </row>
    <row r="1769" spans="25:26">
      <c r="Y1769"/>
      <c r="Z1769"/>
    </row>
    <row r="1770" spans="25:26">
      <c r="Y1770"/>
      <c r="Z1770"/>
    </row>
    <row r="1771" spans="25:26">
      <c r="Y1771"/>
      <c r="Z1771"/>
    </row>
    <row r="1772" spans="25:26">
      <c r="Y1772"/>
      <c r="Z1772"/>
    </row>
    <row r="1773" spans="25:26">
      <c r="Y1773"/>
      <c r="Z1773"/>
    </row>
    <row r="1774" spans="25:26">
      <c r="Y1774"/>
      <c r="Z1774"/>
    </row>
    <row r="1775" spans="25:26">
      <c r="Y1775"/>
      <c r="Z1775"/>
    </row>
    <row r="1776" spans="25:26">
      <c r="Y1776"/>
      <c r="Z1776"/>
    </row>
    <row r="1777" spans="25:26">
      <c r="Y1777"/>
      <c r="Z1777"/>
    </row>
    <row r="1778" spans="25:26">
      <c r="Y1778"/>
      <c r="Z1778"/>
    </row>
    <row r="1779" spans="25:26">
      <c r="Y1779"/>
      <c r="Z1779"/>
    </row>
    <row r="1780" spans="25:26">
      <c r="Y1780"/>
      <c r="Z1780"/>
    </row>
    <row r="1781" spans="25:26">
      <c r="Y1781"/>
      <c r="Z1781"/>
    </row>
    <row r="1782" spans="25:26">
      <c r="Y1782"/>
      <c r="Z1782"/>
    </row>
    <row r="1783" spans="25:26">
      <c r="Y1783"/>
      <c r="Z1783"/>
    </row>
    <row r="1784" spans="25:26">
      <c r="Y1784"/>
      <c r="Z1784"/>
    </row>
    <row r="1785" spans="25:26">
      <c r="Y1785"/>
      <c r="Z1785"/>
    </row>
    <row r="1786" spans="25:26">
      <c r="Y1786"/>
      <c r="Z1786"/>
    </row>
    <row r="1787" spans="25:26">
      <c r="Y1787"/>
      <c r="Z1787"/>
    </row>
    <row r="1788" spans="25:26">
      <c r="Y1788"/>
      <c r="Z1788"/>
    </row>
    <row r="1789" spans="25:26">
      <c r="Y1789"/>
      <c r="Z1789"/>
    </row>
    <row r="1790" spans="25:26">
      <c r="Y1790"/>
      <c r="Z1790"/>
    </row>
    <row r="1791" spans="25:26">
      <c r="Y1791"/>
      <c r="Z1791"/>
    </row>
    <row r="1792" spans="25:26">
      <c r="Y1792"/>
      <c r="Z1792"/>
    </row>
    <row r="1793" spans="25:26">
      <c r="Y1793"/>
      <c r="Z1793"/>
    </row>
    <row r="1794" spans="25:26">
      <c r="Y1794"/>
      <c r="Z1794"/>
    </row>
    <row r="1795" spans="25:26">
      <c r="Y1795"/>
      <c r="Z1795"/>
    </row>
    <row r="1796" spans="25:26">
      <c r="Y1796"/>
      <c r="Z1796"/>
    </row>
    <row r="1797" spans="25:26">
      <c r="Y1797"/>
      <c r="Z1797"/>
    </row>
    <row r="1798" spans="25:26">
      <c r="Y1798"/>
      <c r="Z1798"/>
    </row>
    <row r="1799" spans="25:26">
      <c r="Y1799"/>
      <c r="Z1799"/>
    </row>
    <row r="1800" spans="25:26">
      <c r="Y1800"/>
      <c r="Z1800"/>
    </row>
    <row r="1801" spans="25:26">
      <c r="Y1801"/>
      <c r="Z1801"/>
    </row>
    <row r="1802" spans="25:26">
      <c r="Y1802"/>
      <c r="Z1802"/>
    </row>
    <row r="1803" spans="25:26">
      <c r="Y1803"/>
      <c r="Z1803"/>
    </row>
    <row r="1804" spans="25:26">
      <c r="Y1804"/>
      <c r="Z1804"/>
    </row>
    <row r="1805" spans="25:26">
      <c r="Y1805"/>
      <c r="Z1805"/>
    </row>
    <row r="1806" spans="25:26">
      <c r="Y1806"/>
      <c r="Z1806"/>
    </row>
    <row r="1807" spans="25:26">
      <c r="Y1807"/>
      <c r="Z1807"/>
    </row>
    <row r="1808" spans="25:26">
      <c r="Y1808"/>
      <c r="Z1808"/>
    </row>
    <row r="1809" spans="25:26">
      <c r="Y1809"/>
      <c r="Z1809"/>
    </row>
    <row r="1810" spans="25:26">
      <c r="Y1810"/>
      <c r="Z1810"/>
    </row>
    <row r="1811" spans="25:26">
      <c r="Y1811"/>
      <c r="Z1811"/>
    </row>
    <row r="1812" spans="25:26">
      <c r="Y1812"/>
      <c r="Z1812"/>
    </row>
    <row r="1813" spans="25:26">
      <c r="Y1813"/>
      <c r="Z1813"/>
    </row>
    <row r="1814" spans="25:26">
      <c r="Y1814"/>
      <c r="Z1814"/>
    </row>
    <row r="1815" spans="25:26">
      <c r="Y1815"/>
      <c r="Z1815"/>
    </row>
    <row r="1816" spans="25:26">
      <c r="Y1816"/>
      <c r="Z1816"/>
    </row>
    <row r="1817" spans="25:26">
      <c r="Y1817"/>
      <c r="Z1817"/>
    </row>
    <row r="1818" spans="25:26">
      <c r="Y1818"/>
      <c r="Z1818"/>
    </row>
    <row r="1819" spans="25:26">
      <c r="Y1819"/>
      <c r="Z1819"/>
    </row>
    <row r="1820" spans="25:26">
      <c r="Y1820"/>
      <c r="Z1820"/>
    </row>
    <row r="1821" spans="25:26">
      <c r="Y1821"/>
      <c r="Z1821"/>
    </row>
    <row r="1822" spans="25:26">
      <c r="Y1822"/>
      <c r="Z1822"/>
    </row>
    <row r="1823" spans="25:26">
      <c r="Y1823"/>
      <c r="Z1823"/>
    </row>
    <row r="1824" spans="25:26">
      <c r="Y1824"/>
      <c r="Z1824"/>
    </row>
    <row r="1825" spans="25:26">
      <c r="Y1825"/>
      <c r="Z1825"/>
    </row>
    <row r="1826" spans="25:26">
      <c r="Y1826"/>
      <c r="Z1826"/>
    </row>
    <row r="1827" spans="25:26">
      <c r="Y1827"/>
      <c r="Z1827"/>
    </row>
    <row r="1828" spans="25:26">
      <c r="Y1828"/>
      <c r="Z1828"/>
    </row>
    <row r="1829" spans="25:26">
      <c r="Y1829"/>
      <c r="Z1829"/>
    </row>
    <row r="1830" spans="25:26">
      <c r="Y1830"/>
      <c r="Z1830"/>
    </row>
    <row r="1831" spans="25:26">
      <c r="Y1831"/>
      <c r="Z1831"/>
    </row>
    <row r="1832" spans="25:26">
      <c r="Y1832"/>
      <c r="Z1832"/>
    </row>
    <row r="1833" spans="25:26">
      <c r="Y1833"/>
      <c r="Z1833"/>
    </row>
    <row r="1834" spans="25:26">
      <c r="Y1834"/>
      <c r="Z1834"/>
    </row>
    <row r="1835" spans="25:26">
      <c r="Y1835"/>
      <c r="Z1835"/>
    </row>
    <row r="1836" spans="25:26">
      <c r="Y1836"/>
      <c r="Z1836"/>
    </row>
    <row r="1837" spans="25:26">
      <c r="Y1837"/>
      <c r="Z1837"/>
    </row>
    <row r="1838" spans="25:26">
      <c r="Y1838"/>
      <c r="Z1838"/>
    </row>
    <row r="1839" spans="25:26">
      <c r="Y1839"/>
      <c r="Z1839"/>
    </row>
    <row r="1840" spans="25:26">
      <c r="Y1840"/>
      <c r="Z1840"/>
    </row>
    <row r="1841" spans="25:26">
      <c r="Y1841"/>
      <c r="Z1841"/>
    </row>
    <row r="1842" spans="25:26">
      <c r="Y1842"/>
      <c r="Z1842"/>
    </row>
    <row r="1843" spans="25:26">
      <c r="Y1843"/>
      <c r="Z1843"/>
    </row>
    <row r="1844" spans="25:26">
      <c r="Y1844"/>
      <c r="Z1844"/>
    </row>
    <row r="1845" spans="25:26">
      <c r="Y1845"/>
      <c r="Z1845"/>
    </row>
    <row r="1846" spans="25:26">
      <c r="Y1846"/>
      <c r="Z1846"/>
    </row>
    <row r="1847" spans="25:26">
      <c r="Y1847"/>
      <c r="Z1847"/>
    </row>
    <row r="1848" spans="25:26">
      <c r="Y1848"/>
      <c r="Z1848"/>
    </row>
    <row r="1849" spans="25:26">
      <c r="Y1849"/>
      <c r="Z1849"/>
    </row>
    <row r="1850" spans="25:26">
      <c r="Y1850"/>
      <c r="Z1850"/>
    </row>
    <row r="1851" spans="25:26">
      <c r="Y1851"/>
      <c r="Z1851"/>
    </row>
    <row r="1852" spans="25:26">
      <c r="Y1852"/>
      <c r="Z1852"/>
    </row>
    <row r="1853" spans="25:26">
      <c r="Y1853"/>
      <c r="Z1853"/>
    </row>
    <row r="1854" spans="25:26">
      <c r="Y1854"/>
      <c r="Z1854"/>
    </row>
    <row r="1855" spans="25:26">
      <c r="Y1855"/>
      <c r="Z1855"/>
    </row>
    <row r="1856" spans="25:26">
      <c r="Y1856"/>
      <c r="Z1856"/>
    </row>
    <row r="1857" spans="25:26">
      <c r="Y1857"/>
      <c r="Z1857"/>
    </row>
    <row r="1858" spans="25:26">
      <c r="Y1858"/>
      <c r="Z1858"/>
    </row>
    <row r="1859" spans="25:26">
      <c r="Y1859"/>
      <c r="Z1859"/>
    </row>
    <row r="1860" spans="25:26">
      <c r="Y1860"/>
      <c r="Z1860"/>
    </row>
    <row r="1861" spans="25:26">
      <c r="Y1861"/>
      <c r="Z1861"/>
    </row>
    <row r="1862" spans="25:26">
      <c r="Y1862"/>
      <c r="Z1862"/>
    </row>
    <row r="1863" spans="25:26">
      <c r="Y1863"/>
      <c r="Z1863"/>
    </row>
    <row r="1864" spans="25:26">
      <c r="Y1864"/>
      <c r="Z1864"/>
    </row>
    <row r="1865" spans="25:26">
      <c r="Y1865"/>
      <c r="Z1865"/>
    </row>
    <row r="1866" spans="25:26">
      <c r="Y1866"/>
      <c r="Z1866"/>
    </row>
    <row r="1867" spans="25:26">
      <c r="Y1867"/>
      <c r="Z1867"/>
    </row>
    <row r="1868" spans="25:26">
      <c r="Y1868"/>
      <c r="Z1868"/>
    </row>
    <row r="1869" spans="25:26">
      <c r="Y1869"/>
      <c r="Z1869"/>
    </row>
    <row r="1870" spans="25:26">
      <c r="Y1870"/>
      <c r="Z1870"/>
    </row>
    <row r="1871" spans="25:26">
      <c r="Y1871"/>
      <c r="Z1871"/>
    </row>
    <row r="1872" spans="25:26">
      <c r="Y1872"/>
      <c r="Z1872"/>
    </row>
    <row r="1873" spans="25:26">
      <c r="Y1873"/>
      <c r="Z1873"/>
    </row>
    <row r="1874" spans="25:26">
      <c r="Y1874"/>
      <c r="Z1874"/>
    </row>
    <row r="1875" spans="25:26">
      <c r="Y1875"/>
      <c r="Z1875"/>
    </row>
    <row r="1876" spans="25:26">
      <c r="Y1876"/>
      <c r="Z1876"/>
    </row>
    <row r="1877" spans="25:26">
      <c r="Y1877"/>
      <c r="Z1877"/>
    </row>
    <row r="1878" spans="25:26">
      <c r="Y1878"/>
      <c r="Z1878"/>
    </row>
    <row r="1879" spans="25:26">
      <c r="Y1879"/>
      <c r="Z1879"/>
    </row>
    <row r="1880" spans="25:26">
      <c r="Y1880"/>
      <c r="Z1880"/>
    </row>
    <row r="1881" spans="25:26">
      <c r="Y1881"/>
      <c r="Z1881"/>
    </row>
    <row r="1882" spans="25:26">
      <c r="Y1882"/>
      <c r="Z1882"/>
    </row>
    <row r="1883" spans="25:26">
      <c r="Y1883"/>
      <c r="Z1883"/>
    </row>
    <row r="1884" spans="25:26">
      <c r="Y1884"/>
      <c r="Z1884"/>
    </row>
    <row r="1885" spans="25:26">
      <c r="Y1885"/>
      <c r="Z1885"/>
    </row>
    <row r="1886" spans="25:26">
      <c r="Y1886"/>
      <c r="Z1886"/>
    </row>
    <row r="1887" spans="25:26">
      <c r="Y1887"/>
      <c r="Z1887"/>
    </row>
    <row r="1888" spans="25:26">
      <c r="Y1888"/>
      <c r="Z1888"/>
    </row>
    <row r="1889" spans="25:26">
      <c r="Y1889"/>
      <c r="Z1889"/>
    </row>
    <row r="1890" spans="25:26">
      <c r="Y1890"/>
      <c r="Z1890"/>
    </row>
    <row r="1891" spans="25:26">
      <c r="Y1891"/>
      <c r="Z1891"/>
    </row>
    <row r="1892" spans="25:26">
      <c r="Y1892"/>
      <c r="Z1892"/>
    </row>
    <row r="1893" spans="25:26">
      <c r="Y1893"/>
      <c r="Z1893"/>
    </row>
    <row r="1894" spans="25:26">
      <c r="Y1894"/>
      <c r="Z1894"/>
    </row>
    <row r="1895" spans="25:26">
      <c r="Y1895"/>
      <c r="Z1895"/>
    </row>
    <row r="1896" spans="25:26">
      <c r="Y1896"/>
      <c r="Z1896"/>
    </row>
    <row r="1897" spans="25:26">
      <c r="Y1897"/>
      <c r="Z1897"/>
    </row>
    <row r="1898" spans="25:26">
      <c r="Y1898"/>
      <c r="Z1898"/>
    </row>
    <row r="1899" spans="25:26">
      <c r="Y1899"/>
      <c r="Z1899"/>
    </row>
    <row r="1900" spans="25:26">
      <c r="Y1900"/>
      <c r="Z1900"/>
    </row>
    <row r="1901" spans="25:26">
      <c r="Y1901"/>
      <c r="Z1901"/>
    </row>
    <row r="1902" spans="25:26">
      <c r="Y1902"/>
      <c r="Z1902"/>
    </row>
    <row r="1903" spans="25:26">
      <c r="Y1903"/>
      <c r="Z1903"/>
    </row>
    <row r="1904" spans="25:26">
      <c r="Y1904"/>
      <c r="Z1904"/>
    </row>
    <row r="1905" spans="25:26">
      <c r="Y1905"/>
      <c r="Z1905"/>
    </row>
    <row r="1906" spans="25:26">
      <c r="Y1906"/>
      <c r="Z1906"/>
    </row>
    <row r="1907" spans="25:26">
      <c r="Y1907"/>
      <c r="Z1907"/>
    </row>
    <row r="1908" spans="25:26">
      <c r="Y1908"/>
      <c r="Z1908"/>
    </row>
    <row r="1909" spans="25:26">
      <c r="Y1909"/>
      <c r="Z1909"/>
    </row>
    <row r="1910" spans="25:26">
      <c r="Y1910"/>
      <c r="Z1910"/>
    </row>
    <row r="1911" spans="25:26">
      <c r="Y1911"/>
      <c r="Z1911"/>
    </row>
    <row r="1912" spans="25:26">
      <c r="Y1912"/>
      <c r="Z1912"/>
    </row>
    <row r="1913" spans="25:26">
      <c r="Y1913"/>
      <c r="Z1913"/>
    </row>
    <row r="1914" spans="25:26">
      <c r="Y1914"/>
      <c r="Z1914"/>
    </row>
    <row r="1915" spans="25:26">
      <c r="Y1915"/>
      <c r="Z1915"/>
    </row>
    <row r="1916" spans="25:26">
      <c r="Y1916"/>
      <c r="Z1916"/>
    </row>
    <row r="1917" spans="25:26">
      <c r="Y1917"/>
      <c r="Z1917"/>
    </row>
    <row r="1918" spans="25:26">
      <c r="Y1918"/>
      <c r="Z1918"/>
    </row>
    <row r="1919" spans="25:26">
      <c r="Y1919"/>
      <c r="Z1919"/>
    </row>
    <row r="1920" spans="25:26">
      <c r="Y1920"/>
      <c r="Z1920"/>
    </row>
    <row r="1921" spans="25:26">
      <c r="Y1921"/>
      <c r="Z1921"/>
    </row>
    <row r="1922" spans="25:26">
      <c r="Y1922"/>
      <c r="Z1922"/>
    </row>
    <row r="1923" spans="25:26">
      <c r="Y1923"/>
      <c r="Z1923"/>
    </row>
    <row r="1924" spans="25:26">
      <c r="Y1924"/>
      <c r="Z1924"/>
    </row>
    <row r="1925" spans="25:26">
      <c r="Y1925"/>
      <c r="Z1925"/>
    </row>
    <row r="1926" spans="25:26">
      <c r="Y1926"/>
      <c r="Z1926"/>
    </row>
    <row r="1927" spans="25:26">
      <c r="Y1927"/>
      <c r="Z1927"/>
    </row>
    <row r="1928" spans="25:26">
      <c r="Y1928"/>
      <c r="Z1928"/>
    </row>
    <row r="1929" spans="25:26">
      <c r="Y1929"/>
      <c r="Z1929"/>
    </row>
    <row r="1930" spans="25:26">
      <c r="Y1930"/>
      <c r="Z1930"/>
    </row>
    <row r="1931" spans="25:26">
      <c r="Y1931"/>
      <c r="Z1931"/>
    </row>
    <row r="1932" spans="25:26">
      <c r="Y1932"/>
      <c r="Z1932"/>
    </row>
    <row r="1933" spans="25:26">
      <c r="Y1933"/>
      <c r="Z1933"/>
    </row>
    <row r="1934" spans="25:26">
      <c r="Y1934"/>
      <c r="Z1934"/>
    </row>
    <row r="1935" spans="25:26">
      <c r="Y1935"/>
      <c r="Z1935"/>
    </row>
    <row r="1936" spans="25:26">
      <c r="Y1936"/>
      <c r="Z1936"/>
    </row>
    <row r="1937" spans="25:26">
      <c r="Y1937"/>
      <c r="Z1937"/>
    </row>
    <row r="1938" spans="25:26">
      <c r="Y1938"/>
      <c r="Z1938"/>
    </row>
    <row r="1939" spans="25:26">
      <c r="Y1939"/>
      <c r="Z1939"/>
    </row>
    <row r="1940" spans="25:26">
      <c r="Y1940"/>
      <c r="Z1940"/>
    </row>
    <row r="1941" spans="25:26">
      <c r="Y1941"/>
      <c r="Z1941"/>
    </row>
    <row r="1942" spans="25:26">
      <c r="Y1942"/>
      <c r="Z1942"/>
    </row>
    <row r="1943" spans="25:26">
      <c r="Y1943"/>
      <c r="Z1943"/>
    </row>
    <row r="1944" spans="25:26">
      <c r="Y1944"/>
      <c r="Z1944"/>
    </row>
    <row r="1945" spans="25:26">
      <c r="Y1945"/>
      <c r="Z1945"/>
    </row>
    <row r="1946" spans="25:26">
      <c r="Y1946"/>
      <c r="Z1946"/>
    </row>
    <row r="1947" spans="25:26">
      <c r="Y1947"/>
      <c r="Z1947"/>
    </row>
    <row r="1948" spans="25:26">
      <c r="Y1948"/>
      <c r="Z1948"/>
    </row>
    <row r="1949" spans="25:26">
      <c r="Y1949"/>
      <c r="Z1949"/>
    </row>
    <row r="1950" spans="25:26">
      <c r="Y1950"/>
      <c r="Z1950"/>
    </row>
    <row r="1951" spans="25:26">
      <c r="Y1951"/>
      <c r="Z1951"/>
    </row>
    <row r="1952" spans="25:26">
      <c r="Y1952"/>
      <c r="Z1952"/>
    </row>
    <row r="1953" spans="25:26">
      <c r="Y1953"/>
      <c r="Z1953"/>
    </row>
    <row r="1954" spans="25:26">
      <c r="Y1954"/>
      <c r="Z1954"/>
    </row>
    <row r="1955" spans="25:26">
      <c r="Y1955"/>
      <c r="Z1955"/>
    </row>
    <row r="1956" spans="25:26">
      <c r="Y1956"/>
      <c r="Z1956"/>
    </row>
    <row r="1957" spans="25:26">
      <c r="Y1957"/>
      <c r="Z1957"/>
    </row>
    <row r="1958" spans="25:26">
      <c r="Y1958"/>
      <c r="Z1958"/>
    </row>
    <row r="1959" spans="25:26">
      <c r="Y1959"/>
      <c r="Z1959"/>
    </row>
    <row r="1960" spans="25:26">
      <c r="Y1960"/>
      <c r="Z1960"/>
    </row>
    <row r="1961" spans="25:26">
      <c r="Y1961"/>
      <c r="Z1961"/>
    </row>
    <row r="1962" spans="25:26">
      <c r="Y1962"/>
      <c r="Z1962"/>
    </row>
    <row r="1963" spans="25:26">
      <c r="Y1963"/>
      <c r="Z1963"/>
    </row>
    <row r="1964" spans="25:26">
      <c r="Y1964"/>
      <c r="Z1964"/>
    </row>
    <row r="1965" spans="25:26">
      <c r="Y1965"/>
      <c r="Z1965"/>
    </row>
    <row r="1966" spans="25:26">
      <c r="Y1966"/>
      <c r="Z1966"/>
    </row>
    <row r="1967" spans="25:26">
      <c r="Y1967"/>
      <c r="Z1967"/>
    </row>
    <row r="1968" spans="25:26">
      <c r="Y1968"/>
      <c r="Z1968"/>
    </row>
    <row r="1969" spans="25:26">
      <c r="Y1969"/>
      <c r="Z1969"/>
    </row>
    <row r="1970" spans="25:26">
      <c r="Y1970"/>
      <c r="Z1970"/>
    </row>
    <row r="1971" spans="25:26">
      <c r="Y1971"/>
      <c r="Z1971"/>
    </row>
    <row r="1972" spans="25:26">
      <c r="Y1972"/>
      <c r="Z1972"/>
    </row>
    <row r="1973" spans="25:26">
      <c r="Y1973"/>
      <c r="Z1973"/>
    </row>
    <row r="1974" spans="25:26">
      <c r="Y1974"/>
      <c r="Z1974"/>
    </row>
    <row r="1975" spans="25:26">
      <c r="Y1975"/>
      <c r="Z1975"/>
    </row>
    <row r="1976" spans="25:26">
      <c r="Y1976"/>
      <c r="Z1976"/>
    </row>
    <row r="1977" spans="25:26">
      <c r="Y1977"/>
      <c r="Z1977"/>
    </row>
    <row r="1978" spans="25:26">
      <c r="Y1978"/>
      <c r="Z1978"/>
    </row>
    <row r="1979" spans="25:26">
      <c r="Y1979"/>
      <c r="Z1979"/>
    </row>
    <row r="1980" spans="25:26">
      <c r="Y1980"/>
      <c r="Z1980"/>
    </row>
    <row r="1981" spans="25:26">
      <c r="Y1981"/>
      <c r="Z1981"/>
    </row>
    <row r="1982" spans="25:26">
      <c r="Y1982"/>
      <c r="Z1982"/>
    </row>
    <row r="1983" spans="25:26">
      <c r="Y1983"/>
      <c r="Z1983"/>
    </row>
    <row r="1984" spans="25:26">
      <c r="Y1984"/>
      <c r="Z1984"/>
    </row>
    <row r="1985" spans="25:26">
      <c r="Y1985"/>
      <c r="Z1985"/>
    </row>
    <row r="1986" spans="25:26">
      <c r="Y1986"/>
      <c r="Z1986"/>
    </row>
    <row r="1987" spans="25:26">
      <c r="Y1987"/>
      <c r="Z1987"/>
    </row>
    <row r="1988" spans="25:26">
      <c r="Y1988"/>
      <c r="Z1988"/>
    </row>
    <row r="1989" spans="25:26">
      <c r="Y1989"/>
      <c r="Z1989"/>
    </row>
    <row r="1990" spans="25:26">
      <c r="Y1990"/>
      <c r="Z1990"/>
    </row>
    <row r="1991" spans="25:26">
      <c r="Y1991"/>
      <c r="Z1991"/>
    </row>
    <row r="1992" spans="25:26">
      <c r="Y1992"/>
      <c r="Z1992"/>
    </row>
    <row r="1993" spans="25:26">
      <c r="Y1993"/>
      <c r="Z1993"/>
    </row>
    <row r="1994" spans="25:26">
      <c r="Y1994"/>
      <c r="Z1994"/>
    </row>
    <row r="1995" spans="25:26">
      <c r="Y1995"/>
      <c r="Z1995"/>
    </row>
    <row r="1996" spans="25:26">
      <c r="Y1996"/>
      <c r="Z1996"/>
    </row>
    <row r="1997" spans="25:26">
      <c r="Y1997"/>
      <c r="Z1997"/>
    </row>
    <row r="1998" spans="25:26">
      <c r="Y1998"/>
      <c r="Z1998"/>
    </row>
    <row r="1999" spans="25:26">
      <c r="Y1999"/>
      <c r="Z1999"/>
    </row>
    <row r="2000" spans="25:26">
      <c r="Y2000"/>
      <c r="Z2000"/>
    </row>
    <row r="2001" spans="25:26">
      <c r="Y2001"/>
      <c r="Z2001"/>
    </row>
    <row r="2002" spans="25:26">
      <c r="Y2002"/>
      <c r="Z2002"/>
    </row>
    <row r="2003" spans="25:26">
      <c r="Y2003"/>
      <c r="Z2003"/>
    </row>
    <row r="2004" spans="25:26">
      <c r="Y2004"/>
      <c r="Z2004"/>
    </row>
    <row r="2005" spans="25:26">
      <c r="Y2005"/>
      <c r="Z2005"/>
    </row>
    <row r="2006" spans="25:26">
      <c r="Y2006"/>
      <c r="Z2006"/>
    </row>
    <row r="2007" spans="25:26">
      <c r="Y2007"/>
      <c r="Z2007"/>
    </row>
    <row r="2008" spans="25:26">
      <c r="Y2008"/>
      <c r="Z2008"/>
    </row>
    <row r="2009" spans="25:26">
      <c r="Y2009"/>
      <c r="Z2009"/>
    </row>
    <row r="2010" spans="25:26">
      <c r="Y2010"/>
      <c r="Z2010"/>
    </row>
    <row r="2011" spans="25:26">
      <c r="Y2011"/>
      <c r="Z2011"/>
    </row>
    <row r="2012" spans="25:26">
      <c r="Y2012"/>
      <c r="Z2012"/>
    </row>
    <row r="2013" spans="25:26">
      <c r="Y2013"/>
      <c r="Z2013"/>
    </row>
    <row r="2014" spans="25:26">
      <c r="Y2014"/>
      <c r="Z2014"/>
    </row>
    <row r="2015" spans="25:26">
      <c r="Y2015"/>
      <c r="Z2015"/>
    </row>
    <row r="2016" spans="25:26">
      <c r="Y2016"/>
      <c r="Z2016"/>
    </row>
    <row r="2017" spans="25:26">
      <c r="Y2017"/>
      <c r="Z2017"/>
    </row>
    <row r="2018" spans="25:26">
      <c r="Y2018"/>
      <c r="Z2018"/>
    </row>
    <row r="2019" spans="25:26">
      <c r="Y2019"/>
      <c r="Z2019"/>
    </row>
    <row r="2020" spans="25:26">
      <c r="Y2020"/>
      <c r="Z2020"/>
    </row>
    <row r="2021" spans="25:26">
      <c r="Y2021"/>
      <c r="Z2021"/>
    </row>
    <row r="2022" spans="25:26">
      <c r="Y2022"/>
      <c r="Z2022"/>
    </row>
    <row r="2023" spans="25:26">
      <c r="Y2023"/>
      <c r="Z2023"/>
    </row>
    <row r="2024" spans="25:26">
      <c r="Y2024"/>
      <c r="Z2024"/>
    </row>
    <row r="2025" spans="25:26">
      <c r="Y2025"/>
      <c r="Z2025"/>
    </row>
    <row r="2026" spans="25:26">
      <c r="Y2026"/>
      <c r="Z2026"/>
    </row>
    <row r="2027" spans="25:26">
      <c r="Y2027"/>
      <c r="Z2027"/>
    </row>
    <row r="2028" spans="25:26">
      <c r="Y2028"/>
      <c r="Z2028"/>
    </row>
    <row r="2029" spans="25:26">
      <c r="Y2029"/>
      <c r="Z2029"/>
    </row>
    <row r="2030" spans="25:26">
      <c r="Y2030"/>
      <c r="Z2030"/>
    </row>
    <row r="2031" spans="25:26">
      <c r="Y2031"/>
      <c r="Z2031"/>
    </row>
    <row r="2032" spans="25:26">
      <c r="Y2032"/>
      <c r="Z2032"/>
    </row>
    <row r="2033" spans="25:26">
      <c r="Y2033"/>
      <c r="Z2033"/>
    </row>
    <row r="2034" spans="25:26">
      <c r="Y2034"/>
      <c r="Z2034"/>
    </row>
    <row r="2035" spans="25:26">
      <c r="Y2035"/>
      <c r="Z2035"/>
    </row>
    <row r="2036" spans="25:26">
      <c r="Y2036"/>
      <c r="Z2036"/>
    </row>
    <row r="2037" spans="25:26">
      <c r="Y2037"/>
      <c r="Z2037"/>
    </row>
    <row r="2038" spans="25:26">
      <c r="Y2038"/>
      <c r="Z2038"/>
    </row>
    <row r="2039" spans="25:26">
      <c r="Y2039"/>
      <c r="Z2039"/>
    </row>
    <row r="2040" spans="25:26">
      <c r="Y2040"/>
      <c r="Z2040"/>
    </row>
    <row r="2041" spans="25:26">
      <c r="Y2041"/>
      <c r="Z2041"/>
    </row>
    <row r="2042" spans="25:26">
      <c r="Y2042"/>
      <c r="Z2042"/>
    </row>
    <row r="2043" spans="25:26">
      <c r="Y2043"/>
      <c r="Z2043"/>
    </row>
    <row r="2044" spans="25:26">
      <c r="Y2044"/>
      <c r="Z2044"/>
    </row>
    <row r="2045" spans="25:26">
      <c r="Y2045"/>
      <c r="Z2045"/>
    </row>
    <row r="2046" spans="25:26">
      <c r="Y2046"/>
      <c r="Z2046"/>
    </row>
    <row r="2047" spans="25:26">
      <c r="Y2047"/>
      <c r="Z2047"/>
    </row>
    <row r="2048" spans="25:26">
      <c r="Y2048"/>
      <c r="Z2048"/>
    </row>
    <row r="2049" spans="25:26">
      <c r="Y2049"/>
      <c r="Z2049"/>
    </row>
    <row r="2050" spans="25:26">
      <c r="Y2050"/>
      <c r="Z2050"/>
    </row>
    <row r="2051" spans="25:26">
      <c r="Y2051"/>
      <c r="Z2051"/>
    </row>
    <row r="2052" spans="25:26">
      <c r="Y2052"/>
      <c r="Z2052"/>
    </row>
    <row r="2053" spans="25:26">
      <c r="Y2053"/>
      <c r="Z2053"/>
    </row>
    <row r="2054" spans="25:26">
      <c r="Y2054"/>
      <c r="Z2054"/>
    </row>
    <row r="2055" spans="25:26">
      <c r="Y2055"/>
      <c r="Z2055"/>
    </row>
    <row r="2056" spans="25:26">
      <c r="Y2056"/>
      <c r="Z2056"/>
    </row>
    <row r="2057" spans="25:26">
      <c r="Y2057"/>
      <c r="Z2057"/>
    </row>
    <row r="2058" spans="25:26">
      <c r="Y2058"/>
      <c r="Z2058"/>
    </row>
    <row r="2059" spans="25:26">
      <c r="Y2059"/>
      <c r="Z2059"/>
    </row>
    <row r="2060" spans="25:26">
      <c r="Y2060"/>
      <c r="Z2060"/>
    </row>
    <row r="2061" spans="25:26">
      <c r="Y2061"/>
      <c r="Z2061"/>
    </row>
    <row r="2062" spans="25:26">
      <c r="Y2062"/>
      <c r="Z2062"/>
    </row>
    <row r="2063" spans="25:26">
      <c r="Y2063"/>
      <c r="Z2063"/>
    </row>
    <row r="2064" spans="25:26">
      <c r="Y2064"/>
      <c r="Z2064"/>
    </row>
    <row r="2065" spans="25:26">
      <c r="Y2065"/>
      <c r="Z2065"/>
    </row>
    <row r="2066" spans="25:26">
      <c r="Y2066"/>
      <c r="Z2066"/>
    </row>
    <row r="2067" spans="25:26">
      <c r="Y2067"/>
      <c r="Z2067"/>
    </row>
    <row r="2068" spans="25:26">
      <c r="Y2068"/>
      <c r="Z2068"/>
    </row>
    <row r="2069" spans="25:26">
      <c r="Y2069"/>
      <c r="Z2069"/>
    </row>
    <row r="2070" spans="25:26">
      <c r="Y2070"/>
      <c r="Z2070"/>
    </row>
    <row r="2071" spans="25:26">
      <c r="Y2071"/>
      <c r="Z2071"/>
    </row>
    <row r="2072" spans="25:26">
      <c r="Y2072"/>
      <c r="Z2072"/>
    </row>
    <row r="2073" spans="25:26">
      <c r="Y2073"/>
      <c r="Z2073"/>
    </row>
    <row r="2074" spans="25:26">
      <c r="Y2074"/>
      <c r="Z2074"/>
    </row>
    <row r="2075" spans="25:26">
      <c r="Y2075"/>
      <c r="Z2075"/>
    </row>
    <row r="2076" spans="25:26">
      <c r="Y2076"/>
      <c r="Z2076"/>
    </row>
    <row r="2077" spans="25:26">
      <c r="Y2077"/>
      <c r="Z2077"/>
    </row>
    <row r="2078" spans="25:26">
      <c r="Y2078"/>
      <c r="Z2078"/>
    </row>
    <row r="2079" spans="25:26">
      <c r="Y2079"/>
      <c r="Z2079"/>
    </row>
    <row r="2080" spans="25:26">
      <c r="Y2080"/>
      <c r="Z2080"/>
    </row>
    <row r="2081" spans="25:26">
      <c r="Y2081"/>
      <c r="Z2081"/>
    </row>
    <row r="2082" spans="25:26">
      <c r="Y2082"/>
      <c r="Z2082"/>
    </row>
    <row r="2083" spans="25:26">
      <c r="Y2083"/>
      <c r="Z2083"/>
    </row>
    <row r="2084" spans="25:26">
      <c r="Y2084"/>
      <c r="Z2084"/>
    </row>
    <row r="2085" spans="25:26">
      <c r="Y2085"/>
      <c r="Z2085"/>
    </row>
    <row r="2086" spans="25:26">
      <c r="Y2086"/>
      <c r="Z2086"/>
    </row>
    <row r="2087" spans="25:26">
      <c r="Y2087"/>
      <c r="Z2087"/>
    </row>
    <row r="2088" spans="25:26">
      <c r="Y2088"/>
      <c r="Z2088"/>
    </row>
    <row r="2089" spans="25:26">
      <c r="Y2089"/>
      <c r="Z2089"/>
    </row>
    <row r="2090" spans="25:26">
      <c r="Y2090"/>
      <c r="Z2090"/>
    </row>
    <row r="2091" spans="25:26">
      <c r="Y2091"/>
      <c r="Z2091"/>
    </row>
    <row r="2092" spans="25:26">
      <c r="Y2092"/>
      <c r="Z2092"/>
    </row>
    <row r="2093" spans="25:26">
      <c r="Y2093"/>
      <c r="Z2093"/>
    </row>
    <row r="2094" spans="25:26">
      <c r="Y2094"/>
      <c r="Z2094"/>
    </row>
    <row r="2095" spans="25:26">
      <c r="Y2095"/>
      <c r="Z2095"/>
    </row>
    <row r="2096" spans="25:26">
      <c r="Y2096"/>
      <c r="Z2096"/>
    </row>
    <row r="2097" spans="25:26">
      <c r="Y2097"/>
      <c r="Z2097"/>
    </row>
    <row r="2098" spans="25:26">
      <c r="Y2098"/>
      <c r="Z2098"/>
    </row>
    <row r="2099" spans="25:26">
      <c r="Y2099"/>
      <c r="Z2099"/>
    </row>
    <row r="2100" spans="25:26">
      <c r="Y2100"/>
      <c r="Z2100"/>
    </row>
    <row r="2101" spans="25:26">
      <c r="Y2101"/>
      <c r="Z2101"/>
    </row>
    <row r="2102" spans="25:26">
      <c r="Y2102"/>
      <c r="Z2102"/>
    </row>
    <row r="2103" spans="25:26">
      <c r="Y2103"/>
      <c r="Z2103"/>
    </row>
    <row r="2104" spans="25:26">
      <c r="Y2104"/>
      <c r="Z2104"/>
    </row>
    <row r="2105" spans="25:26">
      <c r="Y2105"/>
      <c r="Z2105"/>
    </row>
    <row r="2106" spans="25:26">
      <c r="Y2106"/>
      <c r="Z2106"/>
    </row>
    <row r="2107" spans="25:26">
      <c r="Y2107"/>
      <c r="Z2107"/>
    </row>
    <row r="2108" spans="25:26">
      <c r="Y2108"/>
      <c r="Z2108"/>
    </row>
    <row r="2109" spans="25:26">
      <c r="Y2109"/>
      <c r="Z2109"/>
    </row>
    <row r="2110" spans="25:26">
      <c r="Y2110"/>
      <c r="Z2110"/>
    </row>
    <row r="2111" spans="25:26">
      <c r="Y2111"/>
      <c r="Z2111"/>
    </row>
    <row r="2112" spans="25:26">
      <c r="Y2112"/>
      <c r="Z2112"/>
    </row>
    <row r="2113" spans="25:26">
      <c r="Y2113"/>
      <c r="Z2113"/>
    </row>
    <row r="2114" spans="25:26">
      <c r="Y2114"/>
      <c r="Z2114"/>
    </row>
    <row r="2115" spans="25:26">
      <c r="Y2115"/>
      <c r="Z2115"/>
    </row>
    <row r="2116" spans="25:26">
      <c r="Y2116"/>
      <c r="Z2116"/>
    </row>
    <row r="2117" spans="25:26">
      <c r="Y2117"/>
      <c r="Z2117"/>
    </row>
    <row r="2118" spans="25:26">
      <c r="Y2118"/>
      <c r="Z2118"/>
    </row>
    <row r="2119" spans="25:26">
      <c r="Y2119"/>
      <c r="Z2119"/>
    </row>
    <row r="2120" spans="25:26">
      <c r="Y2120"/>
      <c r="Z2120"/>
    </row>
    <row r="2121" spans="25:26">
      <c r="Y2121"/>
      <c r="Z2121"/>
    </row>
    <row r="2122" spans="25:26">
      <c r="Y2122"/>
      <c r="Z2122"/>
    </row>
    <row r="2123" spans="25:26">
      <c r="Y2123"/>
      <c r="Z2123"/>
    </row>
    <row r="2124" spans="25:26">
      <c r="Y2124"/>
      <c r="Z2124"/>
    </row>
    <row r="2125" spans="25:26">
      <c r="Y2125"/>
      <c r="Z2125"/>
    </row>
    <row r="2126" spans="25:26">
      <c r="Y2126"/>
      <c r="Z2126"/>
    </row>
    <row r="2127" spans="25:26">
      <c r="Y2127"/>
      <c r="Z2127"/>
    </row>
    <row r="2128" spans="25:26">
      <c r="Y2128"/>
      <c r="Z2128"/>
    </row>
    <row r="2129" spans="25:26">
      <c r="Y2129"/>
      <c r="Z2129"/>
    </row>
    <row r="2130" spans="25:26">
      <c r="Y2130"/>
      <c r="Z2130"/>
    </row>
    <row r="2131" spans="25:26">
      <c r="Y2131"/>
      <c r="Z2131"/>
    </row>
    <row r="2132" spans="25:26">
      <c r="Y2132"/>
      <c r="Z2132"/>
    </row>
    <row r="2133" spans="25:26">
      <c r="Y2133"/>
      <c r="Z2133"/>
    </row>
    <row r="2134" spans="25:26">
      <c r="Y2134"/>
      <c r="Z2134"/>
    </row>
    <row r="2135" spans="25:26">
      <c r="Y2135"/>
      <c r="Z2135"/>
    </row>
    <row r="2136" spans="25:26">
      <c r="Y2136"/>
      <c r="Z2136"/>
    </row>
    <row r="2137" spans="25:26">
      <c r="Y2137"/>
      <c r="Z2137"/>
    </row>
    <row r="2138" spans="25:26">
      <c r="Y2138"/>
      <c r="Z2138"/>
    </row>
    <row r="2139" spans="25:26">
      <c r="Y2139"/>
      <c r="Z2139"/>
    </row>
    <row r="2140" spans="25:26">
      <c r="Y2140"/>
      <c r="Z2140"/>
    </row>
    <row r="2141" spans="25:26">
      <c r="Y2141"/>
      <c r="Z2141"/>
    </row>
    <row r="2142" spans="25:26">
      <c r="Y2142"/>
      <c r="Z2142"/>
    </row>
    <row r="2143" spans="25:26">
      <c r="Y2143"/>
      <c r="Z2143"/>
    </row>
    <row r="2144" spans="25:26">
      <c r="Y2144"/>
      <c r="Z2144"/>
    </row>
    <row r="2145" spans="25:26">
      <c r="Y2145"/>
      <c r="Z2145"/>
    </row>
    <row r="2146" spans="25:26">
      <c r="Y2146"/>
      <c r="Z2146"/>
    </row>
    <row r="2147" spans="25:26">
      <c r="Y2147"/>
      <c r="Z2147"/>
    </row>
    <row r="2148" spans="25:26">
      <c r="Y2148"/>
      <c r="Z2148"/>
    </row>
    <row r="2149" spans="25:26">
      <c r="Y2149"/>
      <c r="Z2149"/>
    </row>
    <row r="2150" spans="25:26">
      <c r="Y2150"/>
      <c r="Z2150"/>
    </row>
    <row r="2151" spans="25:26">
      <c r="Y2151"/>
      <c r="Z2151"/>
    </row>
    <row r="2152" spans="25:26">
      <c r="Y2152"/>
      <c r="Z2152"/>
    </row>
    <row r="2153" spans="25:26">
      <c r="Y2153"/>
      <c r="Z2153"/>
    </row>
    <row r="2154" spans="25:26">
      <c r="Y2154"/>
      <c r="Z2154"/>
    </row>
    <row r="2155" spans="25:26">
      <c r="Y2155"/>
      <c r="Z2155"/>
    </row>
    <row r="2156" spans="25:26">
      <c r="Y2156"/>
      <c r="Z2156"/>
    </row>
    <row r="2157" spans="25:26">
      <c r="Y2157"/>
      <c r="Z2157"/>
    </row>
    <row r="2158" spans="25:26">
      <c r="Y2158"/>
      <c r="Z2158"/>
    </row>
    <row r="2159" spans="25:26">
      <c r="Y2159"/>
      <c r="Z2159"/>
    </row>
    <row r="2160" spans="25:26">
      <c r="Y2160"/>
      <c r="Z2160"/>
    </row>
    <row r="2161" spans="25:26">
      <c r="Y2161"/>
      <c r="Z2161"/>
    </row>
    <row r="2162" spans="25:26">
      <c r="Y2162"/>
      <c r="Z2162"/>
    </row>
    <row r="2163" spans="25:26">
      <c r="Y2163"/>
      <c r="Z2163"/>
    </row>
    <row r="2164" spans="25:26">
      <c r="Y2164"/>
      <c r="Z2164"/>
    </row>
    <row r="2165" spans="25:26">
      <c r="Y2165"/>
      <c r="Z2165"/>
    </row>
    <row r="2166" spans="25:26">
      <c r="Y2166"/>
      <c r="Z2166"/>
    </row>
    <row r="2167" spans="25:26">
      <c r="Y2167"/>
      <c r="Z2167"/>
    </row>
    <row r="2168" spans="25:26">
      <c r="Y2168"/>
      <c r="Z2168"/>
    </row>
    <row r="2169" spans="25:26">
      <c r="Y2169"/>
      <c r="Z2169"/>
    </row>
    <row r="2170" spans="25:26">
      <c r="Y2170"/>
      <c r="Z2170"/>
    </row>
    <row r="2171" spans="25:26">
      <c r="Y2171"/>
      <c r="Z2171"/>
    </row>
    <row r="2172" spans="25:26">
      <c r="Y2172"/>
      <c r="Z2172"/>
    </row>
    <row r="2173" spans="25:26">
      <c r="Y2173"/>
      <c r="Z2173"/>
    </row>
    <row r="2174" spans="25:26">
      <c r="Y2174"/>
      <c r="Z2174"/>
    </row>
    <row r="2175" spans="25:26">
      <c r="Y2175"/>
      <c r="Z2175"/>
    </row>
    <row r="2176" spans="25:26">
      <c r="Y2176"/>
      <c r="Z2176"/>
    </row>
    <row r="2177" spans="25:26">
      <c r="Y2177"/>
      <c r="Z2177"/>
    </row>
    <row r="2178" spans="25:26">
      <c r="Y2178"/>
      <c r="Z2178"/>
    </row>
    <row r="2179" spans="25:26">
      <c r="Y2179"/>
      <c r="Z2179"/>
    </row>
    <row r="2180" spans="25:26">
      <c r="Y2180"/>
      <c r="Z2180"/>
    </row>
    <row r="2181" spans="25:26">
      <c r="Y2181"/>
      <c r="Z2181"/>
    </row>
    <row r="2182" spans="25:26">
      <c r="Y2182"/>
      <c r="Z2182"/>
    </row>
    <row r="2183" spans="25:26">
      <c r="Y2183"/>
      <c r="Z2183"/>
    </row>
    <row r="2184" spans="25:26">
      <c r="Y2184"/>
      <c r="Z2184"/>
    </row>
    <row r="2185" spans="25:26">
      <c r="Y2185"/>
      <c r="Z2185"/>
    </row>
    <row r="2186" spans="25:26">
      <c r="Y2186"/>
      <c r="Z2186"/>
    </row>
    <row r="2187" spans="25:26">
      <c r="Y2187"/>
      <c r="Z2187"/>
    </row>
  </sheetData>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Air Quality Estimates (Erin)</vt:lpstr>
      <vt:lpstr>PolicyStandards (Michelle)</vt:lpstr>
      <vt:lpstr>Data Quality (David)</vt:lpstr>
      <vt:lpstr>Sources (Angel)</vt:lpstr>
      <vt:lpstr>Health Effects (Eunsuk)</vt:lpstr>
      <vt:lpstr>Summary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Yu</dc:creator>
  <cp:lastModifiedBy>David Yu</cp:lastModifiedBy>
  <dcterms:created xsi:type="dcterms:W3CDTF">2019-03-31T17:57:26Z</dcterms:created>
  <dcterms:modified xsi:type="dcterms:W3CDTF">2019-03-31T18:55:13Z</dcterms:modified>
</cp:coreProperties>
</file>