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lossary" sheetId="1" r:id="rId4"/>
    <sheet state="visible" name="Season totals" sheetId="2" r:id="rId5"/>
    <sheet state="visible" name="Totals calc" sheetId="3" r:id="rId6"/>
    <sheet state="visible" name="e14" sheetId="4" r:id="rId7"/>
    <sheet state="visible" name="e13" sheetId="5" r:id="rId8"/>
    <sheet state="visible" name="e12" sheetId="6" r:id="rId9"/>
    <sheet state="visible" name="e11" sheetId="7" r:id="rId10"/>
    <sheet state="visible" name="e10" sheetId="8" r:id="rId11"/>
    <sheet state="visible" name="e9" sheetId="9" r:id="rId12"/>
    <sheet state="visible" name="e8" sheetId="10" r:id="rId13"/>
    <sheet state="visible" name="e7" sheetId="11" r:id="rId14"/>
    <sheet state="visible" name="e6" sheetId="12" r:id="rId15"/>
    <sheet state="visible" name="e5" sheetId="13" r:id="rId16"/>
    <sheet state="visible" name="e4" sheetId="14" r:id="rId17"/>
    <sheet state="visible" name="e3" sheetId="15" r:id="rId18"/>
    <sheet state="visible" name="e2" sheetId="16" r:id="rId19"/>
    <sheet state="visible" name="e1" sheetId="17" r:id="rId20"/>
  </sheets>
  <definedNames/>
  <calcPr/>
</workbook>
</file>

<file path=xl/sharedStrings.xml><?xml version="1.0" encoding="utf-8"?>
<sst xmlns="http://schemas.openxmlformats.org/spreadsheetml/2006/main" count="1761" uniqueCount="285">
  <si>
    <t>STATISTIC</t>
  </si>
  <si>
    <t>Definition</t>
  </si>
  <si>
    <t>Additional notes</t>
  </si>
  <si>
    <t>Overall/ calculated advanced stats</t>
  </si>
  <si>
    <t>SurvAv</t>
  </si>
  <si>
    <r>
      <rPr>
        <rFont val="Calibri"/>
        <b/>
        <color theme="1"/>
        <sz val="10.0"/>
      </rPr>
      <t>Survival Average:</t>
    </r>
    <r>
      <rPr>
        <rFont val="Calibri"/>
        <b val="0"/>
        <color theme="1"/>
        <sz val="10.0"/>
      </rPr>
      <t xml:space="preserve"> An attempt to quantitate overall success in the three major scorable areas: challenges, Tribal Council/voting, and with the jury. SurvAv is the sum of ChW (challenges), wTCR (voting), and a scaled multiple of JV% (jury votes), or: SurvAv = ChW + wTCR + (6* JV%). ChW is a counting stat with no theoretical limit, but the highest totals are around 7, the highest possible wTCR is 7, and a unanimous jury vote earns 6 points, so the three components have roughly equal weight (for a finalist).</t>
    </r>
  </si>
  <si>
    <t>SurvSc</t>
  </si>
  <si>
    <r>
      <rPr>
        <rFont val="Calibri"/>
        <b/>
        <color theme="1"/>
        <sz val="10.0"/>
      </rPr>
      <t>Survival Score:</t>
    </r>
    <r>
      <rPr>
        <rFont val="Calibri"/>
        <b val="0"/>
        <color theme="1"/>
        <sz val="10.0"/>
      </rPr>
      <t xml:space="preserve"> A different approach to an overall success score, while keeping the three major scorable areas: challenges, Tribal Council/voting, and jury. SurvSc is the sum of three ratios, each with a maximum of 1, so a perfect SurvSc score is 3.00. SurvSc = ChW% + TC% + JV%. In practice, an individual player has the most control over TC% and JV%, since ChW% includes tribal wins, but we do what we can.</t>
    </r>
  </si>
  <si>
    <t>NoJ</t>
  </si>
  <si>
    <r>
      <rPr>
        <rFont val="Calibri"/>
        <b/>
        <color theme="1"/>
        <sz val="10.0"/>
      </rPr>
      <t>"No Jury":</t>
    </r>
    <r>
      <rPr>
        <rFont val="Calibri"/>
        <b val="0"/>
        <color theme="1"/>
        <sz val="10.0"/>
      </rPr>
      <t xml:space="preserve"> Basically just SurvAv without the jury vote component. So, NoJ = ChW + wTCR. Used to compare scores between people </t>
    </r>
  </si>
  <si>
    <t>Challenge-related stats</t>
  </si>
  <si>
    <t>ChW</t>
  </si>
  <si>
    <r>
      <rPr>
        <rFont val="Calibri"/>
        <color theme="1"/>
        <sz val="10.0"/>
      </rPr>
      <t xml:space="preserve">(fractional) </t>
    </r>
    <r>
      <rPr>
        <rFont val="Calibri"/>
        <b/>
        <color theme="1"/>
        <sz val="10.0"/>
      </rPr>
      <t>Challenge Wins:</t>
    </r>
    <r>
      <rPr>
        <rFont val="Calibri"/>
        <color theme="1"/>
        <sz val="10.0"/>
      </rPr>
      <t xml:space="preserve"> An individual challenge win counts as 1 point. Participating in a 5-person tribal challenge win counts as 1/5 points (0.2). No points for sitting out. Second-place in a three-tribe ichallenge earns half-credit (0.1 for a five-person second-place finish). </t>
    </r>
  </si>
  <si>
    <r>
      <rPr>
        <rFont val="Calibri"/>
        <color theme="1"/>
        <sz val="10.0"/>
      </rPr>
      <t xml:space="preserve">Core stats used in SurvAv, SurvSc calculations in </t>
    </r>
    <r>
      <rPr>
        <rFont val="Calibri"/>
        <b/>
        <color theme="1"/>
        <sz val="10.0"/>
      </rPr>
      <t>Bold</t>
    </r>
  </si>
  <si>
    <t>ChA</t>
  </si>
  <si>
    <r>
      <rPr>
        <rFont val="Calibri"/>
        <color theme="1"/>
        <sz val="10.0"/>
      </rPr>
      <t xml:space="preserve">(fractional) </t>
    </r>
    <r>
      <rPr>
        <rFont val="Calibri"/>
        <b/>
        <color theme="1"/>
        <sz val="10.0"/>
      </rPr>
      <t>Challenge Appearances:</t>
    </r>
    <r>
      <rPr>
        <rFont val="Calibri"/>
        <color theme="1"/>
        <sz val="10.0"/>
      </rPr>
      <t xml:space="preserve"> As with ChW, full credit (1 point) for an individual challenge, fractional credit for tribal/team challenges. Here, credit is assigned for everyone present, including those who sit out.</t>
    </r>
  </si>
  <si>
    <t>ChW%</t>
  </si>
  <si>
    <r>
      <rPr>
        <rFont val="Calibri"/>
        <color theme="1"/>
        <sz val="10.0"/>
      </rPr>
      <t xml:space="preserve">(fractional) </t>
    </r>
    <r>
      <rPr>
        <rFont val="Calibri"/>
        <b/>
        <color theme="1"/>
        <sz val="10.0"/>
      </rPr>
      <t xml:space="preserve">Challenge Win Percent: </t>
    </r>
    <r>
      <rPr>
        <rFont val="Calibri"/>
        <color theme="1"/>
        <sz val="10.0"/>
      </rPr>
      <t>The ratio of wins to appearances, or ChW% = ChW/ChA.</t>
    </r>
  </si>
  <si>
    <t>SO</t>
  </si>
  <si>
    <r>
      <rPr>
        <rFont val="Calibri"/>
        <b/>
        <color theme="1"/>
        <sz val="10.0"/>
      </rPr>
      <t>Sit-outs:</t>
    </r>
    <r>
      <rPr>
        <rFont val="Calibri"/>
        <b val="0"/>
        <color theme="1"/>
        <sz val="10.0"/>
      </rPr>
      <t xml:space="preserve"> Number of challenges sat out. Only counts officially sitting out before the challenge starts. If a player is exiled or otherwise not physically present while a challenge takes place, not counted here.</t>
    </r>
  </si>
  <si>
    <t>InRCA</t>
  </si>
  <si>
    <r>
      <rPr>
        <rFont val="Calibri"/>
        <b/>
        <color theme="1"/>
        <sz val="10.0"/>
      </rPr>
      <t>Individual Reward Challenge Appearances</t>
    </r>
    <r>
      <rPr>
        <rFont val="Calibri"/>
        <b val="0"/>
        <color theme="1"/>
        <sz val="10.0"/>
      </rPr>
      <t>: Number of individual RCs competed in/present for.</t>
    </r>
  </si>
  <si>
    <t>InRCW</t>
  </si>
  <si>
    <r>
      <rPr>
        <rFont val="Calibri"/>
        <b/>
        <color theme="1"/>
        <sz val="10.0"/>
      </rPr>
      <t>Individual Reward Challenge Wins</t>
    </r>
    <r>
      <rPr>
        <rFont val="Calibri"/>
        <b val="0"/>
        <color theme="1"/>
        <sz val="10.0"/>
      </rPr>
      <t>: Number of individual RCs won.</t>
    </r>
  </si>
  <si>
    <t>InICA</t>
  </si>
  <si>
    <r>
      <rPr>
        <rFont val="Calibri"/>
        <b/>
        <color theme="1"/>
        <sz val="10.0"/>
      </rPr>
      <t>Individual Immunity Challenge Appearances</t>
    </r>
    <r>
      <rPr>
        <rFont val="Calibri"/>
        <b val="0"/>
        <color theme="1"/>
        <sz val="10.0"/>
      </rPr>
      <t>: Number of individual ICs competed in/present for.</t>
    </r>
  </si>
  <si>
    <t>InICW</t>
  </si>
  <si>
    <r>
      <rPr>
        <rFont val="Calibri"/>
        <b/>
        <color theme="1"/>
        <sz val="10.0"/>
      </rPr>
      <t>Individual Immunity Challenge Wins</t>
    </r>
    <r>
      <rPr>
        <rFont val="Calibri"/>
        <b val="0"/>
        <color theme="1"/>
        <sz val="10.0"/>
      </rPr>
      <t>: Number of individual ICs won.</t>
    </r>
  </si>
  <si>
    <t>InChA</t>
  </si>
  <si>
    <r>
      <rPr>
        <rFont val="Calibri"/>
        <b/>
        <color theme="1"/>
        <sz val="10.0"/>
      </rPr>
      <t xml:space="preserve">Total individual challenge appearances: </t>
    </r>
    <r>
      <rPr>
        <rFont val="Calibri"/>
        <b val="0"/>
        <color theme="1"/>
        <sz val="10.0"/>
      </rPr>
      <t>Sum of individual RC and IC appearances, or InChA = InRCA + InICA</t>
    </r>
  </si>
  <si>
    <t>InChW</t>
  </si>
  <si>
    <r>
      <rPr>
        <rFont val="Calibri"/>
        <b/>
        <color theme="1"/>
        <sz val="10.0"/>
      </rPr>
      <t xml:space="preserve">Total individual challenge wins: </t>
    </r>
    <r>
      <rPr>
        <rFont val="Calibri"/>
        <b val="0"/>
        <color theme="1"/>
        <sz val="10.0"/>
      </rPr>
      <t>Sum of individual RC and IC wins, or InChW = InRCW + InICW</t>
    </r>
  </si>
  <si>
    <t>InChW%</t>
  </si>
  <si>
    <r>
      <rPr>
        <rFont val="Calibri"/>
        <b/>
        <color theme="1"/>
        <sz val="10.0"/>
      </rPr>
      <t xml:space="preserve">Individual challenge win percent: </t>
    </r>
    <r>
      <rPr>
        <rFont val="Calibri"/>
        <b val="0"/>
        <color theme="1"/>
        <sz val="10.0"/>
      </rPr>
      <t>Ratio of individual challenges won to appearances, or InChW% = InChW/ InChA</t>
    </r>
  </si>
  <si>
    <t>TRCA</t>
  </si>
  <si>
    <r>
      <rPr>
        <rFont val="Calibri"/>
        <b/>
        <color theme="1"/>
        <sz val="10.0"/>
      </rPr>
      <t>Tribal/team Reward Challenge Appearances</t>
    </r>
    <r>
      <rPr>
        <rFont val="Calibri"/>
        <b val="0"/>
        <color theme="1"/>
        <sz val="10.0"/>
      </rPr>
      <t>: Number of tribal or team RCs competed in/present for.</t>
    </r>
  </si>
  <si>
    <t>TRCW</t>
  </si>
  <si>
    <r>
      <rPr>
        <rFont val="Calibri"/>
        <b/>
        <color theme="1"/>
        <sz val="10.0"/>
      </rPr>
      <t>Tribal/team Reward Challenge Wins</t>
    </r>
    <r>
      <rPr>
        <rFont val="Calibri"/>
        <b val="0"/>
        <color theme="1"/>
        <sz val="10.0"/>
      </rPr>
      <t>: Number of tribal or teams RCs won (sitouts are not counted here).</t>
    </r>
  </si>
  <si>
    <t>TICA</t>
  </si>
  <si>
    <r>
      <rPr>
        <rFont val="Calibri"/>
        <b/>
        <color theme="1"/>
        <sz val="10.0"/>
      </rPr>
      <t>Tribal/team Immunity Challenge Appearances</t>
    </r>
    <r>
      <rPr>
        <rFont val="Calibri"/>
        <b val="0"/>
        <color theme="1"/>
        <sz val="10.0"/>
      </rPr>
      <t>: Number of tribal or team ICs competed in/present for.</t>
    </r>
  </si>
  <si>
    <t>TICW</t>
  </si>
  <si>
    <r>
      <rPr>
        <rFont val="Calibri"/>
        <b/>
        <color theme="1"/>
        <sz val="10.0"/>
      </rPr>
      <t>Tribal/team Immunity Challenge Wins</t>
    </r>
    <r>
      <rPr>
        <rFont val="Calibri"/>
        <b val="0"/>
        <color theme="1"/>
        <sz val="10.0"/>
      </rPr>
      <t>: Number of tribal or team ICs won (again, sitouts are not counted).</t>
    </r>
  </si>
  <si>
    <t>TChA</t>
  </si>
  <si>
    <r>
      <rPr>
        <rFont val="Calibri"/>
        <b/>
        <color theme="1"/>
        <sz val="10.0"/>
      </rPr>
      <t xml:space="preserve">Total tribal/team challenge appearances: </t>
    </r>
    <r>
      <rPr>
        <rFont val="Calibri"/>
        <b val="0"/>
        <color theme="1"/>
        <sz val="10.0"/>
      </rPr>
      <t>Sum of tribal or team RC and IC appearances, or TChA = TRCA + TICA</t>
    </r>
  </si>
  <si>
    <t>TChW</t>
  </si>
  <si>
    <r>
      <rPr>
        <rFont val="Calibri"/>
        <b/>
        <color theme="1"/>
        <sz val="10.0"/>
      </rPr>
      <t xml:space="preserve">Total tribal/team challenge wins: </t>
    </r>
    <r>
      <rPr>
        <rFont val="Calibri"/>
        <b val="0"/>
        <color theme="1"/>
        <sz val="10.0"/>
      </rPr>
      <t>Sum of tribal or team RC and IC wins, or TChW = TRCW + TICW</t>
    </r>
  </si>
  <si>
    <t>TChW%</t>
  </si>
  <si>
    <r>
      <rPr>
        <rFont val="Calibri"/>
        <b/>
        <color theme="1"/>
        <sz val="10.0"/>
      </rPr>
      <t xml:space="preserve">Tribal/team challenge win percent: </t>
    </r>
    <r>
      <rPr>
        <rFont val="Calibri"/>
        <b val="0"/>
        <color theme="1"/>
        <sz val="10.0"/>
      </rPr>
      <t>Ratio of tribal or team challenges won to appearances, or TChW% = TChW/ TChA</t>
    </r>
  </si>
  <si>
    <t>TrCh 2nd</t>
  </si>
  <si>
    <r>
      <rPr>
        <rFont val="Calibri"/>
        <b/>
        <color theme="1"/>
        <sz val="10.0"/>
      </rPr>
      <t>Tribal/team second-place finishes</t>
    </r>
    <r>
      <rPr>
        <rFont val="Calibri"/>
        <b val="0"/>
        <color theme="1"/>
        <sz val="10.0"/>
      </rPr>
      <t>: When a tribe (or rarely a post-merge team) wins something such as immunity or a smaller reward for finishing in second place (out of three or four or more), that's counted here.</t>
    </r>
  </si>
  <si>
    <t>TrCh 3rd</t>
  </si>
  <si>
    <r>
      <rPr>
        <rFont val="Calibri"/>
        <b/>
        <color theme="1"/>
        <sz val="10.0"/>
      </rPr>
      <t>Tribal/team third-place finishes</t>
    </r>
    <r>
      <rPr>
        <rFont val="Calibri"/>
        <b val="0"/>
        <color theme="1"/>
        <sz val="10.0"/>
      </rPr>
      <t>: Very rare, but when a tribe/team wins something (immunity) for a third-place finish out of four or more teams, that's counted here. Let's hope we never have to track non-losing fourth-place finishes.</t>
    </r>
  </si>
  <si>
    <t>Tribal Council or voting-related stats</t>
  </si>
  <si>
    <t>VFB</t>
  </si>
  <si>
    <r>
      <rPr>
        <rFont val="Calibri"/>
        <b/>
        <color theme="1"/>
        <sz val="10.0"/>
      </rPr>
      <t>Votes For Boot:</t>
    </r>
    <r>
      <rPr>
        <rFont val="Calibri"/>
        <b val="0"/>
        <color theme="1"/>
        <sz val="10.0"/>
      </rPr>
      <t xml:space="preserve"> Number of times in which the player cast a vote for the person voted out. In the case of ties and revotes, only counts the first round of voting, not revotes.</t>
    </r>
  </si>
  <si>
    <r>
      <rPr>
        <rFont val="Calibri"/>
        <color theme="1"/>
        <sz val="10.0"/>
      </rPr>
      <t xml:space="preserve">Core stats used in SurvAv, SurvSc calculations in </t>
    </r>
    <r>
      <rPr>
        <rFont val="Calibri"/>
        <b/>
        <color theme="1"/>
        <sz val="10.0"/>
      </rPr>
      <t>Bold</t>
    </r>
  </si>
  <si>
    <t>VAP</t>
  </si>
  <si>
    <r>
      <rPr>
        <rFont val="Calibri"/>
        <b/>
        <color theme="1"/>
        <sz val="10.0"/>
      </rPr>
      <t>Votes Against Player:</t>
    </r>
    <r>
      <rPr>
        <rFont val="Calibri"/>
        <b val="0"/>
        <color theme="1"/>
        <sz val="10.0"/>
      </rPr>
      <t xml:space="preserve"> The number of votes cast against the player. As with VFB, only first-round votes count. If an idol is played and cancels out those votes, no VAP is charged.</t>
    </r>
  </si>
  <si>
    <t>TotV</t>
  </si>
  <si>
    <r>
      <rPr>
        <rFont val="Calibri"/>
        <b/>
        <color theme="1"/>
        <sz val="10.0"/>
      </rPr>
      <t>Total Votes:</t>
    </r>
    <r>
      <rPr>
        <rFont val="Calibri"/>
        <b val="0"/>
        <color theme="1"/>
        <sz val="10.0"/>
      </rPr>
      <t xml:space="preserve"> Sum of all the votes cast at a particular Tribal Council (again, only first round, but includes votes voided by idols).</t>
    </r>
  </si>
  <si>
    <t>TCA</t>
  </si>
  <si>
    <r>
      <rPr>
        <rFont val="Calibri"/>
        <b/>
        <color theme="1"/>
        <sz val="10.0"/>
      </rPr>
      <t>Tribal Council Appearances:</t>
    </r>
    <r>
      <rPr>
        <rFont val="Calibri"/>
        <b val="0"/>
        <color theme="1"/>
        <sz val="10.0"/>
      </rPr>
      <t xml:space="preserve"> Number of times the player has voted at Tribal Council. So for most Tribal Councils attended, 1 point. If a vote steal/"no vote" penalty is used, zero points, even if the player receives votes cast against them.</t>
    </r>
  </si>
  <si>
    <t>TC%</t>
  </si>
  <si>
    <r>
      <rPr>
        <rFont val="Calibri"/>
        <b/>
        <color theme="1"/>
        <sz val="10.0"/>
      </rPr>
      <t>Tribal Council Percent:</t>
    </r>
    <r>
      <rPr>
        <rFont val="Calibri"/>
        <b val="0"/>
        <color theme="1"/>
        <sz val="10.0"/>
      </rPr>
      <t xml:space="preserve"> An attempt at measuring Tribal Council success. TC% = (VFB - [VAP/TotV]) / TCA. A perfect score is 1.00 (voting someone out every time, while never receiving a vote against).</t>
    </r>
  </si>
  <si>
    <t>wTCR</t>
  </si>
  <si>
    <r>
      <rPr>
        <rFont val="Calibri"/>
        <b/>
        <color theme="1"/>
        <sz val="10.0"/>
      </rPr>
      <t>weighted Tribal Council Ratio:</t>
    </r>
    <r>
      <rPr>
        <rFont val="Calibri"/>
        <b val="0"/>
        <color theme="1"/>
        <sz val="10.0"/>
      </rPr>
      <t xml:space="preserve"> A separate measure of Tribal Council success, scaled to a maximum score of 7.00. Penalizes VAP more heavily than TC% does. Formula is wTCR = (28 * VFB) / ((VAP + 4) * TCA)</t>
    </r>
  </si>
  <si>
    <t>VFT</t>
  </si>
  <si>
    <r>
      <rPr>
        <rFont val="Calibri"/>
        <b/>
        <color theme="1"/>
        <sz val="10.0"/>
      </rPr>
      <t>Vote-free Tribals:</t>
    </r>
    <r>
      <rPr>
        <rFont val="Calibri"/>
        <b val="0"/>
        <color theme="1"/>
        <sz val="10.0"/>
      </rPr>
      <t xml:space="preserve"> Number of times a player has cast a vote at Tribal Council without receiving a vote against. Includes times in which the player had individual immunity. Does not include times when votes against were made, but voided by idols.</t>
    </r>
  </si>
  <si>
    <t>nonVFB</t>
  </si>
  <si>
    <r>
      <rPr>
        <rFont val="Calibri"/>
        <b/>
        <color theme="1"/>
        <sz val="10.0"/>
      </rPr>
      <t>non-Votes for Boot:</t>
    </r>
    <r>
      <rPr>
        <rFont val="Calibri"/>
        <b val="0"/>
        <color theme="1"/>
        <sz val="10.0"/>
      </rPr>
      <t xml:space="preserve"> The number of times the player voted incorrectly at Tribal Council. First round votes only, as with VFB. Taking the non-booted side in a planned split vote still gets you (dubious) credit here.</t>
    </r>
  </si>
  <si>
    <t>VFB%</t>
  </si>
  <si>
    <r>
      <rPr>
        <rFont val="Calibri"/>
        <b/>
        <color theme="1"/>
        <sz val="10.0"/>
      </rPr>
      <t>Vote for Boot Percent:</t>
    </r>
    <r>
      <rPr>
        <rFont val="Calibri"/>
        <b val="0"/>
        <color theme="1"/>
        <sz val="10.0"/>
      </rPr>
      <t xml:space="preserve"> The frequency of voting correctly. Simple ratio of VFB to TCA, or VFB% = VFB/ TCA.</t>
    </r>
  </si>
  <si>
    <t>nVFB%</t>
  </si>
  <si>
    <r>
      <rPr>
        <rFont val="Calibri"/>
        <b/>
        <color theme="1"/>
        <sz val="10.0"/>
      </rPr>
      <t>non-Vote for Boot Percent:</t>
    </r>
    <r>
      <rPr>
        <rFont val="Calibri"/>
        <b val="0"/>
        <color theme="1"/>
        <sz val="10.0"/>
      </rPr>
      <t xml:space="preserve"> The frequency of voting incorrectly, or nVFB% = nonVFB/ TCA.</t>
    </r>
  </si>
  <si>
    <t>TVA</t>
  </si>
  <si>
    <r>
      <rPr>
        <rFont val="Calibri"/>
        <b/>
        <color theme="1"/>
        <sz val="10.0"/>
      </rPr>
      <t xml:space="preserve">Times voted against: </t>
    </r>
    <r>
      <rPr>
        <rFont val="Calibri"/>
        <b val="0"/>
        <color theme="1"/>
        <sz val="10.0"/>
      </rPr>
      <t>The number of Tribal Councils at which the player received at least one vote (or the reverse of VFT), so TVA = TCA - VFT.</t>
    </r>
  </si>
  <si>
    <t>VAT%</t>
  </si>
  <si>
    <r>
      <rPr>
        <rFont val="Calibri"/>
        <b/>
        <color theme="1"/>
        <sz val="10.0"/>
      </rPr>
      <t>Voted-Against Tribal Percent:</t>
    </r>
    <r>
      <rPr>
        <rFont val="Calibri"/>
        <b val="0"/>
        <color theme="1"/>
        <sz val="10.0"/>
      </rPr>
      <t xml:space="preserve"> The percent of Tribals attended at which the player received at least one vote, or VAT% = TVA/ TCA.</t>
    </r>
  </si>
  <si>
    <t>NI VFT</t>
  </si>
  <si>
    <r>
      <rPr>
        <rFont val="Calibri"/>
        <b/>
        <color theme="1"/>
        <sz val="10.0"/>
      </rPr>
      <t>Non-immune Vote-Free Tribals:</t>
    </r>
    <r>
      <rPr>
        <rFont val="Calibri"/>
        <b val="0"/>
        <color theme="1"/>
        <sz val="10.0"/>
      </rPr>
      <t xml:space="preserve"> Same as Vote-Free Tribals, but only counts those at which the player was eligible to be voted against (did not have individual immunity). Calculated as: NI VFT = VFT - InICW</t>
    </r>
  </si>
  <si>
    <t>NI VFT%</t>
  </si>
  <si>
    <r>
      <rPr>
        <rFont val="Calibri"/>
        <b/>
        <color theme="1"/>
        <sz val="10.0"/>
      </rPr>
      <t>Non-immune VFT%:</t>
    </r>
    <r>
      <rPr>
        <rFont val="Calibri"/>
        <b val="0"/>
        <color theme="1"/>
        <sz val="10.0"/>
      </rPr>
      <t xml:space="preserve"> The percentage of Tribals at which a player was eligible to receive votes, but did not. NI VFT% = (VFT - InICW) / (TCA - InICW)</t>
    </r>
  </si>
  <si>
    <t>VVp</t>
  </si>
  <si>
    <r>
      <rPr>
        <rFont val="Calibri"/>
        <b/>
        <color theme="1"/>
        <sz val="10.0"/>
      </rPr>
      <t>Votes voided by idol plays:</t>
    </r>
    <r>
      <rPr>
        <rFont val="Calibri"/>
        <b val="0"/>
        <color theme="1"/>
        <sz val="10.0"/>
      </rPr>
      <t xml:space="preserve"> The total number of votes cast against that player that were voided by an idol play.</t>
    </r>
  </si>
  <si>
    <t>VAPi</t>
  </si>
  <si>
    <r>
      <rPr>
        <rFont val="Calibri"/>
        <b/>
        <color theme="1"/>
        <sz val="10.0"/>
      </rPr>
      <t xml:space="preserve">"Intended" Votes Against Player: </t>
    </r>
    <r>
      <rPr>
        <rFont val="Calibri"/>
        <b val="0"/>
        <color theme="1"/>
        <sz val="10.0"/>
      </rPr>
      <t>Takes VAP as calculated above, but adds back votes that were voided by idols, so VAPi = VAP + VVp</t>
    </r>
  </si>
  <si>
    <t>Jury-related stats</t>
  </si>
  <si>
    <t>JVF</t>
  </si>
  <si>
    <r>
      <rPr>
        <rFont val="Calibri"/>
        <b/>
        <color theme="1"/>
        <sz val="10.0"/>
      </rPr>
      <t>Jury Votes For:</t>
    </r>
    <r>
      <rPr>
        <rFont val="Calibri"/>
        <b val="0"/>
        <color theme="1"/>
        <sz val="10.0"/>
      </rPr>
      <t xml:space="preserve"> The number of votes to win a player received from the jurors.</t>
    </r>
  </si>
  <si>
    <r>
      <rPr>
        <rFont val="Calibri"/>
        <color theme="1"/>
        <sz val="10.0"/>
      </rPr>
      <t xml:space="preserve">Core stats used in SurvAv, SurvSc calculations in </t>
    </r>
    <r>
      <rPr>
        <rFont val="Calibri"/>
        <b/>
        <color theme="1"/>
        <sz val="10.0"/>
      </rPr>
      <t>Bold</t>
    </r>
  </si>
  <si>
    <t>TotJ</t>
  </si>
  <si>
    <r>
      <rPr>
        <rFont val="Calibri"/>
        <b/>
        <color theme="1"/>
        <sz val="10.0"/>
      </rPr>
      <t>Total jurors:</t>
    </r>
    <r>
      <rPr>
        <rFont val="Calibri"/>
        <b val="0"/>
        <color theme="1"/>
        <sz val="10.0"/>
      </rPr>
      <t xml:space="preserve"> The total number of jurors who cast votes at Final Tribal Council (sorry, Neal Gottlieb).</t>
    </r>
  </si>
  <si>
    <t>JV%</t>
  </si>
  <si>
    <r>
      <rPr>
        <rFont val="Calibri"/>
        <b/>
        <color theme="1"/>
        <sz val="10.0"/>
      </rPr>
      <t xml:space="preserve">Jury Vote Percent: </t>
    </r>
    <r>
      <rPr>
        <rFont val="Calibri"/>
        <b val="0"/>
        <color theme="1"/>
        <sz val="10.0"/>
      </rPr>
      <t>The ratio of jury votes received to votes cast, or JV% = JVF/ TotJ</t>
    </r>
  </si>
  <si>
    <t>Supplemental stats</t>
  </si>
  <si>
    <t>Days</t>
  </si>
  <si>
    <r>
      <rPr>
        <rFont val="Calibri"/>
        <b/>
        <color theme="1"/>
        <sz val="10.0"/>
      </rPr>
      <t>Days played:</t>
    </r>
    <r>
      <rPr>
        <rFont val="Calibri"/>
        <b val="0"/>
        <color theme="1"/>
        <sz val="10.0"/>
      </rPr>
      <t xml:space="preserve"> Simple count of the days the contestant played until voted out. </t>
    </r>
  </si>
  <si>
    <t>Finish</t>
  </si>
  <si>
    <r>
      <rPr>
        <rFont val="Calibri"/>
        <b/>
        <color theme="1"/>
        <sz val="10.0"/>
      </rPr>
      <t xml:space="preserve">Place finished: </t>
    </r>
    <r>
      <rPr>
        <rFont val="Calibri"/>
        <b val="0"/>
        <color theme="1"/>
        <sz val="10.0"/>
      </rPr>
      <t>For a winner, this will be 1. For everyone else, something bigger. For Edge of Extinction seasons, this is generally counted from the time they were voted out, but players who leave the Edge early get a lower placement. For Redemption Island seasons, placement is determined by the time the player left Redemption island (while it was active), then standard order of being voted out.</t>
    </r>
  </si>
  <si>
    <t>Time</t>
  </si>
  <si>
    <r>
      <rPr>
        <rFont val="Calibri"/>
        <b/>
        <color theme="1"/>
        <sz val="10.0"/>
      </rPr>
      <t>Times played:</t>
    </r>
    <r>
      <rPr>
        <rFont val="Calibri"/>
        <b val="0"/>
        <color theme="1"/>
        <sz val="10.0"/>
      </rPr>
      <t xml:space="preserve"> For a player in their first season this will be 1, in their second season 2, their third season 3, and so on.</t>
    </r>
  </si>
  <si>
    <t>Exile</t>
  </si>
  <si>
    <r>
      <rPr>
        <rFont val="Calibri"/>
        <b/>
        <color theme="1"/>
        <sz val="10.0"/>
      </rPr>
      <t>"Exile" days played:</t>
    </r>
    <r>
      <rPr>
        <rFont val="Calibri"/>
        <b val="0"/>
        <color theme="1"/>
        <sz val="10.0"/>
      </rPr>
      <t xml:space="preserve"> Counts days on Exile Island, Redemption Island, Ghost Island, or Edge of Extinction - any days still technically in-game, but not present in the regular game.</t>
    </r>
  </si>
  <si>
    <t>FINAL TOTALS, SORTED BY SurvAv</t>
  </si>
  <si>
    <t>Place</t>
  </si>
  <si>
    <t>Non-VFB</t>
  </si>
  <si>
    <t>Chase Rice</t>
  </si>
  <si>
    <t>Fabio Birza</t>
  </si>
  <si>
    <t>Sash Lenahan</t>
  </si>
  <si>
    <t>Holly Hoffman</t>
  </si>
  <si>
    <t>Jill Behm</t>
  </si>
  <si>
    <t>Benry Henry</t>
  </si>
  <si>
    <t>Jane Bright</t>
  </si>
  <si>
    <t>Brenda Lowe</t>
  </si>
  <si>
    <t>NaOnka Mixon*</t>
  </si>
  <si>
    <t>Tyrone Davis</t>
  </si>
  <si>
    <t>Kelly Bruno</t>
  </si>
  <si>
    <t>Dan Lembo</t>
  </si>
  <si>
    <t>Purple Kelly Shinn*</t>
  </si>
  <si>
    <t>Jimmy Tarantino</t>
  </si>
  <si>
    <t>Alina Wilson</t>
  </si>
  <si>
    <t>Yve Rojas</t>
  </si>
  <si>
    <t>Marty Piombo</t>
  </si>
  <si>
    <t>Jimmy Johnson</t>
  </si>
  <si>
    <t>Shannon Elkins</t>
  </si>
  <si>
    <t>Wendy Jo DeSmidt-Kohlhoff</t>
  </si>
  <si>
    <t>*NaOnka score adjustment: 9 VAP, 9 TotV, 1 TCA</t>
  </si>
  <si>
    <t>*Purple Kelly score adjustment: 8 VAP, 8 TotV, 1 TCA</t>
  </si>
  <si>
    <t>CHALLENGES</t>
  </si>
  <si>
    <t>Ep1 RC</t>
  </si>
  <si>
    <t>Medallion of Power</t>
  </si>
  <si>
    <t>Held right after arrival, after the contestants arrive in tribes that aren't their real ones. The contestants must find and retrieve the Medallion of Power for their tribe. Brenda finds it, then discovers the tribes at arrival are not accurate, and are in fact divided by age: 40-and-over (Espada) versus 30-and-under (La Flor). La Flor chooses to give the MoP to Espada in exchange for flint and a box of fishing gear.</t>
  </si>
  <si>
    <t>Ep1 RC/IC</t>
  </si>
  <si>
    <t>Getting Tanked</t>
  </si>
  <si>
    <t>Espada elects not to play the Medallion of Power. One contestant (NaOnka, Holly) must pour water through a series of gutters held by contestants (all the guys) to fill a bucket. Once full, it releases a bag of puzzle pieces, which the remaining contestants must solve. La Flor wins.</t>
  </si>
  <si>
    <t>Ep2 RC/IC</t>
  </si>
  <si>
    <t>Hay-Mate</t>
  </si>
  <si>
    <t>Dan, NaOnka sit out. Espada plays the Medallion of Power, getting a one-ball advantage, and allowing Dan to sit out. Contestants (Brenda, Kelly B, P Kelly, Alina; Jimmy J, Jane, Holly) must cross a mud pit, retrieve a ball from a pile of hay. Once all four balls are retrieved, tribes must pass them from person to person (Chase-Sash-Fabio-Benry, Jill-Marty-Jimmy T-Tyrone), catching and flinging with shields, into a barrel. Shannon &amp; Yve retrieve dropped balls. First tribe to land all four balls in their barrel wins. Results: La Flor gets all four balls out of the hay before Espada gets three (Holly struggles). Espada wins, chooses fishing gear for reward, instead of a tarp.</t>
  </si>
  <si>
    <t>Ep3 RC/IC</t>
  </si>
  <si>
    <t>Getting Barreled</t>
  </si>
  <si>
    <t>La Flor chooses to not to use the Medallion of Power. Contestants must retrieve ten barrels and place them on stands. Then one or two people per tribe (Tyrone, JimmyT; Chase, Benry) toss sandbags until one has landed on each barrel. La Flor wins, despite eschewing the two-barrel advantage the MoP would have offered. Results: Both tribes start throwing at close to the same time. Sandbags landed: Benry-1, Tyrone-1, Benry-2, Tyrone-2,3,4,5 (Benry swaps out for Chase, then goes back in). Benry-3, Tyrone-6, Benry-4,5,6,7,8,9. Jimmy T agitates to go in. Tyrone-7. Jimmy T swaps in-8, Benry 10. La Flor wins, gets immunity plus spices and fruit, including a hidden idol clue, which Kelly B and NaOnka fight over.</t>
  </si>
  <si>
    <t>Ep4 RC/IC</t>
  </si>
  <si>
    <t>Sears and Doers</t>
  </si>
  <si>
    <t>Kelly B, Purple Kelly and Dan sit out of a massive product placement for Sears. One contestant per tribe (Brenda, Tyrone) is the caller, directing pairs of blindfolded tribemates to collect 10 Sears outdoor items from an obstacle-strewn field, and return them to the tribe mat. Once all 10 are retrieved, they must get a key, unlock a chest, and bring the chest to the mat. La Flor uses the Medallion of Power, starting off with 2 items already on their mat. Results: Espada gets just 5 items in the time it takes La Flor to get to 10 (Espada apparently gets the next 4 items while La Flor unlocks and retrieves their chest). La Flor wins easily, gets immunity, and chooses fishing gear, a tarp, and kitchen utensils for reward.</t>
  </si>
  <si>
    <t>Ep5 swap</t>
  </si>
  <si>
    <t>Swap</t>
  </si>
  <si>
    <t>Probst tells the contestants to drop their buffs. Both tribes then draw rocks (1 bag for La Flor, 1 for Espada). They reveal to show one person from each tribe has a colored rock (Brenda, Holly). They are the captains, and will get to direct the swap. Probst gives them both pads to write on; Brenda gets to pick three Espada people to join La Flor, Holly gets to pick four La Flors to join Espada. Brenda picks Jane, Jill, Marty. Holly picks Alina, Benry, Chase, NaOnka. Those seven swap, everyone gets a new buff.</t>
  </si>
  <si>
    <t>Ep5 RC</t>
  </si>
  <si>
    <t>Don't Let Your Balls Drop</t>
  </si>
  <si>
    <t>Held immediately post-swap. Throwers: La Flor (Purple Kelly &amp; Brenda, Jane &amp; Kelly B), Espada (Dan &amp; Holly; Yve &amp; NaOnka). Catchers: La Flor (Sash &amp; Marty; Fabio &amp; Jill), Espada (Benry &amp; Chase; Tyrone &amp; Alina). Pairs of catchers must stop balls (thrown by the other tribe) falling to the ground after bouncing through a Plinko course. Drops: Sash, Tyrone, Marty, Alina, Marty (2). Espada wins two chickens.</t>
  </si>
  <si>
    <t>Ep5 IC</t>
  </si>
  <si>
    <t>Spit It Out</t>
  </si>
  <si>
    <t>Three contestants from each tribe (Brenda, Purple Kelly, Kelly B for La Flor; Yve, Alina, Holly for Espada) are strapped to a wheel, where they are turned, going underwater, taking in water that they then spit out into a tube. Jill, Marty, Sash turn the wheel for La Flor, NaOnka, Dan, Chase for Espada. After the tube is full, it tips over, releasing a ball. The remaining two people (Tyrone &amp; Benry, Jane &amp; Fabio) then smash five tiles. Espada is first to release their ball, but La Flor is close behind. Tiles broken: Tyrone 1 (E1), Jane 1 (LF1), Fabio 1 (LF2), Benry 1 (E2), Fabio 2 (LF3), Jane 2 (LF4), Benry 2, 3 (E4), Fabio 3 (LF5). La Flor wins, 5 tiles to 4.</t>
  </si>
  <si>
    <t>Ep6 RC/IC</t>
  </si>
  <si>
    <t>Kitty Litter</t>
  </si>
  <si>
    <t>One individual immunity per tribe, with each winner competing for reward at the end. Contestants must dig up three rings with paddles, flip them into a basket behind them, then place them on a post. For Espada, Holly wins. Jill wins for La Flor. Holly and Jill must then toss three rings onto hooks for reward. Jill wins a feast at tribal council for La Flor, and the chance to observe Espada's Tribal. First-round totals - Espada (7 people): Holly 3, Alina 2 (trying to catch 3rd), Benry 2, Chase 2, Yve 1, Dan 1 (but can't catch it), NaOnka 0. La Flor (8 people): Jill 3, Kelly B 2 (trying to catch 3rd), Marty 2, Brenda 1, Sash 1, Fabio 1, Jane 1, Purple Kelly 1.</t>
  </si>
  <si>
    <t>Ep7 RC</t>
  </si>
  <si>
    <t>Jump Shot</t>
  </si>
  <si>
    <t xml:space="preserve">Jane sits out. Fabio and Chase defend as opposing tribe members jump from a platform and throw a ball into a goal, over a pool. First tribe to five points wins reward. Final score: Espada 5 (NaOnka-2, Benry-2, Holly-0, Dan-0, Alina-1), La Flor 3 (Jill-2, Marty-0, Purple Kelly-1, Sash-0, Brenda-0). Espada wins a horseback ride to a local farm for breakfast the next day. </t>
  </si>
  <si>
    <t>Ep7 IC</t>
  </si>
  <si>
    <t>Cannon Ski-Ball</t>
  </si>
  <si>
    <t>Sash sits out. Alina &amp; Benry roll for Espada, Brenda &amp; PK for La Flor, everyone else pulls ropes to aim the tracks. Rollers release cannon balls of various sizes, which roll down the track, hopefully breaking one of the other tribe's five surfboard-shaped tiles. Espada wins easily: Espada 5 (Benry 3, Alina 2), La Flor 2 (PK 2, Brenda 0).</t>
  </si>
  <si>
    <t>Ep8 IC</t>
  </si>
  <si>
    <t>Push Me, Pull You</t>
  </si>
  <si>
    <t>Contestants must hold a steel rod up by pulling on two handles, to prevent it from falling and breaking a tile. Separate individual immunities for the longest-lasting man and woman. F6. Purple Kelly and M6. Dan fail within the first 3 seconds. Then F5. Alina, F4. Brenda, M5. Benry, M4. Sash, F3. NaOnka, F2. Holly. (F1. Jane wins for women, but stays in.) Then M3. Marty, then M2. Chase. M1. Fabio and F1. Jane win immunity.</t>
  </si>
  <si>
    <t>Ep9 RC</t>
  </si>
  <si>
    <t>Three Little Pigs O-Course</t>
  </si>
  <si>
    <t>Through random draw, teams end up as men vs women. Chase is not picked, chooses women: if they win, he gets reward as well. Contestants must run through hay, collect a key from a high spiral, mud crawl, smash through a stick obstacle, collect a second key, multi-stage net crawl, collect a third key, smash through two brick walls, and finally, unlock three locks to raise a flag. Even with Dan, the men win easily, as Jane struggles on the net crawl. The men unlocking their flag as the women belatedly collect their third key and fail to smash the brick wall. The men win a zipline trip and barbecue. Probst asks if any of the men want to swap out and let a woman go; all decline. Purple Kelly cries.</t>
  </si>
  <si>
    <t>Ep9 IC</t>
  </si>
  <si>
    <t>Flashback</t>
  </si>
  <si>
    <t>Standard memory challenge. Probst flashes a series of cards with symbols (1st round: 6 symbols; 2nd round: 7 symbols). Contestants then show Probst the face of a cube with the matching symbol for each item in the sequence, one at a time. Anyone who is wrong is eliminated. First round: T-10. Jane, NaOnka out on 3rd item; 9. Dan on 4th; T-6. Purple Kelly, Holly, Sash on 5th. Second round: 5. Fabio out on 2nd item; 4. Chase on 3rd, 3. Benry on 4th, 2. Marty on 6th. Brenda wins.</t>
  </si>
  <si>
    <t>Ep10 RC</t>
  </si>
  <si>
    <t>Barrel Bridge</t>
  </si>
  <si>
    <t xml:space="preserve">Teams of five contestants must cross the beach using four barrels, two planks, and some (useless) rope. The blue team (Chase, Jane, PK, NaOnka, Fabio) cross easily, using only three barrels. The yellow team (with Dan) falls off and has to restart. Blue team win a helicopter trip for volcano sledding, picnic. </t>
  </si>
  <si>
    <t>Ep10 IC</t>
  </si>
  <si>
    <t>Splash Back</t>
  </si>
  <si>
    <t>Contestants must stand on a very small platform over the water, leaning back and holding on to a rope. At 5-minute intervals, they must move their hands further down the rope, making it more difficult. Last person holding on wins immunity. Order out: Rd.1 (first knot) 10. Sash, 9. Purple Kelly (seconds behind Sash), 8. Holly, 7. Brenda, 6. Dan, 5. Fabio, 4. NaOnka. Rd.2 (second knot) 3. Benry, 2. Chase, 1. Jane wins.</t>
  </si>
  <si>
    <t>Ep11 RC</t>
  </si>
  <si>
    <t>Gulliver's Travels</t>
  </si>
  <si>
    <t>Schoolyard pick for two teams, in which contestants are tethered together - Blue (Benry, Chase, NaOnka, Holly) vs. Yellow (Fabio, Sash, Jane, Purple Kelly). Dan is unpicked, sits out in a giant chair, backs the blue team. Each team must untie, then carry an 8-foot stuffed dummy (named "Gulliver" as a tie-in to a Jack Black movie product placement in the reward) over and through a series of obstacles. If they drop it, they must return to the previous obstacle. First team to cross the finish line gets a trip to the Survivor Cinema (with Jack Black's "Gulliver's Travels," of course), with nachos, hot dogs, popcorn and candy. Results: Neck and neck to the final obstacle, but blue team wins. NaOnka and Purple Kelly announce their intention to quit afterwards, Probst gives them the afternoon to think about it. He also offers rice and a new tarp if anyone on the winning team wants to give up reward: Holly accepts.</t>
  </si>
  <si>
    <t>Ep12 RC</t>
  </si>
  <si>
    <t>Second Chance</t>
  </si>
  <si>
    <t>Rd.1: Race through a mud pit, dig through hay to find a ball, bounce it off a shield into a barrel. First four advance. Rd.2: Use a stick to retrieve a key, unlock a chest containing four sandbags, land those on a barrel. First two advance. Rd.3: Use a paddle to dig up three rope rings, land them on the target. Winner gets overnight resort trip. Results: Rd.1: Chase, Jane, Benry, Holly advance (tie-5th: Sash, Fabio, Dan). Rd.2: Chase, Benry land all 4 bags before Holly/Jane even get their keys down. Rd.3: Chase wins, 3-0. Chase takes Holly, Jane with him.</t>
  </si>
  <si>
    <t>Ep12 IC</t>
  </si>
  <si>
    <t>Money Box</t>
  </si>
  <si>
    <t>Contestants are tethered to a long rope wrapped around a hitching post. Must unwrap enough rope to reach a bag of coins. First three advance. Rd.2: Use coins to solve a 3-D puzzle (box-shaped stack of coins inside a chest). Results: Fabio, Benry, Sash advance to finals. Puzzle: 1.Sash wins, 2.Fabio second.</t>
  </si>
  <si>
    <t>Ep13 RC</t>
  </si>
  <si>
    <t>Poolin' Around</t>
  </si>
  <si>
    <t>Loved Ones vist: Chase's mom, Connie; Fabio's mom, Ann; Sash's mom, Lee; Dan's son, Matthew; Jane's daughter, Ashley; Holly's husband, Charlie. Survivors run up a plank, jump in the pool to retrieve one of two bags of letter tiles. When both bags are recovered, the loved one uses letters inside to solve a three-word puzzle (FAMILY COMES FIRST). Winner gets an afternoon on a boat along the coast, with food. Results: Dan initially very slow to get puzzle bags, but all working on the puzzle by the end. Holly's husband Charlie blurts out "Family visit time!", which gives everyone else half the puzzle. Chase (and his mom) wins, Chase takes Sash and Holly and their loved ones.</t>
  </si>
  <si>
    <t>Ep13 IC</t>
  </si>
  <si>
    <t>Coat of Arms</t>
  </si>
  <si>
    <t>Mostly as seen in the Gabon Ep12 IC. Contestants are blindfolded, attached to a rope. Must follow the rope over and under obstacles to a shield with raised symbols, memorize it by touch, then grab three puzzle bags, and go back and re-create the shield on the puzzle station. To make it harder, the bags of symbols also contains extra symbols that are similar in shape, but the wrong color. Results: Fabio wins. Chase second, rest tied for third?</t>
  </si>
  <si>
    <t>Ep14 F5 IC</t>
  </si>
  <si>
    <t>Donkey Dig</t>
  </si>
  <si>
    <t>Contestants must run out on a field, answer one of three Nicaragua history/geography questions (two choices), grab the puzzle bag that corresponds to their answer, then run back. If they were right, the bag contains puzzle pieces, if wrong, the pieces are black. Once they have all three sets of pieces, they must then solve a simple logo puzzle. Results: Fabio wins, despite answering one question wrong; Sash a close second, Holly third, Chase fourth (missing a piece on the ground), Dan last.</t>
  </si>
  <si>
    <t>Ep14 F4 IC</t>
  </si>
  <si>
    <t>Balancing Point</t>
  </si>
  <si>
    <t>With one hand, contestants must hold a sword on top of a shield. With the other, they must balance a stack of coins on the pommel of the sword. If they drop, they're out. Results: Holly out first, then Chase, then Sash. Fabio wins.</t>
  </si>
  <si>
    <t>Individual challenges</t>
  </si>
  <si>
    <t>(hero challenge)</t>
  </si>
  <si>
    <t>MPF</t>
  </si>
  <si>
    <t>Appearances</t>
  </si>
  <si>
    <t>MPF* app</t>
  </si>
  <si>
    <t>E6 IC</t>
  </si>
  <si>
    <t>E8 IC</t>
  </si>
  <si>
    <t>E9 IC</t>
  </si>
  <si>
    <t>E10 IC</t>
  </si>
  <si>
    <t>E12 RC</t>
  </si>
  <si>
    <t>E12 IC</t>
  </si>
  <si>
    <t>E13 RC</t>
  </si>
  <si>
    <t>E13 IC</t>
  </si>
  <si>
    <t>F5 IC</t>
  </si>
  <si>
    <t>F4 IC</t>
  </si>
  <si>
    <t>Wins</t>
  </si>
  <si>
    <t>e6 rc</t>
  </si>
  <si>
    <t>NaOnka Mixon</t>
  </si>
  <si>
    <t>Purple Kelly Shinn</t>
  </si>
  <si>
    <t># people</t>
  </si>
  <si>
    <t>7 or 8</t>
  </si>
  <si>
    <t>6 or 6</t>
  </si>
  <si>
    <t>Pre-table 1</t>
  </si>
  <si>
    <t>HCA</t>
  </si>
  <si>
    <t>HCW</t>
  </si>
  <si>
    <t>Pre-table 2</t>
  </si>
  <si>
    <t>tot days</t>
  </si>
  <si>
    <t>exile days</t>
  </si>
  <si>
    <t>*F5 Tribal: Dan out, 4-1 (he votes for Chase)</t>
  </si>
  <si>
    <t>F5 Tribal Council voting</t>
  </si>
  <si>
    <t>F4 Tribal Council voting</t>
  </si>
  <si>
    <t>Jury vote</t>
  </si>
  <si>
    <t>win?</t>
  </si>
  <si>
    <t>#people</t>
  </si>
  <si>
    <t>win%</t>
  </si>
  <si>
    <t>total win%</t>
  </si>
  <si>
    <t>Chase</t>
  </si>
  <si>
    <t>Dan</t>
  </si>
  <si>
    <t>Sash</t>
  </si>
  <si>
    <t>Holly</t>
  </si>
  <si>
    <t>Fabio</t>
  </si>
  <si>
    <t>Jane</t>
  </si>
  <si>
    <t>Benry</t>
  </si>
  <si>
    <t>Purple Kelly</t>
  </si>
  <si>
    <t>NaOnka</t>
  </si>
  <si>
    <t>Brenda</t>
  </si>
  <si>
    <t>Marty</t>
  </si>
  <si>
    <t>Alina</t>
  </si>
  <si>
    <t>Jill</t>
  </si>
  <si>
    <t>Yve</t>
  </si>
  <si>
    <t>Kelly B</t>
  </si>
  <si>
    <t>Tyrone</t>
  </si>
  <si>
    <t>Jimmy T</t>
  </si>
  <si>
    <t>Jimmy J</t>
  </si>
  <si>
    <t>Shannon</t>
  </si>
  <si>
    <t>Wendy Jo</t>
  </si>
  <si>
    <t>*Sash plays his idol, voiding one vote (from Jane); Chase plays his, voiding none</t>
  </si>
  <si>
    <t>RC</t>
  </si>
  <si>
    <t>IC</t>
  </si>
  <si>
    <t>F6 Tribal Council voting</t>
  </si>
  <si>
    <t>F7 Tribal Council voting</t>
  </si>
  <si>
    <t>*NaOnka quits, then Purple Kelly quits</t>
  </si>
  <si>
    <t>NaOnka's quit</t>
  </si>
  <si>
    <t>Purple Kelly's quit</t>
  </si>
  <si>
    <t>F10 Tribal Council voting</t>
  </si>
  <si>
    <t>F11 Tribal Council voting</t>
  </si>
  <si>
    <t>F12 Tribal Council voting</t>
  </si>
  <si>
    <t>*Individual male and female immunity necklaces</t>
  </si>
  <si>
    <t>F13 Tribal Council voting</t>
  </si>
  <si>
    <t>Ind. IC</t>
  </si>
  <si>
    <t>Hero RC</t>
  </si>
  <si>
    <t>F15 (La Flor) Tribal Council voting</t>
  </si>
  <si>
    <t>Revote</t>
  </si>
  <si>
    <t>F14 (Espada) Tribal Council voting</t>
  </si>
  <si>
    <t>*Each tribe competes amongst itself  for individual immunity, one at a time</t>
  </si>
  <si>
    <t>*Winners (Jill, Holly) then compete for individual reward, in a hero challenge</t>
  </si>
  <si>
    <t xml:space="preserve"> </t>
  </si>
  <si>
    <t>*Hero challenge counts as half an individual RC</t>
  </si>
  <si>
    <t>F16 Tribal Council voting</t>
  </si>
  <si>
    <t>challenge 1</t>
  </si>
  <si>
    <t>challenge 2</t>
  </si>
  <si>
    <t>F17 Tribal Council voting</t>
  </si>
  <si>
    <t>F18 Tribal Council voting</t>
  </si>
  <si>
    <t>F19 Tribal Council voting</t>
  </si>
  <si>
    <t>F20 Tribal Council voting</t>
  </si>
  <si>
    <t>sitout</t>
  </si>
  <si>
    <t>*Just ignoring the Medallion of Power "challenge" because it was stupid and useless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</si>
</sst>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0000"/>
    <numFmt numFmtId="165" formatCode="0.000"/>
    <numFmt numFmtId="166" formatCode="0.0%"/>
  </numFmts>
  <fonts count="8">
    <font>
      <sz val="10.0"/>
      <color rgb="FF000000"/>
      <name val="Arial"/>
      <scheme val="minor"/>
    </font>
    <font>
      <b/>
      <sz val="10.0"/>
      <color theme="1"/>
      <name val="Arial"/>
    </font>
    <font>
      <sz val="10.0"/>
      <color theme="1"/>
      <name val="Calibri"/>
    </font>
    <font>
      <b/>
      <sz val="10.0"/>
      <color theme="1"/>
      <name val="Calibri"/>
    </font>
    <font>
      <sz val="10.0"/>
      <color theme="1"/>
      <name val="Arial"/>
    </font>
    <font/>
    <font>
      <b/>
      <sz val="10.0"/>
      <color rgb="FF000000"/>
      <name val="Arial"/>
    </font>
    <font>
      <color theme="1"/>
      <name val="Arial"/>
      <scheme val="minor"/>
    </font>
  </fonts>
  <fills count="8">
    <fill>
      <patternFill patternType="none"/>
    </fill>
    <fill>
      <patternFill patternType="lightGray"/>
    </fill>
    <fill>
      <patternFill patternType="solid">
        <fgColor rgb="FFFFFF00"/>
        <bgColor rgb="FFFFFF00"/>
      </patternFill>
    </fill>
    <fill>
      <patternFill patternType="solid">
        <fgColor rgb="FFDDD9C3"/>
        <bgColor rgb="FFDDD9C3"/>
      </patternFill>
    </fill>
    <fill>
      <patternFill patternType="solid">
        <fgColor rgb="FFC6D9F0"/>
        <bgColor rgb="FFC6D9F0"/>
      </patternFill>
    </fill>
    <fill>
      <patternFill patternType="solid">
        <fgColor theme="1"/>
        <bgColor theme="1"/>
      </patternFill>
    </fill>
    <fill>
      <patternFill patternType="solid">
        <fgColor rgb="FF8DB3E2"/>
        <bgColor rgb="FF8DB3E2"/>
      </patternFill>
    </fill>
    <fill>
      <patternFill patternType="solid">
        <fgColor rgb="FFD8D8D8"/>
        <bgColor rgb="FFD8D8D8"/>
      </patternFill>
    </fill>
  </fills>
  <borders count="4">
    <border/>
    <border>
      <left style="thin">
        <color rgb="FF000000"/>
      </left>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0" fillId="0" fontId="2" numFmtId="0" xfId="0" applyFont="1"/>
    <xf borderId="0" fillId="0" fontId="2" numFmtId="0" xfId="0" applyAlignment="1" applyFont="1">
      <alignment shrinkToFit="0" wrapText="1"/>
    </xf>
    <xf borderId="0" fillId="0" fontId="3" numFmtId="0" xfId="0" applyAlignment="1" applyFont="1">
      <alignment horizontal="center"/>
    </xf>
    <xf borderId="0" fillId="0" fontId="3" numFmtId="0" xfId="0" applyAlignment="1" applyFont="1">
      <alignment shrinkToFit="0" wrapText="1"/>
    </xf>
    <xf borderId="0" fillId="0" fontId="4" numFmtId="0" xfId="0" applyFont="1"/>
    <xf borderId="1" fillId="0" fontId="2" numFmtId="0" xfId="0" applyAlignment="1" applyBorder="1" applyFont="1">
      <alignment shrinkToFit="0" wrapText="1"/>
    </xf>
    <xf borderId="1" fillId="0" fontId="5" numFmtId="0" xfId="0" applyBorder="1" applyFont="1"/>
    <xf borderId="0" fillId="0" fontId="4" numFmtId="0" xfId="0" applyAlignment="1" applyFont="1">
      <alignment shrinkToFit="0" wrapText="1"/>
    </xf>
    <xf borderId="0" fillId="0" fontId="6" numFmtId="0" xfId="0" applyFont="1"/>
    <xf borderId="0" fillId="0" fontId="4" numFmtId="164" xfId="0" applyFont="1" applyNumberFormat="1"/>
    <xf borderId="0" fillId="0" fontId="7" numFmtId="0" xfId="0" applyFont="1"/>
    <xf borderId="2" fillId="2" fontId="4" numFmtId="0" xfId="0" applyBorder="1" applyFill="1" applyFont="1"/>
    <xf borderId="2" fillId="3" fontId="4" numFmtId="0" xfId="0" applyBorder="1" applyFill="1" applyFont="1"/>
    <xf borderId="0" fillId="0" fontId="4" numFmtId="2" xfId="0" applyFont="1" applyNumberFormat="1"/>
    <xf borderId="0" fillId="0" fontId="4" numFmtId="165" xfId="0" applyFont="1" applyNumberFormat="1"/>
    <xf borderId="2" fillId="2" fontId="4" numFmtId="2" xfId="0" applyBorder="1" applyFont="1" applyNumberFormat="1"/>
    <xf borderId="2" fillId="3" fontId="4" numFmtId="2" xfId="0" applyBorder="1" applyFont="1" applyNumberFormat="1"/>
    <xf borderId="2" fillId="4" fontId="4" numFmtId="0" xfId="0" applyBorder="1" applyFill="1" applyFont="1"/>
    <xf borderId="2" fillId="5" fontId="4" numFmtId="0" xfId="0" applyBorder="1" applyFill="1" applyFont="1"/>
    <xf borderId="2" fillId="5" fontId="4" numFmtId="2" xfId="0" applyBorder="1" applyFont="1" applyNumberFormat="1"/>
    <xf borderId="2" fillId="6" fontId="4" numFmtId="0" xfId="0" applyBorder="1" applyFill="1" applyFont="1"/>
    <xf borderId="2" fillId="3" fontId="4" numFmtId="166" xfId="0" applyBorder="1" applyFont="1" applyNumberFormat="1"/>
    <xf borderId="0" fillId="0" fontId="4" numFmtId="1" xfId="0" applyFont="1" applyNumberFormat="1"/>
    <xf borderId="2" fillId="7" fontId="4" numFmtId="2" xfId="0" applyBorder="1" applyFill="1" applyFont="1" applyNumberFormat="1"/>
    <xf borderId="0" fillId="0" fontId="7" numFmtId="2" xfId="0" applyFont="1" applyNumberFormat="1"/>
    <xf borderId="2" fillId="7" fontId="4" numFmtId="0" xfId="0" applyBorder="1" applyFont="1"/>
    <xf borderId="3" fillId="2" fontId="4" numFmtId="0" xfId="0" applyBorder="1" applyFont="1"/>
    <xf borderId="3" fillId="4" fontId="4" numFmtId="0" xfId="0" applyBorder="1" applyFont="1"/>
    <xf borderId="3" fillId="0" fontId="4" numFmtId="0" xfId="0" applyBorder="1" applyFont="1"/>
    <xf borderId="3" fillId="7"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16.0"/>
    <col customWidth="1" min="3" max="3" width="21.5"/>
    <col customWidth="1" min="4" max="26" width="10.63"/>
  </cols>
  <sheetData>
    <row r="1" ht="12.75" customHeight="1">
      <c r="A1" s="1" t="s">
        <v>0</v>
      </c>
      <c r="B1" s="2" t="s">
        <v>1</v>
      </c>
      <c r="C1" s="1" t="s">
        <v>2</v>
      </c>
    </row>
    <row r="2" ht="12.75" customHeight="1">
      <c r="A2" s="3"/>
      <c r="B2" s="4"/>
      <c r="C2" s="3"/>
    </row>
    <row r="3" ht="12.75" customHeight="1">
      <c r="A3" s="5" t="s">
        <v>3</v>
      </c>
    </row>
    <row r="4" ht="12.75" customHeight="1">
      <c r="A4" s="1" t="s">
        <v>4</v>
      </c>
      <c r="B4" s="6" t="s">
        <v>5</v>
      </c>
      <c r="C4" s="3"/>
    </row>
    <row r="5" ht="12.75" customHeight="1">
      <c r="A5" s="1" t="s">
        <v>6</v>
      </c>
      <c r="B5" s="6" t="s">
        <v>7</v>
      </c>
      <c r="C5" s="3"/>
    </row>
    <row r="6" ht="12.75" customHeight="1">
      <c r="A6" s="7" t="s">
        <v>8</v>
      </c>
      <c r="B6" s="6" t="s">
        <v>9</v>
      </c>
      <c r="C6" s="3"/>
    </row>
    <row r="7" ht="12.75" customHeight="1">
      <c r="A7" s="3"/>
      <c r="B7" s="4"/>
      <c r="C7" s="3"/>
    </row>
    <row r="8" ht="12.75" customHeight="1">
      <c r="A8" s="5" t="s">
        <v>10</v>
      </c>
    </row>
    <row r="9" ht="12.75" customHeight="1">
      <c r="A9" s="1" t="s">
        <v>11</v>
      </c>
      <c r="B9" s="4" t="s">
        <v>12</v>
      </c>
      <c r="C9" s="8" t="s">
        <v>13</v>
      </c>
    </row>
    <row r="10" ht="12.75" customHeight="1">
      <c r="A10" s="1" t="s">
        <v>14</v>
      </c>
      <c r="B10" s="4" t="s">
        <v>15</v>
      </c>
      <c r="C10" s="9"/>
    </row>
    <row r="11" ht="12.75" customHeight="1">
      <c r="A11" s="1" t="s">
        <v>16</v>
      </c>
      <c r="B11" s="4" t="s">
        <v>17</v>
      </c>
      <c r="C11" s="9"/>
    </row>
    <row r="12" ht="12.75" customHeight="1">
      <c r="A12" s="7" t="s">
        <v>18</v>
      </c>
      <c r="B12" s="6" t="s">
        <v>19</v>
      </c>
      <c r="C12" s="3"/>
    </row>
    <row r="13" ht="12.75" customHeight="1">
      <c r="A13" s="7" t="s">
        <v>20</v>
      </c>
      <c r="B13" s="6" t="s">
        <v>21</v>
      </c>
      <c r="C13" s="3"/>
    </row>
    <row r="14" ht="12.75" customHeight="1">
      <c r="A14" s="7" t="s">
        <v>22</v>
      </c>
      <c r="B14" s="6" t="s">
        <v>23</v>
      </c>
      <c r="C14" s="3"/>
    </row>
    <row r="15" ht="12.75" customHeight="1">
      <c r="A15" s="7" t="s">
        <v>24</v>
      </c>
      <c r="B15" s="6" t="s">
        <v>25</v>
      </c>
      <c r="C15" s="3"/>
    </row>
    <row r="16" ht="12.75" customHeight="1">
      <c r="A16" s="7" t="s">
        <v>26</v>
      </c>
      <c r="B16" s="6" t="s">
        <v>27</v>
      </c>
      <c r="C16" s="3"/>
    </row>
    <row r="17" ht="12.75" customHeight="1">
      <c r="A17" s="7" t="s">
        <v>28</v>
      </c>
      <c r="B17" s="6" t="s">
        <v>29</v>
      </c>
      <c r="C17" s="3"/>
    </row>
    <row r="18" ht="12.75" customHeight="1">
      <c r="A18" s="7" t="s">
        <v>30</v>
      </c>
      <c r="B18" s="6" t="s">
        <v>31</v>
      </c>
      <c r="C18" s="3"/>
    </row>
    <row r="19" ht="12.75" customHeight="1">
      <c r="A19" s="7" t="s">
        <v>32</v>
      </c>
      <c r="B19" s="6" t="s">
        <v>33</v>
      </c>
      <c r="C19" s="3"/>
    </row>
    <row r="20" ht="12.75" customHeight="1">
      <c r="A20" s="7" t="s">
        <v>34</v>
      </c>
      <c r="B20" s="6" t="s">
        <v>35</v>
      </c>
      <c r="C20" s="3"/>
    </row>
    <row r="21" ht="12.75" customHeight="1">
      <c r="A21" s="7" t="s">
        <v>36</v>
      </c>
      <c r="B21" s="6" t="s">
        <v>37</v>
      </c>
      <c r="C21" s="3"/>
    </row>
    <row r="22" ht="12.75" customHeight="1">
      <c r="A22" s="7" t="s">
        <v>38</v>
      </c>
      <c r="B22" s="6" t="s">
        <v>39</v>
      </c>
      <c r="C22" s="3"/>
    </row>
    <row r="23" ht="12.75" customHeight="1">
      <c r="A23" s="7" t="s">
        <v>40</v>
      </c>
      <c r="B23" s="6" t="s">
        <v>41</v>
      </c>
      <c r="C23" s="3"/>
    </row>
    <row r="24" ht="12.75" customHeight="1">
      <c r="A24" s="7" t="s">
        <v>42</v>
      </c>
      <c r="B24" s="6" t="s">
        <v>43</v>
      </c>
      <c r="C24" s="3"/>
    </row>
    <row r="25" ht="12.75" customHeight="1">
      <c r="A25" s="7" t="s">
        <v>44</v>
      </c>
      <c r="B25" s="6" t="s">
        <v>45</v>
      </c>
      <c r="C25" s="3"/>
    </row>
    <row r="26" ht="12.75" customHeight="1">
      <c r="A26" s="7" t="s">
        <v>46</v>
      </c>
      <c r="B26" s="6" t="s">
        <v>47</v>
      </c>
      <c r="C26" s="3"/>
    </row>
    <row r="27" ht="12.75" customHeight="1">
      <c r="A27" s="7" t="s">
        <v>48</v>
      </c>
      <c r="B27" s="6" t="s">
        <v>49</v>
      </c>
      <c r="C27" s="3"/>
    </row>
    <row r="28" ht="12.75" customHeight="1">
      <c r="A28" s="7" t="s">
        <v>50</v>
      </c>
      <c r="B28" s="6" t="s">
        <v>51</v>
      </c>
      <c r="C28" s="3"/>
    </row>
    <row r="29" ht="12.75" customHeight="1">
      <c r="A29" s="3"/>
      <c r="B29" s="4"/>
      <c r="C29" s="3"/>
    </row>
    <row r="30" ht="12.75" customHeight="1">
      <c r="A30" s="5" t="s">
        <v>52</v>
      </c>
    </row>
    <row r="31" ht="12.75" customHeight="1">
      <c r="A31" s="1" t="s">
        <v>53</v>
      </c>
      <c r="B31" s="6" t="s">
        <v>54</v>
      </c>
      <c r="C31" s="8" t="s">
        <v>55</v>
      </c>
    </row>
    <row r="32" ht="12.75" customHeight="1">
      <c r="A32" s="1" t="s">
        <v>56</v>
      </c>
      <c r="B32" s="6" t="s">
        <v>57</v>
      </c>
      <c r="C32" s="9"/>
    </row>
    <row r="33" ht="12.75" customHeight="1">
      <c r="A33" s="1" t="s">
        <v>58</v>
      </c>
      <c r="B33" s="6" t="s">
        <v>59</v>
      </c>
      <c r="C33" s="9"/>
    </row>
    <row r="34" ht="12.75" customHeight="1">
      <c r="A34" s="1" t="s">
        <v>60</v>
      </c>
      <c r="B34" s="6" t="s">
        <v>61</v>
      </c>
      <c r="C34" s="9"/>
    </row>
    <row r="35" ht="12.75" customHeight="1">
      <c r="A35" s="1" t="s">
        <v>62</v>
      </c>
      <c r="B35" s="6" t="s">
        <v>63</v>
      </c>
      <c r="C35" s="9"/>
    </row>
    <row r="36" ht="12.75" customHeight="1">
      <c r="A36" s="1" t="s">
        <v>64</v>
      </c>
      <c r="B36" s="6" t="s">
        <v>65</v>
      </c>
      <c r="C36" s="9"/>
    </row>
    <row r="37" ht="12.75" customHeight="1">
      <c r="A37" s="7" t="s">
        <v>66</v>
      </c>
      <c r="B37" s="6" t="s">
        <v>67</v>
      </c>
      <c r="C37" s="3"/>
    </row>
    <row r="38" ht="12.75" customHeight="1">
      <c r="A38" s="3" t="s">
        <v>68</v>
      </c>
      <c r="B38" s="6" t="s">
        <v>69</v>
      </c>
      <c r="C38" s="3"/>
    </row>
    <row r="39" ht="12.75" customHeight="1">
      <c r="A39" s="3" t="s">
        <v>70</v>
      </c>
      <c r="B39" s="6" t="s">
        <v>71</v>
      </c>
      <c r="C39" s="3"/>
    </row>
    <row r="40" ht="12.75" customHeight="1">
      <c r="A40" s="3" t="s">
        <v>72</v>
      </c>
      <c r="B40" s="6" t="s">
        <v>73</v>
      </c>
      <c r="C40" s="3"/>
    </row>
    <row r="41" ht="12.75" customHeight="1">
      <c r="A41" s="3" t="s">
        <v>74</v>
      </c>
      <c r="B41" s="6" t="s">
        <v>75</v>
      </c>
      <c r="C41" s="3"/>
    </row>
    <row r="42" ht="12.75" customHeight="1">
      <c r="A42" s="3" t="s">
        <v>76</v>
      </c>
      <c r="B42" s="6" t="s">
        <v>77</v>
      </c>
      <c r="C42" s="3"/>
    </row>
    <row r="43" ht="12.75" customHeight="1">
      <c r="A43" s="3" t="s">
        <v>78</v>
      </c>
      <c r="B43" s="6" t="s">
        <v>79</v>
      </c>
      <c r="C43" s="3"/>
    </row>
    <row r="44" ht="12.75" customHeight="1">
      <c r="A44" s="3" t="s">
        <v>80</v>
      </c>
      <c r="B44" s="6" t="s">
        <v>81</v>
      </c>
      <c r="C44" s="3"/>
    </row>
    <row r="45" ht="12.75" customHeight="1">
      <c r="A45" s="3" t="s">
        <v>82</v>
      </c>
      <c r="B45" s="6" t="s">
        <v>83</v>
      </c>
      <c r="C45" s="3"/>
    </row>
    <row r="46" ht="12.75" customHeight="1">
      <c r="A46" s="3" t="s">
        <v>84</v>
      </c>
      <c r="B46" s="6" t="s">
        <v>85</v>
      </c>
      <c r="C46" s="3"/>
    </row>
    <row r="47" ht="12.75" customHeight="1">
      <c r="A47" s="3"/>
      <c r="B47" s="4"/>
      <c r="C47" s="3"/>
    </row>
    <row r="48" ht="12.75" customHeight="1">
      <c r="A48" s="5" t="s">
        <v>86</v>
      </c>
    </row>
    <row r="49" ht="12.75" customHeight="1">
      <c r="A49" s="1" t="s">
        <v>87</v>
      </c>
      <c r="B49" s="6" t="s">
        <v>88</v>
      </c>
      <c r="C49" s="8" t="s">
        <v>89</v>
      </c>
    </row>
    <row r="50" ht="12.75" customHeight="1">
      <c r="A50" s="1" t="s">
        <v>90</v>
      </c>
      <c r="B50" s="6" t="s">
        <v>91</v>
      </c>
      <c r="C50" s="9"/>
    </row>
    <row r="51" ht="12.75" customHeight="1">
      <c r="A51" s="1" t="s">
        <v>92</v>
      </c>
      <c r="B51" s="6" t="s">
        <v>93</v>
      </c>
      <c r="C51" s="9"/>
    </row>
    <row r="52" ht="12.75" customHeight="1">
      <c r="A52" s="3"/>
      <c r="B52" s="4"/>
      <c r="C52" s="3"/>
    </row>
    <row r="53" ht="12.75" customHeight="1">
      <c r="A53" s="5" t="s">
        <v>94</v>
      </c>
    </row>
    <row r="54" ht="12.75" customHeight="1">
      <c r="A54" s="7" t="s">
        <v>95</v>
      </c>
      <c r="B54" s="6" t="s">
        <v>96</v>
      </c>
      <c r="C54" s="3"/>
    </row>
    <row r="55" ht="12.75" customHeight="1">
      <c r="A55" s="7" t="s">
        <v>97</v>
      </c>
      <c r="B55" s="6" t="s">
        <v>98</v>
      </c>
      <c r="C55" s="3"/>
    </row>
    <row r="56" ht="12.75" customHeight="1">
      <c r="A56" s="7" t="s">
        <v>99</v>
      </c>
      <c r="B56" s="6" t="s">
        <v>100</v>
      </c>
      <c r="C56" s="3"/>
    </row>
    <row r="57" ht="12.75" customHeight="1">
      <c r="A57" s="3" t="s">
        <v>101</v>
      </c>
      <c r="B57" s="6" t="s">
        <v>102</v>
      </c>
      <c r="C57" s="3"/>
    </row>
    <row r="58" ht="12.75" customHeight="1">
      <c r="A58" s="3"/>
      <c r="B58" s="4"/>
      <c r="C58" s="3"/>
    </row>
    <row r="59" ht="12.75" customHeight="1">
      <c r="A59" s="3"/>
      <c r="B59" s="4"/>
      <c r="C59" s="3"/>
    </row>
    <row r="60" ht="12.75" customHeight="1">
      <c r="A60" s="3"/>
      <c r="B60" s="4"/>
      <c r="C60" s="3"/>
    </row>
    <row r="61" ht="12.75" customHeight="1">
      <c r="A61" s="3"/>
      <c r="B61" s="4"/>
      <c r="C61" s="3"/>
    </row>
    <row r="62" ht="12.75" customHeight="1">
      <c r="A62" s="3"/>
      <c r="B62" s="4"/>
      <c r="C62" s="3"/>
    </row>
    <row r="63" ht="12.75" customHeight="1">
      <c r="A63" s="3"/>
      <c r="B63" s="4"/>
      <c r="C63" s="3"/>
    </row>
    <row r="64" ht="12.75" customHeight="1">
      <c r="A64" s="3"/>
      <c r="B64" s="4"/>
      <c r="C64" s="3"/>
    </row>
    <row r="65" ht="12.75" customHeight="1">
      <c r="A65" s="3"/>
      <c r="B65" s="4"/>
      <c r="C65" s="3"/>
    </row>
    <row r="66" ht="12.75" customHeight="1">
      <c r="A66" s="3"/>
      <c r="B66" s="4"/>
      <c r="C66" s="3"/>
    </row>
    <row r="67" ht="12.75" customHeight="1">
      <c r="A67" s="3"/>
      <c r="B67" s="4"/>
      <c r="C67" s="3"/>
    </row>
    <row r="68" ht="12.75" customHeight="1">
      <c r="A68" s="3"/>
      <c r="B68" s="4"/>
      <c r="C68" s="3"/>
    </row>
    <row r="69" ht="12.75" customHeight="1">
      <c r="A69" s="3"/>
      <c r="B69" s="4"/>
      <c r="C69" s="3"/>
    </row>
    <row r="70" ht="12.75" customHeight="1">
      <c r="A70" s="3"/>
      <c r="B70" s="4"/>
      <c r="C70" s="3"/>
    </row>
    <row r="71" ht="12.75" customHeight="1">
      <c r="A71" s="3"/>
      <c r="B71" s="4"/>
      <c r="C71" s="3"/>
    </row>
    <row r="72" ht="12.75" customHeight="1">
      <c r="A72" s="3"/>
      <c r="B72" s="4"/>
      <c r="C72" s="3"/>
    </row>
    <row r="73" ht="12.75" customHeight="1">
      <c r="A73" s="3"/>
      <c r="B73" s="4"/>
      <c r="C73" s="3"/>
    </row>
    <row r="74" ht="12.75" customHeight="1">
      <c r="A74" s="3"/>
      <c r="B74" s="4"/>
      <c r="C74" s="3"/>
    </row>
    <row r="75" ht="12.75" customHeight="1">
      <c r="A75" s="3"/>
      <c r="B75" s="4"/>
      <c r="C75" s="3"/>
    </row>
    <row r="76" ht="12.75" customHeight="1">
      <c r="A76" s="3"/>
      <c r="B76" s="4"/>
      <c r="C76" s="3"/>
    </row>
    <row r="77" ht="12.75" customHeight="1">
      <c r="A77" s="3"/>
      <c r="B77" s="4"/>
      <c r="C77" s="3"/>
    </row>
    <row r="78" ht="12.75" customHeight="1">
      <c r="A78" s="3"/>
      <c r="B78" s="4"/>
      <c r="C78" s="3"/>
    </row>
    <row r="79" ht="12.75" customHeight="1">
      <c r="A79" s="3"/>
      <c r="B79" s="4"/>
      <c r="C79" s="3"/>
    </row>
    <row r="80" ht="12.75" customHeight="1">
      <c r="A80" s="3"/>
      <c r="B80" s="4"/>
      <c r="C80" s="3"/>
    </row>
    <row r="81" ht="12.75" customHeight="1">
      <c r="A81" s="3"/>
      <c r="B81" s="4"/>
      <c r="C81" s="3"/>
    </row>
    <row r="82" ht="12.75" customHeight="1">
      <c r="A82" s="3"/>
      <c r="B82" s="4"/>
      <c r="C82" s="3"/>
    </row>
    <row r="83" ht="12.75" customHeight="1">
      <c r="A83" s="3"/>
      <c r="B83" s="4"/>
      <c r="C83" s="3"/>
    </row>
    <row r="84" ht="12.75" customHeight="1">
      <c r="A84" s="3"/>
      <c r="B84" s="4"/>
      <c r="C84" s="3"/>
    </row>
    <row r="85" ht="12.75" customHeight="1">
      <c r="A85" s="3"/>
      <c r="B85" s="4"/>
      <c r="C85" s="3"/>
    </row>
    <row r="86" ht="12.75" customHeight="1">
      <c r="A86" s="3"/>
      <c r="B86" s="4"/>
      <c r="C86" s="3"/>
    </row>
    <row r="87" ht="12.75" customHeight="1">
      <c r="A87" s="3"/>
      <c r="B87" s="4"/>
      <c r="C87" s="3"/>
    </row>
    <row r="88" ht="12.75" customHeight="1">
      <c r="A88" s="3"/>
      <c r="B88" s="4"/>
      <c r="C88" s="3"/>
    </row>
    <row r="89" ht="12.75" customHeight="1">
      <c r="A89" s="3"/>
      <c r="B89" s="4"/>
      <c r="C89" s="3"/>
    </row>
    <row r="90" ht="12.75" customHeight="1">
      <c r="A90" s="3"/>
      <c r="B90" s="4"/>
      <c r="C90" s="3"/>
    </row>
    <row r="91" ht="12.75" customHeight="1">
      <c r="A91" s="3"/>
      <c r="B91" s="4"/>
      <c r="C91" s="3"/>
    </row>
    <row r="92" ht="12.75" customHeight="1">
      <c r="A92" s="3"/>
      <c r="B92" s="4"/>
      <c r="C92" s="3"/>
    </row>
    <row r="93" ht="12.75" customHeight="1">
      <c r="A93" s="3"/>
      <c r="B93" s="4"/>
      <c r="C93" s="3"/>
    </row>
    <row r="94" ht="12.75" customHeight="1">
      <c r="A94" s="3"/>
      <c r="B94" s="4"/>
      <c r="C94" s="3"/>
    </row>
    <row r="95" ht="12.75" customHeight="1">
      <c r="A95" s="3"/>
      <c r="B95" s="4"/>
      <c r="C95" s="3"/>
    </row>
    <row r="96" ht="12.75" customHeight="1">
      <c r="A96" s="3"/>
      <c r="B96" s="4"/>
      <c r="C96" s="3"/>
    </row>
    <row r="97" ht="12.75" customHeight="1">
      <c r="A97" s="3"/>
      <c r="B97" s="4"/>
      <c r="C97" s="3"/>
    </row>
    <row r="98" ht="12.75" customHeight="1">
      <c r="A98" s="3"/>
      <c r="B98" s="4"/>
      <c r="C98" s="3"/>
    </row>
    <row r="99" ht="12.75" customHeight="1">
      <c r="A99" s="3"/>
      <c r="B99" s="4"/>
      <c r="C99" s="3"/>
    </row>
    <row r="100" ht="12.75" customHeight="1">
      <c r="A100" s="3"/>
      <c r="B100" s="4"/>
      <c r="C100" s="3"/>
    </row>
    <row r="101" ht="12.75" customHeight="1">
      <c r="A101" s="3"/>
      <c r="B101" s="4"/>
      <c r="C101" s="3"/>
    </row>
    <row r="102" ht="12.75" customHeight="1">
      <c r="A102" s="3"/>
      <c r="B102" s="4"/>
      <c r="C102" s="3"/>
    </row>
    <row r="103" ht="12.75" customHeight="1">
      <c r="A103" s="3"/>
      <c r="B103" s="4"/>
      <c r="C103" s="3"/>
    </row>
    <row r="104" ht="12.75" customHeight="1">
      <c r="A104" s="3"/>
      <c r="B104" s="4"/>
      <c r="C104" s="3"/>
    </row>
    <row r="105" ht="12.75" customHeight="1">
      <c r="A105" s="3"/>
      <c r="B105" s="4"/>
      <c r="C105" s="3"/>
    </row>
    <row r="106" ht="12.75" customHeight="1">
      <c r="A106" s="3"/>
      <c r="B106" s="4"/>
      <c r="C106" s="3"/>
    </row>
    <row r="107" ht="12.75" customHeight="1">
      <c r="A107" s="3"/>
      <c r="B107" s="4"/>
      <c r="C107" s="3"/>
    </row>
    <row r="108" ht="12.75" customHeight="1">
      <c r="A108" s="3"/>
      <c r="B108" s="4"/>
      <c r="C108" s="3"/>
    </row>
    <row r="109" ht="12.75" customHeight="1">
      <c r="A109" s="3"/>
      <c r="B109" s="4"/>
      <c r="C109" s="3"/>
    </row>
    <row r="110" ht="12.75" customHeight="1">
      <c r="A110" s="3"/>
      <c r="B110" s="4"/>
      <c r="C110" s="3"/>
    </row>
    <row r="111" ht="12.75" customHeight="1">
      <c r="A111" s="3"/>
      <c r="B111" s="4"/>
      <c r="C111" s="3"/>
    </row>
    <row r="112" ht="12.75" customHeight="1">
      <c r="A112" s="3"/>
      <c r="B112" s="4"/>
      <c r="C112" s="3"/>
    </row>
    <row r="113" ht="12.75" customHeight="1">
      <c r="A113" s="3"/>
      <c r="B113" s="4"/>
      <c r="C113" s="3"/>
    </row>
    <row r="114" ht="12.75" customHeight="1">
      <c r="A114" s="3"/>
      <c r="B114" s="4"/>
      <c r="C114" s="3"/>
    </row>
    <row r="115" ht="12.75" customHeight="1">
      <c r="A115" s="3"/>
      <c r="B115" s="4"/>
      <c r="C115" s="3"/>
    </row>
    <row r="116" ht="12.75" customHeight="1">
      <c r="A116" s="3"/>
      <c r="B116" s="4"/>
      <c r="C116" s="3"/>
    </row>
    <row r="117" ht="12.75" customHeight="1">
      <c r="A117" s="3"/>
      <c r="B117" s="4"/>
      <c r="C117" s="3"/>
    </row>
    <row r="118" ht="12.75" customHeight="1">
      <c r="A118" s="3"/>
      <c r="B118" s="4"/>
      <c r="C118" s="3"/>
    </row>
    <row r="119" ht="12.75" customHeight="1">
      <c r="A119" s="3"/>
      <c r="B119" s="4"/>
      <c r="C119" s="3"/>
    </row>
    <row r="120" ht="12.75" customHeight="1">
      <c r="A120" s="3"/>
      <c r="B120" s="4"/>
      <c r="C120" s="3"/>
    </row>
    <row r="121" ht="12.75" customHeight="1">
      <c r="A121" s="3"/>
      <c r="B121" s="4"/>
      <c r="C121" s="3"/>
    </row>
    <row r="122" ht="12.75" customHeight="1">
      <c r="A122" s="3"/>
      <c r="B122" s="4"/>
      <c r="C122" s="3"/>
    </row>
    <row r="123" ht="12.75" customHeight="1">
      <c r="A123" s="3"/>
      <c r="B123" s="4"/>
      <c r="C123" s="3"/>
    </row>
    <row r="124" ht="12.75" customHeight="1">
      <c r="A124" s="3"/>
      <c r="B124" s="4"/>
      <c r="C124" s="3"/>
    </row>
    <row r="125" ht="12.75" customHeight="1">
      <c r="A125" s="3"/>
      <c r="B125" s="4"/>
      <c r="C125" s="3"/>
    </row>
    <row r="126" ht="12.75" customHeight="1">
      <c r="A126" s="3"/>
      <c r="B126" s="4"/>
      <c r="C126" s="3"/>
    </row>
    <row r="127" ht="12.75" customHeight="1">
      <c r="A127" s="3"/>
      <c r="B127" s="4"/>
      <c r="C127" s="3"/>
    </row>
    <row r="128" ht="12.75" customHeight="1">
      <c r="A128" s="3"/>
      <c r="B128" s="4"/>
      <c r="C128" s="3"/>
    </row>
    <row r="129" ht="12.75" customHeight="1">
      <c r="A129" s="3"/>
      <c r="B129" s="4"/>
      <c r="C129" s="3"/>
    </row>
    <row r="130" ht="12.75" customHeight="1">
      <c r="A130" s="3"/>
      <c r="B130" s="4"/>
      <c r="C130" s="3"/>
    </row>
    <row r="131" ht="12.75" customHeight="1">
      <c r="A131" s="3"/>
      <c r="B131" s="4"/>
      <c r="C131" s="3"/>
    </row>
    <row r="132" ht="12.75" customHeight="1">
      <c r="A132" s="3"/>
      <c r="B132" s="4"/>
      <c r="C132" s="3"/>
    </row>
    <row r="133" ht="12.75" customHeight="1">
      <c r="A133" s="3"/>
      <c r="B133" s="4"/>
      <c r="C133" s="3"/>
    </row>
    <row r="134" ht="12.75" customHeight="1">
      <c r="A134" s="3"/>
      <c r="B134" s="4"/>
      <c r="C134" s="3"/>
    </row>
    <row r="135" ht="12.75" customHeight="1">
      <c r="A135" s="3"/>
      <c r="B135" s="4"/>
      <c r="C135" s="3"/>
    </row>
    <row r="136" ht="12.75" customHeight="1">
      <c r="A136" s="3"/>
      <c r="B136" s="4"/>
      <c r="C136" s="3"/>
    </row>
    <row r="137" ht="12.75" customHeight="1">
      <c r="A137" s="3"/>
      <c r="B137" s="4"/>
      <c r="C137" s="3"/>
    </row>
    <row r="138" ht="12.75" customHeight="1">
      <c r="A138" s="3"/>
      <c r="B138" s="4"/>
      <c r="C138" s="3"/>
    </row>
    <row r="139" ht="12.75" customHeight="1">
      <c r="A139" s="3"/>
      <c r="B139" s="4"/>
      <c r="C139" s="3"/>
    </row>
    <row r="140" ht="12.75" customHeight="1">
      <c r="A140" s="3"/>
      <c r="B140" s="4"/>
      <c r="C140" s="3"/>
    </row>
    <row r="141" ht="12.75" customHeight="1">
      <c r="A141" s="3"/>
      <c r="B141" s="4"/>
      <c r="C141" s="3"/>
    </row>
    <row r="142" ht="12.75" customHeight="1">
      <c r="A142" s="3"/>
      <c r="B142" s="4"/>
      <c r="C142" s="3"/>
    </row>
    <row r="143" ht="12.75" customHeight="1">
      <c r="A143" s="3"/>
      <c r="B143" s="4"/>
      <c r="C143" s="3"/>
    </row>
    <row r="144" ht="12.75" customHeight="1">
      <c r="A144" s="3"/>
      <c r="B144" s="4"/>
      <c r="C144" s="3"/>
    </row>
    <row r="145" ht="12.75" customHeight="1">
      <c r="A145" s="3"/>
      <c r="B145" s="4"/>
      <c r="C145" s="3"/>
    </row>
    <row r="146" ht="12.75" customHeight="1">
      <c r="A146" s="3"/>
      <c r="B146" s="4"/>
      <c r="C146" s="3"/>
    </row>
    <row r="147" ht="12.75" customHeight="1">
      <c r="A147" s="3"/>
      <c r="B147" s="4"/>
      <c r="C147" s="3"/>
    </row>
    <row r="148" ht="12.75" customHeight="1">
      <c r="A148" s="3"/>
      <c r="B148" s="4"/>
      <c r="C148" s="3"/>
    </row>
    <row r="149" ht="12.75" customHeight="1">
      <c r="A149" s="3"/>
      <c r="B149" s="4"/>
      <c r="C149" s="3"/>
    </row>
    <row r="150" ht="12.75" customHeight="1">
      <c r="A150" s="3"/>
      <c r="B150" s="4"/>
      <c r="C150" s="3"/>
    </row>
    <row r="151" ht="12.75" customHeight="1">
      <c r="A151" s="3"/>
      <c r="B151" s="4"/>
      <c r="C151" s="3"/>
    </row>
    <row r="152" ht="12.75" customHeight="1">
      <c r="A152" s="3"/>
      <c r="B152" s="4"/>
      <c r="C152" s="3"/>
    </row>
    <row r="153" ht="12.75" customHeight="1">
      <c r="A153" s="3"/>
      <c r="B153" s="4"/>
      <c r="C153" s="3"/>
    </row>
    <row r="154" ht="12.75" customHeight="1">
      <c r="A154" s="3"/>
      <c r="B154" s="4"/>
      <c r="C154" s="3"/>
    </row>
    <row r="155" ht="12.75" customHeight="1">
      <c r="A155" s="3"/>
      <c r="B155" s="4"/>
      <c r="C155" s="3"/>
    </row>
    <row r="156" ht="12.75" customHeight="1">
      <c r="A156" s="3"/>
      <c r="B156" s="4"/>
      <c r="C156" s="3"/>
    </row>
    <row r="157" ht="12.75" customHeight="1">
      <c r="A157" s="3"/>
      <c r="B157" s="4"/>
      <c r="C157" s="3"/>
    </row>
    <row r="158" ht="12.75" customHeight="1">
      <c r="A158" s="3"/>
      <c r="B158" s="4"/>
      <c r="C158" s="3"/>
    </row>
    <row r="159" ht="12.75" customHeight="1">
      <c r="A159" s="3"/>
      <c r="B159" s="4"/>
      <c r="C159" s="3"/>
    </row>
    <row r="160" ht="12.75" customHeight="1">
      <c r="A160" s="3"/>
      <c r="B160" s="4"/>
      <c r="C160" s="3"/>
    </row>
    <row r="161" ht="12.75" customHeight="1">
      <c r="A161" s="3"/>
      <c r="B161" s="4"/>
      <c r="C161" s="3"/>
    </row>
    <row r="162" ht="12.75" customHeight="1">
      <c r="A162" s="3"/>
      <c r="B162" s="4"/>
      <c r="C162" s="3"/>
    </row>
    <row r="163" ht="12.75" customHeight="1">
      <c r="A163" s="3"/>
      <c r="B163" s="4"/>
      <c r="C163" s="3"/>
    </row>
    <row r="164" ht="12.75" customHeight="1">
      <c r="A164" s="3"/>
      <c r="B164" s="4"/>
      <c r="C164" s="3"/>
    </row>
    <row r="165" ht="12.75" customHeight="1">
      <c r="A165" s="3"/>
      <c r="B165" s="4"/>
      <c r="C165" s="3"/>
    </row>
    <row r="166" ht="12.75" customHeight="1">
      <c r="A166" s="3"/>
      <c r="B166" s="4"/>
      <c r="C166" s="3"/>
    </row>
    <row r="167" ht="12.75" customHeight="1">
      <c r="A167" s="3"/>
      <c r="B167" s="4"/>
      <c r="C167" s="3"/>
    </row>
    <row r="168" ht="12.75" customHeight="1">
      <c r="A168" s="3"/>
      <c r="B168" s="4"/>
      <c r="C168" s="3"/>
    </row>
    <row r="169" ht="12.75" customHeight="1">
      <c r="A169" s="3"/>
      <c r="B169" s="4"/>
      <c r="C169" s="3"/>
    </row>
    <row r="170" ht="12.75" customHeight="1">
      <c r="A170" s="3"/>
      <c r="B170" s="4"/>
      <c r="C170" s="3"/>
    </row>
    <row r="171" ht="12.75" customHeight="1">
      <c r="A171" s="3"/>
      <c r="B171" s="4"/>
      <c r="C171" s="3"/>
    </row>
    <row r="172" ht="12.75" customHeight="1">
      <c r="A172" s="3"/>
      <c r="B172" s="4"/>
      <c r="C172" s="3"/>
    </row>
    <row r="173" ht="12.75" customHeight="1">
      <c r="A173" s="3"/>
      <c r="B173" s="4"/>
      <c r="C173" s="3"/>
    </row>
    <row r="174" ht="12.75" customHeight="1">
      <c r="A174" s="3"/>
      <c r="B174" s="4"/>
      <c r="C174" s="3"/>
    </row>
    <row r="175" ht="12.75" customHeight="1">
      <c r="A175" s="3"/>
      <c r="B175" s="4"/>
      <c r="C175" s="3"/>
    </row>
    <row r="176" ht="12.75" customHeight="1">
      <c r="A176" s="3"/>
      <c r="B176" s="4"/>
      <c r="C176" s="3"/>
    </row>
    <row r="177" ht="12.75" customHeight="1">
      <c r="A177" s="3"/>
      <c r="B177" s="4"/>
      <c r="C177" s="3"/>
    </row>
    <row r="178" ht="12.75" customHeight="1">
      <c r="A178" s="3"/>
      <c r="B178" s="4"/>
      <c r="C178" s="3"/>
    </row>
    <row r="179" ht="12.75" customHeight="1">
      <c r="A179" s="3"/>
      <c r="B179" s="4"/>
      <c r="C179" s="3"/>
    </row>
    <row r="180" ht="12.75" customHeight="1">
      <c r="A180" s="3"/>
      <c r="B180" s="4"/>
      <c r="C180" s="3"/>
    </row>
    <row r="181" ht="12.75" customHeight="1">
      <c r="A181" s="3"/>
      <c r="B181" s="4"/>
      <c r="C181" s="3"/>
    </row>
    <row r="182" ht="12.75" customHeight="1">
      <c r="A182" s="3"/>
      <c r="B182" s="4"/>
      <c r="C182" s="3"/>
    </row>
    <row r="183" ht="12.75" customHeight="1">
      <c r="A183" s="3"/>
      <c r="B183" s="4"/>
      <c r="C183" s="3"/>
    </row>
    <row r="184" ht="12.75" customHeight="1">
      <c r="A184" s="3"/>
      <c r="B184" s="4"/>
      <c r="C184" s="3"/>
    </row>
    <row r="185" ht="12.75" customHeight="1">
      <c r="A185" s="3"/>
      <c r="B185" s="4"/>
      <c r="C185" s="3"/>
    </row>
    <row r="186" ht="12.75" customHeight="1">
      <c r="A186" s="3"/>
      <c r="B186" s="4"/>
      <c r="C186" s="3"/>
    </row>
    <row r="187" ht="12.75" customHeight="1">
      <c r="A187" s="3"/>
      <c r="B187" s="4"/>
      <c r="C187" s="3"/>
    </row>
    <row r="188" ht="12.75" customHeight="1">
      <c r="A188" s="3"/>
      <c r="B188" s="4"/>
      <c r="C188" s="3"/>
    </row>
    <row r="189" ht="12.75" customHeight="1">
      <c r="A189" s="3"/>
      <c r="B189" s="4"/>
      <c r="C189" s="3"/>
    </row>
    <row r="190" ht="12.75" customHeight="1">
      <c r="A190" s="3"/>
      <c r="B190" s="4"/>
      <c r="C190" s="3"/>
    </row>
    <row r="191" ht="12.75" customHeight="1">
      <c r="A191" s="3"/>
      <c r="B191" s="4"/>
      <c r="C191" s="3"/>
    </row>
    <row r="192" ht="12.75" customHeight="1">
      <c r="A192" s="3"/>
      <c r="B192" s="4"/>
      <c r="C192" s="3"/>
    </row>
    <row r="193" ht="12.75" customHeight="1">
      <c r="A193" s="3"/>
      <c r="B193" s="4"/>
      <c r="C193" s="3"/>
    </row>
    <row r="194" ht="12.75" customHeight="1">
      <c r="A194" s="3"/>
      <c r="B194" s="4"/>
      <c r="C194" s="3"/>
    </row>
    <row r="195" ht="12.75" customHeight="1">
      <c r="A195" s="3"/>
      <c r="B195" s="4"/>
      <c r="C195" s="3"/>
    </row>
    <row r="196" ht="12.75" customHeight="1">
      <c r="A196" s="3"/>
      <c r="B196" s="4"/>
      <c r="C196" s="3"/>
    </row>
    <row r="197" ht="12.75" customHeight="1">
      <c r="A197" s="3"/>
      <c r="B197" s="4"/>
      <c r="C197" s="3"/>
    </row>
    <row r="198" ht="12.75" customHeight="1">
      <c r="A198" s="3"/>
      <c r="B198" s="4"/>
      <c r="C198" s="3"/>
    </row>
    <row r="199" ht="12.75" customHeight="1">
      <c r="A199" s="3"/>
      <c r="B199" s="4"/>
      <c r="C199" s="3"/>
    </row>
    <row r="200" ht="12.75" customHeight="1">
      <c r="A200" s="3"/>
      <c r="B200" s="4"/>
      <c r="C200" s="3"/>
    </row>
    <row r="201" ht="12.75" customHeight="1">
      <c r="A201" s="3"/>
      <c r="B201" s="4"/>
      <c r="C201" s="3"/>
    </row>
    <row r="202" ht="12.75" customHeight="1">
      <c r="A202" s="3"/>
      <c r="B202" s="4"/>
      <c r="C202" s="3"/>
    </row>
    <row r="203" ht="12.75" customHeight="1">
      <c r="A203" s="3"/>
      <c r="B203" s="4"/>
      <c r="C203" s="3"/>
    </row>
    <row r="204" ht="12.75" customHeight="1">
      <c r="A204" s="3"/>
      <c r="B204" s="4"/>
      <c r="C204" s="3"/>
    </row>
    <row r="205" ht="12.75" customHeight="1">
      <c r="A205" s="3"/>
      <c r="B205" s="4"/>
      <c r="C205" s="3"/>
    </row>
    <row r="206" ht="12.75" customHeight="1">
      <c r="A206" s="3"/>
      <c r="B206" s="4"/>
      <c r="C206" s="3"/>
    </row>
    <row r="207" ht="12.75" customHeight="1">
      <c r="A207" s="3"/>
      <c r="B207" s="4"/>
      <c r="C207" s="3"/>
    </row>
    <row r="208" ht="12.75" customHeight="1">
      <c r="A208" s="3"/>
      <c r="B208" s="4"/>
      <c r="C208" s="3"/>
    </row>
    <row r="209" ht="12.75" customHeight="1">
      <c r="A209" s="3"/>
      <c r="B209" s="4"/>
      <c r="C209" s="3"/>
    </row>
    <row r="210" ht="12.75" customHeight="1">
      <c r="A210" s="3"/>
      <c r="B210" s="4"/>
      <c r="C210" s="3"/>
    </row>
    <row r="211" ht="12.75" customHeight="1">
      <c r="A211" s="3"/>
      <c r="B211" s="4"/>
      <c r="C211" s="3"/>
    </row>
    <row r="212" ht="12.75" customHeight="1">
      <c r="A212" s="3"/>
      <c r="B212" s="4"/>
      <c r="C212" s="3"/>
    </row>
    <row r="213" ht="12.75" customHeight="1">
      <c r="A213" s="3"/>
      <c r="B213" s="4"/>
      <c r="C213" s="3"/>
    </row>
    <row r="214" ht="12.75" customHeight="1">
      <c r="A214" s="3"/>
      <c r="B214" s="4"/>
      <c r="C214" s="3"/>
    </row>
    <row r="215" ht="12.75" customHeight="1">
      <c r="A215" s="3"/>
      <c r="B215" s="4"/>
      <c r="C215" s="3"/>
    </row>
    <row r="216" ht="12.75" customHeight="1">
      <c r="A216" s="3"/>
      <c r="B216" s="4"/>
      <c r="C216" s="3"/>
    </row>
    <row r="217" ht="12.75" customHeight="1">
      <c r="A217" s="3"/>
      <c r="B217" s="4"/>
      <c r="C217" s="3"/>
    </row>
    <row r="218" ht="12.75" customHeight="1">
      <c r="A218" s="3"/>
      <c r="B218" s="4"/>
      <c r="C218" s="3"/>
    </row>
    <row r="219" ht="12.75" customHeight="1">
      <c r="A219" s="3"/>
      <c r="B219" s="4"/>
      <c r="C219" s="3"/>
    </row>
    <row r="220" ht="12.75" customHeight="1">
      <c r="A220" s="3"/>
      <c r="B220" s="4"/>
      <c r="C220" s="3"/>
    </row>
    <row r="221" ht="12.75" customHeight="1">
      <c r="A221" s="3"/>
      <c r="B221" s="4"/>
      <c r="C221" s="3"/>
    </row>
    <row r="222" ht="12.75" customHeight="1">
      <c r="A222" s="3"/>
      <c r="B222" s="4"/>
      <c r="C222" s="3"/>
    </row>
    <row r="223" ht="12.75" customHeight="1">
      <c r="A223" s="3"/>
      <c r="B223" s="4"/>
      <c r="C223" s="3"/>
    </row>
    <row r="224" ht="12.75" customHeight="1">
      <c r="A224" s="3"/>
      <c r="B224" s="4"/>
      <c r="C224" s="3"/>
    </row>
    <row r="225" ht="12.75" customHeight="1">
      <c r="A225" s="3"/>
      <c r="B225" s="4"/>
      <c r="C225" s="3"/>
    </row>
    <row r="226" ht="12.75" customHeight="1">
      <c r="A226" s="3"/>
      <c r="B226" s="4"/>
      <c r="C226" s="3"/>
    </row>
    <row r="227" ht="12.75" customHeight="1">
      <c r="A227" s="3"/>
      <c r="B227" s="4"/>
      <c r="C227" s="3"/>
    </row>
    <row r="228" ht="12.75" customHeight="1">
      <c r="A228" s="3"/>
      <c r="B228" s="4"/>
      <c r="C228" s="3"/>
    </row>
    <row r="229" ht="12.75" customHeight="1">
      <c r="A229" s="3"/>
      <c r="B229" s="4"/>
      <c r="C229" s="3"/>
    </row>
    <row r="230" ht="12.75" customHeight="1">
      <c r="A230" s="3"/>
      <c r="B230" s="4"/>
      <c r="C230" s="3"/>
    </row>
    <row r="231" ht="12.75" customHeight="1">
      <c r="A231" s="3"/>
      <c r="B231" s="4"/>
      <c r="C231" s="3"/>
    </row>
    <row r="232" ht="12.75" customHeight="1">
      <c r="A232" s="3"/>
      <c r="B232" s="4"/>
      <c r="C232" s="3"/>
    </row>
    <row r="233" ht="12.75" customHeight="1">
      <c r="A233" s="3"/>
      <c r="B233" s="4"/>
      <c r="C233" s="3"/>
    </row>
    <row r="234" ht="12.75" customHeight="1">
      <c r="A234" s="3"/>
      <c r="B234" s="4"/>
      <c r="C234" s="3"/>
    </row>
    <row r="235" ht="12.75" customHeight="1">
      <c r="A235" s="3"/>
      <c r="B235" s="4"/>
      <c r="C235" s="3"/>
    </row>
    <row r="236" ht="12.75" customHeight="1">
      <c r="A236" s="3"/>
      <c r="B236" s="4"/>
      <c r="C236" s="3"/>
    </row>
    <row r="237" ht="12.75" customHeight="1">
      <c r="A237" s="3"/>
      <c r="B237" s="4"/>
      <c r="C237" s="3"/>
    </row>
    <row r="238" ht="12.75" customHeight="1">
      <c r="A238" s="3"/>
      <c r="B238" s="4"/>
      <c r="C238" s="3"/>
    </row>
    <row r="239" ht="12.75" customHeight="1">
      <c r="A239" s="3"/>
      <c r="B239" s="4"/>
      <c r="C239" s="3"/>
    </row>
    <row r="240" ht="12.75" customHeight="1">
      <c r="A240" s="3"/>
      <c r="B240" s="4"/>
      <c r="C240" s="3"/>
    </row>
    <row r="241" ht="12.75" customHeight="1">
      <c r="A241" s="3"/>
      <c r="B241" s="4"/>
      <c r="C241" s="3"/>
    </row>
    <row r="242" ht="12.75" customHeight="1">
      <c r="A242" s="3"/>
      <c r="B242" s="4"/>
      <c r="C242" s="3"/>
    </row>
    <row r="243" ht="12.75" customHeight="1">
      <c r="A243" s="3"/>
      <c r="B243" s="4"/>
      <c r="C243" s="3"/>
    </row>
    <row r="244" ht="12.75" customHeight="1">
      <c r="A244" s="3"/>
      <c r="B244" s="4"/>
      <c r="C244" s="3"/>
    </row>
    <row r="245" ht="12.75" customHeight="1">
      <c r="A245" s="3"/>
      <c r="B245" s="4"/>
      <c r="C245" s="3"/>
    </row>
    <row r="246" ht="12.75" customHeight="1">
      <c r="A246" s="3"/>
      <c r="B246" s="4"/>
      <c r="C246" s="3"/>
    </row>
    <row r="247" ht="12.75" customHeight="1">
      <c r="A247" s="3"/>
      <c r="B247" s="4"/>
      <c r="C247" s="3"/>
    </row>
    <row r="248" ht="12.75" customHeight="1">
      <c r="A248" s="3"/>
      <c r="B248" s="4"/>
      <c r="C248" s="3"/>
    </row>
    <row r="249" ht="12.75" customHeight="1">
      <c r="A249" s="3"/>
      <c r="B249" s="4"/>
      <c r="C249" s="3"/>
    </row>
    <row r="250" ht="12.75" customHeight="1">
      <c r="A250" s="3"/>
      <c r="B250" s="4"/>
      <c r="C250" s="3"/>
    </row>
    <row r="251" ht="12.75" customHeight="1">
      <c r="A251" s="3"/>
      <c r="B251" s="4"/>
      <c r="C251" s="3"/>
    </row>
    <row r="252" ht="12.75" customHeight="1">
      <c r="A252" s="3"/>
      <c r="B252" s="4"/>
      <c r="C252" s="3"/>
    </row>
    <row r="253" ht="12.75" customHeight="1">
      <c r="A253" s="3"/>
      <c r="B253" s="4"/>
      <c r="C253" s="3"/>
    </row>
    <row r="254" ht="12.75" customHeight="1">
      <c r="A254" s="3"/>
      <c r="B254" s="4"/>
      <c r="C254" s="3"/>
    </row>
    <row r="255" ht="12.75" customHeight="1">
      <c r="A255" s="3"/>
      <c r="B255" s="4"/>
      <c r="C255" s="3"/>
    </row>
    <row r="256" ht="12.75" customHeight="1">
      <c r="A256" s="3"/>
      <c r="B256" s="4"/>
      <c r="C256" s="3"/>
    </row>
    <row r="257" ht="12.75" customHeight="1">
      <c r="A257" s="3"/>
      <c r="B257" s="4"/>
      <c r="C257" s="3"/>
    </row>
    <row r="258" ht="12.75" customHeight="1">
      <c r="B258" s="10"/>
    </row>
    <row r="259" ht="12.75" customHeight="1">
      <c r="B259" s="10"/>
    </row>
    <row r="260" ht="12.75" customHeight="1">
      <c r="B260" s="10"/>
    </row>
    <row r="261" ht="12.75" customHeight="1">
      <c r="B261" s="10"/>
    </row>
    <row r="262" ht="12.75" customHeight="1">
      <c r="B262" s="10"/>
    </row>
    <row r="263" ht="12.75" customHeight="1">
      <c r="B263" s="10"/>
    </row>
    <row r="264" ht="12.75" customHeight="1">
      <c r="B264" s="10"/>
    </row>
    <row r="265" ht="12.75" customHeight="1">
      <c r="B265" s="10"/>
    </row>
    <row r="266" ht="12.75" customHeight="1">
      <c r="B266" s="10"/>
    </row>
    <row r="267" ht="12.75" customHeight="1">
      <c r="B267" s="10"/>
    </row>
    <row r="268" ht="12.75" customHeight="1">
      <c r="B268" s="10"/>
    </row>
    <row r="269" ht="12.75" customHeight="1">
      <c r="B269" s="10"/>
    </row>
    <row r="270" ht="12.75" customHeight="1">
      <c r="B270" s="10"/>
    </row>
    <row r="271" ht="12.75" customHeight="1">
      <c r="B271" s="10"/>
    </row>
    <row r="272" ht="12.75" customHeight="1">
      <c r="B272" s="10"/>
    </row>
    <row r="273" ht="12.75" customHeight="1">
      <c r="B273" s="10"/>
    </row>
    <row r="274" ht="12.75" customHeight="1">
      <c r="B274" s="10"/>
    </row>
    <row r="275" ht="12.75" customHeight="1">
      <c r="B275" s="10"/>
    </row>
    <row r="276" ht="12.75" customHeight="1">
      <c r="B276" s="10"/>
    </row>
    <row r="277" ht="12.75" customHeight="1">
      <c r="B277" s="10"/>
    </row>
    <row r="278" ht="12.75" customHeight="1">
      <c r="B278" s="10"/>
    </row>
    <row r="279" ht="12.75" customHeight="1">
      <c r="B279" s="10"/>
    </row>
    <row r="280" ht="12.75" customHeight="1">
      <c r="B280" s="10"/>
    </row>
    <row r="281" ht="12.75" customHeight="1">
      <c r="B281" s="10"/>
    </row>
    <row r="282" ht="12.75" customHeight="1">
      <c r="B282" s="10"/>
    </row>
    <row r="283" ht="12.75" customHeight="1">
      <c r="B283" s="10"/>
    </row>
    <row r="284" ht="12.75" customHeight="1">
      <c r="B284" s="10"/>
    </row>
    <row r="285" ht="12.75" customHeight="1">
      <c r="B285" s="10"/>
    </row>
    <row r="286" ht="12.75" customHeight="1">
      <c r="B286" s="10"/>
    </row>
    <row r="287" ht="12.75" customHeight="1">
      <c r="B287" s="10"/>
    </row>
    <row r="288" ht="12.75" customHeight="1">
      <c r="B288" s="10"/>
    </row>
    <row r="289" ht="12.75" customHeight="1">
      <c r="B289" s="10"/>
    </row>
    <row r="290" ht="12.75" customHeight="1">
      <c r="B290" s="10"/>
    </row>
    <row r="291" ht="12.75" customHeight="1">
      <c r="B291" s="10"/>
    </row>
    <row r="292" ht="12.75" customHeight="1">
      <c r="B292" s="10"/>
    </row>
    <row r="293" ht="12.75" customHeight="1">
      <c r="B293" s="10"/>
    </row>
    <row r="294" ht="12.75" customHeight="1">
      <c r="B294" s="10"/>
    </row>
    <row r="295" ht="12.75" customHeight="1">
      <c r="B295" s="10"/>
    </row>
    <row r="296" ht="12.75" customHeight="1">
      <c r="B296" s="10"/>
    </row>
    <row r="297" ht="12.75" customHeight="1">
      <c r="B297" s="10"/>
    </row>
    <row r="298" ht="12.75" customHeight="1">
      <c r="B298" s="10"/>
    </row>
    <row r="299" ht="12.75" customHeight="1">
      <c r="B299" s="10"/>
    </row>
    <row r="300" ht="12.75" customHeight="1">
      <c r="B300" s="10"/>
    </row>
    <row r="301" ht="12.75" customHeight="1">
      <c r="B301" s="10"/>
    </row>
    <row r="302" ht="12.75" customHeight="1">
      <c r="B302" s="10"/>
    </row>
    <row r="303" ht="12.75" customHeight="1">
      <c r="B303" s="10"/>
    </row>
    <row r="304" ht="12.75" customHeight="1">
      <c r="B304" s="10"/>
    </row>
    <row r="305" ht="12.75" customHeight="1">
      <c r="B305" s="10"/>
    </row>
    <row r="306" ht="12.75" customHeight="1">
      <c r="B306" s="10"/>
    </row>
    <row r="307" ht="12.75" customHeight="1">
      <c r="B307" s="10"/>
    </row>
    <row r="308" ht="12.75" customHeight="1">
      <c r="B308" s="10"/>
    </row>
    <row r="309" ht="12.75" customHeight="1">
      <c r="B309" s="10"/>
    </row>
    <row r="310" ht="12.75" customHeight="1">
      <c r="B310" s="10"/>
    </row>
    <row r="311" ht="12.75" customHeight="1">
      <c r="B311" s="10"/>
    </row>
    <row r="312" ht="12.75" customHeight="1">
      <c r="B312" s="10"/>
    </row>
    <row r="313" ht="12.75" customHeight="1">
      <c r="B313" s="10"/>
    </row>
    <row r="314" ht="12.75" customHeight="1">
      <c r="B314" s="10"/>
    </row>
    <row r="315" ht="12.75" customHeight="1">
      <c r="B315" s="10"/>
    </row>
    <row r="316" ht="12.75" customHeight="1">
      <c r="B316" s="10"/>
    </row>
    <row r="317" ht="12.75" customHeight="1">
      <c r="B317" s="10"/>
    </row>
    <row r="318" ht="12.75" customHeight="1">
      <c r="B318" s="10"/>
    </row>
    <row r="319" ht="12.75" customHeight="1">
      <c r="B319" s="10"/>
    </row>
    <row r="320" ht="12.75" customHeight="1">
      <c r="B320" s="10"/>
    </row>
    <row r="321" ht="12.75" customHeight="1">
      <c r="B321" s="10"/>
    </row>
    <row r="322" ht="12.75" customHeight="1">
      <c r="B322" s="10"/>
    </row>
    <row r="323" ht="12.75" customHeight="1">
      <c r="B323" s="10"/>
    </row>
    <row r="324" ht="12.75" customHeight="1">
      <c r="B324" s="10"/>
    </row>
    <row r="325" ht="12.75" customHeight="1">
      <c r="B325" s="10"/>
    </row>
    <row r="326" ht="12.75" customHeight="1">
      <c r="B326" s="10"/>
    </row>
    <row r="327" ht="12.75" customHeight="1">
      <c r="B327" s="10"/>
    </row>
    <row r="328" ht="12.75" customHeight="1">
      <c r="B328" s="10"/>
    </row>
    <row r="329" ht="12.75" customHeight="1">
      <c r="B329" s="10"/>
    </row>
    <row r="330" ht="12.75" customHeight="1">
      <c r="B330" s="10"/>
    </row>
    <row r="331" ht="12.75" customHeight="1">
      <c r="B331" s="10"/>
    </row>
    <row r="332" ht="12.75" customHeight="1">
      <c r="B332" s="10"/>
    </row>
    <row r="333" ht="12.75" customHeight="1">
      <c r="B333" s="10"/>
    </row>
    <row r="334" ht="12.75" customHeight="1">
      <c r="B334" s="10"/>
    </row>
    <row r="335" ht="12.75" customHeight="1">
      <c r="B335" s="10"/>
    </row>
    <row r="336" ht="12.75" customHeight="1">
      <c r="B336" s="10"/>
    </row>
    <row r="337" ht="12.75" customHeight="1">
      <c r="B337" s="10"/>
    </row>
    <row r="338" ht="12.75" customHeight="1">
      <c r="B338" s="10"/>
    </row>
    <row r="339" ht="12.75" customHeight="1">
      <c r="B339" s="10"/>
    </row>
    <row r="340" ht="12.75" customHeight="1">
      <c r="B340" s="10"/>
    </row>
    <row r="341" ht="12.75" customHeight="1">
      <c r="B341" s="10"/>
    </row>
    <row r="342" ht="12.75" customHeight="1">
      <c r="B342" s="10"/>
    </row>
    <row r="343" ht="12.75" customHeight="1">
      <c r="B343" s="10"/>
    </row>
    <row r="344" ht="12.75" customHeight="1">
      <c r="B344" s="10"/>
    </row>
    <row r="345" ht="12.75" customHeight="1">
      <c r="B345" s="10"/>
    </row>
    <row r="346" ht="12.75" customHeight="1">
      <c r="B346" s="10"/>
    </row>
    <row r="347" ht="12.75" customHeight="1">
      <c r="B347" s="10"/>
    </row>
    <row r="348" ht="12.75" customHeight="1">
      <c r="B348" s="10"/>
    </row>
    <row r="349" ht="12.75" customHeight="1">
      <c r="B349" s="10"/>
    </row>
    <row r="350" ht="12.75" customHeight="1">
      <c r="B350" s="10"/>
    </row>
    <row r="351" ht="12.75" customHeight="1">
      <c r="B351" s="10"/>
    </row>
    <row r="352" ht="12.75" customHeight="1">
      <c r="B352" s="10"/>
    </row>
    <row r="353" ht="12.75" customHeight="1">
      <c r="B353" s="10"/>
    </row>
    <row r="354" ht="12.75" customHeight="1">
      <c r="B354" s="10"/>
    </row>
    <row r="355" ht="12.75" customHeight="1">
      <c r="B355" s="10"/>
    </row>
    <row r="356" ht="12.75" customHeight="1">
      <c r="B356" s="10"/>
    </row>
    <row r="357" ht="12.75" customHeight="1">
      <c r="B357" s="10"/>
    </row>
    <row r="358" ht="12.75" customHeight="1">
      <c r="B358" s="10"/>
    </row>
    <row r="359" ht="12.75" customHeight="1">
      <c r="B359" s="10"/>
    </row>
    <row r="360" ht="12.75" customHeight="1">
      <c r="B360" s="10"/>
    </row>
    <row r="361" ht="12.75" customHeight="1">
      <c r="B361" s="10"/>
    </row>
    <row r="362" ht="12.75" customHeight="1">
      <c r="B362" s="10"/>
    </row>
    <row r="363" ht="12.75" customHeight="1">
      <c r="B363" s="10"/>
    </row>
    <row r="364" ht="12.75" customHeight="1">
      <c r="B364" s="10"/>
    </row>
    <row r="365" ht="12.75" customHeight="1">
      <c r="B365" s="10"/>
    </row>
    <row r="366" ht="12.75" customHeight="1">
      <c r="B366" s="10"/>
    </row>
    <row r="367" ht="12.75" customHeight="1">
      <c r="B367" s="10"/>
    </row>
    <row r="368" ht="12.75" customHeight="1">
      <c r="B368" s="10"/>
    </row>
    <row r="369" ht="12.75" customHeight="1">
      <c r="B369" s="10"/>
    </row>
    <row r="370" ht="12.75" customHeight="1">
      <c r="B370" s="10"/>
    </row>
    <row r="371" ht="12.75" customHeight="1">
      <c r="B371" s="10"/>
    </row>
    <row r="372" ht="12.75" customHeight="1">
      <c r="B372" s="10"/>
    </row>
    <row r="373" ht="12.75" customHeight="1">
      <c r="B373" s="10"/>
    </row>
    <row r="374" ht="12.75" customHeight="1">
      <c r="B374" s="10"/>
    </row>
    <row r="375" ht="12.75" customHeight="1">
      <c r="B375" s="10"/>
    </row>
    <row r="376" ht="12.75" customHeight="1">
      <c r="B376" s="10"/>
    </row>
    <row r="377" ht="12.75" customHeight="1">
      <c r="B377" s="10"/>
    </row>
    <row r="378" ht="12.75" customHeight="1">
      <c r="B378" s="10"/>
    </row>
    <row r="379" ht="12.75" customHeight="1">
      <c r="B379" s="10"/>
    </row>
    <row r="380" ht="12.75" customHeight="1">
      <c r="B380" s="10"/>
    </row>
    <row r="381" ht="12.75" customHeight="1">
      <c r="B381" s="10"/>
    </row>
    <row r="382" ht="12.75" customHeight="1">
      <c r="B382" s="10"/>
    </row>
    <row r="383" ht="12.75" customHeight="1">
      <c r="B383" s="10"/>
    </row>
    <row r="384" ht="12.75" customHeight="1">
      <c r="B384" s="10"/>
    </row>
    <row r="385" ht="12.75" customHeight="1">
      <c r="B385" s="10"/>
    </row>
    <row r="386" ht="12.75" customHeight="1">
      <c r="B386" s="10"/>
    </row>
    <row r="387" ht="12.75" customHeight="1">
      <c r="B387" s="10"/>
    </row>
    <row r="388" ht="12.75" customHeight="1">
      <c r="B388" s="10"/>
    </row>
    <row r="389" ht="12.75" customHeight="1">
      <c r="B389" s="10"/>
    </row>
    <row r="390" ht="12.75" customHeight="1">
      <c r="B390" s="10"/>
    </row>
    <row r="391" ht="12.75" customHeight="1">
      <c r="B391" s="10"/>
    </row>
    <row r="392" ht="12.75" customHeight="1">
      <c r="B392" s="10"/>
    </row>
    <row r="393" ht="12.75" customHeight="1">
      <c r="B393" s="10"/>
    </row>
    <row r="394" ht="12.75" customHeight="1">
      <c r="B394" s="10"/>
    </row>
    <row r="395" ht="12.75" customHeight="1">
      <c r="B395" s="10"/>
    </row>
    <row r="396" ht="12.75" customHeight="1">
      <c r="B396" s="10"/>
    </row>
    <row r="397" ht="12.75" customHeight="1">
      <c r="B397" s="10"/>
    </row>
    <row r="398" ht="12.75" customHeight="1">
      <c r="B398" s="10"/>
    </row>
    <row r="399" ht="12.75" customHeight="1">
      <c r="B399" s="10"/>
    </row>
    <row r="400" ht="12.75" customHeight="1">
      <c r="B400" s="10"/>
    </row>
    <row r="401" ht="12.75" customHeight="1">
      <c r="B401" s="10"/>
    </row>
    <row r="402" ht="12.75" customHeight="1">
      <c r="B402" s="10"/>
    </row>
    <row r="403" ht="12.75" customHeight="1">
      <c r="B403" s="10"/>
    </row>
    <row r="404" ht="12.75" customHeight="1">
      <c r="B404" s="10"/>
    </row>
    <row r="405" ht="12.75" customHeight="1">
      <c r="B405" s="10"/>
    </row>
    <row r="406" ht="12.75" customHeight="1">
      <c r="B406" s="10"/>
    </row>
    <row r="407" ht="12.75" customHeight="1">
      <c r="B407" s="10"/>
    </row>
    <row r="408" ht="12.75" customHeight="1">
      <c r="B408" s="10"/>
    </row>
    <row r="409" ht="12.75" customHeight="1">
      <c r="B409" s="10"/>
    </row>
    <row r="410" ht="12.75" customHeight="1">
      <c r="B410" s="10"/>
    </row>
    <row r="411" ht="12.75" customHeight="1">
      <c r="B411" s="10"/>
    </row>
    <row r="412" ht="12.75" customHeight="1">
      <c r="B412" s="10"/>
    </row>
    <row r="413" ht="12.75" customHeight="1">
      <c r="B413" s="10"/>
    </row>
    <row r="414" ht="12.75" customHeight="1">
      <c r="B414" s="10"/>
    </row>
    <row r="415" ht="12.75" customHeight="1">
      <c r="B415" s="10"/>
    </row>
    <row r="416" ht="12.75" customHeight="1">
      <c r="B416" s="10"/>
    </row>
    <row r="417" ht="12.75" customHeight="1">
      <c r="B417" s="10"/>
    </row>
    <row r="418" ht="12.75" customHeight="1">
      <c r="B418" s="10"/>
    </row>
    <row r="419" ht="12.75" customHeight="1">
      <c r="B419" s="10"/>
    </row>
    <row r="420" ht="12.75" customHeight="1">
      <c r="B420" s="10"/>
    </row>
    <row r="421" ht="12.75" customHeight="1">
      <c r="B421" s="10"/>
    </row>
    <row r="422" ht="12.75" customHeight="1">
      <c r="B422" s="10"/>
    </row>
    <row r="423" ht="12.75" customHeight="1">
      <c r="B423" s="10"/>
    </row>
    <row r="424" ht="12.75" customHeight="1">
      <c r="B424" s="10"/>
    </row>
    <row r="425" ht="12.75" customHeight="1">
      <c r="B425" s="10"/>
    </row>
    <row r="426" ht="12.75" customHeight="1">
      <c r="B426" s="10"/>
    </row>
    <row r="427" ht="12.75" customHeight="1">
      <c r="B427" s="10"/>
    </row>
    <row r="428" ht="12.75" customHeight="1">
      <c r="B428" s="10"/>
    </row>
    <row r="429" ht="12.75" customHeight="1">
      <c r="B429" s="10"/>
    </row>
    <row r="430" ht="12.75" customHeight="1">
      <c r="B430" s="10"/>
    </row>
    <row r="431" ht="12.75" customHeight="1">
      <c r="B431" s="10"/>
    </row>
    <row r="432" ht="12.75" customHeight="1">
      <c r="B432" s="10"/>
    </row>
    <row r="433" ht="12.75" customHeight="1">
      <c r="B433" s="10"/>
    </row>
    <row r="434" ht="12.75" customHeight="1">
      <c r="B434" s="10"/>
    </row>
    <row r="435" ht="12.75" customHeight="1">
      <c r="B435" s="10"/>
    </row>
    <row r="436" ht="12.75" customHeight="1">
      <c r="B436" s="10"/>
    </row>
    <row r="437" ht="12.75" customHeight="1">
      <c r="B437" s="10"/>
    </row>
    <row r="438" ht="12.75" customHeight="1">
      <c r="B438" s="10"/>
    </row>
    <row r="439" ht="12.75" customHeight="1">
      <c r="B439" s="10"/>
    </row>
    <row r="440" ht="12.75" customHeight="1">
      <c r="B440" s="10"/>
    </row>
    <row r="441" ht="12.75" customHeight="1">
      <c r="B441" s="10"/>
    </row>
    <row r="442" ht="12.75" customHeight="1">
      <c r="B442" s="10"/>
    </row>
    <row r="443" ht="12.75" customHeight="1">
      <c r="B443" s="10"/>
    </row>
    <row r="444" ht="12.75" customHeight="1">
      <c r="B444" s="10"/>
    </row>
    <row r="445" ht="12.75" customHeight="1">
      <c r="B445" s="10"/>
    </row>
    <row r="446" ht="12.75" customHeight="1">
      <c r="B446" s="10"/>
    </row>
    <row r="447" ht="12.75" customHeight="1">
      <c r="B447" s="10"/>
    </row>
    <row r="448" ht="12.75" customHeight="1">
      <c r="B448" s="10"/>
    </row>
    <row r="449" ht="12.75" customHeight="1">
      <c r="B449" s="10"/>
    </row>
    <row r="450" ht="12.75" customHeight="1">
      <c r="B450" s="10"/>
    </row>
    <row r="451" ht="12.75" customHeight="1">
      <c r="B451" s="10"/>
    </row>
    <row r="452" ht="12.75" customHeight="1">
      <c r="B452" s="10"/>
    </row>
    <row r="453" ht="12.75" customHeight="1">
      <c r="B453" s="10"/>
    </row>
    <row r="454" ht="12.75" customHeight="1">
      <c r="B454" s="10"/>
    </row>
    <row r="455" ht="12.75" customHeight="1">
      <c r="B455" s="10"/>
    </row>
    <row r="456" ht="12.75" customHeight="1">
      <c r="B456" s="10"/>
    </row>
    <row r="457" ht="12.75" customHeight="1">
      <c r="B457" s="10"/>
    </row>
    <row r="458" ht="12.75" customHeight="1">
      <c r="B458" s="10"/>
    </row>
    <row r="459" ht="12.75" customHeight="1">
      <c r="B459" s="10"/>
    </row>
    <row r="460" ht="12.75" customHeight="1">
      <c r="B460" s="10"/>
    </row>
    <row r="461" ht="12.75" customHeight="1">
      <c r="B461" s="10"/>
    </row>
    <row r="462" ht="12.75" customHeight="1">
      <c r="B462" s="10"/>
    </row>
    <row r="463" ht="12.75" customHeight="1">
      <c r="B463" s="10"/>
    </row>
    <row r="464" ht="12.75" customHeight="1">
      <c r="B464" s="10"/>
    </row>
    <row r="465" ht="12.75" customHeight="1">
      <c r="B465" s="10"/>
    </row>
    <row r="466" ht="12.75" customHeight="1">
      <c r="B466" s="10"/>
    </row>
    <row r="467" ht="12.75" customHeight="1">
      <c r="B467" s="10"/>
    </row>
    <row r="468" ht="12.75" customHeight="1">
      <c r="B468" s="10"/>
    </row>
    <row r="469" ht="12.75" customHeight="1">
      <c r="B469" s="10"/>
    </row>
    <row r="470" ht="12.75" customHeight="1">
      <c r="B470" s="10"/>
    </row>
    <row r="471" ht="12.75" customHeight="1">
      <c r="B471" s="10"/>
    </row>
    <row r="472" ht="12.75" customHeight="1">
      <c r="B472" s="10"/>
    </row>
    <row r="473" ht="12.75" customHeight="1">
      <c r="B473" s="10"/>
    </row>
    <row r="474" ht="12.75" customHeight="1">
      <c r="B474" s="10"/>
    </row>
    <row r="475" ht="12.75" customHeight="1">
      <c r="B475" s="10"/>
    </row>
    <row r="476" ht="12.75" customHeight="1">
      <c r="B476" s="10"/>
    </row>
    <row r="477" ht="12.75" customHeight="1">
      <c r="B477" s="10"/>
    </row>
    <row r="478" ht="12.75" customHeight="1">
      <c r="B478" s="10"/>
    </row>
    <row r="479" ht="12.75" customHeight="1">
      <c r="B479" s="10"/>
    </row>
    <row r="480" ht="12.75" customHeight="1">
      <c r="B480" s="10"/>
    </row>
    <row r="481" ht="12.75" customHeight="1">
      <c r="B481" s="10"/>
    </row>
    <row r="482" ht="12.75" customHeight="1">
      <c r="B482" s="10"/>
    </row>
    <row r="483" ht="12.75" customHeight="1">
      <c r="B483" s="10"/>
    </row>
    <row r="484" ht="12.75" customHeight="1">
      <c r="B484" s="10"/>
    </row>
    <row r="485" ht="12.75" customHeight="1">
      <c r="B485" s="10"/>
    </row>
    <row r="486" ht="12.75" customHeight="1">
      <c r="B486" s="10"/>
    </row>
    <row r="487" ht="12.75" customHeight="1">
      <c r="B487" s="10"/>
    </row>
    <row r="488" ht="12.75" customHeight="1">
      <c r="B488" s="10"/>
    </row>
    <row r="489" ht="12.75" customHeight="1">
      <c r="B489" s="10"/>
    </row>
    <row r="490" ht="12.75" customHeight="1">
      <c r="B490" s="10"/>
    </row>
    <row r="491" ht="12.75" customHeight="1">
      <c r="B491" s="10"/>
    </row>
    <row r="492" ht="12.75" customHeight="1">
      <c r="B492" s="10"/>
    </row>
    <row r="493" ht="12.75" customHeight="1">
      <c r="B493" s="10"/>
    </row>
    <row r="494" ht="12.75" customHeight="1">
      <c r="B494" s="10"/>
    </row>
    <row r="495" ht="12.75" customHeight="1">
      <c r="B495" s="10"/>
    </row>
    <row r="496" ht="12.75" customHeight="1">
      <c r="B496" s="10"/>
    </row>
    <row r="497" ht="12.75" customHeight="1">
      <c r="B497" s="10"/>
    </row>
    <row r="498" ht="12.75" customHeight="1">
      <c r="B498" s="10"/>
    </row>
    <row r="499" ht="12.75" customHeight="1">
      <c r="B499" s="10"/>
    </row>
    <row r="500" ht="12.75" customHeight="1">
      <c r="B500" s="10"/>
    </row>
    <row r="501" ht="12.75" customHeight="1">
      <c r="B501" s="10"/>
    </row>
    <row r="502" ht="12.75" customHeight="1">
      <c r="B502" s="10"/>
    </row>
    <row r="503" ht="12.75" customHeight="1">
      <c r="B503" s="10"/>
    </row>
    <row r="504" ht="12.75" customHeight="1">
      <c r="B504" s="10"/>
    </row>
    <row r="505" ht="12.75" customHeight="1">
      <c r="B505" s="10"/>
    </row>
    <row r="506" ht="12.75" customHeight="1">
      <c r="B506" s="10"/>
    </row>
    <row r="507" ht="12.75" customHeight="1">
      <c r="B507" s="10"/>
    </row>
    <row r="508" ht="12.75" customHeight="1">
      <c r="B508" s="10"/>
    </row>
    <row r="509" ht="12.75" customHeight="1">
      <c r="B509" s="10"/>
    </row>
    <row r="510" ht="12.75" customHeight="1">
      <c r="B510" s="10"/>
    </row>
    <row r="511" ht="12.75" customHeight="1">
      <c r="B511" s="10"/>
    </row>
    <row r="512" ht="12.75" customHeight="1">
      <c r="B512" s="10"/>
    </row>
    <row r="513" ht="12.75" customHeight="1">
      <c r="B513" s="10"/>
    </row>
    <row r="514" ht="12.75" customHeight="1">
      <c r="B514" s="10"/>
    </row>
    <row r="515" ht="12.75" customHeight="1">
      <c r="B515" s="10"/>
    </row>
    <row r="516" ht="12.75" customHeight="1">
      <c r="B516" s="10"/>
    </row>
    <row r="517" ht="12.75" customHeight="1">
      <c r="B517" s="10"/>
    </row>
    <row r="518" ht="12.75" customHeight="1">
      <c r="B518" s="10"/>
    </row>
    <row r="519" ht="12.75" customHeight="1">
      <c r="B519" s="10"/>
    </row>
    <row r="520" ht="12.75" customHeight="1">
      <c r="B520" s="10"/>
    </row>
    <row r="521" ht="12.75" customHeight="1">
      <c r="B521" s="10"/>
    </row>
    <row r="522" ht="12.75" customHeight="1">
      <c r="B522" s="10"/>
    </row>
    <row r="523" ht="12.75" customHeight="1">
      <c r="B523" s="10"/>
    </row>
    <row r="524" ht="12.75" customHeight="1">
      <c r="B524" s="10"/>
    </row>
    <row r="525" ht="12.75" customHeight="1">
      <c r="B525" s="10"/>
    </row>
    <row r="526" ht="12.75" customHeight="1">
      <c r="B526" s="10"/>
    </row>
    <row r="527" ht="12.75" customHeight="1">
      <c r="B527" s="10"/>
    </row>
    <row r="528" ht="12.75" customHeight="1">
      <c r="B528" s="10"/>
    </row>
    <row r="529" ht="12.75" customHeight="1">
      <c r="B529" s="10"/>
    </row>
    <row r="530" ht="12.75" customHeight="1">
      <c r="B530" s="10"/>
    </row>
    <row r="531" ht="12.75" customHeight="1">
      <c r="B531" s="10"/>
    </row>
    <row r="532" ht="12.75" customHeight="1">
      <c r="B532" s="10"/>
    </row>
    <row r="533" ht="12.75" customHeight="1">
      <c r="B533" s="10"/>
    </row>
    <row r="534" ht="12.75" customHeight="1">
      <c r="B534" s="10"/>
    </row>
    <row r="535" ht="12.75" customHeight="1">
      <c r="B535" s="10"/>
    </row>
    <row r="536" ht="12.75" customHeight="1">
      <c r="B536" s="10"/>
    </row>
    <row r="537" ht="12.75" customHeight="1">
      <c r="B537" s="10"/>
    </row>
    <row r="538" ht="12.75" customHeight="1">
      <c r="B538" s="10"/>
    </row>
    <row r="539" ht="12.75" customHeight="1">
      <c r="B539" s="10"/>
    </row>
    <row r="540" ht="12.75" customHeight="1">
      <c r="B540" s="10"/>
    </row>
    <row r="541" ht="12.75" customHeight="1">
      <c r="B541" s="10"/>
    </row>
    <row r="542" ht="12.75" customHeight="1">
      <c r="B542" s="10"/>
    </row>
    <row r="543" ht="12.75" customHeight="1">
      <c r="B543" s="10"/>
    </row>
    <row r="544" ht="12.75" customHeight="1">
      <c r="B544" s="10"/>
    </row>
    <row r="545" ht="12.75" customHeight="1">
      <c r="B545" s="10"/>
    </row>
    <row r="546" ht="12.75" customHeight="1">
      <c r="B546" s="10"/>
    </row>
    <row r="547" ht="12.75" customHeight="1">
      <c r="B547" s="10"/>
    </row>
    <row r="548" ht="12.75" customHeight="1">
      <c r="B548" s="10"/>
    </row>
    <row r="549" ht="12.75" customHeight="1">
      <c r="B549" s="10"/>
    </row>
    <row r="550" ht="12.75" customHeight="1">
      <c r="B550" s="10"/>
    </row>
    <row r="551" ht="12.75" customHeight="1">
      <c r="B551" s="10"/>
    </row>
    <row r="552" ht="12.75" customHeight="1">
      <c r="B552" s="10"/>
    </row>
    <row r="553" ht="12.75" customHeight="1">
      <c r="B553" s="10"/>
    </row>
    <row r="554" ht="12.75" customHeight="1">
      <c r="B554" s="10"/>
    </row>
    <row r="555" ht="12.75" customHeight="1">
      <c r="B555" s="10"/>
    </row>
    <row r="556" ht="12.75" customHeight="1">
      <c r="B556" s="10"/>
    </row>
    <row r="557" ht="12.75" customHeight="1">
      <c r="B557" s="10"/>
    </row>
    <row r="558" ht="12.75" customHeight="1">
      <c r="B558" s="10"/>
    </row>
    <row r="559" ht="12.75" customHeight="1">
      <c r="B559" s="10"/>
    </row>
    <row r="560" ht="12.75" customHeight="1">
      <c r="B560" s="10"/>
    </row>
    <row r="561" ht="12.75" customHeight="1">
      <c r="B561" s="10"/>
    </row>
    <row r="562" ht="12.75" customHeight="1">
      <c r="B562" s="10"/>
    </row>
    <row r="563" ht="12.75" customHeight="1">
      <c r="B563" s="10"/>
    </row>
    <row r="564" ht="12.75" customHeight="1">
      <c r="B564" s="10"/>
    </row>
    <row r="565" ht="12.75" customHeight="1">
      <c r="B565" s="10"/>
    </row>
    <row r="566" ht="12.75" customHeight="1">
      <c r="B566" s="10"/>
    </row>
    <row r="567" ht="12.75" customHeight="1">
      <c r="B567" s="10"/>
    </row>
    <row r="568" ht="12.75" customHeight="1">
      <c r="B568" s="10"/>
    </row>
    <row r="569" ht="12.75" customHeight="1">
      <c r="B569" s="10"/>
    </row>
    <row r="570" ht="12.75" customHeight="1">
      <c r="B570" s="10"/>
    </row>
    <row r="571" ht="12.75" customHeight="1">
      <c r="B571" s="10"/>
    </row>
    <row r="572" ht="12.75" customHeight="1">
      <c r="B572" s="10"/>
    </row>
    <row r="573" ht="12.75" customHeight="1">
      <c r="B573" s="10"/>
    </row>
    <row r="574" ht="12.75" customHeight="1">
      <c r="B574" s="10"/>
    </row>
    <row r="575" ht="12.75" customHeight="1">
      <c r="B575" s="10"/>
    </row>
    <row r="576" ht="12.75" customHeight="1">
      <c r="B576" s="10"/>
    </row>
    <row r="577" ht="12.75" customHeight="1">
      <c r="B577" s="10"/>
    </row>
    <row r="578" ht="12.75" customHeight="1">
      <c r="B578" s="10"/>
    </row>
    <row r="579" ht="12.75" customHeight="1">
      <c r="B579" s="10"/>
    </row>
    <row r="580" ht="12.75" customHeight="1">
      <c r="B580" s="10"/>
    </row>
    <row r="581" ht="12.75" customHeight="1">
      <c r="B581" s="10"/>
    </row>
    <row r="582" ht="12.75" customHeight="1">
      <c r="B582" s="10"/>
    </row>
    <row r="583" ht="12.75" customHeight="1">
      <c r="B583" s="10"/>
    </row>
    <row r="584" ht="12.75" customHeight="1">
      <c r="B584" s="10"/>
    </row>
    <row r="585" ht="12.75" customHeight="1">
      <c r="B585" s="10"/>
    </row>
    <row r="586" ht="12.75" customHeight="1">
      <c r="B586" s="10"/>
    </row>
    <row r="587" ht="12.75" customHeight="1">
      <c r="B587" s="10"/>
    </row>
    <row r="588" ht="12.75" customHeight="1">
      <c r="B588" s="10"/>
    </row>
    <row r="589" ht="12.75" customHeight="1">
      <c r="B589" s="10"/>
    </row>
    <row r="590" ht="12.75" customHeight="1">
      <c r="B590" s="10"/>
    </row>
    <row r="591" ht="12.75" customHeight="1">
      <c r="B591" s="10"/>
    </row>
    <row r="592" ht="12.75" customHeight="1">
      <c r="B592" s="10"/>
    </row>
    <row r="593" ht="12.75" customHeight="1">
      <c r="B593" s="10"/>
    </row>
    <row r="594" ht="12.75" customHeight="1">
      <c r="B594" s="10"/>
    </row>
    <row r="595" ht="12.75" customHeight="1">
      <c r="B595" s="10"/>
    </row>
    <row r="596" ht="12.75" customHeight="1">
      <c r="B596" s="10"/>
    </row>
    <row r="597" ht="12.75" customHeight="1">
      <c r="B597" s="10"/>
    </row>
    <row r="598" ht="12.75" customHeight="1">
      <c r="B598" s="10"/>
    </row>
    <row r="599" ht="12.75" customHeight="1">
      <c r="B599" s="10"/>
    </row>
    <row r="600" ht="12.75" customHeight="1">
      <c r="B600" s="10"/>
    </row>
    <row r="601" ht="12.75" customHeight="1">
      <c r="B601" s="10"/>
    </row>
    <row r="602" ht="12.75" customHeight="1">
      <c r="B602" s="10"/>
    </row>
    <row r="603" ht="12.75" customHeight="1">
      <c r="B603" s="10"/>
    </row>
    <row r="604" ht="12.75" customHeight="1">
      <c r="B604" s="10"/>
    </row>
    <row r="605" ht="12.75" customHeight="1">
      <c r="B605" s="10"/>
    </row>
    <row r="606" ht="12.75" customHeight="1">
      <c r="B606" s="10"/>
    </row>
    <row r="607" ht="12.75" customHeight="1">
      <c r="B607" s="10"/>
    </row>
    <row r="608" ht="12.75" customHeight="1">
      <c r="B608" s="10"/>
    </row>
    <row r="609" ht="12.75" customHeight="1">
      <c r="B609" s="10"/>
    </row>
    <row r="610" ht="12.75" customHeight="1">
      <c r="B610" s="10"/>
    </row>
    <row r="611" ht="12.75" customHeight="1">
      <c r="B611" s="10"/>
    </row>
    <row r="612" ht="12.75" customHeight="1">
      <c r="B612" s="10"/>
    </row>
    <row r="613" ht="12.75" customHeight="1">
      <c r="B613" s="10"/>
    </row>
    <row r="614" ht="12.75" customHeight="1">
      <c r="B614" s="10"/>
    </row>
    <row r="615" ht="12.75" customHeight="1">
      <c r="B615" s="10"/>
    </row>
    <row r="616" ht="12.75" customHeight="1">
      <c r="B616" s="10"/>
    </row>
    <row r="617" ht="12.75" customHeight="1">
      <c r="B617" s="10"/>
    </row>
    <row r="618" ht="12.75" customHeight="1">
      <c r="B618" s="10"/>
    </row>
    <row r="619" ht="12.75" customHeight="1">
      <c r="B619" s="10"/>
    </row>
    <row r="620" ht="12.75" customHeight="1">
      <c r="B620" s="10"/>
    </row>
    <row r="621" ht="12.75" customHeight="1">
      <c r="B621" s="10"/>
    </row>
    <row r="622" ht="12.75" customHeight="1">
      <c r="B622" s="10"/>
    </row>
    <row r="623" ht="12.75" customHeight="1">
      <c r="B623" s="10"/>
    </row>
    <row r="624" ht="12.75" customHeight="1">
      <c r="B624" s="10"/>
    </row>
    <row r="625" ht="12.75" customHeight="1">
      <c r="B625" s="10"/>
    </row>
    <row r="626" ht="12.75" customHeight="1">
      <c r="B626" s="10"/>
    </row>
    <row r="627" ht="12.75" customHeight="1">
      <c r="B627" s="10"/>
    </row>
    <row r="628" ht="12.75" customHeight="1">
      <c r="B628" s="10"/>
    </row>
    <row r="629" ht="12.75" customHeight="1">
      <c r="B629" s="10"/>
    </row>
    <row r="630" ht="12.75" customHeight="1">
      <c r="B630" s="10"/>
    </row>
    <row r="631" ht="12.75" customHeight="1">
      <c r="B631" s="10"/>
    </row>
    <row r="632" ht="12.75" customHeight="1">
      <c r="B632" s="10"/>
    </row>
    <row r="633" ht="12.75" customHeight="1">
      <c r="B633" s="10"/>
    </row>
    <row r="634" ht="12.75" customHeight="1">
      <c r="B634" s="10"/>
    </row>
    <row r="635" ht="12.75" customHeight="1">
      <c r="B635" s="10"/>
    </row>
    <row r="636" ht="12.75" customHeight="1">
      <c r="B636" s="10"/>
    </row>
    <row r="637" ht="12.75" customHeight="1">
      <c r="B637" s="10"/>
    </row>
    <row r="638" ht="12.75" customHeight="1">
      <c r="B638" s="10"/>
    </row>
    <row r="639" ht="12.75" customHeight="1">
      <c r="B639" s="10"/>
    </row>
    <row r="640" ht="12.75" customHeight="1">
      <c r="B640" s="10"/>
    </row>
    <row r="641" ht="12.75" customHeight="1">
      <c r="B641" s="10"/>
    </row>
    <row r="642" ht="12.75" customHeight="1">
      <c r="B642" s="10"/>
    </row>
    <row r="643" ht="12.75" customHeight="1">
      <c r="B643" s="10"/>
    </row>
    <row r="644" ht="12.75" customHeight="1">
      <c r="B644" s="10"/>
    </row>
    <row r="645" ht="12.75" customHeight="1">
      <c r="B645" s="10"/>
    </row>
    <row r="646" ht="12.75" customHeight="1">
      <c r="B646" s="10"/>
    </row>
    <row r="647" ht="12.75" customHeight="1">
      <c r="B647" s="10"/>
    </row>
    <row r="648" ht="12.75" customHeight="1">
      <c r="B648" s="10"/>
    </row>
    <row r="649" ht="12.75" customHeight="1">
      <c r="B649" s="10"/>
    </row>
    <row r="650" ht="12.75" customHeight="1">
      <c r="B650" s="10"/>
    </row>
    <row r="651" ht="12.75" customHeight="1">
      <c r="B651" s="10"/>
    </row>
    <row r="652" ht="12.75" customHeight="1">
      <c r="B652" s="10"/>
    </row>
    <row r="653" ht="12.75" customHeight="1">
      <c r="B653" s="10"/>
    </row>
    <row r="654" ht="12.75" customHeight="1">
      <c r="B654" s="10"/>
    </row>
    <row r="655" ht="12.75" customHeight="1">
      <c r="B655" s="10"/>
    </row>
    <row r="656" ht="12.75" customHeight="1">
      <c r="B656" s="10"/>
    </row>
    <row r="657" ht="12.75" customHeight="1">
      <c r="B657" s="10"/>
    </row>
    <row r="658" ht="12.75" customHeight="1">
      <c r="B658" s="10"/>
    </row>
    <row r="659" ht="12.75" customHeight="1">
      <c r="B659" s="10"/>
    </row>
    <row r="660" ht="12.75" customHeight="1">
      <c r="B660" s="10"/>
    </row>
    <row r="661" ht="12.75" customHeight="1">
      <c r="B661" s="10"/>
    </row>
    <row r="662" ht="12.75" customHeight="1">
      <c r="B662" s="10"/>
    </row>
    <row r="663" ht="12.75" customHeight="1">
      <c r="B663" s="10"/>
    </row>
    <row r="664" ht="12.75" customHeight="1">
      <c r="B664" s="10"/>
    </row>
    <row r="665" ht="12.75" customHeight="1">
      <c r="B665" s="10"/>
    </row>
    <row r="666" ht="12.75" customHeight="1">
      <c r="B666" s="10"/>
    </row>
    <row r="667" ht="12.75" customHeight="1">
      <c r="B667" s="10"/>
    </row>
    <row r="668" ht="12.75" customHeight="1">
      <c r="B668" s="10"/>
    </row>
    <row r="669" ht="12.75" customHeight="1">
      <c r="B669" s="10"/>
    </row>
    <row r="670" ht="12.75" customHeight="1">
      <c r="B670" s="10"/>
    </row>
    <row r="671" ht="12.75" customHeight="1">
      <c r="B671" s="10"/>
    </row>
    <row r="672" ht="12.75" customHeight="1">
      <c r="B672" s="10"/>
    </row>
    <row r="673" ht="12.75" customHeight="1">
      <c r="B673" s="10"/>
    </row>
    <row r="674" ht="12.75" customHeight="1">
      <c r="B674" s="10"/>
    </row>
    <row r="675" ht="12.75" customHeight="1">
      <c r="B675" s="10"/>
    </row>
    <row r="676" ht="12.75" customHeight="1">
      <c r="B676" s="10"/>
    </row>
    <row r="677" ht="12.75" customHeight="1">
      <c r="B677" s="10"/>
    </row>
    <row r="678" ht="12.75" customHeight="1">
      <c r="B678" s="10"/>
    </row>
    <row r="679" ht="12.75" customHeight="1">
      <c r="B679" s="10"/>
    </row>
    <row r="680" ht="12.75" customHeight="1">
      <c r="B680" s="10"/>
    </row>
    <row r="681" ht="12.75" customHeight="1">
      <c r="B681" s="10"/>
    </row>
    <row r="682" ht="12.75" customHeight="1">
      <c r="B682" s="10"/>
    </row>
    <row r="683" ht="12.75" customHeight="1">
      <c r="B683" s="10"/>
    </row>
    <row r="684" ht="12.75" customHeight="1">
      <c r="B684" s="10"/>
    </row>
    <row r="685" ht="12.75" customHeight="1">
      <c r="B685" s="10"/>
    </row>
    <row r="686" ht="12.75" customHeight="1">
      <c r="B686" s="10"/>
    </row>
    <row r="687" ht="12.75" customHeight="1">
      <c r="B687" s="10"/>
    </row>
    <row r="688" ht="12.75" customHeight="1">
      <c r="B688" s="10"/>
    </row>
    <row r="689" ht="12.75" customHeight="1">
      <c r="B689" s="10"/>
    </row>
    <row r="690" ht="12.75" customHeight="1">
      <c r="B690" s="10"/>
    </row>
    <row r="691" ht="12.75" customHeight="1">
      <c r="B691" s="10"/>
    </row>
    <row r="692" ht="12.75" customHeight="1">
      <c r="B692" s="10"/>
    </row>
    <row r="693" ht="12.75" customHeight="1">
      <c r="B693" s="10"/>
    </row>
    <row r="694" ht="12.75" customHeight="1">
      <c r="B694" s="10"/>
    </row>
    <row r="695" ht="12.75" customHeight="1">
      <c r="B695" s="10"/>
    </row>
    <row r="696" ht="12.75" customHeight="1">
      <c r="B696" s="10"/>
    </row>
    <row r="697" ht="12.75" customHeight="1">
      <c r="B697" s="10"/>
    </row>
    <row r="698" ht="12.75" customHeight="1">
      <c r="B698" s="10"/>
    </row>
    <row r="699" ht="12.75" customHeight="1">
      <c r="B699" s="10"/>
    </row>
    <row r="700" ht="12.75" customHeight="1">
      <c r="B700" s="10"/>
    </row>
    <row r="701" ht="12.75" customHeight="1">
      <c r="B701" s="10"/>
    </row>
    <row r="702" ht="12.75" customHeight="1">
      <c r="B702" s="10"/>
    </row>
    <row r="703" ht="12.75" customHeight="1">
      <c r="B703" s="10"/>
    </row>
    <row r="704" ht="12.75" customHeight="1">
      <c r="B704" s="10"/>
    </row>
    <row r="705" ht="12.75" customHeight="1">
      <c r="B705" s="10"/>
    </row>
    <row r="706" ht="12.75" customHeight="1">
      <c r="B706" s="10"/>
    </row>
    <row r="707" ht="12.75" customHeight="1">
      <c r="B707" s="10"/>
    </row>
    <row r="708" ht="12.75" customHeight="1">
      <c r="B708" s="10"/>
    </row>
    <row r="709" ht="12.75" customHeight="1">
      <c r="B709" s="10"/>
    </row>
    <row r="710" ht="12.75" customHeight="1">
      <c r="B710" s="10"/>
    </row>
    <row r="711" ht="12.75" customHeight="1">
      <c r="B711" s="10"/>
    </row>
    <row r="712" ht="12.75" customHeight="1">
      <c r="B712" s="10"/>
    </row>
    <row r="713" ht="12.75" customHeight="1">
      <c r="B713" s="10"/>
    </row>
    <row r="714" ht="12.75" customHeight="1">
      <c r="B714" s="10"/>
    </row>
    <row r="715" ht="12.75" customHeight="1">
      <c r="B715" s="10"/>
    </row>
    <row r="716" ht="12.75" customHeight="1">
      <c r="B716" s="10"/>
    </row>
    <row r="717" ht="12.75" customHeight="1">
      <c r="B717" s="10"/>
    </row>
    <row r="718" ht="12.75" customHeight="1">
      <c r="B718" s="10"/>
    </row>
    <row r="719" ht="12.75" customHeight="1">
      <c r="B719" s="10"/>
    </row>
    <row r="720" ht="12.75" customHeight="1">
      <c r="B720" s="10"/>
    </row>
    <row r="721" ht="12.75" customHeight="1">
      <c r="B721" s="10"/>
    </row>
    <row r="722" ht="12.75" customHeight="1">
      <c r="B722" s="10"/>
    </row>
    <row r="723" ht="12.75" customHeight="1">
      <c r="B723" s="10"/>
    </row>
    <row r="724" ht="12.75" customHeight="1">
      <c r="B724" s="10"/>
    </row>
    <row r="725" ht="12.75" customHeight="1">
      <c r="B725" s="10"/>
    </row>
    <row r="726" ht="12.75" customHeight="1">
      <c r="B726" s="10"/>
    </row>
    <row r="727" ht="12.75" customHeight="1">
      <c r="B727" s="10"/>
    </row>
    <row r="728" ht="12.75" customHeight="1">
      <c r="B728" s="10"/>
    </row>
    <row r="729" ht="12.75" customHeight="1">
      <c r="B729" s="10"/>
    </row>
    <row r="730" ht="12.75" customHeight="1">
      <c r="B730" s="10"/>
    </row>
    <row r="731" ht="12.75" customHeight="1">
      <c r="B731" s="10"/>
    </row>
    <row r="732" ht="12.75" customHeight="1">
      <c r="B732" s="10"/>
    </row>
    <row r="733" ht="12.75" customHeight="1">
      <c r="B733" s="10"/>
    </row>
    <row r="734" ht="12.75" customHeight="1">
      <c r="B734" s="10"/>
    </row>
    <row r="735" ht="12.75" customHeight="1">
      <c r="B735" s="10"/>
    </row>
    <row r="736" ht="12.75" customHeight="1">
      <c r="B736" s="10"/>
    </row>
    <row r="737" ht="12.75" customHeight="1">
      <c r="B737" s="10"/>
    </row>
    <row r="738" ht="12.75" customHeight="1">
      <c r="B738" s="10"/>
    </row>
    <row r="739" ht="12.75" customHeight="1">
      <c r="B739" s="10"/>
    </row>
    <row r="740" ht="12.75" customHeight="1">
      <c r="B740" s="10"/>
    </row>
    <row r="741" ht="12.75" customHeight="1">
      <c r="B741" s="10"/>
    </row>
    <row r="742" ht="12.75" customHeight="1">
      <c r="B742" s="10"/>
    </row>
    <row r="743" ht="12.75" customHeight="1">
      <c r="B743" s="10"/>
    </row>
    <row r="744" ht="12.75" customHeight="1">
      <c r="B744" s="10"/>
    </row>
    <row r="745" ht="12.75" customHeight="1">
      <c r="B745" s="10"/>
    </row>
    <row r="746" ht="12.75" customHeight="1">
      <c r="B746" s="10"/>
    </row>
    <row r="747" ht="12.75" customHeight="1">
      <c r="B747" s="10"/>
    </row>
    <row r="748" ht="12.75" customHeight="1">
      <c r="B748" s="10"/>
    </row>
    <row r="749" ht="12.75" customHeight="1">
      <c r="B749" s="10"/>
    </row>
    <row r="750" ht="12.75" customHeight="1">
      <c r="B750" s="10"/>
    </row>
    <row r="751" ht="12.75" customHeight="1">
      <c r="B751" s="10"/>
    </row>
    <row r="752" ht="12.75" customHeight="1">
      <c r="B752" s="10"/>
    </row>
    <row r="753" ht="12.75" customHeight="1">
      <c r="B753" s="10"/>
    </row>
    <row r="754" ht="12.75" customHeight="1">
      <c r="B754" s="10"/>
    </row>
    <row r="755" ht="12.75" customHeight="1">
      <c r="B755" s="10"/>
    </row>
    <row r="756" ht="12.75" customHeight="1">
      <c r="B756" s="10"/>
    </row>
    <row r="757" ht="12.75" customHeight="1">
      <c r="B757" s="10"/>
    </row>
    <row r="758" ht="12.75" customHeight="1">
      <c r="B758" s="10"/>
    </row>
    <row r="759" ht="12.75" customHeight="1">
      <c r="B759" s="10"/>
    </row>
    <row r="760" ht="12.75" customHeight="1">
      <c r="B760" s="10"/>
    </row>
    <row r="761" ht="12.75" customHeight="1">
      <c r="B761" s="10"/>
    </row>
    <row r="762" ht="12.75" customHeight="1">
      <c r="B762" s="10"/>
    </row>
    <row r="763" ht="12.75" customHeight="1">
      <c r="B763" s="10"/>
    </row>
    <row r="764" ht="12.75" customHeight="1">
      <c r="B764" s="10"/>
    </row>
    <row r="765" ht="12.75" customHeight="1">
      <c r="B765" s="10"/>
    </row>
    <row r="766" ht="12.75" customHeight="1">
      <c r="B766" s="10"/>
    </row>
    <row r="767" ht="12.75" customHeight="1">
      <c r="B767" s="10"/>
    </row>
    <row r="768" ht="12.75" customHeight="1">
      <c r="B768" s="10"/>
    </row>
    <row r="769" ht="12.75" customHeight="1">
      <c r="B769" s="10"/>
    </row>
    <row r="770" ht="12.75" customHeight="1">
      <c r="B770" s="10"/>
    </row>
    <row r="771" ht="12.75" customHeight="1">
      <c r="B771" s="10"/>
    </row>
    <row r="772" ht="12.75" customHeight="1">
      <c r="B772" s="10"/>
    </row>
    <row r="773" ht="12.75" customHeight="1">
      <c r="B773" s="10"/>
    </row>
    <row r="774" ht="12.75" customHeight="1">
      <c r="B774" s="10"/>
    </row>
    <row r="775" ht="12.75" customHeight="1">
      <c r="B775" s="10"/>
    </row>
    <row r="776" ht="12.75" customHeight="1">
      <c r="B776" s="10"/>
    </row>
    <row r="777" ht="12.75" customHeight="1">
      <c r="B777" s="10"/>
    </row>
    <row r="778" ht="12.75" customHeight="1">
      <c r="B778" s="10"/>
    </row>
    <row r="779" ht="12.75" customHeight="1">
      <c r="B779" s="10"/>
    </row>
    <row r="780" ht="12.75" customHeight="1">
      <c r="B780" s="10"/>
    </row>
    <row r="781" ht="12.75" customHeight="1">
      <c r="B781" s="10"/>
    </row>
    <row r="782" ht="12.75" customHeight="1">
      <c r="B782" s="10"/>
    </row>
    <row r="783" ht="12.75" customHeight="1">
      <c r="B783" s="10"/>
    </row>
    <row r="784" ht="12.75" customHeight="1">
      <c r="B784" s="10"/>
    </row>
    <row r="785" ht="12.75" customHeight="1">
      <c r="B785" s="10"/>
    </row>
    <row r="786" ht="12.75" customHeight="1">
      <c r="B786" s="10"/>
    </row>
    <row r="787" ht="12.75" customHeight="1">
      <c r="B787" s="10"/>
    </row>
    <row r="788" ht="12.75" customHeight="1">
      <c r="B788" s="10"/>
    </row>
    <row r="789" ht="12.75" customHeight="1">
      <c r="B789" s="10"/>
    </row>
    <row r="790" ht="12.75" customHeight="1">
      <c r="B790" s="10"/>
    </row>
    <row r="791" ht="12.75" customHeight="1">
      <c r="B791" s="10"/>
    </row>
    <row r="792" ht="12.75" customHeight="1">
      <c r="B792" s="10"/>
    </row>
    <row r="793" ht="12.75" customHeight="1">
      <c r="B793" s="10"/>
    </row>
    <row r="794" ht="12.75" customHeight="1">
      <c r="B794" s="10"/>
    </row>
    <row r="795" ht="12.75" customHeight="1">
      <c r="B795" s="10"/>
    </row>
    <row r="796" ht="12.75" customHeight="1">
      <c r="B796" s="10"/>
    </row>
    <row r="797" ht="12.75" customHeight="1">
      <c r="B797" s="10"/>
    </row>
    <row r="798" ht="12.75" customHeight="1">
      <c r="B798" s="10"/>
    </row>
    <row r="799" ht="12.75" customHeight="1">
      <c r="B799" s="10"/>
    </row>
    <row r="800" ht="12.75" customHeight="1">
      <c r="B800" s="10"/>
    </row>
    <row r="801" ht="12.75" customHeight="1">
      <c r="B801" s="10"/>
    </row>
    <row r="802" ht="12.75" customHeight="1">
      <c r="B802" s="10"/>
    </row>
    <row r="803" ht="12.75" customHeight="1">
      <c r="B803" s="10"/>
    </row>
    <row r="804" ht="12.75" customHeight="1">
      <c r="B804" s="10"/>
    </row>
    <row r="805" ht="12.75" customHeight="1">
      <c r="B805" s="10"/>
    </row>
    <row r="806" ht="12.75" customHeight="1">
      <c r="B806" s="10"/>
    </row>
    <row r="807" ht="12.75" customHeight="1">
      <c r="B807" s="10"/>
    </row>
    <row r="808" ht="12.75" customHeight="1">
      <c r="B808" s="10"/>
    </row>
    <row r="809" ht="12.75" customHeight="1">
      <c r="B809" s="10"/>
    </row>
    <row r="810" ht="12.75" customHeight="1">
      <c r="B810" s="10"/>
    </row>
    <row r="811" ht="12.75" customHeight="1">
      <c r="B811" s="10"/>
    </row>
    <row r="812" ht="12.75" customHeight="1">
      <c r="B812" s="10"/>
    </row>
    <row r="813" ht="12.75" customHeight="1">
      <c r="B813" s="10"/>
    </row>
    <row r="814" ht="12.75" customHeight="1">
      <c r="B814" s="10"/>
    </row>
    <row r="815" ht="12.75" customHeight="1">
      <c r="B815" s="10"/>
    </row>
    <row r="816" ht="12.75" customHeight="1">
      <c r="B816" s="10"/>
    </row>
    <row r="817" ht="12.75" customHeight="1">
      <c r="B817" s="10"/>
    </row>
    <row r="818" ht="12.75" customHeight="1">
      <c r="B818" s="10"/>
    </row>
    <row r="819" ht="12.75" customHeight="1">
      <c r="B819" s="10"/>
    </row>
    <row r="820" ht="12.75" customHeight="1">
      <c r="B820" s="10"/>
    </row>
    <row r="821" ht="12.75" customHeight="1">
      <c r="B821" s="10"/>
    </row>
    <row r="822" ht="12.75" customHeight="1">
      <c r="B822" s="10"/>
    </row>
    <row r="823" ht="12.75" customHeight="1">
      <c r="B823" s="10"/>
    </row>
    <row r="824" ht="12.75" customHeight="1">
      <c r="B824" s="10"/>
    </row>
    <row r="825" ht="12.75" customHeight="1">
      <c r="B825" s="10"/>
    </row>
    <row r="826" ht="12.75" customHeight="1">
      <c r="B826" s="10"/>
    </row>
    <row r="827" ht="12.75" customHeight="1">
      <c r="B827" s="10"/>
    </row>
    <row r="828" ht="12.75" customHeight="1">
      <c r="B828" s="10"/>
    </row>
    <row r="829" ht="12.75" customHeight="1">
      <c r="B829" s="10"/>
    </row>
    <row r="830" ht="12.75" customHeight="1">
      <c r="B830" s="10"/>
    </row>
    <row r="831" ht="12.75" customHeight="1">
      <c r="B831" s="10"/>
    </row>
    <row r="832" ht="12.75" customHeight="1">
      <c r="B832" s="10"/>
    </row>
    <row r="833" ht="12.75" customHeight="1">
      <c r="B833" s="10"/>
    </row>
    <row r="834" ht="12.75" customHeight="1">
      <c r="B834" s="10"/>
    </row>
    <row r="835" ht="12.75" customHeight="1">
      <c r="B835" s="10"/>
    </row>
    <row r="836" ht="12.75" customHeight="1">
      <c r="B836" s="10"/>
    </row>
    <row r="837" ht="12.75" customHeight="1">
      <c r="B837" s="10"/>
    </row>
    <row r="838" ht="12.75" customHeight="1">
      <c r="B838" s="10"/>
    </row>
    <row r="839" ht="12.75" customHeight="1">
      <c r="B839" s="10"/>
    </row>
    <row r="840" ht="12.75" customHeight="1">
      <c r="B840" s="10"/>
    </row>
    <row r="841" ht="12.75" customHeight="1">
      <c r="B841" s="10"/>
    </row>
    <row r="842" ht="12.75" customHeight="1">
      <c r="B842" s="10"/>
    </row>
    <row r="843" ht="12.75" customHeight="1">
      <c r="B843" s="10"/>
    </row>
    <row r="844" ht="12.75" customHeight="1">
      <c r="B844" s="10"/>
    </row>
    <row r="845" ht="12.75" customHeight="1">
      <c r="B845" s="10"/>
    </row>
    <row r="846" ht="12.75" customHeight="1">
      <c r="B846" s="10"/>
    </row>
    <row r="847" ht="12.75" customHeight="1">
      <c r="B847" s="10"/>
    </row>
    <row r="848" ht="12.75" customHeight="1">
      <c r="B848" s="10"/>
    </row>
    <row r="849" ht="12.75" customHeight="1">
      <c r="B849" s="10"/>
    </row>
    <row r="850" ht="12.75" customHeight="1">
      <c r="B850" s="10"/>
    </row>
    <row r="851" ht="12.75" customHeight="1">
      <c r="B851" s="10"/>
    </row>
    <row r="852" ht="12.75" customHeight="1">
      <c r="B852" s="10"/>
    </row>
    <row r="853" ht="12.75" customHeight="1">
      <c r="B853" s="10"/>
    </row>
    <row r="854" ht="12.75" customHeight="1">
      <c r="B854" s="10"/>
    </row>
    <row r="855" ht="12.75" customHeight="1">
      <c r="B855" s="10"/>
    </row>
    <row r="856" ht="12.75" customHeight="1">
      <c r="B856" s="10"/>
    </row>
    <row r="857" ht="12.75" customHeight="1">
      <c r="B857" s="10"/>
    </row>
    <row r="858" ht="12.75" customHeight="1">
      <c r="B858" s="10"/>
    </row>
    <row r="859" ht="12.75" customHeight="1">
      <c r="B859" s="10"/>
    </row>
    <row r="860" ht="12.75" customHeight="1">
      <c r="B860" s="10"/>
    </row>
    <row r="861" ht="12.75" customHeight="1">
      <c r="B861" s="10"/>
    </row>
    <row r="862" ht="12.75" customHeight="1">
      <c r="B862" s="10"/>
    </row>
    <row r="863" ht="12.75" customHeight="1">
      <c r="B863" s="10"/>
    </row>
    <row r="864" ht="12.75" customHeight="1">
      <c r="B864" s="10"/>
    </row>
    <row r="865" ht="12.75" customHeight="1">
      <c r="B865" s="10"/>
    </row>
    <row r="866" ht="12.75" customHeight="1">
      <c r="B866" s="10"/>
    </row>
    <row r="867" ht="12.75" customHeight="1">
      <c r="B867" s="10"/>
    </row>
    <row r="868" ht="12.75" customHeight="1">
      <c r="B868" s="10"/>
    </row>
    <row r="869" ht="12.75" customHeight="1">
      <c r="B869" s="10"/>
    </row>
    <row r="870" ht="12.75" customHeight="1">
      <c r="B870" s="10"/>
    </row>
    <row r="871" ht="12.75" customHeight="1">
      <c r="B871" s="10"/>
    </row>
    <row r="872" ht="12.75" customHeight="1">
      <c r="B872" s="10"/>
    </row>
    <row r="873" ht="12.75" customHeight="1">
      <c r="B873" s="10"/>
    </row>
    <row r="874" ht="12.75" customHeight="1">
      <c r="B874" s="10"/>
    </row>
    <row r="875" ht="12.75" customHeight="1">
      <c r="B875" s="10"/>
    </row>
    <row r="876" ht="12.75" customHeight="1">
      <c r="B876" s="10"/>
    </row>
    <row r="877" ht="12.75" customHeight="1">
      <c r="B877" s="10"/>
    </row>
    <row r="878" ht="12.75" customHeight="1">
      <c r="B878" s="10"/>
    </row>
    <row r="879" ht="12.75" customHeight="1">
      <c r="B879" s="10"/>
    </row>
    <row r="880" ht="12.75" customHeight="1">
      <c r="B880" s="10"/>
    </row>
    <row r="881" ht="12.75" customHeight="1">
      <c r="B881" s="10"/>
    </row>
    <row r="882" ht="12.75" customHeight="1">
      <c r="B882" s="10"/>
    </row>
    <row r="883" ht="12.75" customHeight="1">
      <c r="B883" s="10"/>
    </row>
    <row r="884" ht="12.75" customHeight="1">
      <c r="B884" s="10"/>
    </row>
    <row r="885" ht="12.75" customHeight="1">
      <c r="B885" s="10"/>
    </row>
    <row r="886" ht="12.75" customHeight="1">
      <c r="B886" s="10"/>
    </row>
    <row r="887" ht="12.75" customHeight="1">
      <c r="B887" s="10"/>
    </row>
    <row r="888" ht="12.75" customHeight="1">
      <c r="B888" s="10"/>
    </row>
    <row r="889" ht="12.75" customHeight="1">
      <c r="B889" s="10"/>
    </row>
    <row r="890" ht="12.75" customHeight="1">
      <c r="B890" s="10"/>
    </row>
    <row r="891" ht="12.75" customHeight="1">
      <c r="B891" s="10"/>
    </row>
    <row r="892" ht="12.75" customHeight="1">
      <c r="B892" s="10"/>
    </row>
    <row r="893" ht="12.75" customHeight="1">
      <c r="B893" s="10"/>
    </row>
    <row r="894" ht="12.75" customHeight="1">
      <c r="B894" s="10"/>
    </row>
    <row r="895" ht="12.75" customHeight="1">
      <c r="B895" s="10"/>
    </row>
    <row r="896" ht="12.75" customHeight="1">
      <c r="B896" s="10"/>
    </row>
    <row r="897" ht="12.75" customHeight="1">
      <c r="B897" s="10"/>
    </row>
    <row r="898" ht="12.75" customHeight="1">
      <c r="B898" s="10"/>
    </row>
    <row r="899" ht="12.75" customHeight="1">
      <c r="B899" s="10"/>
    </row>
    <row r="900" ht="12.75" customHeight="1">
      <c r="B900" s="10"/>
    </row>
    <row r="901" ht="12.75" customHeight="1">
      <c r="B901" s="10"/>
    </row>
    <row r="902" ht="12.75" customHeight="1">
      <c r="B902" s="10"/>
    </row>
    <row r="903" ht="12.75" customHeight="1">
      <c r="B903" s="10"/>
    </row>
    <row r="904" ht="12.75" customHeight="1">
      <c r="B904" s="10"/>
    </row>
    <row r="905" ht="12.75" customHeight="1">
      <c r="B905" s="10"/>
    </row>
    <row r="906" ht="12.75" customHeight="1">
      <c r="B906" s="10"/>
    </row>
    <row r="907" ht="12.75" customHeight="1">
      <c r="B907" s="10"/>
    </row>
    <row r="908" ht="12.75" customHeight="1">
      <c r="B908" s="10"/>
    </row>
    <row r="909" ht="12.75" customHeight="1">
      <c r="B909" s="10"/>
    </row>
    <row r="910" ht="12.75" customHeight="1">
      <c r="B910" s="10"/>
    </row>
    <row r="911" ht="12.75" customHeight="1">
      <c r="B911" s="10"/>
    </row>
    <row r="912" ht="12.75" customHeight="1">
      <c r="B912" s="10"/>
    </row>
    <row r="913" ht="12.75" customHeight="1">
      <c r="B913" s="10"/>
    </row>
    <row r="914" ht="12.75" customHeight="1">
      <c r="B914" s="10"/>
    </row>
    <row r="915" ht="12.75" customHeight="1">
      <c r="B915" s="10"/>
    </row>
    <row r="916" ht="12.75" customHeight="1">
      <c r="B916" s="10"/>
    </row>
    <row r="917" ht="12.75" customHeight="1">
      <c r="B917" s="10"/>
    </row>
    <row r="918" ht="12.75" customHeight="1">
      <c r="B918" s="10"/>
    </row>
    <row r="919" ht="12.75" customHeight="1">
      <c r="B919" s="10"/>
    </row>
    <row r="920" ht="12.75" customHeight="1">
      <c r="B920" s="10"/>
    </row>
    <row r="921" ht="12.75" customHeight="1">
      <c r="B921" s="10"/>
    </row>
    <row r="922" ht="12.75" customHeight="1">
      <c r="B922" s="10"/>
    </row>
    <row r="923" ht="12.75" customHeight="1">
      <c r="B923" s="10"/>
    </row>
    <row r="924" ht="12.75" customHeight="1">
      <c r="B924" s="10"/>
    </row>
    <row r="925" ht="12.75" customHeight="1">
      <c r="B925" s="10"/>
    </row>
    <row r="926" ht="12.75" customHeight="1">
      <c r="B926" s="10"/>
    </row>
    <row r="927" ht="12.75" customHeight="1">
      <c r="B927" s="10"/>
    </row>
    <row r="928" ht="12.75" customHeight="1">
      <c r="B928" s="10"/>
    </row>
    <row r="929" ht="12.75" customHeight="1">
      <c r="B929" s="10"/>
    </row>
    <row r="930" ht="12.75" customHeight="1">
      <c r="B930" s="10"/>
    </row>
    <row r="931" ht="12.75" customHeight="1">
      <c r="B931" s="10"/>
    </row>
    <row r="932" ht="12.75" customHeight="1">
      <c r="B932" s="10"/>
    </row>
    <row r="933" ht="12.75" customHeight="1">
      <c r="B933" s="10"/>
    </row>
    <row r="934" ht="12.75" customHeight="1">
      <c r="B934" s="10"/>
    </row>
    <row r="935" ht="12.75" customHeight="1">
      <c r="B935" s="10"/>
    </row>
    <row r="936" ht="12.75" customHeight="1">
      <c r="B936" s="10"/>
    </row>
    <row r="937" ht="12.75" customHeight="1">
      <c r="B937" s="10"/>
    </row>
    <row r="938" ht="12.75" customHeight="1">
      <c r="B938" s="10"/>
    </row>
    <row r="939" ht="12.75" customHeight="1">
      <c r="B939" s="10"/>
    </row>
    <row r="940" ht="12.75" customHeight="1">
      <c r="B940" s="10"/>
    </row>
    <row r="941" ht="12.75" customHeight="1">
      <c r="B941" s="10"/>
    </row>
    <row r="942" ht="12.75" customHeight="1">
      <c r="B942" s="10"/>
    </row>
    <row r="943" ht="12.75" customHeight="1">
      <c r="B943" s="10"/>
    </row>
    <row r="944" ht="12.75" customHeight="1">
      <c r="B944" s="10"/>
    </row>
    <row r="945" ht="12.75" customHeight="1">
      <c r="B945" s="10"/>
    </row>
    <row r="946" ht="12.75" customHeight="1">
      <c r="B946" s="10"/>
    </row>
    <row r="947" ht="12.75" customHeight="1">
      <c r="B947" s="10"/>
    </row>
    <row r="948" ht="12.75" customHeight="1">
      <c r="B948" s="10"/>
    </row>
    <row r="949" ht="12.75" customHeight="1">
      <c r="B949" s="10"/>
    </row>
    <row r="950" ht="12.75" customHeight="1">
      <c r="B950" s="10"/>
    </row>
    <row r="951" ht="12.75" customHeight="1">
      <c r="B951" s="10"/>
    </row>
    <row r="952" ht="12.75" customHeight="1">
      <c r="B952" s="10"/>
    </row>
    <row r="953" ht="12.75" customHeight="1">
      <c r="B953" s="10"/>
    </row>
    <row r="954" ht="12.75" customHeight="1">
      <c r="B954" s="10"/>
    </row>
    <row r="955" ht="12.75" customHeight="1">
      <c r="B955" s="10"/>
    </row>
    <row r="956" ht="12.75" customHeight="1">
      <c r="B956" s="10"/>
    </row>
    <row r="957" ht="12.75" customHeight="1">
      <c r="B957" s="10"/>
    </row>
    <row r="958" ht="12.75" customHeight="1">
      <c r="B958" s="10"/>
    </row>
    <row r="959" ht="12.75" customHeight="1">
      <c r="B959" s="10"/>
    </row>
    <row r="960" ht="12.75" customHeight="1">
      <c r="B960" s="10"/>
    </row>
    <row r="961" ht="12.75" customHeight="1">
      <c r="B961" s="10"/>
    </row>
    <row r="962" ht="12.75" customHeight="1">
      <c r="B962" s="10"/>
    </row>
    <row r="963" ht="12.75" customHeight="1">
      <c r="B963" s="10"/>
    </row>
    <row r="964" ht="12.75" customHeight="1">
      <c r="B964" s="10"/>
    </row>
    <row r="965" ht="12.75" customHeight="1">
      <c r="B965" s="10"/>
    </row>
    <row r="966" ht="12.75" customHeight="1">
      <c r="B966" s="10"/>
    </row>
    <row r="967" ht="12.75" customHeight="1">
      <c r="B967" s="10"/>
    </row>
    <row r="968" ht="12.75" customHeight="1">
      <c r="B968" s="10"/>
    </row>
    <row r="969" ht="12.75" customHeight="1">
      <c r="B969" s="10"/>
    </row>
    <row r="970" ht="12.75" customHeight="1">
      <c r="B970" s="10"/>
    </row>
    <row r="971" ht="12.75" customHeight="1">
      <c r="B971" s="10"/>
    </row>
    <row r="972" ht="12.75" customHeight="1">
      <c r="B972" s="10"/>
    </row>
    <row r="973" ht="12.75" customHeight="1">
      <c r="B973" s="10"/>
    </row>
    <row r="974" ht="12.75" customHeight="1">
      <c r="B974" s="10"/>
    </row>
    <row r="975" ht="12.75" customHeight="1">
      <c r="B975" s="10"/>
    </row>
    <row r="976" ht="12.75" customHeight="1">
      <c r="B976" s="10"/>
    </row>
    <row r="977" ht="12.75" customHeight="1">
      <c r="B977" s="10"/>
    </row>
    <row r="978" ht="12.75" customHeight="1">
      <c r="B978" s="10"/>
    </row>
    <row r="979" ht="12.75" customHeight="1">
      <c r="B979" s="10"/>
    </row>
    <row r="980" ht="12.75" customHeight="1">
      <c r="B980" s="10"/>
    </row>
    <row r="981" ht="12.75" customHeight="1">
      <c r="B981" s="10"/>
    </row>
    <row r="982" ht="12.75" customHeight="1">
      <c r="B982" s="10"/>
    </row>
    <row r="983" ht="12.75" customHeight="1">
      <c r="B983" s="10"/>
    </row>
    <row r="984" ht="12.75" customHeight="1">
      <c r="B984" s="10"/>
    </row>
    <row r="985" ht="12.75" customHeight="1">
      <c r="B985" s="10"/>
    </row>
    <row r="986" ht="12.75" customHeight="1">
      <c r="B986" s="10"/>
    </row>
    <row r="987" ht="12.75" customHeight="1">
      <c r="B987" s="10"/>
    </row>
    <row r="988" ht="12.75" customHeight="1">
      <c r="B988" s="10"/>
    </row>
    <row r="989" ht="12.75" customHeight="1">
      <c r="B989" s="10"/>
    </row>
    <row r="990" ht="12.75" customHeight="1">
      <c r="B990" s="10"/>
    </row>
    <row r="991" ht="12.75" customHeight="1">
      <c r="B991" s="10"/>
    </row>
    <row r="992" ht="12.75" customHeight="1">
      <c r="B992" s="10"/>
    </row>
    <row r="993" ht="12.75" customHeight="1">
      <c r="B993" s="10"/>
    </row>
    <row r="994" ht="12.75" customHeight="1">
      <c r="B994" s="10"/>
    </row>
    <row r="995" ht="12.75" customHeight="1">
      <c r="B995" s="10"/>
    </row>
    <row r="996" ht="12.75" customHeight="1">
      <c r="B996" s="10"/>
    </row>
    <row r="997" ht="12.75" customHeight="1">
      <c r="B997" s="10"/>
    </row>
    <row r="998" ht="12.75" customHeight="1">
      <c r="B998" s="10"/>
    </row>
    <row r="999" ht="12.75" customHeight="1">
      <c r="B999" s="10"/>
    </row>
    <row r="1000" ht="12.75" customHeight="1">
      <c r="B1000" s="10"/>
    </row>
  </sheetData>
  <mergeCells count="8">
    <mergeCell ref="A3:B3"/>
    <mergeCell ref="A8:B8"/>
    <mergeCell ref="C9:C11"/>
    <mergeCell ref="A30:B30"/>
    <mergeCell ref="C31:C36"/>
    <mergeCell ref="A48:B48"/>
    <mergeCell ref="C49:C51"/>
    <mergeCell ref="A53:B53"/>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9.13"/>
    <col customWidth="1" min="2" max="27" width="6.0"/>
  </cols>
  <sheetData>
    <row r="1" ht="12.75" customHeight="1">
      <c r="B1" s="13" t="s">
        <v>11</v>
      </c>
      <c r="C1" s="13" t="s">
        <v>14</v>
      </c>
      <c r="D1" s="13" t="s">
        <v>18</v>
      </c>
      <c r="F1" s="13" t="s">
        <v>53</v>
      </c>
      <c r="G1" s="13" t="s">
        <v>56</v>
      </c>
      <c r="H1" s="13" t="s">
        <v>58</v>
      </c>
      <c r="I1" s="13" t="s">
        <v>60</v>
      </c>
      <c r="J1" s="13" t="s">
        <v>66</v>
      </c>
      <c r="L1" s="13" t="s">
        <v>87</v>
      </c>
      <c r="O1" s="13" t="s">
        <v>224</v>
      </c>
      <c r="P1" s="13" t="s">
        <v>225</v>
      </c>
      <c r="S1" s="13" t="s">
        <v>20</v>
      </c>
      <c r="T1" s="13" t="s">
        <v>22</v>
      </c>
      <c r="U1" s="13" t="s">
        <v>24</v>
      </c>
      <c r="V1" s="13" t="s">
        <v>26</v>
      </c>
      <c r="X1" s="13" t="s">
        <v>34</v>
      </c>
      <c r="Y1" s="13" t="s">
        <v>36</v>
      </c>
      <c r="Z1" s="13" t="s">
        <v>38</v>
      </c>
      <c r="AA1" s="13" t="s">
        <v>40</v>
      </c>
    </row>
    <row r="2" ht="12.75" customHeight="1">
      <c r="A2" s="14" t="s">
        <v>107</v>
      </c>
      <c r="B2" s="13">
        <f t="shared" ref="B2:B13" si="1">H26</f>
        <v>1</v>
      </c>
      <c r="C2" s="13">
        <v>1.0</v>
      </c>
      <c r="F2" s="13">
        <v>1.0</v>
      </c>
      <c r="H2" s="13">
        <v>12.0</v>
      </c>
      <c r="I2" s="13">
        <v>1.0</v>
      </c>
      <c r="J2" s="13">
        <v>1.0</v>
      </c>
      <c r="O2" s="13">
        <v>3.0</v>
      </c>
      <c r="U2" s="13">
        <v>1.0</v>
      </c>
      <c r="V2" s="13">
        <v>1.0</v>
      </c>
    </row>
    <row r="3" ht="12.75" customHeight="1">
      <c r="A3" s="14" t="s">
        <v>106</v>
      </c>
      <c r="B3" s="13">
        <f t="shared" si="1"/>
        <v>0</v>
      </c>
      <c r="C3" s="13">
        <v>1.0</v>
      </c>
      <c r="F3" s="13">
        <v>1.0</v>
      </c>
      <c r="H3" s="13">
        <v>12.0</v>
      </c>
      <c r="I3" s="13">
        <v>1.0</v>
      </c>
      <c r="J3" s="13">
        <v>1.0</v>
      </c>
      <c r="O3" s="13">
        <v>3.0</v>
      </c>
      <c r="U3" s="13">
        <v>1.0</v>
      </c>
    </row>
    <row r="4" ht="12.75" customHeight="1">
      <c r="A4" s="14" t="s">
        <v>108</v>
      </c>
      <c r="B4" s="13">
        <f t="shared" si="1"/>
        <v>0</v>
      </c>
      <c r="C4" s="13">
        <v>1.0</v>
      </c>
      <c r="F4" s="13">
        <v>1.0</v>
      </c>
      <c r="H4" s="13">
        <v>12.0</v>
      </c>
      <c r="I4" s="13">
        <v>1.0</v>
      </c>
      <c r="J4" s="13">
        <v>1.0</v>
      </c>
      <c r="O4" s="13">
        <v>3.0</v>
      </c>
      <c r="U4" s="13">
        <v>1.0</v>
      </c>
    </row>
    <row r="5" ht="12.75" customHeight="1">
      <c r="A5" s="20" t="s">
        <v>109</v>
      </c>
      <c r="B5" s="13">
        <f t="shared" si="1"/>
        <v>0</v>
      </c>
      <c r="C5" s="13">
        <v>1.0</v>
      </c>
      <c r="F5" s="13">
        <v>1.0</v>
      </c>
      <c r="H5" s="13">
        <v>12.0</v>
      </c>
      <c r="I5" s="13">
        <v>1.0</v>
      </c>
      <c r="J5" s="13">
        <v>1.0</v>
      </c>
      <c r="O5" s="13">
        <v>3.0</v>
      </c>
      <c r="U5" s="13">
        <v>1.0</v>
      </c>
    </row>
    <row r="6" ht="12.75" customHeight="1">
      <c r="A6" s="20" t="s">
        <v>117</v>
      </c>
      <c r="B6" s="13">
        <f t="shared" si="1"/>
        <v>0</v>
      </c>
      <c r="C6" s="13">
        <v>1.0</v>
      </c>
      <c r="F6" s="13">
        <v>1.0</v>
      </c>
      <c r="H6" s="13">
        <v>12.0</v>
      </c>
      <c r="I6" s="13">
        <v>1.0</v>
      </c>
      <c r="J6" s="13">
        <v>1.0</v>
      </c>
      <c r="O6" s="13">
        <v>3.0</v>
      </c>
      <c r="U6" s="13">
        <v>1.0</v>
      </c>
    </row>
    <row r="7" ht="12.75" customHeight="1">
      <c r="A7" s="20" t="s">
        <v>112</v>
      </c>
      <c r="B7" s="13">
        <f t="shared" si="1"/>
        <v>1</v>
      </c>
      <c r="C7" s="13">
        <v>1.0</v>
      </c>
      <c r="F7" s="13">
        <v>0.0</v>
      </c>
      <c r="H7" s="13">
        <v>12.0</v>
      </c>
      <c r="I7" s="13">
        <v>1.0</v>
      </c>
      <c r="J7" s="13">
        <v>1.0</v>
      </c>
      <c r="O7" s="13">
        <v>3.0</v>
      </c>
      <c r="U7" s="13">
        <v>1.0</v>
      </c>
      <c r="V7" s="13">
        <v>1.0</v>
      </c>
    </row>
    <row r="8" ht="12.75" customHeight="1">
      <c r="A8" s="14" t="s">
        <v>111</v>
      </c>
      <c r="B8" s="13">
        <f t="shared" si="1"/>
        <v>0</v>
      </c>
      <c r="C8" s="13">
        <v>1.0</v>
      </c>
      <c r="F8" s="13">
        <v>1.0</v>
      </c>
      <c r="H8" s="13">
        <v>12.0</v>
      </c>
      <c r="I8" s="13">
        <v>1.0</v>
      </c>
      <c r="J8" s="13">
        <v>1.0</v>
      </c>
      <c r="O8" s="13">
        <v>3.0</v>
      </c>
      <c r="U8" s="13">
        <v>1.0</v>
      </c>
    </row>
    <row r="9" ht="12.75" customHeight="1">
      <c r="A9" s="14" t="s">
        <v>118</v>
      </c>
      <c r="B9" s="13">
        <f t="shared" si="1"/>
        <v>0</v>
      </c>
      <c r="C9" s="13">
        <v>1.0</v>
      </c>
      <c r="F9" s="13">
        <v>1.0</v>
      </c>
      <c r="H9" s="13">
        <v>12.0</v>
      </c>
      <c r="I9" s="13">
        <v>1.0</v>
      </c>
      <c r="J9" s="13">
        <v>1.0</v>
      </c>
      <c r="O9" s="13">
        <v>3.0</v>
      </c>
      <c r="U9" s="13">
        <v>1.0</v>
      </c>
    </row>
    <row r="10" ht="12.75" customHeight="1">
      <c r="A10" s="14" t="s">
        <v>114</v>
      </c>
      <c r="B10" s="13">
        <f t="shared" si="1"/>
        <v>0</v>
      </c>
      <c r="C10" s="13">
        <v>1.0</v>
      </c>
      <c r="F10" s="13">
        <v>1.0</v>
      </c>
      <c r="H10" s="13">
        <v>12.0</v>
      </c>
      <c r="I10" s="13">
        <v>1.0</v>
      </c>
      <c r="J10" s="13">
        <v>1.0</v>
      </c>
      <c r="O10" s="13">
        <v>3.0</v>
      </c>
      <c r="U10" s="13">
        <v>1.0</v>
      </c>
    </row>
    <row r="11" ht="12.75" customHeight="1">
      <c r="A11" s="14" t="s">
        <v>113</v>
      </c>
      <c r="B11" s="13">
        <f t="shared" si="1"/>
        <v>0</v>
      </c>
      <c r="C11" s="13">
        <v>1.0</v>
      </c>
      <c r="F11" s="13">
        <v>1.0</v>
      </c>
      <c r="H11" s="13">
        <v>12.0</v>
      </c>
      <c r="I11" s="13">
        <v>1.0</v>
      </c>
      <c r="J11" s="13">
        <v>1.0</v>
      </c>
      <c r="O11" s="13">
        <v>3.0</v>
      </c>
      <c r="U11" s="13">
        <v>1.0</v>
      </c>
    </row>
    <row r="12" ht="12.75" customHeight="1">
      <c r="A12" s="20" t="s">
        <v>122</v>
      </c>
      <c r="B12" s="13">
        <f t="shared" si="1"/>
        <v>0</v>
      </c>
      <c r="C12" s="13">
        <v>1.0</v>
      </c>
      <c r="F12" s="13">
        <v>1.0</v>
      </c>
      <c r="G12" s="13">
        <v>2.0</v>
      </c>
      <c r="H12" s="13">
        <v>12.0</v>
      </c>
      <c r="I12" s="13">
        <v>1.0</v>
      </c>
      <c r="O12" s="13">
        <v>3.0</v>
      </c>
      <c r="U12" s="13">
        <v>1.0</v>
      </c>
    </row>
    <row r="13" ht="12.75" customHeight="1">
      <c r="A13" s="14" t="s">
        <v>120</v>
      </c>
      <c r="B13" s="13">
        <f t="shared" si="1"/>
        <v>0</v>
      </c>
      <c r="C13" s="13">
        <v>1.0</v>
      </c>
      <c r="F13" s="13">
        <v>0.0</v>
      </c>
      <c r="G13" s="13">
        <v>10.0</v>
      </c>
      <c r="H13" s="13">
        <v>12.0</v>
      </c>
      <c r="I13" s="13">
        <v>1.0</v>
      </c>
      <c r="O13" s="13">
        <v>3.0</v>
      </c>
      <c r="U13" s="13">
        <v>1.0</v>
      </c>
    </row>
    <row r="14" ht="12.75" customHeight="1">
      <c r="A14" s="28" t="s">
        <v>110</v>
      </c>
    </row>
    <row r="15" ht="12.75" customHeight="1">
      <c r="A15" s="28" t="s">
        <v>121</v>
      </c>
    </row>
    <row r="16" ht="12.75" customHeight="1">
      <c r="A16" s="28" t="s">
        <v>116</v>
      </c>
    </row>
    <row r="17" ht="12.75" customHeight="1">
      <c r="A17" s="28" t="s">
        <v>115</v>
      </c>
    </row>
    <row r="18" ht="12.75" customHeight="1">
      <c r="A18" s="28" t="s">
        <v>119</v>
      </c>
      <c r="J18" s="16"/>
    </row>
    <row r="19" ht="12.75" customHeight="1">
      <c r="A19" s="28" t="s">
        <v>123</v>
      </c>
      <c r="J19" s="16"/>
    </row>
    <row r="20" ht="12.75" customHeight="1">
      <c r="A20" s="28" t="s">
        <v>124</v>
      </c>
    </row>
    <row r="21" ht="12.75" customHeight="1">
      <c r="A21" s="28" t="s">
        <v>125</v>
      </c>
    </row>
    <row r="22" ht="12.75" customHeight="1"/>
    <row r="23" ht="12.75" customHeight="1"/>
    <row r="24" ht="12.75" customHeight="1">
      <c r="B24" s="13" t="s">
        <v>256</v>
      </c>
      <c r="P24" s="13" t="s">
        <v>264</v>
      </c>
    </row>
    <row r="25" ht="12.75" customHeight="1">
      <c r="B25" s="13" t="s">
        <v>230</v>
      </c>
      <c r="C25" s="13" t="s">
        <v>231</v>
      </c>
      <c r="D25" s="13" t="s">
        <v>232</v>
      </c>
      <c r="H25" s="13" t="s">
        <v>233</v>
      </c>
      <c r="P25" s="30" t="s">
        <v>244</v>
      </c>
      <c r="Q25" s="29" t="s">
        <v>245</v>
      </c>
    </row>
    <row r="26" ht="12.75" customHeight="1">
      <c r="A26" s="14" t="s">
        <v>107</v>
      </c>
      <c r="B26" s="13">
        <v>1.0</v>
      </c>
      <c r="C26" s="13">
        <v>1.0</v>
      </c>
      <c r="D26" s="13">
        <f t="shared" ref="D26:D37" si="2">B26/C26</f>
        <v>1</v>
      </c>
      <c r="H26" s="13">
        <f t="shared" ref="H26:H37" si="3">D26+G26</f>
        <v>1</v>
      </c>
      <c r="O26" s="29" t="s">
        <v>238</v>
      </c>
      <c r="P26" s="31"/>
      <c r="Q26" s="31">
        <v>1.0</v>
      </c>
    </row>
    <row r="27" ht="12.75" customHeight="1">
      <c r="A27" s="14" t="s">
        <v>106</v>
      </c>
      <c r="B27" s="13">
        <v>0.0</v>
      </c>
      <c r="C27" s="13">
        <v>1.0</v>
      </c>
      <c r="D27" s="13">
        <f t="shared" si="2"/>
        <v>0</v>
      </c>
      <c r="H27" s="13">
        <f t="shared" si="3"/>
        <v>0</v>
      </c>
      <c r="O27" s="29" t="s">
        <v>234</v>
      </c>
      <c r="P27" s="31"/>
      <c r="Q27" s="31">
        <v>1.0</v>
      </c>
    </row>
    <row r="28" ht="12.75" customHeight="1">
      <c r="A28" s="14" t="s">
        <v>108</v>
      </c>
      <c r="B28" s="13">
        <v>0.0</v>
      </c>
      <c r="C28" s="13">
        <v>1.0</v>
      </c>
      <c r="D28" s="13">
        <f t="shared" si="2"/>
        <v>0</v>
      </c>
      <c r="H28" s="13">
        <f t="shared" si="3"/>
        <v>0</v>
      </c>
      <c r="O28" s="29" t="s">
        <v>236</v>
      </c>
      <c r="P28" s="31"/>
      <c r="Q28" s="31">
        <v>1.0</v>
      </c>
    </row>
    <row r="29" ht="12.75" customHeight="1">
      <c r="A29" s="20" t="s">
        <v>109</v>
      </c>
      <c r="B29" s="13">
        <v>0.0</v>
      </c>
      <c r="C29" s="13">
        <v>1.0</v>
      </c>
      <c r="D29" s="13">
        <f t="shared" si="2"/>
        <v>0</v>
      </c>
      <c r="H29" s="13">
        <f t="shared" si="3"/>
        <v>0</v>
      </c>
      <c r="O29" s="30" t="s">
        <v>237</v>
      </c>
      <c r="P29" s="31"/>
      <c r="Q29" s="31">
        <v>1.0</v>
      </c>
    </row>
    <row r="30" ht="12.75" customHeight="1">
      <c r="A30" s="20" t="s">
        <v>117</v>
      </c>
      <c r="B30" s="13">
        <v>0.0</v>
      </c>
      <c r="C30" s="13">
        <v>1.0</v>
      </c>
      <c r="D30" s="13">
        <f t="shared" si="2"/>
        <v>0</v>
      </c>
      <c r="H30" s="13">
        <f t="shared" si="3"/>
        <v>0</v>
      </c>
      <c r="O30" s="30" t="s">
        <v>235</v>
      </c>
      <c r="P30" s="31"/>
      <c r="Q30" s="31">
        <v>1.0</v>
      </c>
    </row>
    <row r="31" ht="12.75" customHeight="1">
      <c r="A31" s="20" t="s">
        <v>112</v>
      </c>
      <c r="B31" s="13">
        <v>1.0</v>
      </c>
      <c r="C31" s="13">
        <v>1.0</v>
      </c>
      <c r="D31" s="13">
        <f t="shared" si="2"/>
        <v>1</v>
      </c>
      <c r="H31" s="13">
        <f t="shared" si="3"/>
        <v>1</v>
      </c>
      <c r="O31" s="30" t="s">
        <v>239</v>
      </c>
      <c r="P31" s="31">
        <v>1.0</v>
      </c>
      <c r="Q31" s="31"/>
    </row>
    <row r="32" ht="12.75" customHeight="1">
      <c r="A32" s="14" t="s">
        <v>111</v>
      </c>
      <c r="B32" s="13">
        <v>0.0</v>
      </c>
      <c r="C32" s="13">
        <v>1.0</v>
      </c>
      <c r="D32" s="13">
        <f t="shared" si="2"/>
        <v>0</v>
      </c>
      <c r="H32" s="13">
        <f t="shared" si="3"/>
        <v>0</v>
      </c>
      <c r="O32" s="29" t="s">
        <v>240</v>
      </c>
      <c r="P32" s="31"/>
      <c r="Q32" s="31">
        <v>1.0</v>
      </c>
    </row>
    <row r="33" ht="12.75" customHeight="1">
      <c r="A33" s="14" t="s">
        <v>118</v>
      </c>
      <c r="B33" s="13">
        <v>0.0</v>
      </c>
      <c r="C33" s="13">
        <v>1.0</v>
      </c>
      <c r="D33" s="13">
        <f t="shared" si="2"/>
        <v>0</v>
      </c>
      <c r="H33" s="13">
        <f t="shared" si="3"/>
        <v>0</v>
      </c>
      <c r="O33" s="29" t="s">
        <v>241</v>
      </c>
      <c r="P33" s="31"/>
      <c r="Q33" s="31">
        <v>1.0</v>
      </c>
    </row>
    <row r="34" ht="12.75" customHeight="1">
      <c r="A34" s="14" t="s">
        <v>114</v>
      </c>
      <c r="B34" s="13">
        <v>0.0</v>
      </c>
      <c r="C34" s="13">
        <v>1.0</v>
      </c>
      <c r="D34" s="13">
        <f t="shared" si="2"/>
        <v>0</v>
      </c>
      <c r="H34" s="13">
        <f t="shared" si="3"/>
        <v>0</v>
      </c>
      <c r="O34" s="29" t="s">
        <v>242</v>
      </c>
      <c r="P34" s="31"/>
      <c r="Q34" s="31">
        <v>1.0</v>
      </c>
    </row>
    <row r="35" ht="12.75" customHeight="1">
      <c r="A35" s="14" t="s">
        <v>113</v>
      </c>
      <c r="B35" s="13">
        <v>0.0</v>
      </c>
      <c r="C35" s="13">
        <v>1.0</v>
      </c>
      <c r="D35" s="13">
        <f t="shared" si="2"/>
        <v>0</v>
      </c>
      <c r="H35" s="13">
        <f t="shared" si="3"/>
        <v>0</v>
      </c>
      <c r="O35" s="29" t="s">
        <v>243</v>
      </c>
      <c r="P35" s="31"/>
      <c r="Q35" s="31">
        <v>1.0</v>
      </c>
    </row>
    <row r="36" ht="12.75" customHeight="1">
      <c r="A36" s="20" t="s">
        <v>122</v>
      </c>
      <c r="B36" s="13">
        <v>0.0</v>
      </c>
      <c r="C36" s="13">
        <v>1.0</v>
      </c>
      <c r="D36" s="13">
        <f t="shared" si="2"/>
        <v>0</v>
      </c>
      <c r="H36" s="13">
        <f t="shared" si="3"/>
        <v>0</v>
      </c>
      <c r="O36" s="30" t="s">
        <v>244</v>
      </c>
      <c r="P36" s="31"/>
      <c r="Q36" s="31">
        <v>1.0</v>
      </c>
    </row>
    <row r="37" ht="12.75" customHeight="1">
      <c r="A37" s="14" t="s">
        <v>120</v>
      </c>
      <c r="B37" s="13">
        <v>0.0</v>
      </c>
      <c r="C37" s="13">
        <v>1.0</v>
      </c>
      <c r="D37" s="13">
        <f t="shared" si="2"/>
        <v>0</v>
      </c>
      <c r="H37" s="13">
        <f t="shared" si="3"/>
        <v>0</v>
      </c>
      <c r="O37" s="29" t="s">
        <v>245</v>
      </c>
      <c r="P37" s="31">
        <v>1.0</v>
      </c>
      <c r="Q37" s="31"/>
    </row>
    <row r="38" ht="12.75" customHeight="1">
      <c r="A38" s="28" t="s">
        <v>110</v>
      </c>
      <c r="O38" s="32" t="s">
        <v>246</v>
      </c>
      <c r="P38" s="31"/>
      <c r="Q38" s="31"/>
    </row>
    <row r="39" ht="12.75" customHeight="1">
      <c r="A39" s="28" t="s">
        <v>121</v>
      </c>
      <c r="O39" s="32" t="s">
        <v>247</v>
      </c>
      <c r="P39" s="31"/>
      <c r="Q39" s="31"/>
    </row>
    <row r="40" ht="12.75" customHeight="1">
      <c r="A40" s="28" t="s">
        <v>116</v>
      </c>
      <c r="O40" s="32" t="s">
        <v>248</v>
      </c>
      <c r="P40" s="31"/>
      <c r="Q40" s="31"/>
    </row>
    <row r="41" ht="12.75" customHeight="1">
      <c r="A41" s="28" t="s">
        <v>115</v>
      </c>
      <c r="O41" s="32" t="s">
        <v>249</v>
      </c>
      <c r="P41" s="31"/>
      <c r="Q41" s="31"/>
    </row>
    <row r="42" ht="12.75" customHeight="1">
      <c r="A42" s="28" t="s">
        <v>119</v>
      </c>
      <c r="O42" s="32" t="s">
        <v>250</v>
      </c>
      <c r="P42" s="31"/>
      <c r="Q42" s="31"/>
    </row>
    <row r="43" ht="12.75" customHeight="1">
      <c r="A43" s="28" t="s">
        <v>123</v>
      </c>
      <c r="O43" s="32" t="s">
        <v>251</v>
      </c>
      <c r="P43" s="31"/>
      <c r="Q43" s="31"/>
    </row>
    <row r="44" ht="12.75" customHeight="1">
      <c r="A44" s="28" t="s">
        <v>124</v>
      </c>
      <c r="O44" s="32" t="s">
        <v>252</v>
      </c>
      <c r="P44" s="31"/>
      <c r="Q44" s="31"/>
    </row>
    <row r="45" ht="12.75" customHeight="1">
      <c r="A45" s="28" t="s">
        <v>125</v>
      </c>
      <c r="O45" s="32" t="s">
        <v>253</v>
      </c>
      <c r="P45" s="31"/>
      <c r="Q45" s="31"/>
    </row>
    <row r="46" ht="12.75" customHeight="1">
      <c r="B46" s="13" t="s">
        <v>265</v>
      </c>
      <c r="P46" s="13">
        <f t="shared" ref="P46:Q46" si="4">SUM(P26:P45)</f>
        <v>2</v>
      </c>
      <c r="Q46" s="13">
        <f t="shared" si="4"/>
        <v>10</v>
      </c>
    </row>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9.38"/>
    <col customWidth="1" min="2" max="27" width="6.0"/>
  </cols>
  <sheetData>
    <row r="1" ht="12.75" customHeight="1">
      <c r="B1" s="13" t="s">
        <v>11</v>
      </c>
      <c r="C1" s="13" t="s">
        <v>14</v>
      </c>
      <c r="D1" s="13" t="s">
        <v>18</v>
      </c>
      <c r="F1" s="13" t="s">
        <v>53</v>
      </c>
      <c r="G1" s="13" t="s">
        <v>56</v>
      </c>
      <c r="H1" s="13" t="s">
        <v>58</v>
      </c>
      <c r="I1" s="13" t="s">
        <v>60</v>
      </c>
      <c r="J1" s="13" t="s">
        <v>66</v>
      </c>
      <c r="L1" s="13" t="s">
        <v>87</v>
      </c>
      <c r="O1" s="13" t="s">
        <v>224</v>
      </c>
      <c r="P1" s="13" t="s">
        <v>225</v>
      </c>
      <c r="S1" s="13" t="s">
        <v>20</v>
      </c>
      <c r="T1" s="13" t="s">
        <v>22</v>
      </c>
      <c r="U1" s="13" t="s">
        <v>24</v>
      </c>
      <c r="V1" s="13" t="s">
        <v>26</v>
      </c>
      <c r="X1" s="13" t="s">
        <v>34</v>
      </c>
      <c r="Y1" s="13" t="s">
        <v>36</v>
      </c>
      <c r="Z1" s="13" t="s">
        <v>38</v>
      </c>
      <c r="AA1" s="13" t="s">
        <v>40</v>
      </c>
    </row>
    <row r="2" ht="12.75" customHeight="1">
      <c r="A2" s="14" t="s">
        <v>107</v>
      </c>
      <c r="B2" s="13">
        <f t="shared" ref="B2:B14" si="1">H26</f>
        <v>0</v>
      </c>
      <c r="C2" s="13">
        <f t="shared" ref="C2:C14" si="2">2/6</f>
        <v>0.3333333333</v>
      </c>
      <c r="D2" s="7" t="str">
        <f t="shared" ref="D2:D14" si="3">I26</f>
        <v/>
      </c>
      <c r="F2" s="13">
        <v>0.0</v>
      </c>
      <c r="H2" s="13">
        <v>7.0</v>
      </c>
      <c r="I2" s="13">
        <v>1.0</v>
      </c>
      <c r="J2" s="13">
        <v>1.0</v>
      </c>
      <c r="O2" s="13">
        <v>3.0</v>
      </c>
      <c r="X2" s="13">
        <v>1.0</v>
      </c>
      <c r="Z2" s="13">
        <v>1.0</v>
      </c>
    </row>
    <row r="3" ht="12.75" customHeight="1">
      <c r="A3" s="14" t="s">
        <v>106</v>
      </c>
      <c r="B3" s="13">
        <f t="shared" si="1"/>
        <v>0.3333333333</v>
      </c>
      <c r="C3" s="13">
        <f t="shared" si="2"/>
        <v>0.3333333333</v>
      </c>
      <c r="D3" s="7" t="str">
        <f t="shared" si="3"/>
        <v/>
      </c>
      <c r="O3" s="13">
        <v>3.0</v>
      </c>
      <c r="X3" s="13">
        <v>1.0</v>
      </c>
      <c r="Y3" s="13">
        <v>1.0</v>
      </c>
      <c r="Z3" s="13">
        <v>1.0</v>
      </c>
      <c r="AA3" s="13">
        <v>1.0</v>
      </c>
    </row>
    <row r="4" ht="12.75" customHeight="1">
      <c r="A4" s="14" t="s">
        <v>108</v>
      </c>
      <c r="B4" s="13">
        <f t="shared" si="1"/>
        <v>0</v>
      </c>
      <c r="C4" s="13">
        <f t="shared" si="2"/>
        <v>0.3333333333</v>
      </c>
      <c r="D4" s="7">
        <f t="shared" si="3"/>
        <v>1</v>
      </c>
      <c r="F4" s="13">
        <v>1.0</v>
      </c>
      <c r="H4" s="13">
        <v>7.0</v>
      </c>
      <c r="I4" s="13">
        <v>1.0</v>
      </c>
      <c r="J4" s="13">
        <v>1.0</v>
      </c>
      <c r="O4" s="13">
        <v>3.0</v>
      </c>
      <c r="X4" s="13">
        <v>1.0</v>
      </c>
      <c r="Z4" s="13">
        <v>1.0</v>
      </c>
    </row>
    <row r="5" ht="12.75" customHeight="1">
      <c r="A5" s="20" t="s">
        <v>109</v>
      </c>
      <c r="B5" s="13">
        <f t="shared" si="1"/>
        <v>0.3333333333</v>
      </c>
      <c r="C5" s="13">
        <f t="shared" si="2"/>
        <v>0.3333333333</v>
      </c>
      <c r="D5" s="7" t="str">
        <f t="shared" si="3"/>
        <v/>
      </c>
      <c r="O5" s="13">
        <v>3.0</v>
      </c>
      <c r="X5" s="13">
        <v>1.0</v>
      </c>
      <c r="Y5" s="13">
        <v>1.0</v>
      </c>
      <c r="Z5" s="13">
        <v>1.0</v>
      </c>
      <c r="AA5" s="13">
        <v>1.0</v>
      </c>
    </row>
    <row r="6" ht="12.75" customHeight="1">
      <c r="A6" s="20" t="s">
        <v>117</v>
      </c>
      <c r="B6" s="13">
        <f t="shared" si="1"/>
        <v>0.3333333333</v>
      </c>
      <c r="C6" s="13">
        <f t="shared" si="2"/>
        <v>0.3333333333</v>
      </c>
      <c r="D6" s="7" t="str">
        <f t="shared" si="3"/>
        <v/>
      </c>
      <c r="O6" s="13">
        <v>3.0</v>
      </c>
      <c r="X6" s="13">
        <v>1.0</v>
      </c>
      <c r="Y6" s="13">
        <v>1.0</v>
      </c>
      <c r="Z6" s="13">
        <v>1.0</v>
      </c>
      <c r="AA6" s="13">
        <v>1.0</v>
      </c>
    </row>
    <row r="7" ht="12.75" customHeight="1">
      <c r="A7" s="20" t="s">
        <v>112</v>
      </c>
      <c r="B7" s="13">
        <f t="shared" si="1"/>
        <v>0</v>
      </c>
      <c r="C7" s="13">
        <f t="shared" si="2"/>
        <v>0.3333333333</v>
      </c>
      <c r="D7" s="7">
        <f t="shared" si="3"/>
        <v>1</v>
      </c>
      <c r="F7" s="7">
        <v>0.0</v>
      </c>
      <c r="G7" s="7">
        <v>2.0</v>
      </c>
      <c r="H7" s="7">
        <v>7.0</v>
      </c>
      <c r="I7" s="7">
        <v>1.0</v>
      </c>
      <c r="J7" s="7"/>
      <c r="O7" s="13">
        <v>3.0</v>
      </c>
      <c r="X7" s="13">
        <v>1.0</v>
      </c>
      <c r="Z7" s="13">
        <v>1.0</v>
      </c>
    </row>
    <row r="8" ht="12.75" customHeight="1">
      <c r="A8" s="14" t="s">
        <v>111</v>
      </c>
      <c r="B8" s="13">
        <f t="shared" si="1"/>
        <v>0.3333333333</v>
      </c>
      <c r="C8" s="13">
        <f t="shared" si="2"/>
        <v>0.3333333333</v>
      </c>
      <c r="D8" s="7" t="str">
        <f t="shared" si="3"/>
        <v/>
      </c>
      <c r="O8" s="13">
        <v>3.0</v>
      </c>
      <c r="X8" s="13">
        <v>1.0</v>
      </c>
      <c r="Y8" s="13">
        <v>1.0</v>
      </c>
      <c r="Z8" s="13">
        <v>1.0</v>
      </c>
      <c r="AA8" s="13">
        <v>1.0</v>
      </c>
    </row>
    <row r="9" ht="12.75" customHeight="1">
      <c r="A9" s="14" t="s">
        <v>118</v>
      </c>
      <c r="B9" s="13">
        <f t="shared" si="1"/>
        <v>0</v>
      </c>
      <c r="C9" s="13">
        <f t="shared" si="2"/>
        <v>0.3333333333</v>
      </c>
      <c r="D9" s="7" t="str">
        <f t="shared" si="3"/>
        <v/>
      </c>
      <c r="F9" s="13">
        <v>1.0</v>
      </c>
      <c r="H9" s="13">
        <v>7.0</v>
      </c>
      <c r="I9" s="13">
        <v>1.0</v>
      </c>
      <c r="J9" s="13">
        <v>1.0</v>
      </c>
      <c r="O9" s="13">
        <v>3.0</v>
      </c>
      <c r="X9" s="13">
        <v>1.0</v>
      </c>
      <c r="Z9" s="13">
        <v>1.0</v>
      </c>
    </row>
    <row r="10" ht="12.75" customHeight="1">
      <c r="A10" s="14" t="s">
        <v>114</v>
      </c>
      <c r="B10" s="13">
        <f t="shared" si="1"/>
        <v>0.3333333333</v>
      </c>
      <c r="C10" s="13">
        <f t="shared" si="2"/>
        <v>0.3333333333</v>
      </c>
      <c r="D10" s="7" t="str">
        <f t="shared" si="3"/>
        <v/>
      </c>
      <c r="O10" s="13">
        <v>3.0</v>
      </c>
      <c r="X10" s="13">
        <v>1.0</v>
      </c>
      <c r="Y10" s="13">
        <v>1.0</v>
      </c>
      <c r="Z10" s="13">
        <v>1.0</v>
      </c>
      <c r="AA10" s="13">
        <v>1.0</v>
      </c>
    </row>
    <row r="11" ht="12.75" customHeight="1">
      <c r="A11" s="14" t="s">
        <v>113</v>
      </c>
      <c r="B11" s="13">
        <f t="shared" si="1"/>
        <v>0</v>
      </c>
      <c r="C11" s="13">
        <f t="shared" si="2"/>
        <v>0.3333333333</v>
      </c>
      <c r="D11" s="7" t="str">
        <f t="shared" si="3"/>
        <v/>
      </c>
      <c r="F11" s="13">
        <v>1.0</v>
      </c>
      <c r="H11" s="13">
        <v>7.0</v>
      </c>
      <c r="I11" s="13">
        <v>1.0</v>
      </c>
      <c r="J11" s="13">
        <v>1.0</v>
      </c>
      <c r="O11" s="13">
        <v>3.0</v>
      </c>
      <c r="X11" s="13">
        <v>1.0</v>
      </c>
      <c r="Z11" s="13">
        <v>1.0</v>
      </c>
    </row>
    <row r="12" ht="12.75" customHeight="1">
      <c r="A12" s="20" t="s">
        <v>122</v>
      </c>
      <c r="B12" s="13">
        <f t="shared" si="1"/>
        <v>0</v>
      </c>
      <c r="C12" s="13">
        <f t="shared" si="2"/>
        <v>0.3333333333</v>
      </c>
      <c r="D12" s="7" t="str">
        <f t="shared" si="3"/>
        <v/>
      </c>
      <c r="F12" s="7">
        <v>0.0</v>
      </c>
      <c r="G12" s="7">
        <v>2.0</v>
      </c>
      <c r="H12" s="7">
        <v>7.0</v>
      </c>
      <c r="I12" s="7">
        <v>1.0</v>
      </c>
      <c r="O12" s="13">
        <v>3.0</v>
      </c>
      <c r="X12" s="13">
        <v>1.0</v>
      </c>
      <c r="Z12" s="13">
        <v>1.0</v>
      </c>
    </row>
    <row r="13" ht="12.75" customHeight="1">
      <c r="A13" s="14" t="s">
        <v>120</v>
      </c>
      <c r="B13" s="13">
        <f t="shared" si="1"/>
        <v>0.3333333333</v>
      </c>
      <c r="C13" s="13">
        <f t="shared" si="2"/>
        <v>0.3333333333</v>
      </c>
      <c r="D13" s="7" t="str">
        <f t="shared" si="3"/>
        <v/>
      </c>
      <c r="O13" s="13">
        <v>3.0</v>
      </c>
      <c r="X13" s="13">
        <v>1.0</v>
      </c>
      <c r="Y13" s="13">
        <v>1.0</v>
      </c>
      <c r="Z13" s="13">
        <v>1.0</v>
      </c>
      <c r="AA13" s="13">
        <v>1.0</v>
      </c>
    </row>
    <row r="14" ht="12.75" customHeight="1">
      <c r="A14" s="20" t="s">
        <v>110</v>
      </c>
      <c r="B14" s="13">
        <f t="shared" si="1"/>
        <v>0</v>
      </c>
      <c r="C14" s="13">
        <f t="shared" si="2"/>
        <v>0.3333333333</v>
      </c>
      <c r="D14" s="7" t="str">
        <f t="shared" si="3"/>
        <v/>
      </c>
      <c r="F14" s="7">
        <v>0.0</v>
      </c>
      <c r="G14" s="7">
        <v>3.0</v>
      </c>
      <c r="H14" s="7">
        <v>7.0</v>
      </c>
      <c r="I14" s="7">
        <v>1.0</v>
      </c>
      <c r="O14" s="13">
        <v>3.0</v>
      </c>
      <c r="X14" s="13">
        <v>1.0</v>
      </c>
      <c r="Z14" s="13">
        <v>1.0</v>
      </c>
    </row>
    <row r="15" ht="12.75" customHeight="1">
      <c r="A15" s="28" t="s">
        <v>121</v>
      </c>
    </row>
    <row r="16" ht="12.75" customHeight="1">
      <c r="A16" s="28" t="s">
        <v>116</v>
      </c>
    </row>
    <row r="17" ht="12.75" customHeight="1">
      <c r="A17" s="28" t="s">
        <v>115</v>
      </c>
    </row>
    <row r="18" ht="12.75" customHeight="1">
      <c r="A18" s="28" t="s">
        <v>119</v>
      </c>
      <c r="J18" s="16"/>
    </row>
    <row r="19" ht="12.75" customHeight="1">
      <c r="A19" s="28" t="s">
        <v>123</v>
      </c>
      <c r="J19" s="16"/>
    </row>
    <row r="20" ht="12.75" customHeight="1">
      <c r="A20" s="28" t="s">
        <v>124</v>
      </c>
    </row>
    <row r="21" ht="12.75" customHeight="1">
      <c r="A21" s="28" t="s">
        <v>125</v>
      </c>
    </row>
    <row r="22" ht="12.75" customHeight="1"/>
    <row r="23" ht="12.75" customHeight="1"/>
    <row r="24" ht="12.75" customHeight="1">
      <c r="B24" s="13" t="s">
        <v>255</v>
      </c>
      <c r="E24" s="13" t="s">
        <v>256</v>
      </c>
      <c r="P24" s="13" t="s">
        <v>266</v>
      </c>
    </row>
    <row r="25" ht="12.75" customHeight="1">
      <c r="B25" s="13" t="s">
        <v>230</v>
      </c>
      <c r="C25" s="13" t="s">
        <v>231</v>
      </c>
      <c r="D25" s="13" t="s">
        <v>232</v>
      </c>
      <c r="E25" s="13" t="s">
        <v>230</v>
      </c>
      <c r="F25" s="13" t="s">
        <v>231</v>
      </c>
      <c r="G25" s="13" t="s">
        <v>232</v>
      </c>
      <c r="H25" s="13" t="s">
        <v>233</v>
      </c>
      <c r="I25" s="13" t="s">
        <v>18</v>
      </c>
      <c r="P25" s="29" t="s">
        <v>239</v>
      </c>
      <c r="Q25" s="29" t="s">
        <v>244</v>
      </c>
      <c r="R25" s="29" t="s">
        <v>246</v>
      </c>
    </row>
    <row r="26" ht="12.75" customHeight="1">
      <c r="A26" s="14" t="s">
        <v>107</v>
      </c>
      <c r="B26" s="13">
        <v>0.0</v>
      </c>
      <c r="C26" s="13">
        <v>6.0</v>
      </c>
      <c r="D26" s="13">
        <f t="shared" ref="D26:D38" si="4">B26/C26</f>
        <v>0</v>
      </c>
      <c r="E26" s="13">
        <v>0.0</v>
      </c>
      <c r="F26" s="13">
        <v>6.0</v>
      </c>
      <c r="G26" s="13">
        <f t="shared" ref="G26:G38" si="5">E26/F26</f>
        <v>0</v>
      </c>
      <c r="H26" s="13">
        <f t="shared" ref="H26:H38" si="6">D26+G26</f>
        <v>0</v>
      </c>
      <c r="O26" s="29" t="s">
        <v>238</v>
      </c>
      <c r="P26" s="31"/>
      <c r="Q26" s="31">
        <v>1.0</v>
      </c>
      <c r="R26" s="31"/>
    </row>
    <row r="27" ht="12.75" customHeight="1">
      <c r="A27" s="14" t="s">
        <v>106</v>
      </c>
      <c r="B27" s="13">
        <v>1.0</v>
      </c>
      <c r="C27" s="13">
        <v>6.0</v>
      </c>
      <c r="D27" s="13">
        <f t="shared" si="4"/>
        <v>0.1666666667</v>
      </c>
      <c r="E27" s="13">
        <v>1.0</v>
      </c>
      <c r="F27" s="13">
        <v>6.0</v>
      </c>
      <c r="G27" s="13">
        <f t="shared" si="5"/>
        <v>0.1666666667</v>
      </c>
      <c r="H27" s="13">
        <f t="shared" si="6"/>
        <v>0.3333333333</v>
      </c>
      <c r="O27" s="30" t="s">
        <v>234</v>
      </c>
      <c r="P27" s="31"/>
      <c r="Q27" s="31"/>
      <c r="R27" s="31"/>
    </row>
    <row r="28" ht="12.75" customHeight="1">
      <c r="A28" s="14" t="s">
        <v>108</v>
      </c>
      <c r="B28" s="13">
        <v>0.0</v>
      </c>
      <c r="C28" s="13">
        <v>6.0</v>
      </c>
      <c r="D28" s="13">
        <f t="shared" si="4"/>
        <v>0</v>
      </c>
      <c r="E28" s="28"/>
      <c r="F28" s="13">
        <v>6.0</v>
      </c>
      <c r="G28" s="13">
        <f t="shared" si="5"/>
        <v>0</v>
      </c>
      <c r="H28" s="13">
        <f t="shared" si="6"/>
        <v>0</v>
      </c>
      <c r="I28" s="13">
        <v>1.0</v>
      </c>
      <c r="O28" s="29" t="s">
        <v>236</v>
      </c>
      <c r="P28" s="31"/>
      <c r="Q28" s="31"/>
      <c r="R28" s="31">
        <v>1.0</v>
      </c>
    </row>
    <row r="29" ht="12.75" customHeight="1">
      <c r="A29" s="20" t="s">
        <v>109</v>
      </c>
      <c r="B29" s="13">
        <v>1.0</v>
      </c>
      <c r="C29" s="13">
        <v>6.0</v>
      </c>
      <c r="D29" s="13">
        <f t="shared" si="4"/>
        <v>0.1666666667</v>
      </c>
      <c r="E29" s="13">
        <v>1.0</v>
      </c>
      <c r="F29" s="13">
        <v>6.0</v>
      </c>
      <c r="G29" s="13">
        <f t="shared" si="5"/>
        <v>0.1666666667</v>
      </c>
      <c r="H29" s="13">
        <f t="shared" si="6"/>
        <v>0.3333333333</v>
      </c>
      <c r="O29" s="30" t="s">
        <v>237</v>
      </c>
      <c r="P29" s="31"/>
      <c r="Q29" s="31"/>
      <c r="R29" s="31"/>
    </row>
    <row r="30" ht="12.75" customHeight="1">
      <c r="A30" s="20" t="s">
        <v>117</v>
      </c>
      <c r="B30" s="13">
        <v>1.0</v>
      </c>
      <c r="C30" s="13">
        <v>6.0</v>
      </c>
      <c r="D30" s="13">
        <f t="shared" si="4"/>
        <v>0.1666666667</v>
      </c>
      <c r="E30" s="13">
        <v>1.0</v>
      </c>
      <c r="F30" s="13">
        <v>6.0</v>
      </c>
      <c r="G30" s="13">
        <f t="shared" si="5"/>
        <v>0.1666666667</v>
      </c>
      <c r="H30" s="13">
        <f t="shared" si="6"/>
        <v>0.3333333333</v>
      </c>
      <c r="O30" s="30" t="s">
        <v>235</v>
      </c>
      <c r="P30" s="31"/>
      <c r="Q30" s="31"/>
      <c r="R30" s="31"/>
    </row>
    <row r="31" ht="12.75" customHeight="1">
      <c r="A31" s="20" t="s">
        <v>112</v>
      </c>
      <c r="B31" s="28"/>
      <c r="C31" s="13">
        <v>6.0</v>
      </c>
      <c r="D31" s="13">
        <f t="shared" si="4"/>
        <v>0</v>
      </c>
      <c r="E31" s="13">
        <v>0.0</v>
      </c>
      <c r="F31" s="13">
        <v>6.0</v>
      </c>
      <c r="G31" s="13">
        <f t="shared" si="5"/>
        <v>0</v>
      </c>
      <c r="H31" s="13">
        <f t="shared" si="6"/>
        <v>0</v>
      </c>
      <c r="I31" s="13">
        <v>1.0</v>
      </c>
      <c r="O31" s="29" t="s">
        <v>239</v>
      </c>
      <c r="P31" s="31"/>
      <c r="Q31" s="31">
        <v>1.0</v>
      </c>
      <c r="R31" s="31"/>
    </row>
    <row r="32" ht="12.75" customHeight="1">
      <c r="A32" s="14" t="s">
        <v>111</v>
      </c>
      <c r="B32" s="13">
        <v>1.0</v>
      </c>
      <c r="C32" s="13">
        <v>6.0</v>
      </c>
      <c r="D32" s="13">
        <f t="shared" si="4"/>
        <v>0.1666666667</v>
      </c>
      <c r="E32" s="13">
        <v>1.0</v>
      </c>
      <c r="F32" s="13">
        <v>6.0</v>
      </c>
      <c r="G32" s="13">
        <f t="shared" si="5"/>
        <v>0.1666666667</v>
      </c>
      <c r="H32" s="13">
        <f t="shared" si="6"/>
        <v>0.3333333333</v>
      </c>
      <c r="O32" s="30" t="s">
        <v>240</v>
      </c>
      <c r="P32" s="31"/>
      <c r="Q32" s="31"/>
      <c r="R32" s="31"/>
    </row>
    <row r="33" ht="12.75" customHeight="1">
      <c r="A33" s="14" t="s">
        <v>118</v>
      </c>
      <c r="B33" s="13">
        <v>0.0</v>
      </c>
      <c r="C33" s="13">
        <v>6.0</v>
      </c>
      <c r="D33" s="13">
        <f t="shared" si="4"/>
        <v>0</v>
      </c>
      <c r="E33" s="13">
        <v>0.0</v>
      </c>
      <c r="F33" s="13">
        <v>6.0</v>
      </c>
      <c r="G33" s="13">
        <f t="shared" si="5"/>
        <v>0</v>
      </c>
      <c r="H33" s="13">
        <f t="shared" si="6"/>
        <v>0</v>
      </c>
      <c r="O33" s="29" t="s">
        <v>241</v>
      </c>
      <c r="P33" s="31"/>
      <c r="Q33" s="31"/>
      <c r="R33" s="31">
        <v>1.0</v>
      </c>
    </row>
    <row r="34" ht="12.75" customHeight="1">
      <c r="A34" s="14" t="s">
        <v>114</v>
      </c>
      <c r="B34" s="13">
        <v>1.0</v>
      </c>
      <c r="C34" s="13">
        <v>6.0</v>
      </c>
      <c r="D34" s="13">
        <f t="shared" si="4"/>
        <v>0.1666666667</v>
      </c>
      <c r="E34" s="13">
        <v>1.0</v>
      </c>
      <c r="F34" s="13">
        <v>6.0</v>
      </c>
      <c r="G34" s="13">
        <f t="shared" si="5"/>
        <v>0.1666666667</v>
      </c>
      <c r="H34" s="13">
        <f t="shared" si="6"/>
        <v>0.3333333333</v>
      </c>
      <c r="O34" s="30" t="s">
        <v>242</v>
      </c>
      <c r="P34" s="31"/>
      <c r="Q34" s="31"/>
      <c r="R34" s="31"/>
    </row>
    <row r="35" ht="12.75" customHeight="1">
      <c r="A35" s="14" t="s">
        <v>113</v>
      </c>
      <c r="B35" s="13">
        <v>0.0</v>
      </c>
      <c r="C35" s="13">
        <v>6.0</v>
      </c>
      <c r="D35" s="13">
        <f t="shared" si="4"/>
        <v>0</v>
      </c>
      <c r="E35" s="13">
        <v>0.0</v>
      </c>
      <c r="F35" s="13">
        <v>6.0</v>
      </c>
      <c r="G35" s="13">
        <f t="shared" si="5"/>
        <v>0</v>
      </c>
      <c r="H35" s="13">
        <f t="shared" si="6"/>
        <v>0</v>
      </c>
      <c r="O35" s="29" t="s">
        <v>243</v>
      </c>
      <c r="P35" s="31"/>
      <c r="Q35" s="31"/>
      <c r="R35" s="31">
        <v>1.0</v>
      </c>
    </row>
    <row r="36" ht="12.75" customHeight="1">
      <c r="A36" s="20" t="s">
        <v>122</v>
      </c>
      <c r="B36" s="13">
        <v>0.0</v>
      </c>
      <c r="C36" s="13">
        <v>6.0</v>
      </c>
      <c r="D36" s="13">
        <f t="shared" si="4"/>
        <v>0</v>
      </c>
      <c r="E36" s="13">
        <v>0.0</v>
      </c>
      <c r="F36" s="13">
        <v>6.0</v>
      </c>
      <c r="G36" s="13">
        <f t="shared" si="5"/>
        <v>0</v>
      </c>
      <c r="H36" s="13">
        <f t="shared" si="6"/>
        <v>0</v>
      </c>
      <c r="O36" s="29" t="s">
        <v>244</v>
      </c>
      <c r="P36" s="31">
        <v>1.0</v>
      </c>
      <c r="Q36" s="31"/>
      <c r="R36" s="31"/>
    </row>
    <row r="37" ht="12.75" customHeight="1">
      <c r="A37" s="14" t="s">
        <v>120</v>
      </c>
      <c r="B37" s="13">
        <v>1.0</v>
      </c>
      <c r="C37" s="13">
        <v>6.0</v>
      </c>
      <c r="D37" s="13">
        <f t="shared" si="4"/>
        <v>0.1666666667</v>
      </c>
      <c r="E37" s="13">
        <v>1.0</v>
      </c>
      <c r="F37" s="13">
        <v>6.0</v>
      </c>
      <c r="G37" s="13">
        <f t="shared" si="5"/>
        <v>0.1666666667</v>
      </c>
      <c r="H37" s="13">
        <f t="shared" si="6"/>
        <v>0.3333333333</v>
      </c>
      <c r="O37" s="30" t="s">
        <v>245</v>
      </c>
      <c r="P37" s="31"/>
      <c r="Q37" s="31"/>
      <c r="R37" s="31"/>
    </row>
    <row r="38" ht="12.75" customHeight="1">
      <c r="A38" s="20" t="s">
        <v>110</v>
      </c>
      <c r="B38" s="13">
        <v>0.0</v>
      </c>
      <c r="C38" s="13">
        <v>6.0</v>
      </c>
      <c r="D38" s="13">
        <f t="shared" si="4"/>
        <v>0</v>
      </c>
      <c r="E38" s="13">
        <v>0.0</v>
      </c>
      <c r="F38" s="13">
        <v>6.0</v>
      </c>
      <c r="G38" s="13">
        <f t="shared" si="5"/>
        <v>0</v>
      </c>
      <c r="H38" s="13">
        <f t="shared" si="6"/>
        <v>0</v>
      </c>
      <c r="O38" s="29" t="s">
        <v>246</v>
      </c>
      <c r="P38" s="31">
        <v>1.0</v>
      </c>
      <c r="Q38" s="31"/>
      <c r="R38" s="31"/>
    </row>
    <row r="39" ht="12.75" customHeight="1">
      <c r="A39" s="28" t="s">
        <v>121</v>
      </c>
      <c r="O39" s="32" t="s">
        <v>247</v>
      </c>
      <c r="P39" s="31"/>
      <c r="Q39" s="31"/>
      <c r="R39" s="31"/>
    </row>
    <row r="40" ht="12.75" customHeight="1">
      <c r="A40" s="28" t="s">
        <v>116</v>
      </c>
      <c r="O40" s="32" t="s">
        <v>248</v>
      </c>
      <c r="P40" s="31"/>
      <c r="Q40" s="31"/>
      <c r="R40" s="31"/>
    </row>
    <row r="41" ht="12.75" customHeight="1">
      <c r="A41" s="28" t="s">
        <v>115</v>
      </c>
      <c r="O41" s="32" t="s">
        <v>249</v>
      </c>
      <c r="P41" s="31"/>
      <c r="Q41" s="31"/>
      <c r="R41" s="31"/>
    </row>
    <row r="42" ht="12.75" customHeight="1">
      <c r="A42" s="28" t="s">
        <v>119</v>
      </c>
      <c r="O42" s="32" t="s">
        <v>250</v>
      </c>
      <c r="P42" s="31"/>
      <c r="Q42" s="31"/>
      <c r="R42" s="31"/>
    </row>
    <row r="43" ht="12.75" customHeight="1">
      <c r="A43" s="28" t="s">
        <v>123</v>
      </c>
      <c r="O43" s="32" t="s">
        <v>251</v>
      </c>
      <c r="P43" s="31"/>
      <c r="Q43" s="31"/>
      <c r="R43" s="31"/>
    </row>
    <row r="44" ht="12.75" customHeight="1">
      <c r="A44" s="28" t="s">
        <v>124</v>
      </c>
      <c r="O44" s="32" t="s">
        <v>252</v>
      </c>
      <c r="P44" s="31"/>
      <c r="Q44" s="31"/>
      <c r="R44" s="31"/>
    </row>
    <row r="45" ht="12.75" customHeight="1">
      <c r="A45" s="28" t="s">
        <v>125</v>
      </c>
      <c r="O45" s="32" t="s">
        <v>253</v>
      </c>
      <c r="P45" s="31"/>
      <c r="Q45" s="31"/>
      <c r="R45" s="31"/>
    </row>
    <row r="46" ht="12.75" customHeight="1">
      <c r="P46" s="13">
        <f t="shared" ref="P46:R46" si="7">SUM(P26:P45)</f>
        <v>2</v>
      </c>
      <c r="Q46" s="13">
        <f t="shared" si="7"/>
        <v>2</v>
      </c>
      <c r="R46" s="13">
        <f t="shared" si="7"/>
        <v>3</v>
      </c>
    </row>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9.5"/>
    <col customWidth="1" min="2" max="27" width="6.0"/>
    <col customWidth="1" min="28" max="29" width="8.88"/>
  </cols>
  <sheetData>
    <row r="1" ht="12.75" customHeight="1">
      <c r="B1" s="13" t="s">
        <v>11</v>
      </c>
      <c r="C1" s="13" t="s">
        <v>14</v>
      </c>
      <c r="D1" s="13" t="s">
        <v>18</v>
      </c>
      <c r="F1" s="13" t="s">
        <v>53</v>
      </c>
      <c r="G1" s="13" t="s">
        <v>56</v>
      </c>
      <c r="H1" s="13" t="s">
        <v>58</v>
      </c>
      <c r="I1" s="13" t="s">
        <v>60</v>
      </c>
      <c r="J1" s="13" t="s">
        <v>66</v>
      </c>
      <c r="L1" s="13" t="s">
        <v>87</v>
      </c>
      <c r="O1" s="13" t="s">
        <v>224</v>
      </c>
      <c r="P1" s="13" t="s">
        <v>225</v>
      </c>
      <c r="S1" s="13" t="s">
        <v>20</v>
      </c>
      <c r="T1" s="13" t="s">
        <v>22</v>
      </c>
      <c r="U1" s="13" t="s">
        <v>24</v>
      </c>
      <c r="V1" s="13" t="s">
        <v>26</v>
      </c>
      <c r="X1" s="13" t="s">
        <v>34</v>
      </c>
      <c r="Y1" s="13" t="s">
        <v>36</v>
      </c>
      <c r="Z1" s="13" t="s">
        <v>38</v>
      </c>
      <c r="AA1" s="13" t="s">
        <v>40</v>
      </c>
      <c r="AB1" s="7" t="s">
        <v>221</v>
      </c>
      <c r="AC1" s="7" t="s">
        <v>222</v>
      </c>
    </row>
    <row r="2" ht="12.75" customHeight="1">
      <c r="A2" s="14" t="s">
        <v>107</v>
      </c>
      <c r="B2" s="13">
        <f t="shared" ref="B2:B16" si="1">H26</f>
        <v>0</v>
      </c>
      <c r="C2" s="13">
        <v>1.0</v>
      </c>
      <c r="F2" s="13">
        <v>1.0</v>
      </c>
      <c r="H2" s="13">
        <v>8.0</v>
      </c>
      <c r="I2" s="13">
        <v>1.0</v>
      </c>
      <c r="J2" s="13">
        <v>1.0</v>
      </c>
      <c r="O2" s="13">
        <v>1.0</v>
      </c>
      <c r="U2" s="13">
        <v>1.0</v>
      </c>
    </row>
    <row r="3" ht="12.75" customHeight="1">
      <c r="A3" s="14" t="s">
        <v>106</v>
      </c>
      <c r="B3" s="13">
        <f t="shared" si="1"/>
        <v>0</v>
      </c>
      <c r="C3" s="13">
        <v>1.0</v>
      </c>
      <c r="F3" s="13">
        <v>1.0</v>
      </c>
      <c r="H3" s="13">
        <v>7.0</v>
      </c>
      <c r="I3" s="13">
        <v>1.0</v>
      </c>
      <c r="J3" s="13">
        <v>1.0</v>
      </c>
      <c r="O3" s="13">
        <v>1.0</v>
      </c>
      <c r="U3" s="13">
        <v>1.0</v>
      </c>
    </row>
    <row r="4" ht="12.75" customHeight="1">
      <c r="A4" s="14" t="s">
        <v>108</v>
      </c>
      <c r="B4" s="13">
        <f t="shared" si="1"/>
        <v>0</v>
      </c>
      <c r="C4" s="13">
        <v>1.0</v>
      </c>
      <c r="F4" s="13">
        <v>0.0</v>
      </c>
      <c r="H4" s="13">
        <v>8.0</v>
      </c>
      <c r="I4" s="13">
        <v>1.0</v>
      </c>
      <c r="J4" s="13">
        <v>1.0</v>
      </c>
      <c r="O4" s="13">
        <v>1.0</v>
      </c>
      <c r="U4" s="13">
        <v>1.0</v>
      </c>
    </row>
    <row r="5" ht="12.75" customHeight="1">
      <c r="A5" s="20" t="s">
        <v>109</v>
      </c>
      <c r="B5" s="13">
        <f t="shared" si="1"/>
        <v>1</v>
      </c>
      <c r="C5" s="13">
        <v>1.5</v>
      </c>
      <c r="F5" s="13">
        <v>1.0</v>
      </c>
      <c r="H5" s="13">
        <v>7.0</v>
      </c>
      <c r="I5" s="13">
        <v>1.0</v>
      </c>
      <c r="J5" s="13">
        <v>1.0</v>
      </c>
      <c r="O5" s="13">
        <v>1.0</v>
      </c>
      <c r="U5" s="13">
        <v>1.0</v>
      </c>
      <c r="V5" s="13">
        <v>1.0</v>
      </c>
      <c r="AB5" s="13">
        <v>1.0</v>
      </c>
    </row>
    <row r="6" ht="12.75" customHeight="1">
      <c r="A6" s="20" t="s">
        <v>117</v>
      </c>
      <c r="B6" s="13">
        <f t="shared" si="1"/>
        <v>0</v>
      </c>
      <c r="C6" s="13">
        <v>1.0</v>
      </c>
      <c r="F6" s="13">
        <v>1.0</v>
      </c>
      <c r="G6" s="13">
        <v>1.0</v>
      </c>
      <c r="H6" s="13">
        <v>7.0</v>
      </c>
      <c r="I6" s="13">
        <v>1.0</v>
      </c>
      <c r="O6" s="13">
        <v>1.0</v>
      </c>
      <c r="U6" s="13">
        <v>1.0</v>
      </c>
    </row>
    <row r="7" ht="12.75" customHeight="1">
      <c r="A7" s="20" t="s">
        <v>112</v>
      </c>
      <c r="B7" s="13">
        <f t="shared" si="1"/>
        <v>0</v>
      </c>
      <c r="C7" s="13">
        <v>1.0</v>
      </c>
      <c r="F7" s="13">
        <v>0.0</v>
      </c>
      <c r="H7" s="13">
        <v>8.0</v>
      </c>
      <c r="I7" s="13">
        <v>1.0</v>
      </c>
      <c r="J7" s="13">
        <v>1.0</v>
      </c>
      <c r="O7" s="13">
        <v>1.0</v>
      </c>
      <c r="U7" s="13">
        <v>1.0</v>
      </c>
    </row>
    <row r="8" ht="12.75" customHeight="1">
      <c r="A8" s="14" t="s">
        <v>111</v>
      </c>
      <c r="B8" s="13">
        <f t="shared" si="1"/>
        <v>0</v>
      </c>
      <c r="C8" s="13">
        <v>1.0</v>
      </c>
      <c r="F8" s="13">
        <v>1.0</v>
      </c>
      <c r="H8" s="13">
        <v>7.0</v>
      </c>
      <c r="I8" s="13">
        <v>1.0</v>
      </c>
      <c r="J8" s="13">
        <v>1.0</v>
      </c>
      <c r="O8" s="13">
        <v>1.0</v>
      </c>
      <c r="U8" s="13">
        <v>1.0</v>
      </c>
    </row>
    <row r="9" ht="12.75" customHeight="1">
      <c r="A9" s="14" t="s">
        <v>118</v>
      </c>
      <c r="B9" s="13">
        <f t="shared" si="1"/>
        <v>0</v>
      </c>
      <c r="C9" s="13">
        <v>1.0</v>
      </c>
      <c r="F9" s="13">
        <v>1.0</v>
      </c>
      <c r="H9" s="13">
        <v>8.0</v>
      </c>
      <c r="I9" s="13">
        <v>1.0</v>
      </c>
      <c r="J9" s="13">
        <v>1.0</v>
      </c>
      <c r="O9" s="13">
        <v>1.0</v>
      </c>
      <c r="U9" s="13">
        <v>1.0</v>
      </c>
    </row>
    <row r="10" ht="12.75" customHeight="1">
      <c r="A10" s="14" t="s">
        <v>114</v>
      </c>
      <c r="B10" s="13">
        <f t="shared" si="1"/>
        <v>0</v>
      </c>
      <c r="C10" s="13">
        <v>1.0</v>
      </c>
      <c r="F10" s="13">
        <v>1.0</v>
      </c>
      <c r="H10" s="13">
        <v>7.0</v>
      </c>
      <c r="I10" s="13">
        <v>1.0</v>
      </c>
      <c r="J10" s="13">
        <v>1.0</v>
      </c>
      <c r="O10" s="13">
        <v>1.0</v>
      </c>
      <c r="U10" s="13">
        <v>1.0</v>
      </c>
    </row>
    <row r="11" ht="12.75" customHeight="1">
      <c r="A11" s="14" t="s">
        <v>113</v>
      </c>
      <c r="B11" s="13">
        <f t="shared" si="1"/>
        <v>0</v>
      </c>
      <c r="C11" s="13">
        <v>1.0</v>
      </c>
      <c r="F11" s="13">
        <v>1.0</v>
      </c>
      <c r="G11" s="13">
        <v>2.0</v>
      </c>
      <c r="H11" s="13">
        <v>8.0</v>
      </c>
      <c r="I11" s="13">
        <v>1.0</v>
      </c>
      <c r="O11" s="13">
        <v>1.0</v>
      </c>
      <c r="U11" s="13">
        <v>1.0</v>
      </c>
    </row>
    <row r="12" ht="12.75" customHeight="1">
      <c r="A12" s="20" t="s">
        <v>122</v>
      </c>
      <c r="B12" s="13">
        <f t="shared" si="1"/>
        <v>0</v>
      </c>
      <c r="C12" s="13">
        <v>1.0</v>
      </c>
      <c r="F12" s="13">
        <v>0.0</v>
      </c>
      <c r="G12" s="13">
        <v>3.0</v>
      </c>
      <c r="H12" s="13">
        <v>8.0</v>
      </c>
      <c r="I12" s="13">
        <v>1.0</v>
      </c>
      <c r="O12" s="13">
        <v>1.0</v>
      </c>
      <c r="U12" s="13">
        <v>1.0</v>
      </c>
    </row>
    <row r="13" ht="12.75" customHeight="1">
      <c r="A13" s="14" t="s">
        <v>120</v>
      </c>
      <c r="B13" s="13">
        <f t="shared" si="1"/>
        <v>0</v>
      </c>
      <c r="C13" s="13">
        <v>1.0</v>
      </c>
      <c r="F13" s="13">
        <v>1.0</v>
      </c>
      <c r="H13" s="13">
        <v>7.0</v>
      </c>
      <c r="I13" s="13">
        <v>1.0</v>
      </c>
      <c r="J13" s="13">
        <v>1.0</v>
      </c>
      <c r="O13" s="13">
        <v>1.0</v>
      </c>
      <c r="U13" s="13">
        <v>1.0</v>
      </c>
    </row>
    <row r="14" ht="12.75" customHeight="1">
      <c r="A14" s="20" t="s">
        <v>110</v>
      </c>
      <c r="B14" s="13">
        <f t="shared" si="1"/>
        <v>1.5</v>
      </c>
      <c r="C14" s="13">
        <v>1.5</v>
      </c>
      <c r="F14" s="13">
        <v>0.0</v>
      </c>
      <c r="H14" s="13">
        <v>8.0</v>
      </c>
      <c r="I14" s="13">
        <v>1.0</v>
      </c>
      <c r="J14" s="13">
        <v>1.0</v>
      </c>
      <c r="O14" s="13">
        <v>1.0</v>
      </c>
      <c r="U14" s="13">
        <v>1.0</v>
      </c>
      <c r="V14" s="13">
        <v>1.0</v>
      </c>
      <c r="AB14" s="13">
        <v>1.0</v>
      </c>
      <c r="AC14" s="13">
        <v>1.0</v>
      </c>
    </row>
    <row r="15" ht="12.75" customHeight="1">
      <c r="A15" s="20" t="s">
        <v>121</v>
      </c>
      <c r="B15" s="13">
        <f t="shared" si="1"/>
        <v>0</v>
      </c>
      <c r="C15" s="13">
        <v>1.0</v>
      </c>
      <c r="F15" s="13">
        <v>0.0</v>
      </c>
      <c r="G15" s="13">
        <v>6.0</v>
      </c>
      <c r="H15" s="13">
        <v>7.0</v>
      </c>
      <c r="I15" s="13">
        <v>1.0</v>
      </c>
      <c r="O15" s="13">
        <v>1.0</v>
      </c>
      <c r="U15" s="13">
        <v>1.0</v>
      </c>
    </row>
    <row r="16" ht="12.75" customHeight="1">
      <c r="A16" s="14" t="s">
        <v>116</v>
      </c>
      <c r="B16" s="13">
        <f t="shared" si="1"/>
        <v>0</v>
      </c>
      <c r="C16" s="13">
        <v>1.0</v>
      </c>
      <c r="F16" s="13">
        <v>0.0</v>
      </c>
      <c r="G16" s="13">
        <v>3.0</v>
      </c>
      <c r="H16" s="13">
        <v>8.0</v>
      </c>
      <c r="I16" s="13">
        <v>1.0</v>
      </c>
      <c r="O16" s="13">
        <v>1.0</v>
      </c>
      <c r="U16" s="13">
        <v>1.0</v>
      </c>
    </row>
    <row r="17" ht="12.75" customHeight="1">
      <c r="A17" s="28" t="s">
        <v>115</v>
      </c>
    </row>
    <row r="18" ht="12.75" customHeight="1">
      <c r="A18" s="28" t="s">
        <v>119</v>
      </c>
    </row>
    <row r="19" ht="12.75" customHeight="1">
      <c r="A19" s="28" t="s">
        <v>123</v>
      </c>
      <c r="J19" s="16"/>
    </row>
    <row r="20" ht="12.75" customHeight="1">
      <c r="A20" s="28" t="s">
        <v>124</v>
      </c>
    </row>
    <row r="21" ht="12.75" customHeight="1">
      <c r="A21" s="28" t="s">
        <v>125</v>
      </c>
    </row>
    <row r="22" ht="12.75" customHeight="1"/>
    <row r="23" ht="12.75" customHeight="1"/>
    <row r="24" ht="12.75" customHeight="1">
      <c r="B24" s="13" t="s">
        <v>267</v>
      </c>
      <c r="E24" s="13" t="s">
        <v>268</v>
      </c>
      <c r="P24" s="13" t="s">
        <v>269</v>
      </c>
      <c r="U24" s="13" t="s">
        <v>270</v>
      </c>
      <c r="Z24" s="13" t="s">
        <v>271</v>
      </c>
    </row>
    <row r="25" ht="12.75" customHeight="1">
      <c r="B25" s="13" t="s">
        <v>230</v>
      </c>
      <c r="C25" s="13" t="s">
        <v>231</v>
      </c>
      <c r="D25" s="13" t="s">
        <v>232</v>
      </c>
      <c r="E25" s="13" t="s">
        <v>230</v>
      </c>
      <c r="F25" s="13" t="s">
        <v>231</v>
      </c>
      <c r="G25" s="13" t="s">
        <v>232</v>
      </c>
      <c r="H25" s="13" t="s">
        <v>233</v>
      </c>
      <c r="P25" s="29" t="s">
        <v>243</v>
      </c>
      <c r="Q25" s="29" t="s">
        <v>244</v>
      </c>
      <c r="R25" s="29" t="s">
        <v>248</v>
      </c>
      <c r="U25" s="29" t="s">
        <v>244</v>
      </c>
      <c r="V25" s="29" t="s">
        <v>248</v>
      </c>
      <c r="Z25" s="30" t="s">
        <v>235</v>
      </c>
      <c r="AA25" s="30" t="s">
        <v>247</v>
      </c>
    </row>
    <row r="26" ht="12.75" customHeight="1">
      <c r="A26" s="14" t="s">
        <v>107</v>
      </c>
      <c r="B26" s="13">
        <v>0.0</v>
      </c>
      <c r="C26" s="13">
        <v>1.0</v>
      </c>
      <c r="D26" s="13">
        <f t="shared" ref="D26:D40" si="2">B26/C26</f>
        <v>0</v>
      </c>
      <c r="H26" s="13">
        <f t="shared" ref="H26:H40" si="3">D26+G26</f>
        <v>0</v>
      </c>
      <c r="O26" s="29" t="s">
        <v>238</v>
      </c>
      <c r="P26" s="31"/>
      <c r="Q26" s="31"/>
      <c r="R26" s="31">
        <v>1.0</v>
      </c>
      <c r="T26" s="29" t="s">
        <v>238</v>
      </c>
      <c r="U26" s="31"/>
      <c r="V26" s="31">
        <v>1.0</v>
      </c>
      <c r="Y26" s="29" t="s">
        <v>238</v>
      </c>
      <c r="Z26" s="31"/>
      <c r="AA26" s="31"/>
    </row>
    <row r="27" ht="12.75" customHeight="1">
      <c r="A27" s="14" t="s">
        <v>106</v>
      </c>
      <c r="B27" s="13">
        <v>0.0</v>
      </c>
      <c r="C27" s="13">
        <v>1.0</v>
      </c>
      <c r="D27" s="13">
        <f t="shared" si="2"/>
        <v>0</v>
      </c>
      <c r="H27" s="13">
        <f t="shared" si="3"/>
        <v>0</v>
      </c>
      <c r="O27" s="30" t="s">
        <v>234</v>
      </c>
      <c r="P27" s="31"/>
      <c r="Q27" s="31"/>
      <c r="R27" s="31"/>
      <c r="T27" s="30" t="s">
        <v>234</v>
      </c>
      <c r="U27" s="31"/>
      <c r="V27" s="31"/>
      <c r="Y27" s="30" t="s">
        <v>234</v>
      </c>
      <c r="Z27" s="31"/>
      <c r="AA27" s="31">
        <v>1.0</v>
      </c>
    </row>
    <row r="28" ht="12.75" customHeight="1">
      <c r="A28" s="14" t="s">
        <v>108</v>
      </c>
      <c r="B28" s="13">
        <v>0.0</v>
      </c>
      <c r="C28" s="13">
        <v>1.0</v>
      </c>
      <c r="D28" s="13">
        <f t="shared" si="2"/>
        <v>0</v>
      </c>
      <c r="H28" s="13">
        <f t="shared" si="3"/>
        <v>0</v>
      </c>
      <c r="O28" s="29" t="s">
        <v>236</v>
      </c>
      <c r="P28" s="31"/>
      <c r="Q28" s="31">
        <v>1.0</v>
      </c>
      <c r="R28" s="31"/>
      <c r="T28" s="29" t="s">
        <v>236</v>
      </c>
      <c r="U28" s="31"/>
      <c r="V28" s="31">
        <v>1.0</v>
      </c>
      <c r="Y28" s="29" t="s">
        <v>236</v>
      </c>
      <c r="Z28" s="31"/>
      <c r="AA28" s="31"/>
    </row>
    <row r="29" ht="12.75" customHeight="1">
      <c r="A29" s="20" t="s">
        <v>109</v>
      </c>
      <c r="B29" s="13">
        <v>1.0</v>
      </c>
      <c r="C29" s="13">
        <v>1.0</v>
      </c>
      <c r="D29" s="13">
        <f t="shared" si="2"/>
        <v>1</v>
      </c>
      <c r="E29" s="13">
        <v>0.0</v>
      </c>
      <c r="F29" s="13">
        <v>2.0</v>
      </c>
      <c r="G29" s="13">
        <f>E29/F29</f>
        <v>0</v>
      </c>
      <c r="H29" s="13">
        <f t="shared" si="3"/>
        <v>1</v>
      </c>
      <c r="O29" s="30" t="s">
        <v>237</v>
      </c>
      <c r="P29" s="31"/>
      <c r="Q29" s="31"/>
      <c r="R29" s="31"/>
      <c r="T29" s="30" t="s">
        <v>237</v>
      </c>
      <c r="U29" s="31"/>
      <c r="V29" s="31"/>
      <c r="Y29" s="30" t="s">
        <v>237</v>
      </c>
      <c r="Z29" s="31"/>
      <c r="AA29" s="31">
        <v>1.0</v>
      </c>
    </row>
    <row r="30" ht="12.75" customHeight="1">
      <c r="A30" s="20" t="s">
        <v>117</v>
      </c>
      <c r="B30" s="13">
        <v>0.0</v>
      </c>
      <c r="C30" s="13">
        <v>1.0</v>
      </c>
      <c r="D30" s="13">
        <f t="shared" si="2"/>
        <v>0</v>
      </c>
      <c r="H30" s="13">
        <f t="shared" si="3"/>
        <v>0</v>
      </c>
      <c r="O30" s="30" t="s">
        <v>235</v>
      </c>
      <c r="P30" s="31"/>
      <c r="Q30" s="31"/>
      <c r="R30" s="31"/>
      <c r="T30" s="30" t="s">
        <v>235</v>
      </c>
      <c r="U30" s="31"/>
      <c r="V30" s="31"/>
      <c r="Y30" s="30" t="s">
        <v>235</v>
      </c>
      <c r="Z30" s="31"/>
      <c r="AA30" s="31">
        <v>1.0</v>
      </c>
    </row>
    <row r="31" ht="12.75" customHeight="1">
      <c r="A31" s="20" t="s">
        <v>112</v>
      </c>
      <c r="B31" s="13">
        <v>0.0</v>
      </c>
      <c r="C31" s="13">
        <v>1.0</v>
      </c>
      <c r="D31" s="13">
        <f t="shared" si="2"/>
        <v>0</v>
      </c>
      <c r="H31" s="13">
        <f t="shared" si="3"/>
        <v>0</v>
      </c>
      <c r="O31" s="29" t="s">
        <v>239</v>
      </c>
      <c r="P31" s="31"/>
      <c r="Q31" s="31">
        <v>1.0</v>
      </c>
      <c r="R31" s="31"/>
      <c r="T31" s="29" t="s">
        <v>239</v>
      </c>
      <c r="U31" s="31">
        <v>1.0</v>
      </c>
      <c r="V31" s="31"/>
      <c r="Y31" s="29" t="s">
        <v>239</v>
      </c>
      <c r="Z31" s="31"/>
      <c r="AA31" s="31"/>
    </row>
    <row r="32" ht="12.75" customHeight="1">
      <c r="A32" s="14" t="s">
        <v>111</v>
      </c>
      <c r="B32" s="13">
        <v>0.0</v>
      </c>
      <c r="C32" s="13">
        <v>1.0</v>
      </c>
      <c r="D32" s="13">
        <f t="shared" si="2"/>
        <v>0</v>
      </c>
      <c r="H32" s="13">
        <f t="shared" si="3"/>
        <v>0</v>
      </c>
      <c r="O32" s="30" t="s">
        <v>240</v>
      </c>
      <c r="P32" s="31"/>
      <c r="Q32" s="31"/>
      <c r="R32" s="31"/>
      <c r="T32" s="30" t="s">
        <v>240</v>
      </c>
      <c r="U32" s="31"/>
      <c r="V32" s="31"/>
      <c r="Y32" s="30" t="s">
        <v>240</v>
      </c>
      <c r="Z32" s="31"/>
      <c r="AA32" s="31">
        <v>1.0</v>
      </c>
    </row>
    <row r="33" ht="12.75" customHeight="1">
      <c r="A33" s="14" t="s">
        <v>118</v>
      </c>
      <c r="B33" s="13">
        <v>0.0</v>
      </c>
      <c r="C33" s="13">
        <v>1.0</v>
      </c>
      <c r="D33" s="13">
        <f t="shared" si="2"/>
        <v>0</v>
      </c>
      <c r="H33" s="13">
        <f t="shared" si="3"/>
        <v>0</v>
      </c>
      <c r="O33" s="29" t="s">
        <v>241</v>
      </c>
      <c r="P33" s="31"/>
      <c r="Q33" s="31"/>
      <c r="R33" s="31">
        <v>1.0</v>
      </c>
      <c r="T33" s="29" t="s">
        <v>241</v>
      </c>
      <c r="U33" s="31"/>
      <c r="V33" s="31">
        <v>1.0</v>
      </c>
      <c r="Y33" s="29" t="s">
        <v>241</v>
      </c>
      <c r="Z33" s="31"/>
      <c r="AA33" s="31"/>
    </row>
    <row r="34" ht="12.75" customHeight="1">
      <c r="A34" s="14" t="s">
        <v>114</v>
      </c>
      <c r="B34" s="13">
        <v>0.0</v>
      </c>
      <c r="C34" s="13">
        <v>1.0</v>
      </c>
      <c r="D34" s="13">
        <f t="shared" si="2"/>
        <v>0</v>
      </c>
      <c r="H34" s="13">
        <f t="shared" si="3"/>
        <v>0</v>
      </c>
      <c r="O34" s="30" t="s">
        <v>242</v>
      </c>
      <c r="P34" s="31"/>
      <c r="Q34" s="31"/>
      <c r="R34" s="31"/>
      <c r="T34" s="30" t="s">
        <v>242</v>
      </c>
      <c r="U34" s="31"/>
      <c r="V34" s="31"/>
      <c r="Y34" s="30" t="s">
        <v>242</v>
      </c>
      <c r="Z34" s="31"/>
      <c r="AA34" s="31">
        <v>1.0</v>
      </c>
    </row>
    <row r="35" ht="12.75" customHeight="1">
      <c r="A35" s="14" t="s">
        <v>113</v>
      </c>
      <c r="B35" s="13">
        <v>0.0</v>
      </c>
      <c r="C35" s="13">
        <v>1.0</v>
      </c>
      <c r="D35" s="13">
        <f t="shared" si="2"/>
        <v>0</v>
      </c>
      <c r="H35" s="13">
        <f t="shared" si="3"/>
        <v>0</v>
      </c>
      <c r="O35" s="29" t="s">
        <v>243</v>
      </c>
      <c r="P35" s="31"/>
      <c r="Q35" s="31"/>
      <c r="R35" s="31">
        <v>1.0</v>
      </c>
      <c r="T35" s="29" t="s">
        <v>243</v>
      </c>
      <c r="U35" s="31"/>
      <c r="V35" s="31">
        <v>1.0</v>
      </c>
      <c r="Y35" s="29" t="s">
        <v>243</v>
      </c>
      <c r="Z35" s="31"/>
      <c r="AA35" s="31"/>
    </row>
    <row r="36" ht="12.75" customHeight="1">
      <c r="A36" s="20" t="s">
        <v>122</v>
      </c>
      <c r="B36" s="13">
        <v>0.0</v>
      </c>
      <c r="C36" s="13">
        <v>1.0</v>
      </c>
      <c r="D36" s="13">
        <f t="shared" si="2"/>
        <v>0</v>
      </c>
      <c r="H36" s="13">
        <f t="shared" si="3"/>
        <v>0</v>
      </c>
      <c r="O36" s="29" t="s">
        <v>244</v>
      </c>
      <c r="P36" s="31">
        <v>1.0</v>
      </c>
      <c r="Q36" s="31"/>
      <c r="R36" s="31"/>
      <c r="T36" s="29" t="s">
        <v>244</v>
      </c>
      <c r="U36" s="31"/>
      <c r="V36" s="31"/>
      <c r="Y36" s="29" t="s">
        <v>244</v>
      </c>
      <c r="Z36" s="31"/>
      <c r="AA36" s="31"/>
    </row>
    <row r="37" ht="12.75" customHeight="1">
      <c r="A37" s="14" t="s">
        <v>120</v>
      </c>
      <c r="B37" s="13">
        <v>0.0</v>
      </c>
      <c r="C37" s="13">
        <v>1.0</v>
      </c>
      <c r="D37" s="13">
        <f t="shared" si="2"/>
        <v>0</v>
      </c>
      <c r="H37" s="13">
        <f t="shared" si="3"/>
        <v>0</v>
      </c>
      <c r="O37" s="30" t="s">
        <v>245</v>
      </c>
      <c r="P37" s="31"/>
      <c r="Q37" s="31"/>
      <c r="R37" s="31"/>
      <c r="T37" s="30" t="s">
        <v>245</v>
      </c>
      <c r="U37" s="31"/>
      <c r="V37" s="31"/>
      <c r="Y37" s="30" t="s">
        <v>245</v>
      </c>
      <c r="Z37" s="31"/>
      <c r="AA37" s="31">
        <v>1.0</v>
      </c>
    </row>
    <row r="38" ht="12.75" customHeight="1">
      <c r="A38" s="20" t="s">
        <v>110</v>
      </c>
      <c r="B38" s="13">
        <v>1.0</v>
      </c>
      <c r="C38" s="13">
        <v>1.0</v>
      </c>
      <c r="D38" s="13">
        <f t="shared" si="2"/>
        <v>1</v>
      </c>
      <c r="E38" s="13">
        <v>1.0</v>
      </c>
      <c r="F38" s="13">
        <v>2.0</v>
      </c>
      <c r="G38" s="13">
        <f>E38/F38</f>
        <v>0.5</v>
      </c>
      <c r="H38" s="13">
        <f t="shared" si="3"/>
        <v>1.5</v>
      </c>
      <c r="O38" s="29" t="s">
        <v>246</v>
      </c>
      <c r="P38" s="31">
        <v>1.0</v>
      </c>
      <c r="Q38" s="31"/>
      <c r="R38" s="31"/>
      <c r="T38" s="29" t="s">
        <v>246</v>
      </c>
      <c r="U38" s="31"/>
      <c r="V38" s="31">
        <v>1.0</v>
      </c>
      <c r="Y38" s="29" t="s">
        <v>246</v>
      </c>
      <c r="Z38" s="31"/>
      <c r="AA38" s="31"/>
    </row>
    <row r="39" ht="12.75" customHeight="1">
      <c r="A39" s="20" t="s">
        <v>121</v>
      </c>
      <c r="B39" s="13">
        <v>0.0</v>
      </c>
      <c r="C39" s="13">
        <v>1.0</v>
      </c>
      <c r="D39" s="13">
        <f t="shared" si="2"/>
        <v>0</v>
      </c>
      <c r="H39" s="13">
        <f t="shared" si="3"/>
        <v>0</v>
      </c>
      <c r="O39" s="30" t="s">
        <v>247</v>
      </c>
      <c r="P39" s="31"/>
      <c r="Q39" s="31"/>
      <c r="R39" s="31"/>
      <c r="T39" s="30" t="s">
        <v>247</v>
      </c>
      <c r="U39" s="31"/>
      <c r="V39" s="31"/>
      <c r="Y39" s="30" t="s">
        <v>247</v>
      </c>
      <c r="Z39" s="31">
        <v>1.0</v>
      </c>
      <c r="AA39" s="31"/>
    </row>
    <row r="40" ht="12.75" customHeight="1">
      <c r="A40" s="14" t="s">
        <v>116</v>
      </c>
      <c r="B40" s="13">
        <v>0.0</v>
      </c>
      <c r="C40" s="13">
        <v>1.0</v>
      </c>
      <c r="D40" s="13">
        <f t="shared" si="2"/>
        <v>0</v>
      </c>
      <c r="H40" s="13">
        <f t="shared" si="3"/>
        <v>0</v>
      </c>
      <c r="O40" s="29" t="s">
        <v>248</v>
      </c>
      <c r="P40" s="31"/>
      <c r="Q40" s="31">
        <v>1.0</v>
      </c>
      <c r="R40" s="31"/>
      <c r="T40" s="29" t="s">
        <v>248</v>
      </c>
      <c r="U40" s="31"/>
      <c r="V40" s="31"/>
      <c r="Y40" s="32" t="s">
        <v>248</v>
      </c>
      <c r="Z40" s="31"/>
      <c r="AA40" s="31"/>
    </row>
    <row r="41" ht="12.75" customHeight="1">
      <c r="A41" s="28" t="s">
        <v>115</v>
      </c>
      <c r="O41" s="32" t="s">
        <v>249</v>
      </c>
      <c r="P41" s="31"/>
      <c r="Q41" s="31"/>
      <c r="R41" s="31"/>
      <c r="T41" s="32" t="s">
        <v>249</v>
      </c>
      <c r="U41" s="31"/>
      <c r="V41" s="31"/>
      <c r="Y41" s="32" t="s">
        <v>249</v>
      </c>
      <c r="Z41" s="31"/>
      <c r="AA41" s="31"/>
    </row>
    <row r="42" ht="12.75" customHeight="1">
      <c r="A42" s="28" t="s">
        <v>119</v>
      </c>
      <c r="O42" s="32" t="s">
        <v>250</v>
      </c>
      <c r="P42" s="31"/>
      <c r="Q42" s="31"/>
      <c r="R42" s="31"/>
      <c r="T42" s="32" t="s">
        <v>250</v>
      </c>
      <c r="U42" s="31"/>
      <c r="V42" s="31"/>
      <c r="Y42" s="32" t="s">
        <v>250</v>
      </c>
      <c r="Z42" s="31"/>
      <c r="AA42" s="31"/>
    </row>
    <row r="43" ht="12.75" customHeight="1">
      <c r="A43" s="28" t="s">
        <v>123</v>
      </c>
      <c r="O43" s="32" t="s">
        <v>251</v>
      </c>
      <c r="P43" s="31"/>
      <c r="Q43" s="31"/>
      <c r="R43" s="31"/>
      <c r="T43" s="32" t="s">
        <v>251</v>
      </c>
      <c r="U43" s="31"/>
      <c r="V43" s="31"/>
      <c r="Y43" s="32" t="s">
        <v>251</v>
      </c>
      <c r="Z43" s="31"/>
      <c r="AA43" s="31"/>
    </row>
    <row r="44" ht="12.75" customHeight="1">
      <c r="A44" s="28" t="s">
        <v>124</v>
      </c>
      <c r="O44" s="32" t="s">
        <v>252</v>
      </c>
      <c r="P44" s="31"/>
      <c r="Q44" s="31"/>
      <c r="R44" s="31"/>
      <c r="T44" s="32" t="s">
        <v>252</v>
      </c>
      <c r="U44" s="31"/>
      <c r="V44" s="31"/>
      <c r="Y44" s="32" t="s">
        <v>252</v>
      </c>
      <c r="Z44" s="31"/>
      <c r="AA44" s="31"/>
    </row>
    <row r="45" ht="12.75" customHeight="1">
      <c r="A45" s="28" t="s">
        <v>125</v>
      </c>
      <c r="O45" s="32" t="s">
        <v>253</v>
      </c>
      <c r="P45" s="31"/>
      <c r="Q45" s="31"/>
      <c r="R45" s="31"/>
      <c r="T45" s="32" t="s">
        <v>253</v>
      </c>
      <c r="U45" s="31"/>
      <c r="V45" s="31"/>
      <c r="Y45" s="32" t="s">
        <v>253</v>
      </c>
      <c r="Z45" s="31"/>
      <c r="AA45" s="31"/>
    </row>
    <row r="46" ht="12.75" customHeight="1">
      <c r="B46" s="13" t="s">
        <v>272</v>
      </c>
      <c r="P46" s="13">
        <f t="shared" ref="P46:R46" si="4">SUM(P26:P45)</f>
        <v>2</v>
      </c>
      <c r="Q46" s="13">
        <f t="shared" si="4"/>
        <v>3</v>
      </c>
      <c r="R46" s="13">
        <f t="shared" si="4"/>
        <v>3</v>
      </c>
      <c r="U46" s="13">
        <f t="shared" ref="U46:V46" si="5">SUM(U26:U45)</f>
        <v>1</v>
      </c>
      <c r="V46" s="13">
        <f t="shared" si="5"/>
        <v>5</v>
      </c>
      <c r="Z46" s="13">
        <f t="shared" ref="Z46:AA46" si="6">SUM(Z26:Z45)</f>
        <v>1</v>
      </c>
      <c r="AA46" s="13">
        <f t="shared" si="6"/>
        <v>6</v>
      </c>
    </row>
    <row r="47" ht="12.75" customHeight="1">
      <c r="B47" s="13" t="s">
        <v>273</v>
      </c>
    </row>
    <row r="48" ht="12.75" customHeight="1">
      <c r="B48" s="13" t="s">
        <v>274</v>
      </c>
      <c r="E48" s="13" t="s">
        <v>275</v>
      </c>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9.13"/>
    <col customWidth="1" min="2" max="27" width="6.0"/>
  </cols>
  <sheetData>
    <row r="1" ht="12.75" customHeight="1">
      <c r="B1" s="13" t="s">
        <v>11</v>
      </c>
      <c r="C1" s="13" t="s">
        <v>14</v>
      </c>
      <c r="D1" s="13" t="s">
        <v>18</v>
      </c>
      <c r="F1" s="13" t="s">
        <v>53</v>
      </c>
      <c r="G1" s="13" t="s">
        <v>56</v>
      </c>
      <c r="H1" s="13" t="s">
        <v>58</v>
      </c>
      <c r="I1" s="13" t="s">
        <v>60</v>
      </c>
      <c r="J1" s="13" t="s">
        <v>66</v>
      </c>
      <c r="L1" s="13" t="s">
        <v>87</v>
      </c>
      <c r="O1" s="13" t="s">
        <v>224</v>
      </c>
      <c r="P1" s="13" t="s">
        <v>225</v>
      </c>
      <c r="S1" s="13" t="s">
        <v>20</v>
      </c>
      <c r="T1" s="13" t="s">
        <v>22</v>
      </c>
      <c r="U1" s="13" t="s">
        <v>24</v>
      </c>
      <c r="V1" s="13" t="s">
        <v>26</v>
      </c>
      <c r="X1" s="13" t="s">
        <v>34</v>
      </c>
      <c r="Y1" s="13" t="s">
        <v>36</v>
      </c>
      <c r="Z1" s="13" t="s">
        <v>38</v>
      </c>
      <c r="AA1" s="13" t="s">
        <v>40</v>
      </c>
    </row>
    <row r="2" ht="12.75" customHeight="1">
      <c r="A2" s="14" t="s">
        <v>107</v>
      </c>
      <c r="B2" s="13">
        <f t="shared" ref="B2:B17" si="1">H26</f>
        <v>0.125</v>
      </c>
      <c r="C2" s="13">
        <f t="shared" ref="C2:C17" si="2">2/8</f>
        <v>0.25</v>
      </c>
      <c r="O2" s="13">
        <v>3.0</v>
      </c>
      <c r="X2" s="13">
        <v>1.0</v>
      </c>
      <c r="Z2" s="13">
        <v>1.0</v>
      </c>
      <c r="AA2" s="13">
        <v>1.0</v>
      </c>
    </row>
    <row r="3" ht="12.75" customHeight="1">
      <c r="A3" s="14" t="s">
        <v>106</v>
      </c>
      <c r="B3" s="13">
        <f t="shared" si="1"/>
        <v>0.125</v>
      </c>
      <c r="C3" s="13">
        <f t="shared" si="2"/>
        <v>0.25</v>
      </c>
      <c r="F3" s="13">
        <v>1.0</v>
      </c>
      <c r="H3" s="13">
        <v>8.0</v>
      </c>
      <c r="I3" s="13">
        <v>1.0</v>
      </c>
      <c r="J3" s="13">
        <v>1.0</v>
      </c>
      <c r="O3" s="13">
        <v>3.0</v>
      </c>
      <c r="X3" s="13">
        <v>1.0</v>
      </c>
      <c r="Y3" s="13">
        <v>1.0</v>
      </c>
      <c r="Z3" s="13">
        <v>1.0</v>
      </c>
    </row>
    <row r="4" ht="12.75" customHeight="1">
      <c r="A4" s="14" t="s">
        <v>108</v>
      </c>
      <c r="B4" s="13">
        <f t="shared" si="1"/>
        <v>0.125</v>
      </c>
      <c r="C4" s="13">
        <f t="shared" si="2"/>
        <v>0.25</v>
      </c>
      <c r="O4" s="13">
        <v>3.0</v>
      </c>
      <c r="X4" s="13">
        <v>1.0</v>
      </c>
      <c r="Z4" s="13">
        <v>1.0</v>
      </c>
      <c r="AA4" s="13">
        <v>1.0</v>
      </c>
    </row>
    <row r="5" ht="12.75" customHeight="1">
      <c r="A5" s="20" t="s">
        <v>109</v>
      </c>
      <c r="B5" s="13">
        <f t="shared" si="1"/>
        <v>0.125</v>
      </c>
      <c r="C5" s="13">
        <f t="shared" si="2"/>
        <v>0.25</v>
      </c>
      <c r="F5" s="13">
        <v>1.0</v>
      </c>
      <c r="H5" s="13">
        <v>8.0</v>
      </c>
      <c r="I5" s="13">
        <v>1.0</v>
      </c>
      <c r="J5" s="13">
        <v>1.0</v>
      </c>
      <c r="O5" s="13">
        <v>3.0</v>
      </c>
      <c r="X5" s="13">
        <v>1.0</v>
      </c>
      <c r="Y5" s="13">
        <v>1.0</v>
      </c>
      <c r="Z5" s="13">
        <v>1.0</v>
      </c>
    </row>
    <row r="6" ht="12.75" customHeight="1">
      <c r="A6" s="20" t="s">
        <v>117</v>
      </c>
      <c r="B6" s="13">
        <f t="shared" si="1"/>
        <v>0.125</v>
      </c>
      <c r="C6" s="13">
        <f t="shared" si="2"/>
        <v>0.25</v>
      </c>
      <c r="F6" s="13">
        <v>1.0</v>
      </c>
      <c r="H6" s="13">
        <v>8.0</v>
      </c>
      <c r="I6" s="13">
        <v>1.0</v>
      </c>
      <c r="J6" s="13">
        <v>1.0</v>
      </c>
      <c r="O6" s="13">
        <v>3.0</v>
      </c>
      <c r="X6" s="13">
        <v>1.0</v>
      </c>
      <c r="Y6" s="13">
        <v>1.0</v>
      </c>
      <c r="Z6" s="13">
        <v>1.0</v>
      </c>
    </row>
    <row r="7" ht="12.75" customHeight="1">
      <c r="A7" s="20" t="s">
        <v>112</v>
      </c>
      <c r="B7" s="13">
        <f t="shared" si="1"/>
        <v>0.125</v>
      </c>
      <c r="C7" s="13">
        <f t="shared" si="2"/>
        <v>0.25</v>
      </c>
      <c r="O7" s="13">
        <v>3.0</v>
      </c>
      <c r="X7" s="13">
        <v>1.0</v>
      </c>
      <c r="Z7" s="13">
        <v>1.0</v>
      </c>
      <c r="AA7" s="13">
        <v>1.0</v>
      </c>
    </row>
    <row r="8" ht="12.75" customHeight="1">
      <c r="A8" s="14" t="s">
        <v>111</v>
      </c>
      <c r="B8" s="13">
        <f t="shared" si="1"/>
        <v>0.125</v>
      </c>
      <c r="C8" s="13">
        <f t="shared" si="2"/>
        <v>0.25</v>
      </c>
      <c r="F8" s="13">
        <v>1.0</v>
      </c>
      <c r="H8" s="13">
        <v>8.0</v>
      </c>
      <c r="I8" s="13">
        <v>1.0</v>
      </c>
      <c r="J8" s="13">
        <v>1.0</v>
      </c>
      <c r="O8" s="13">
        <v>3.0</v>
      </c>
      <c r="X8" s="13">
        <v>1.0</v>
      </c>
      <c r="Y8" s="13">
        <v>1.0</v>
      </c>
      <c r="Z8" s="13">
        <v>1.0</v>
      </c>
    </row>
    <row r="9" ht="12.75" customHeight="1">
      <c r="A9" s="14" t="s">
        <v>118</v>
      </c>
      <c r="B9" s="13">
        <f t="shared" si="1"/>
        <v>0.125</v>
      </c>
      <c r="C9" s="13">
        <f t="shared" si="2"/>
        <v>0.25</v>
      </c>
      <c r="O9" s="13">
        <v>3.0</v>
      </c>
      <c r="X9" s="13">
        <v>1.0</v>
      </c>
      <c r="Z9" s="13">
        <v>1.0</v>
      </c>
      <c r="AA9" s="13">
        <v>1.0</v>
      </c>
    </row>
    <row r="10" ht="12.75" customHeight="1">
      <c r="A10" s="14" t="s">
        <v>114</v>
      </c>
      <c r="B10" s="13">
        <f t="shared" si="1"/>
        <v>0.125</v>
      </c>
      <c r="C10" s="13">
        <f t="shared" si="2"/>
        <v>0.25</v>
      </c>
      <c r="F10" s="13">
        <v>1.0</v>
      </c>
      <c r="G10" s="13">
        <v>2.0</v>
      </c>
      <c r="H10" s="13">
        <v>8.0</v>
      </c>
      <c r="I10" s="13">
        <v>1.0</v>
      </c>
      <c r="O10" s="13">
        <v>3.0</v>
      </c>
      <c r="X10" s="13">
        <v>1.0</v>
      </c>
      <c r="Y10" s="13">
        <v>1.0</v>
      </c>
      <c r="Z10" s="13">
        <v>1.0</v>
      </c>
    </row>
    <row r="11" ht="12.75" customHeight="1">
      <c r="A11" s="14" t="s">
        <v>113</v>
      </c>
      <c r="B11" s="13">
        <f t="shared" si="1"/>
        <v>0.125</v>
      </c>
      <c r="C11" s="13">
        <f t="shared" si="2"/>
        <v>0.25</v>
      </c>
      <c r="O11" s="13">
        <v>3.0</v>
      </c>
      <c r="X11" s="13">
        <v>1.0</v>
      </c>
      <c r="Z11" s="13">
        <v>1.0</v>
      </c>
      <c r="AA11" s="13">
        <v>1.0</v>
      </c>
    </row>
    <row r="12" ht="12.75" customHeight="1">
      <c r="A12" s="20" t="s">
        <v>122</v>
      </c>
      <c r="B12" s="13">
        <f t="shared" si="1"/>
        <v>0.125</v>
      </c>
      <c r="C12" s="13">
        <f t="shared" si="2"/>
        <v>0.25</v>
      </c>
      <c r="O12" s="13">
        <v>3.0</v>
      </c>
      <c r="X12" s="13">
        <v>1.0</v>
      </c>
      <c r="Z12" s="13">
        <v>1.0</v>
      </c>
      <c r="AA12" s="13">
        <v>1.0</v>
      </c>
    </row>
    <row r="13" ht="12.75" customHeight="1">
      <c r="A13" s="14" t="s">
        <v>120</v>
      </c>
      <c r="B13" s="13">
        <f t="shared" si="1"/>
        <v>0.125</v>
      </c>
      <c r="C13" s="13">
        <f t="shared" si="2"/>
        <v>0.25</v>
      </c>
      <c r="F13" s="13">
        <v>1.0</v>
      </c>
      <c r="H13" s="13">
        <v>8.0</v>
      </c>
      <c r="I13" s="13">
        <v>1.0</v>
      </c>
      <c r="J13" s="13">
        <v>1.0</v>
      </c>
      <c r="O13" s="13">
        <v>3.0</v>
      </c>
      <c r="X13" s="13">
        <v>1.0</v>
      </c>
      <c r="Y13" s="13">
        <v>1.0</v>
      </c>
      <c r="Z13" s="13">
        <v>1.0</v>
      </c>
    </row>
    <row r="14" ht="12.75" customHeight="1">
      <c r="A14" s="20" t="s">
        <v>110</v>
      </c>
      <c r="B14" s="13">
        <f t="shared" si="1"/>
        <v>0.125</v>
      </c>
      <c r="C14" s="13">
        <f t="shared" si="2"/>
        <v>0.25</v>
      </c>
      <c r="O14" s="13">
        <v>3.0</v>
      </c>
      <c r="X14" s="13">
        <v>1.0</v>
      </c>
      <c r="Z14" s="13">
        <v>1.0</v>
      </c>
      <c r="AA14" s="13">
        <v>1.0</v>
      </c>
    </row>
    <row r="15" ht="12.75" customHeight="1">
      <c r="A15" s="20" t="s">
        <v>121</v>
      </c>
      <c r="B15" s="13">
        <f t="shared" si="1"/>
        <v>0.125</v>
      </c>
      <c r="C15" s="13">
        <f t="shared" si="2"/>
        <v>0.25</v>
      </c>
      <c r="F15" s="13">
        <v>0.0</v>
      </c>
      <c r="H15" s="13">
        <v>8.0</v>
      </c>
      <c r="I15" s="13">
        <v>1.0</v>
      </c>
      <c r="J15" s="13">
        <v>1.0</v>
      </c>
      <c r="O15" s="13">
        <v>3.0</v>
      </c>
      <c r="X15" s="13">
        <v>1.0</v>
      </c>
      <c r="Y15" s="13">
        <v>1.0</v>
      </c>
      <c r="Z15" s="13">
        <v>1.0</v>
      </c>
    </row>
    <row r="16" ht="12.75" customHeight="1">
      <c r="A16" s="14" t="s">
        <v>116</v>
      </c>
      <c r="B16" s="13">
        <f t="shared" si="1"/>
        <v>0.125</v>
      </c>
      <c r="C16" s="13">
        <f t="shared" si="2"/>
        <v>0.25</v>
      </c>
      <c r="O16" s="13">
        <v>3.0</v>
      </c>
      <c r="X16" s="13">
        <v>1.0</v>
      </c>
      <c r="Z16" s="13">
        <v>1.0</v>
      </c>
      <c r="AA16" s="13">
        <v>1.0</v>
      </c>
    </row>
    <row r="17" ht="12.75" customHeight="1">
      <c r="A17" s="20" t="s">
        <v>115</v>
      </c>
      <c r="B17" s="13">
        <f t="shared" si="1"/>
        <v>0.125</v>
      </c>
      <c r="C17" s="13">
        <f t="shared" si="2"/>
        <v>0.25</v>
      </c>
      <c r="F17" s="13">
        <v>0.0</v>
      </c>
      <c r="G17" s="13">
        <v>6.0</v>
      </c>
      <c r="H17" s="13">
        <v>8.0</v>
      </c>
      <c r="I17" s="13">
        <v>1.0</v>
      </c>
      <c r="O17" s="13">
        <v>3.0</v>
      </c>
      <c r="X17" s="13">
        <v>1.0</v>
      </c>
      <c r="Y17" s="13">
        <v>1.0</v>
      </c>
      <c r="Z17" s="13">
        <v>1.0</v>
      </c>
    </row>
    <row r="18" ht="12.75" customHeight="1">
      <c r="A18" s="28" t="s">
        <v>119</v>
      </c>
    </row>
    <row r="19" ht="12.75" customHeight="1">
      <c r="A19" s="28" t="s">
        <v>123</v>
      </c>
    </row>
    <row r="20" ht="12.75" customHeight="1">
      <c r="A20" s="28" t="s">
        <v>124</v>
      </c>
    </row>
    <row r="21" ht="12.75" customHeight="1">
      <c r="A21" s="28" t="s">
        <v>125</v>
      </c>
    </row>
    <row r="22" ht="12.75" customHeight="1"/>
    <row r="23" ht="12.75" customHeight="1"/>
    <row r="24" ht="12.75" customHeight="1">
      <c r="B24" s="13" t="s">
        <v>255</v>
      </c>
      <c r="E24" s="13" t="s">
        <v>256</v>
      </c>
      <c r="P24" s="13" t="s">
        <v>276</v>
      </c>
    </row>
    <row r="25" ht="12.75" customHeight="1">
      <c r="B25" s="13" t="s">
        <v>230</v>
      </c>
      <c r="C25" s="13" t="s">
        <v>231</v>
      </c>
      <c r="D25" s="13" t="s">
        <v>232</v>
      </c>
      <c r="E25" s="13" t="s">
        <v>230</v>
      </c>
      <c r="F25" s="13" t="s">
        <v>231</v>
      </c>
      <c r="G25" s="13" t="s">
        <v>232</v>
      </c>
      <c r="H25" s="13" t="s">
        <v>233</v>
      </c>
      <c r="P25" s="30" t="s">
        <v>242</v>
      </c>
      <c r="Q25" s="30" t="s">
        <v>249</v>
      </c>
    </row>
    <row r="26" ht="12.75" customHeight="1">
      <c r="A26" s="14" t="s">
        <v>107</v>
      </c>
      <c r="B26" s="13">
        <v>0.0</v>
      </c>
      <c r="C26" s="13">
        <v>8.0</v>
      </c>
      <c r="D26" s="13">
        <f t="shared" ref="D26:D41" si="3">B26/C26</f>
        <v>0</v>
      </c>
      <c r="E26" s="13">
        <v>1.0</v>
      </c>
      <c r="F26" s="13">
        <v>8.0</v>
      </c>
      <c r="G26" s="13">
        <f t="shared" ref="G26:G41" si="4">E26/F26</f>
        <v>0.125</v>
      </c>
      <c r="H26" s="13">
        <f t="shared" ref="H26:H41" si="5">D26+G26</f>
        <v>0.125</v>
      </c>
      <c r="O26" s="29" t="s">
        <v>238</v>
      </c>
      <c r="P26" s="31"/>
      <c r="Q26" s="31"/>
    </row>
    <row r="27" ht="12.75" customHeight="1">
      <c r="A27" s="14" t="s">
        <v>106</v>
      </c>
      <c r="B27" s="13">
        <v>1.0</v>
      </c>
      <c r="C27" s="13">
        <v>8.0</v>
      </c>
      <c r="D27" s="13">
        <f t="shared" si="3"/>
        <v>0.125</v>
      </c>
      <c r="E27" s="13">
        <v>0.0</v>
      </c>
      <c r="F27" s="13">
        <v>8.0</v>
      </c>
      <c r="G27" s="13">
        <f t="shared" si="4"/>
        <v>0</v>
      </c>
      <c r="H27" s="13">
        <f t="shared" si="5"/>
        <v>0.125</v>
      </c>
      <c r="O27" s="30" t="s">
        <v>234</v>
      </c>
      <c r="P27" s="31"/>
      <c r="Q27" s="31">
        <v>1.0</v>
      </c>
    </row>
    <row r="28" ht="12.75" customHeight="1">
      <c r="A28" s="14" t="s">
        <v>108</v>
      </c>
      <c r="B28" s="13">
        <v>0.0</v>
      </c>
      <c r="C28" s="13">
        <v>8.0</v>
      </c>
      <c r="D28" s="13">
        <f t="shared" si="3"/>
        <v>0</v>
      </c>
      <c r="E28" s="13">
        <v>1.0</v>
      </c>
      <c r="F28" s="13">
        <v>8.0</v>
      </c>
      <c r="G28" s="13">
        <f t="shared" si="4"/>
        <v>0.125</v>
      </c>
      <c r="H28" s="13">
        <f t="shared" si="5"/>
        <v>0.125</v>
      </c>
      <c r="O28" s="29" t="s">
        <v>236</v>
      </c>
      <c r="P28" s="31"/>
      <c r="Q28" s="31"/>
    </row>
    <row r="29" ht="12.75" customHeight="1">
      <c r="A29" s="20" t="s">
        <v>109</v>
      </c>
      <c r="B29" s="13">
        <v>1.0</v>
      </c>
      <c r="C29" s="13">
        <v>8.0</v>
      </c>
      <c r="D29" s="13">
        <f t="shared" si="3"/>
        <v>0.125</v>
      </c>
      <c r="E29" s="13">
        <v>0.0</v>
      </c>
      <c r="F29" s="13">
        <v>8.0</v>
      </c>
      <c r="G29" s="13">
        <f t="shared" si="4"/>
        <v>0</v>
      </c>
      <c r="H29" s="13">
        <f t="shared" si="5"/>
        <v>0.125</v>
      </c>
      <c r="O29" s="30" t="s">
        <v>237</v>
      </c>
      <c r="P29" s="31"/>
      <c r="Q29" s="31">
        <v>1.0</v>
      </c>
    </row>
    <row r="30" ht="12.75" customHeight="1">
      <c r="A30" s="20" t="s">
        <v>117</v>
      </c>
      <c r="B30" s="13">
        <v>1.0</v>
      </c>
      <c r="C30" s="13">
        <v>8.0</v>
      </c>
      <c r="D30" s="13">
        <f t="shared" si="3"/>
        <v>0.125</v>
      </c>
      <c r="E30" s="13">
        <v>0.0</v>
      </c>
      <c r="F30" s="13">
        <v>8.0</v>
      </c>
      <c r="G30" s="13">
        <f t="shared" si="4"/>
        <v>0</v>
      </c>
      <c r="H30" s="13">
        <f t="shared" si="5"/>
        <v>0.125</v>
      </c>
      <c r="O30" s="30" t="s">
        <v>235</v>
      </c>
      <c r="P30" s="31"/>
      <c r="Q30" s="31">
        <v>1.0</v>
      </c>
    </row>
    <row r="31" ht="12.75" customHeight="1">
      <c r="A31" s="20" t="s">
        <v>112</v>
      </c>
      <c r="B31" s="13">
        <v>0.0</v>
      </c>
      <c r="C31" s="13">
        <v>8.0</v>
      </c>
      <c r="D31" s="13">
        <f t="shared" si="3"/>
        <v>0</v>
      </c>
      <c r="E31" s="13">
        <v>1.0</v>
      </c>
      <c r="F31" s="13">
        <v>8.0</v>
      </c>
      <c r="G31" s="13">
        <f t="shared" si="4"/>
        <v>0.125</v>
      </c>
      <c r="H31" s="13">
        <f t="shared" si="5"/>
        <v>0.125</v>
      </c>
      <c r="O31" s="29" t="s">
        <v>239</v>
      </c>
      <c r="P31" s="31"/>
      <c r="Q31" s="31"/>
    </row>
    <row r="32" ht="12.75" customHeight="1">
      <c r="A32" s="14" t="s">
        <v>111</v>
      </c>
      <c r="B32" s="13">
        <v>1.0</v>
      </c>
      <c r="C32" s="13">
        <v>8.0</v>
      </c>
      <c r="D32" s="13">
        <f t="shared" si="3"/>
        <v>0.125</v>
      </c>
      <c r="E32" s="13">
        <v>0.0</v>
      </c>
      <c r="F32" s="13">
        <v>8.0</v>
      </c>
      <c r="G32" s="13">
        <f t="shared" si="4"/>
        <v>0</v>
      </c>
      <c r="H32" s="13">
        <f t="shared" si="5"/>
        <v>0.125</v>
      </c>
      <c r="O32" s="30" t="s">
        <v>240</v>
      </c>
      <c r="P32" s="31"/>
      <c r="Q32" s="31">
        <v>1.0</v>
      </c>
    </row>
    <row r="33" ht="12.75" customHeight="1">
      <c r="A33" s="14" t="s">
        <v>118</v>
      </c>
      <c r="B33" s="13">
        <v>0.0</v>
      </c>
      <c r="C33" s="13">
        <v>8.0</v>
      </c>
      <c r="D33" s="13">
        <f t="shared" si="3"/>
        <v>0</v>
      </c>
      <c r="E33" s="13">
        <v>1.0</v>
      </c>
      <c r="F33" s="13">
        <v>8.0</v>
      </c>
      <c r="G33" s="13">
        <f t="shared" si="4"/>
        <v>0.125</v>
      </c>
      <c r="H33" s="13">
        <f t="shared" si="5"/>
        <v>0.125</v>
      </c>
      <c r="O33" s="29" t="s">
        <v>241</v>
      </c>
      <c r="P33" s="31"/>
      <c r="Q33" s="31"/>
    </row>
    <row r="34" ht="12.75" customHeight="1">
      <c r="A34" s="14" t="s">
        <v>114</v>
      </c>
      <c r="B34" s="13">
        <v>1.0</v>
      </c>
      <c r="C34" s="13">
        <v>8.0</v>
      </c>
      <c r="D34" s="13">
        <f t="shared" si="3"/>
        <v>0.125</v>
      </c>
      <c r="E34" s="13">
        <v>0.0</v>
      </c>
      <c r="F34" s="13">
        <v>8.0</v>
      </c>
      <c r="G34" s="13">
        <f t="shared" si="4"/>
        <v>0</v>
      </c>
      <c r="H34" s="13">
        <f t="shared" si="5"/>
        <v>0.125</v>
      </c>
      <c r="O34" s="30" t="s">
        <v>242</v>
      </c>
      <c r="P34" s="31"/>
      <c r="Q34" s="31">
        <v>1.0</v>
      </c>
    </row>
    <row r="35" ht="12.75" customHeight="1">
      <c r="A35" s="14" t="s">
        <v>113</v>
      </c>
      <c r="B35" s="13">
        <v>0.0</v>
      </c>
      <c r="C35" s="13">
        <v>8.0</v>
      </c>
      <c r="D35" s="13">
        <f t="shared" si="3"/>
        <v>0</v>
      </c>
      <c r="E35" s="13">
        <v>1.0</v>
      </c>
      <c r="F35" s="13">
        <v>8.0</v>
      </c>
      <c r="G35" s="13">
        <f t="shared" si="4"/>
        <v>0.125</v>
      </c>
      <c r="H35" s="13">
        <f t="shared" si="5"/>
        <v>0.125</v>
      </c>
      <c r="O35" s="29" t="s">
        <v>243</v>
      </c>
      <c r="P35" s="31"/>
      <c r="Q35" s="31"/>
    </row>
    <row r="36" ht="12.75" customHeight="1">
      <c r="A36" s="20" t="s">
        <v>122</v>
      </c>
      <c r="B36" s="13">
        <v>0.0</v>
      </c>
      <c r="C36" s="13">
        <v>8.0</v>
      </c>
      <c r="D36" s="13">
        <f t="shared" si="3"/>
        <v>0</v>
      </c>
      <c r="E36" s="13">
        <v>1.0</v>
      </c>
      <c r="F36" s="13">
        <v>8.0</v>
      </c>
      <c r="G36" s="13">
        <f t="shared" si="4"/>
        <v>0.125</v>
      </c>
      <c r="H36" s="13">
        <f t="shared" si="5"/>
        <v>0.125</v>
      </c>
      <c r="O36" s="29" t="s">
        <v>244</v>
      </c>
      <c r="P36" s="31"/>
      <c r="Q36" s="31"/>
    </row>
    <row r="37" ht="12.75" customHeight="1">
      <c r="A37" s="14" t="s">
        <v>120</v>
      </c>
      <c r="B37" s="13">
        <v>1.0</v>
      </c>
      <c r="C37" s="13">
        <v>8.0</v>
      </c>
      <c r="D37" s="13">
        <f t="shared" si="3"/>
        <v>0.125</v>
      </c>
      <c r="E37" s="13">
        <v>0.0</v>
      </c>
      <c r="F37" s="13">
        <v>8.0</v>
      </c>
      <c r="G37" s="13">
        <f t="shared" si="4"/>
        <v>0</v>
      </c>
      <c r="H37" s="13">
        <f t="shared" si="5"/>
        <v>0.125</v>
      </c>
      <c r="O37" s="30" t="s">
        <v>245</v>
      </c>
      <c r="P37" s="31"/>
      <c r="Q37" s="31">
        <v>1.0</v>
      </c>
    </row>
    <row r="38" ht="12.75" customHeight="1">
      <c r="A38" s="20" t="s">
        <v>110</v>
      </c>
      <c r="B38" s="13">
        <v>0.0</v>
      </c>
      <c r="C38" s="13">
        <v>8.0</v>
      </c>
      <c r="D38" s="13">
        <f t="shared" si="3"/>
        <v>0</v>
      </c>
      <c r="E38" s="13">
        <v>1.0</v>
      </c>
      <c r="F38" s="13">
        <v>8.0</v>
      </c>
      <c r="G38" s="13">
        <f t="shared" si="4"/>
        <v>0.125</v>
      </c>
      <c r="H38" s="13">
        <f t="shared" si="5"/>
        <v>0.125</v>
      </c>
      <c r="O38" s="29" t="s">
        <v>246</v>
      </c>
      <c r="P38" s="31"/>
      <c r="Q38" s="31"/>
    </row>
    <row r="39" ht="12.75" customHeight="1">
      <c r="A39" s="20" t="s">
        <v>121</v>
      </c>
      <c r="B39" s="13">
        <v>1.0</v>
      </c>
      <c r="C39" s="13">
        <v>8.0</v>
      </c>
      <c r="D39" s="13">
        <f t="shared" si="3"/>
        <v>0.125</v>
      </c>
      <c r="E39" s="13">
        <v>0.0</v>
      </c>
      <c r="F39" s="13">
        <v>8.0</v>
      </c>
      <c r="G39" s="13">
        <f t="shared" si="4"/>
        <v>0</v>
      </c>
      <c r="H39" s="13">
        <f t="shared" si="5"/>
        <v>0.125</v>
      </c>
      <c r="O39" s="30" t="s">
        <v>247</v>
      </c>
      <c r="P39" s="31">
        <v>1.0</v>
      </c>
      <c r="Q39" s="31"/>
    </row>
    <row r="40" ht="12.75" customHeight="1">
      <c r="A40" s="14" t="s">
        <v>116</v>
      </c>
      <c r="B40" s="13">
        <v>0.0</v>
      </c>
      <c r="C40" s="13">
        <v>8.0</v>
      </c>
      <c r="D40" s="13">
        <f t="shared" si="3"/>
        <v>0</v>
      </c>
      <c r="E40" s="13">
        <v>1.0</v>
      </c>
      <c r="F40" s="13">
        <v>8.0</v>
      </c>
      <c r="G40" s="13">
        <f t="shared" si="4"/>
        <v>0.125</v>
      </c>
      <c r="H40" s="13">
        <f t="shared" si="5"/>
        <v>0.125</v>
      </c>
      <c r="O40" s="29" t="s">
        <v>248</v>
      </c>
      <c r="P40" s="31"/>
      <c r="Q40" s="31"/>
    </row>
    <row r="41" ht="12.75" customHeight="1">
      <c r="A41" s="20" t="s">
        <v>115</v>
      </c>
      <c r="B41" s="13">
        <v>1.0</v>
      </c>
      <c r="C41" s="13">
        <v>8.0</v>
      </c>
      <c r="D41" s="13">
        <f t="shared" si="3"/>
        <v>0.125</v>
      </c>
      <c r="E41" s="13">
        <v>0.0</v>
      </c>
      <c r="F41" s="13">
        <v>8.0</v>
      </c>
      <c r="G41" s="13">
        <f t="shared" si="4"/>
        <v>0</v>
      </c>
      <c r="H41" s="13">
        <f t="shared" si="5"/>
        <v>0.125</v>
      </c>
      <c r="O41" s="30" t="s">
        <v>249</v>
      </c>
      <c r="P41" s="31">
        <v>1.0</v>
      </c>
      <c r="Q41" s="31"/>
    </row>
    <row r="42" ht="12.75" customHeight="1">
      <c r="A42" s="28" t="s">
        <v>119</v>
      </c>
      <c r="O42" s="32" t="s">
        <v>250</v>
      </c>
      <c r="P42" s="31"/>
      <c r="Q42" s="31"/>
    </row>
    <row r="43" ht="12.75" customHeight="1">
      <c r="A43" s="28" t="s">
        <v>123</v>
      </c>
      <c r="O43" s="32" t="s">
        <v>251</v>
      </c>
      <c r="P43" s="31"/>
      <c r="Q43" s="31"/>
    </row>
    <row r="44" ht="12.75" customHeight="1">
      <c r="A44" s="28" t="s">
        <v>124</v>
      </c>
      <c r="O44" s="32" t="s">
        <v>252</v>
      </c>
      <c r="P44" s="31"/>
      <c r="Q44" s="31"/>
    </row>
    <row r="45" ht="12.75" customHeight="1">
      <c r="A45" s="28" t="s">
        <v>125</v>
      </c>
      <c r="O45" s="32" t="s">
        <v>253</v>
      </c>
      <c r="P45" s="31"/>
      <c r="Q45" s="31"/>
    </row>
    <row r="46" ht="12.75" customHeight="1">
      <c r="P46" s="13">
        <f t="shared" ref="P46:Q46" si="6">SUM(P26:P45)</f>
        <v>2</v>
      </c>
      <c r="Q46" s="13">
        <f t="shared" si="6"/>
        <v>6</v>
      </c>
    </row>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9.38"/>
    <col customWidth="1" min="2" max="27" width="6.0"/>
  </cols>
  <sheetData>
    <row r="1" ht="12.75" customHeight="1">
      <c r="B1" s="13" t="s">
        <v>11</v>
      </c>
      <c r="C1" s="13" t="s">
        <v>14</v>
      </c>
      <c r="D1" s="13" t="s">
        <v>18</v>
      </c>
      <c r="F1" s="13" t="s">
        <v>53</v>
      </c>
      <c r="G1" s="13" t="s">
        <v>56</v>
      </c>
      <c r="H1" s="13" t="s">
        <v>58</v>
      </c>
      <c r="I1" s="13" t="s">
        <v>60</v>
      </c>
      <c r="J1" s="13" t="s">
        <v>66</v>
      </c>
      <c r="L1" s="13" t="s">
        <v>87</v>
      </c>
      <c r="O1" s="13" t="s">
        <v>224</v>
      </c>
      <c r="P1" s="13" t="s">
        <v>225</v>
      </c>
      <c r="S1" s="13" t="s">
        <v>20</v>
      </c>
      <c r="T1" s="13" t="s">
        <v>22</v>
      </c>
      <c r="U1" s="13" t="s">
        <v>24</v>
      </c>
      <c r="V1" s="13" t="s">
        <v>26</v>
      </c>
      <c r="X1" s="13" t="s">
        <v>34</v>
      </c>
      <c r="Y1" s="13" t="s">
        <v>36</v>
      </c>
      <c r="Z1" s="13" t="s">
        <v>38</v>
      </c>
      <c r="AA1" s="13" t="s">
        <v>40</v>
      </c>
    </row>
    <row r="2" ht="12.75" customHeight="1">
      <c r="A2" s="14" t="s">
        <v>107</v>
      </c>
      <c r="B2" s="13">
        <f t="shared" ref="B2:B18" si="1">D26</f>
        <v>0.1428571429</v>
      </c>
      <c r="C2" s="13">
        <f t="shared" ref="C2:C18" si="2">1/7</f>
        <v>0.1428571429</v>
      </c>
      <c r="D2" s="13" t="str">
        <f t="shared" ref="D2:D18" si="3">I26</f>
        <v/>
      </c>
      <c r="O2" s="13">
        <v>3.0</v>
      </c>
      <c r="Z2" s="13">
        <v>1.0</v>
      </c>
      <c r="AA2" s="13">
        <v>1.0</v>
      </c>
    </row>
    <row r="3" ht="12.75" customHeight="1">
      <c r="A3" s="14" t="s">
        <v>106</v>
      </c>
      <c r="B3" s="13">
        <f t="shared" si="1"/>
        <v>0.1428571429</v>
      </c>
      <c r="C3" s="13">
        <f t="shared" si="2"/>
        <v>0.1428571429</v>
      </c>
      <c r="D3" s="13" t="str">
        <f t="shared" si="3"/>
        <v/>
      </c>
      <c r="O3" s="13">
        <v>3.0</v>
      </c>
      <c r="Z3" s="13">
        <v>1.0</v>
      </c>
      <c r="AA3" s="13">
        <v>1.0</v>
      </c>
    </row>
    <row r="4" ht="12.75" customHeight="1">
      <c r="A4" s="14" t="s">
        <v>108</v>
      </c>
      <c r="B4" s="13">
        <f t="shared" si="1"/>
        <v>0.1428571429</v>
      </c>
      <c r="C4" s="13">
        <f t="shared" si="2"/>
        <v>0.1428571429</v>
      </c>
      <c r="D4" s="13" t="str">
        <f t="shared" si="3"/>
        <v/>
      </c>
      <c r="O4" s="13">
        <v>3.0</v>
      </c>
      <c r="Z4" s="13">
        <v>1.0</v>
      </c>
      <c r="AA4" s="13">
        <v>1.0</v>
      </c>
    </row>
    <row r="5" ht="12.75" customHeight="1">
      <c r="A5" s="20" t="s">
        <v>109</v>
      </c>
      <c r="B5" s="13">
        <f t="shared" si="1"/>
        <v>0</v>
      </c>
      <c r="C5" s="13">
        <f t="shared" si="2"/>
        <v>0.1428571429</v>
      </c>
      <c r="D5" s="13" t="str">
        <f t="shared" si="3"/>
        <v/>
      </c>
      <c r="F5" s="13">
        <v>0.0</v>
      </c>
      <c r="H5" s="13">
        <v>8.0</v>
      </c>
      <c r="I5" s="13">
        <v>1.0</v>
      </c>
      <c r="J5" s="13">
        <v>1.0</v>
      </c>
      <c r="O5" s="13">
        <v>3.0</v>
      </c>
      <c r="Z5" s="13">
        <v>1.0</v>
      </c>
    </row>
    <row r="6" ht="12.75" customHeight="1">
      <c r="A6" s="20" t="s">
        <v>117</v>
      </c>
      <c r="B6" s="13">
        <f t="shared" si="1"/>
        <v>0</v>
      </c>
      <c r="C6" s="13">
        <f t="shared" si="2"/>
        <v>0.1428571429</v>
      </c>
      <c r="D6" s="13">
        <f t="shared" si="3"/>
        <v>1</v>
      </c>
      <c r="F6" s="13">
        <v>1.0</v>
      </c>
      <c r="G6" s="13">
        <v>3.0</v>
      </c>
      <c r="H6" s="13">
        <v>8.0</v>
      </c>
      <c r="I6" s="13">
        <v>1.0</v>
      </c>
      <c r="O6" s="13">
        <v>3.0</v>
      </c>
      <c r="Z6" s="13">
        <v>1.0</v>
      </c>
    </row>
    <row r="7" ht="12.75" customHeight="1">
      <c r="A7" s="20" t="s">
        <v>112</v>
      </c>
      <c r="B7" s="13">
        <f t="shared" si="1"/>
        <v>0</v>
      </c>
      <c r="C7" s="13">
        <f t="shared" si="2"/>
        <v>0.1428571429</v>
      </c>
      <c r="D7" s="13" t="str">
        <f t="shared" si="3"/>
        <v/>
      </c>
      <c r="F7" s="13">
        <v>0.0</v>
      </c>
      <c r="H7" s="13">
        <v>8.0</v>
      </c>
      <c r="I7" s="13">
        <v>1.0</v>
      </c>
      <c r="J7" s="13">
        <v>1.0</v>
      </c>
      <c r="O7" s="13">
        <v>3.0</v>
      </c>
      <c r="Z7" s="13">
        <v>1.0</v>
      </c>
    </row>
    <row r="8" ht="12.75" customHeight="1">
      <c r="A8" s="14" t="s">
        <v>111</v>
      </c>
      <c r="B8" s="13">
        <f t="shared" si="1"/>
        <v>0.1428571429</v>
      </c>
      <c r="C8" s="13">
        <f t="shared" si="2"/>
        <v>0.1428571429</v>
      </c>
      <c r="D8" s="13" t="str">
        <f t="shared" si="3"/>
        <v/>
      </c>
      <c r="O8" s="13">
        <v>3.0</v>
      </c>
      <c r="Z8" s="13">
        <v>1.0</v>
      </c>
      <c r="AA8" s="13">
        <v>1.0</v>
      </c>
    </row>
    <row r="9" ht="12.75" customHeight="1">
      <c r="A9" s="14" t="s">
        <v>118</v>
      </c>
      <c r="B9" s="13">
        <f t="shared" si="1"/>
        <v>0</v>
      </c>
      <c r="C9" s="13">
        <f t="shared" si="2"/>
        <v>0.1428571429</v>
      </c>
      <c r="D9" s="13">
        <f t="shared" si="3"/>
        <v>1</v>
      </c>
      <c r="O9" s="13">
        <v>3.0</v>
      </c>
      <c r="Z9" s="13">
        <v>1.0</v>
      </c>
    </row>
    <row r="10" ht="12.75" customHeight="1">
      <c r="A10" s="14" t="s">
        <v>114</v>
      </c>
      <c r="B10" s="13">
        <f t="shared" si="1"/>
        <v>0.1428571429</v>
      </c>
      <c r="C10" s="13">
        <f t="shared" si="2"/>
        <v>0.1428571429</v>
      </c>
      <c r="D10" s="13" t="str">
        <f t="shared" si="3"/>
        <v/>
      </c>
      <c r="O10" s="13">
        <v>3.0</v>
      </c>
      <c r="Z10" s="13">
        <v>1.0</v>
      </c>
      <c r="AA10" s="13">
        <v>1.0</v>
      </c>
    </row>
    <row r="11" ht="12.75" customHeight="1">
      <c r="A11" s="14" t="s">
        <v>113</v>
      </c>
      <c r="B11" s="13">
        <f t="shared" si="1"/>
        <v>0.1428571429</v>
      </c>
      <c r="C11" s="13">
        <f t="shared" si="2"/>
        <v>0.1428571429</v>
      </c>
      <c r="D11" s="13" t="str">
        <f t="shared" si="3"/>
        <v/>
      </c>
      <c r="O11" s="13">
        <v>3.0</v>
      </c>
      <c r="Z11" s="13">
        <v>1.0</v>
      </c>
      <c r="AA11" s="13">
        <v>1.0</v>
      </c>
    </row>
    <row r="12" ht="12.75" customHeight="1">
      <c r="A12" s="20" t="s">
        <v>122</v>
      </c>
      <c r="B12" s="13">
        <f t="shared" si="1"/>
        <v>0</v>
      </c>
      <c r="C12" s="13">
        <f t="shared" si="2"/>
        <v>0.1428571429</v>
      </c>
      <c r="D12" s="13" t="str">
        <f t="shared" si="3"/>
        <v/>
      </c>
      <c r="F12" s="13">
        <v>1.0</v>
      </c>
      <c r="H12" s="13">
        <v>8.0</v>
      </c>
      <c r="I12" s="13">
        <v>1.0</v>
      </c>
      <c r="J12" s="13">
        <v>1.0</v>
      </c>
      <c r="O12" s="13">
        <v>3.0</v>
      </c>
      <c r="Z12" s="13">
        <v>1.0</v>
      </c>
    </row>
    <row r="13" ht="12.75" customHeight="1">
      <c r="A13" s="14" t="s">
        <v>120</v>
      </c>
      <c r="B13" s="13">
        <f t="shared" si="1"/>
        <v>0.1428571429</v>
      </c>
      <c r="C13" s="13">
        <f t="shared" si="2"/>
        <v>0.1428571429</v>
      </c>
      <c r="D13" s="13" t="str">
        <f t="shared" si="3"/>
        <v/>
      </c>
      <c r="O13" s="13">
        <v>3.0</v>
      </c>
      <c r="Z13" s="13">
        <v>1.0</v>
      </c>
      <c r="AA13" s="13">
        <v>1.0</v>
      </c>
    </row>
    <row r="14" ht="12.75" customHeight="1">
      <c r="A14" s="20" t="s">
        <v>110</v>
      </c>
      <c r="B14" s="13">
        <f t="shared" si="1"/>
        <v>0</v>
      </c>
      <c r="C14" s="13">
        <f t="shared" si="2"/>
        <v>0.1428571429</v>
      </c>
      <c r="D14" s="13" t="str">
        <f t="shared" si="3"/>
        <v/>
      </c>
      <c r="F14" s="13">
        <v>1.0</v>
      </c>
      <c r="H14" s="13">
        <v>8.0</v>
      </c>
      <c r="I14" s="13">
        <v>1.0</v>
      </c>
      <c r="J14" s="13">
        <v>1.0</v>
      </c>
      <c r="O14" s="13">
        <v>3.0</v>
      </c>
      <c r="Z14" s="13">
        <v>1.0</v>
      </c>
    </row>
    <row r="15" ht="12.75" customHeight="1">
      <c r="A15" s="20" t="s">
        <v>121</v>
      </c>
      <c r="B15" s="13">
        <f t="shared" si="1"/>
        <v>0</v>
      </c>
      <c r="C15" s="13">
        <f t="shared" si="2"/>
        <v>0.1428571429</v>
      </c>
      <c r="D15" s="13" t="str">
        <f t="shared" si="3"/>
        <v/>
      </c>
      <c r="F15" s="13">
        <v>1.0</v>
      </c>
      <c r="H15" s="13">
        <v>8.0</v>
      </c>
      <c r="I15" s="13">
        <v>1.0</v>
      </c>
      <c r="J15" s="13">
        <v>1.0</v>
      </c>
      <c r="O15" s="13">
        <v>3.0</v>
      </c>
      <c r="Z15" s="13">
        <v>1.0</v>
      </c>
    </row>
    <row r="16" ht="12.75" customHeight="1">
      <c r="A16" s="14" t="s">
        <v>116</v>
      </c>
      <c r="B16" s="13">
        <f t="shared" si="1"/>
        <v>0</v>
      </c>
      <c r="C16" s="13">
        <f t="shared" si="2"/>
        <v>0.1428571429</v>
      </c>
      <c r="D16" s="13">
        <f t="shared" si="3"/>
        <v>1</v>
      </c>
      <c r="O16" s="13">
        <v>3.0</v>
      </c>
      <c r="Z16" s="13">
        <v>1.0</v>
      </c>
    </row>
    <row r="17" ht="12.75" customHeight="1">
      <c r="A17" s="20" t="s">
        <v>115</v>
      </c>
      <c r="B17" s="13">
        <f t="shared" si="1"/>
        <v>0</v>
      </c>
      <c r="C17" s="13">
        <f t="shared" si="2"/>
        <v>0.1428571429</v>
      </c>
      <c r="D17" s="13" t="str">
        <f t="shared" si="3"/>
        <v/>
      </c>
      <c r="F17" s="13">
        <v>1.0</v>
      </c>
      <c r="H17" s="13">
        <v>8.0</v>
      </c>
      <c r="I17" s="13">
        <v>1.0</v>
      </c>
      <c r="J17" s="13">
        <v>1.0</v>
      </c>
      <c r="O17" s="13">
        <v>3.0</v>
      </c>
      <c r="Z17" s="13">
        <v>1.0</v>
      </c>
    </row>
    <row r="18" ht="12.75" customHeight="1">
      <c r="A18" s="20" t="s">
        <v>119</v>
      </c>
      <c r="B18" s="13">
        <f t="shared" si="1"/>
        <v>0</v>
      </c>
      <c r="C18" s="13">
        <f t="shared" si="2"/>
        <v>0.1428571429</v>
      </c>
      <c r="D18" s="13" t="str">
        <f t="shared" si="3"/>
        <v/>
      </c>
      <c r="F18" s="13">
        <v>0.0</v>
      </c>
      <c r="G18" s="13">
        <v>5.0</v>
      </c>
      <c r="H18" s="13">
        <v>8.0</v>
      </c>
      <c r="I18" s="13">
        <v>1.0</v>
      </c>
      <c r="O18" s="13">
        <v>3.0</v>
      </c>
      <c r="Z18" s="13">
        <v>1.0</v>
      </c>
    </row>
    <row r="19" ht="12.75" customHeight="1">
      <c r="A19" s="28" t="s">
        <v>123</v>
      </c>
    </row>
    <row r="20" ht="12.75" customHeight="1">
      <c r="A20" s="28" t="s">
        <v>124</v>
      </c>
    </row>
    <row r="21" ht="12.75" customHeight="1">
      <c r="A21" s="28" t="s">
        <v>125</v>
      </c>
    </row>
    <row r="22" ht="12.75" customHeight="1"/>
    <row r="23" ht="12.75" customHeight="1"/>
    <row r="24" ht="12.75" customHeight="1">
      <c r="B24" s="13" t="s">
        <v>277</v>
      </c>
      <c r="E24" s="13" t="s">
        <v>278</v>
      </c>
      <c r="P24" s="13" t="s">
        <v>279</v>
      </c>
    </row>
    <row r="25" ht="12.75" customHeight="1">
      <c r="B25" s="13" t="s">
        <v>230</v>
      </c>
      <c r="C25" s="13" t="s">
        <v>231</v>
      </c>
      <c r="D25" s="13" t="s">
        <v>232</v>
      </c>
      <c r="E25" s="13" t="s">
        <v>230</v>
      </c>
      <c r="F25" s="13" t="s">
        <v>231</v>
      </c>
      <c r="G25" s="13" t="s">
        <v>232</v>
      </c>
      <c r="H25" s="13" t="s">
        <v>233</v>
      </c>
      <c r="I25" s="13" t="s">
        <v>18</v>
      </c>
      <c r="P25" s="30" t="s">
        <v>235</v>
      </c>
      <c r="Q25" s="30" t="s">
        <v>250</v>
      </c>
    </row>
    <row r="26" ht="12.75" customHeight="1">
      <c r="A26" s="14" t="s">
        <v>107</v>
      </c>
      <c r="B26" s="13">
        <v>1.0</v>
      </c>
      <c r="C26" s="13">
        <v>7.0</v>
      </c>
      <c r="D26" s="13">
        <f t="shared" ref="D26:D42" si="4">B26/C26</f>
        <v>0.1428571429</v>
      </c>
      <c r="H26" s="13">
        <f t="shared" ref="H26:H42" si="5">D26+G26</f>
        <v>0.1428571429</v>
      </c>
      <c r="O26" s="29" t="s">
        <v>238</v>
      </c>
      <c r="P26" s="31"/>
      <c r="Q26" s="31"/>
    </row>
    <row r="27" ht="12.75" customHeight="1">
      <c r="A27" s="14" t="s">
        <v>106</v>
      </c>
      <c r="B27" s="13">
        <v>1.0</v>
      </c>
      <c r="C27" s="13">
        <v>7.0</v>
      </c>
      <c r="D27" s="13">
        <f t="shared" si="4"/>
        <v>0.1428571429</v>
      </c>
      <c r="H27" s="13">
        <f t="shared" si="5"/>
        <v>0.1428571429</v>
      </c>
      <c r="O27" s="29" t="s">
        <v>234</v>
      </c>
      <c r="P27" s="31"/>
      <c r="Q27" s="31"/>
    </row>
    <row r="28" ht="12.75" customHeight="1">
      <c r="A28" s="14" t="s">
        <v>108</v>
      </c>
      <c r="B28" s="13">
        <v>1.0</v>
      </c>
      <c r="C28" s="13">
        <v>7.0</v>
      </c>
      <c r="D28" s="13">
        <f t="shared" si="4"/>
        <v>0.1428571429</v>
      </c>
      <c r="H28" s="13">
        <f t="shared" si="5"/>
        <v>0.1428571429</v>
      </c>
      <c r="O28" s="29" t="s">
        <v>236</v>
      </c>
      <c r="P28" s="31"/>
      <c r="Q28" s="31"/>
    </row>
    <row r="29" ht="12.75" customHeight="1">
      <c r="A29" s="20" t="s">
        <v>109</v>
      </c>
      <c r="B29" s="13">
        <v>0.0</v>
      </c>
      <c r="C29" s="13">
        <v>7.0</v>
      </c>
      <c r="D29" s="13">
        <f t="shared" si="4"/>
        <v>0</v>
      </c>
      <c r="H29" s="13">
        <f t="shared" si="5"/>
        <v>0</v>
      </c>
      <c r="O29" s="30" t="s">
        <v>237</v>
      </c>
      <c r="P29" s="31">
        <v>1.0</v>
      </c>
      <c r="Q29" s="31"/>
    </row>
    <row r="30" ht="12.75" customHeight="1">
      <c r="A30" s="20" t="s">
        <v>117</v>
      </c>
      <c r="B30" s="28"/>
      <c r="C30" s="13">
        <v>7.0</v>
      </c>
      <c r="D30" s="13">
        <f t="shared" si="4"/>
        <v>0</v>
      </c>
      <c r="H30" s="13">
        <f t="shared" si="5"/>
        <v>0</v>
      </c>
      <c r="I30" s="13">
        <v>1.0</v>
      </c>
      <c r="O30" s="30" t="s">
        <v>235</v>
      </c>
      <c r="P30" s="31"/>
      <c r="Q30" s="31">
        <v>1.0</v>
      </c>
    </row>
    <row r="31" ht="12.75" customHeight="1">
      <c r="A31" s="20" t="s">
        <v>112</v>
      </c>
      <c r="B31" s="13">
        <v>0.0</v>
      </c>
      <c r="C31" s="13">
        <v>7.0</v>
      </c>
      <c r="D31" s="13">
        <f t="shared" si="4"/>
        <v>0</v>
      </c>
      <c r="H31" s="13">
        <f t="shared" si="5"/>
        <v>0</v>
      </c>
      <c r="O31" s="30" t="s">
        <v>239</v>
      </c>
      <c r="P31" s="31">
        <v>1.0</v>
      </c>
      <c r="Q31" s="31"/>
    </row>
    <row r="32" ht="12.75" customHeight="1">
      <c r="A32" s="14" t="s">
        <v>111</v>
      </c>
      <c r="B32" s="13">
        <v>1.0</v>
      </c>
      <c r="C32" s="13">
        <v>7.0</v>
      </c>
      <c r="D32" s="13">
        <f t="shared" si="4"/>
        <v>0.1428571429</v>
      </c>
      <c r="H32" s="13">
        <f t="shared" si="5"/>
        <v>0.1428571429</v>
      </c>
      <c r="O32" s="29" t="s">
        <v>240</v>
      </c>
      <c r="P32" s="31"/>
      <c r="Q32" s="31"/>
    </row>
    <row r="33" ht="12.75" customHeight="1">
      <c r="A33" s="14" t="s">
        <v>118</v>
      </c>
      <c r="B33" s="28"/>
      <c r="C33" s="13">
        <v>7.0</v>
      </c>
      <c r="D33" s="13">
        <f t="shared" si="4"/>
        <v>0</v>
      </c>
      <c r="H33" s="13">
        <f t="shared" si="5"/>
        <v>0</v>
      </c>
      <c r="I33" s="13">
        <v>1.0</v>
      </c>
      <c r="O33" s="29" t="s">
        <v>241</v>
      </c>
      <c r="P33" s="31"/>
      <c r="Q33" s="31"/>
    </row>
    <row r="34" ht="12.75" customHeight="1">
      <c r="A34" s="14" t="s">
        <v>114</v>
      </c>
      <c r="B34" s="13">
        <v>1.0</v>
      </c>
      <c r="C34" s="13">
        <v>7.0</v>
      </c>
      <c r="D34" s="13">
        <f t="shared" si="4"/>
        <v>0.1428571429</v>
      </c>
      <c r="H34" s="13">
        <f t="shared" si="5"/>
        <v>0.1428571429</v>
      </c>
      <c r="O34" s="29" t="s">
        <v>242</v>
      </c>
      <c r="P34" s="31"/>
      <c r="Q34" s="31"/>
    </row>
    <row r="35" ht="12.75" customHeight="1">
      <c r="A35" s="14" t="s">
        <v>113</v>
      </c>
      <c r="B35" s="13">
        <v>1.0</v>
      </c>
      <c r="C35" s="13">
        <v>7.0</v>
      </c>
      <c r="D35" s="13">
        <f t="shared" si="4"/>
        <v>0.1428571429</v>
      </c>
      <c r="H35" s="13">
        <f t="shared" si="5"/>
        <v>0.1428571429</v>
      </c>
      <c r="O35" s="29" t="s">
        <v>243</v>
      </c>
      <c r="P35" s="31"/>
      <c r="Q35" s="31"/>
    </row>
    <row r="36" ht="12.75" customHeight="1">
      <c r="A36" s="20" t="s">
        <v>122</v>
      </c>
      <c r="B36" s="13">
        <v>0.0</v>
      </c>
      <c r="C36" s="13">
        <v>7.0</v>
      </c>
      <c r="D36" s="13">
        <f t="shared" si="4"/>
        <v>0</v>
      </c>
      <c r="H36" s="13">
        <f t="shared" si="5"/>
        <v>0</v>
      </c>
      <c r="O36" s="30" t="s">
        <v>244</v>
      </c>
      <c r="P36" s="31"/>
      <c r="Q36" s="31">
        <v>1.0</v>
      </c>
    </row>
    <row r="37" ht="12.75" customHeight="1">
      <c r="A37" s="14" t="s">
        <v>120</v>
      </c>
      <c r="B37" s="13">
        <v>1.0</v>
      </c>
      <c r="C37" s="13">
        <v>7.0</v>
      </c>
      <c r="D37" s="13">
        <f t="shared" si="4"/>
        <v>0.1428571429</v>
      </c>
      <c r="H37" s="13">
        <f t="shared" si="5"/>
        <v>0.1428571429</v>
      </c>
      <c r="O37" s="29" t="s">
        <v>245</v>
      </c>
      <c r="P37" s="31"/>
      <c r="Q37" s="31"/>
    </row>
    <row r="38" ht="12.75" customHeight="1">
      <c r="A38" s="20" t="s">
        <v>110</v>
      </c>
      <c r="B38" s="13">
        <v>0.0</v>
      </c>
      <c r="C38" s="13">
        <v>7.0</v>
      </c>
      <c r="D38" s="13">
        <f t="shared" si="4"/>
        <v>0</v>
      </c>
      <c r="H38" s="13">
        <f t="shared" si="5"/>
        <v>0</v>
      </c>
      <c r="O38" s="30" t="s">
        <v>246</v>
      </c>
      <c r="P38" s="31"/>
      <c r="Q38" s="31">
        <v>1.0</v>
      </c>
    </row>
    <row r="39" ht="12.75" customHeight="1">
      <c r="A39" s="20" t="s">
        <v>121</v>
      </c>
      <c r="B39" s="13">
        <v>0.0</v>
      </c>
      <c r="C39" s="13">
        <v>7.0</v>
      </c>
      <c r="D39" s="13">
        <f t="shared" si="4"/>
        <v>0</v>
      </c>
      <c r="H39" s="13">
        <f t="shared" si="5"/>
        <v>0</v>
      </c>
      <c r="O39" s="30" t="s">
        <v>247</v>
      </c>
      <c r="P39" s="31"/>
      <c r="Q39" s="31">
        <v>1.0</v>
      </c>
    </row>
    <row r="40" ht="12.75" customHeight="1">
      <c r="A40" s="14" t="s">
        <v>116</v>
      </c>
      <c r="B40" s="28"/>
      <c r="C40" s="13">
        <v>7.0</v>
      </c>
      <c r="D40" s="13">
        <f t="shared" si="4"/>
        <v>0</v>
      </c>
      <c r="H40" s="13">
        <f t="shared" si="5"/>
        <v>0</v>
      </c>
      <c r="I40" s="13">
        <v>1.0</v>
      </c>
      <c r="O40" s="29" t="s">
        <v>248</v>
      </c>
      <c r="P40" s="31"/>
      <c r="Q40" s="31"/>
    </row>
    <row r="41" ht="12.75" customHeight="1">
      <c r="A41" s="20" t="s">
        <v>115</v>
      </c>
      <c r="B41" s="13">
        <v>0.0</v>
      </c>
      <c r="C41" s="13">
        <v>7.0</v>
      </c>
      <c r="D41" s="13">
        <f t="shared" si="4"/>
        <v>0</v>
      </c>
      <c r="H41" s="13">
        <f t="shared" si="5"/>
        <v>0</v>
      </c>
      <c r="O41" s="30" t="s">
        <v>249</v>
      </c>
      <c r="P41" s="31"/>
      <c r="Q41" s="31">
        <v>1.0</v>
      </c>
    </row>
    <row r="42" ht="12.75" customHeight="1">
      <c r="A42" s="20" t="s">
        <v>119</v>
      </c>
      <c r="B42" s="13">
        <v>0.0</v>
      </c>
      <c r="C42" s="13">
        <v>7.0</v>
      </c>
      <c r="D42" s="13">
        <f t="shared" si="4"/>
        <v>0</v>
      </c>
      <c r="H42" s="13">
        <f t="shared" si="5"/>
        <v>0</v>
      </c>
      <c r="O42" s="30" t="s">
        <v>250</v>
      </c>
      <c r="P42" s="31">
        <v>1.0</v>
      </c>
      <c r="Q42" s="31"/>
    </row>
    <row r="43" ht="12.75" customHeight="1">
      <c r="A43" s="28" t="s">
        <v>123</v>
      </c>
      <c r="O43" s="32" t="s">
        <v>251</v>
      </c>
      <c r="P43" s="31"/>
      <c r="Q43" s="31"/>
    </row>
    <row r="44" ht="12.75" customHeight="1">
      <c r="A44" s="28" t="s">
        <v>124</v>
      </c>
      <c r="O44" s="32" t="s">
        <v>252</v>
      </c>
      <c r="P44" s="31"/>
      <c r="Q44" s="31"/>
    </row>
    <row r="45" ht="12.75" customHeight="1">
      <c r="A45" s="28" t="s">
        <v>125</v>
      </c>
      <c r="O45" s="32" t="s">
        <v>253</v>
      </c>
      <c r="P45" s="31"/>
      <c r="Q45" s="31"/>
    </row>
    <row r="46" ht="12.75" customHeight="1">
      <c r="P46" s="13">
        <f t="shared" ref="P46:Q46" si="6">SUM(P26:P45)</f>
        <v>3</v>
      </c>
      <c r="Q46" s="13">
        <f t="shared" si="6"/>
        <v>5</v>
      </c>
    </row>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9.5"/>
    <col customWidth="1" min="2" max="27" width="6.0"/>
  </cols>
  <sheetData>
    <row r="1" ht="12.75" customHeight="1">
      <c r="B1" s="13" t="s">
        <v>11</v>
      </c>
      <c r="C1" s="13" t="s">
        <v>14</v>
      </c>
      <c r="D1" s="13" t="s">
        <v>18</v>
      </c>
      <c r="F1" s="13" t="s">
        <v>53</v>
      </c>
      <c r="G1" s="13" t="s">
        <v>56</v>
      </c>
      <c r="H1" s="13" t="s">
        <v>58</v>
      </c>
      <c r="I1" s="13" t="s">
        <v>60</v>
      </c>
      <c r="J1" s="13" t="s">
        <v>66</v>
      </c>
      <c r="L1" s="13" t="s">
        <v>87</v>
      </c>
      <c r="O1" s="13" t="s">
        <v>224</v>
      </c>
      <c r="P1" s="13" t="s">
        <v>225</v>
      </c>
      <c r="S1" s="13" t="s">
        <v>20</v>
      </c>
      <c r="T1" s="13" t="s">
        <v>22</v>
      </c>
      <c r="U1" s="13" t="s">
        <v>24</v>
      </c>
      <c r="V1" s="13" t="s">
        <v>26</v>
      </c>
      <c r="X1" s="13" t="s">
        <v>34</v>
      </c>
      <c r="Y1" s="13" t="s">
        <v>36</v>
      </c>
      <c r="Z1" s="13" t="s">
        <v>38</v>
      </c>
      <c r="AA1" s="13" t="s">
        <v>40</v>
      </c>
    </row>
    <row r="2" ht="12.75" customHeight="1">
      <c r="A2" s="14" t="s">
        <v>107</v>
      </c>
      <c r="B2" s="13">
        <f t="shared" ref="B2:B19" si="1">H26</f>
        <v>0.1111111111</v>
      </c>
      <c r="C2" s="13">
        <f t="shared" ref="C2:C19" si="2">1/9</f>
        <v>0.1111111111</v>
      </c>
      <c r="O2" s="13">
        <v>2.0</v>
      </c>
      <c r="Z2" s="13">
        <v>1.0</v>
      </c>
      <c r="AA2" s="13">
        <v>1.0</v>
      </c>
    </row>
    <row r="3" ht="12.75" customHeight="1">
      <c r="A3" s="14" t="s">
        <v>106</v>
      </c>
      <c r="B3" s="13">
        <f t="shared" si="1"/>
        <v>0.1111111111</v>
      </c>
      <c r="C3" s="13">
        <f t="shared" si="2"/>
        <v>0.1111111111</v>
      </c>
      <c r="O3" s="13">
        <v>2.0</v>
      </c>
      <c r="Z3" s="13">
        <v>1.0</v>
      </c>
      <c r="AA3" s="13">
        <v>1.0</v>
      </c>
    </row>
    <row r="4" ht="12.75" customHeight="1">
      <c r="A4" s="14" t="s">
        <v>108</v>
      </c>
      <c r="B4" s="13">
        <f t="shared" si="1"/>
        <v>0.1111111111</v>
      </c>
      <c r="C4" s="13">
        <f t="shared" si="2"/>
        <v>0.1111111111</v>
      </c>
      <c r="O4" s="13">
        <v>2.0</v>
      </c>
      <c r="Z4" s="13">
        <v>1.0</v>
      </c>
      <c r="AA4" s="13">
        <v>1.0</v>
      </c>
    </row>
    <row r="5" ht="12.75" customHeight="1">
      <c r="A5" s="20" t="s">
        <v>109</v>
      </c>
      <c r="B5" s="13">
        <f t="shared" si="1"/>
        <v>0</v>
      </c>
      <c r="C5" s="13">
        <f t="shared" si="2"/>
        <v>0.1111111111</v>
      </c>
      <c r="F5" s="13">
        <v>1.0</v>
      </c>
      <c r="H5" s="13">
        <v>9.0</v>
      </c>
      <c r="I5" s="13">
        <v>1.0</v>
      </c>
      <c r="J5" s="13">
        <v>1.0</v>
      </c>
      <c r="O5" s="13">
        <v>2.0</v>
      </c>
      <c r="Z5" s="13">
        <v>1.0</v>
      </c>
    </row>
    <row r="6" ht="12.75" customHeight="1">
      <c r="A6" s="20" t="s">
        <v>117</v>
      </c>
      <c r="B6" s="13">
        <f t="shared" si="1"/>
        <v>0</v>
      </c>
      <c r="C6" s="13">
        <f t="shared" si="2"/>
        <v>0.1111111111</v>
      </c>
      <c r="F6" s="13">
        <v>1.0</v>
      </c>
      <c r="G6" s="13">
        <v>1.0</v>
      </c>
      <c r="H6" s="13">
        <v>9.0</v>
      </c>
      <c r="I6" s="13">
        <v>1.0</v>
      </c>
      <c r="O6" s="13">
        <v>2.0</v>
      </c>
      <c r="Z6" s="13">
        <v>1.0</v>
      </c>
    </row>
    <row r="7" ht="12.75" customHeight="1">
      <c r="A7" s="20" t="s">
        <v>112</v>
      </c>
      <c r="B7" s="13">
        <f t="shared" si="1"/>
        <v>0</v>
      </c>
      <c r="C7" s="13">
        <f t="shared" si="2"/>
        <v>0.1111111111</v>
      </c>
      <c r="F7" s="13">
        <v>1.0</v>
      </c>
      <c r="H7" s="13">
        <v>9.0</v>
      </c>
      <c r="I7" s="13">
        <v>1.0</v>
      </c>
      <c r="J7" s="13">
        <v>1.0</v>
      </c>
      <c r="O7" s="13">
        <v>2.0</v>
      </c>
      <c r="Z7" s="13">
        <v>1.0</v>
      </c>
    </row>
    <row r="8" ht="12.75" customHeight="1">
      <c r="A8" s="14" t="s">
        <v>111</v>
      </c>
      <c r="B8" s="13">
        <f t="shared" si="1"/>
        <v>0.1111111111</v>
      </c>
      <c r="C8" s="13">
        <f t="shared" si="2"/>
        <v>0.1111111111</v>
      </c>
      <c r="O8" s="13">
        <v>2.0</v>
      </c>
      <c r="Z8" s="13">
        <v>1.0</v>
      </c>
      <c r="AA8" s="13">
        <v>1.0</v>
      </c>
    </row>
    <row r="9" ht="12.75" customHeight="1">
      <c r="A9" s="14" t="s">
        <v>118</v>
      </c>
      <c r="B9" s="13">
        <f t="shared" si="1"/>
        <v>0.1111111111</v>
      </c>
      <c r="C9" s="13">
        <f t="shared" si="2"/>
        <v>0.1111111111</v>
      </c>
      <c r="O9" s="13">
        <v>2.0</v>
      </c>
      <c r="Z9" s="13">
        <v>1.0</v>
      </c>
      <c r="AA9" s="13">
        <v>1.0</v>
      </c>
    </row>
    <row r="10" ht="12.75" customHeight="1">
      <c r="A10" s="14" t="s">
        <v>114</v>
      </c>
      <c r="B10" s="13">
        <f t="shared" si="1"/>
        <v>0.1111111111</v>
      </c>
      <c r="C10" s="13">
        <f t="shared" si="2"/>
        <v>0.1111111111</v>
      </c>
      <c r="O10" s="13">
        <v>2.0</v>
      </c>
      <c r="Z10" s="13">
        <v>1.0</v>
      </c>
      <c r="AA10" s="13">
        <v>1.0</v>
      </c>
    </row>
    <row r="11" ht="12.75" customHeight="1">
      <c r="A11" s="14" t="s">
        <v>113</v>
      </c>
      <c r="B11" s="13">
        <f t="shared" si="1"/>
        <v>0.1111111111</v>
      </c>
      <c r="C11" s="13">
        <f t="shared" si="2"/>
        <v>0.1111111111</v>
      </c>
      <c r="O11" s="13">
        <v>2.0</v>
      </c>
      <c r="Z11" s="13">
        <v>1.0</v>
      </c>
      <c r="AA11" s="13">
        <v>1.0</v>
      </c>
    </row>
    <row r="12" ht="12.75" customHeight="1">
      <c r="A12" s="20" t="s">
        <v>122</v>
      </c>
      <c r="B12" s="13">
        <f t="shared" si="1"/>
        <v>0</v>
      </c>
      <c r="C12" s="13">
        <f t="shared" si="2"/>
        <v>0.1111111111</v>
      </c>
      <c r="F12" s="13">
        <v>1.0</v>
      </c>
      <c r="H12" s="13">
        <v>9.0</v>
      </c>
      <c r="I12" s="13">
        <v>1.0</v>
      </c>
      <c r="J12" s="13">
        <v>1.0</v>
      </c>
      <c r="O12" s="13">
        <v>2.0</v>
      </c>
      <c r="Z12" s="13">
        <v>1.0</v>
      </c>
    </row>
    <row r="13" ht="12.75" customHeight="1">
      <c r="A13" s="14" t="s">
        <v>120</v>
      </c>
      <c r="B13" s="13">
        <f t="shared" si="1"/>
        <v>0.1111111111</v>
      </c>
      <c r="C13" s="13">
        <f t="shared" si="2"/>
        <v>0.1111111111</v>
      </c>
      <c r="O13" s="13">
        <v>2.0</v>
      </c>
      <c r="Z13" s="13">
        <v>1.0</v>
      </c>
      <c r="AA13" s="13">
        <v>1.0</v>
      </c>
    </row>
    <row r="14" ht="12.75" customHeight="1">
      <c r="A14" s="20" t="s">
        <v>110</v>
      </c>
      <c r="B14" s="13">
        <f t="shared" si="1"/>
        <v>0</v>
      </c>
      <c r="C14" s="13">
        <f t="shared" si="2"/>
        <v>0.1111111111</v>
      </c>
      <c r="F14" s="13">
        <v>1.0</v>
      </c>
      <c r="H14" s="13">
        <v>9.0</v>
      </c>
      <c r="I14" s="13">
        <v>1.0</v>
      </c>
      <c r="J14" s="13">
        <v>1.0</v>
      </c>
      <c r="O14" s="13">
        <v>2.0</v>
      </c>
      <c r="Z14" s="13">
        <v>1.0</v>
      </c>
    </row>
    <row r="15" ht="12.75" customHeight="1">
      <c r="A15" s="20" t="s">
        <v>121</v>
      </c>
      <c r="B15" s="13">
        <f t="shared" si="1"/>
        <v>0</v>
      </c>
      <c r="C15" s="13">
        <f t="shared" si="2"/>
        <v>0.1111111111</v>
      </c>
      <c r="F15" s="13">
        <v>1.0</v>
      </c>
      <c r="H15" s="13">
        <v>9.0</v>
      </c>
      <c r="I15" s="13">
        <v>1.0</v>
      </c>
      <c r="J15" s="13">
        <v>1.0</v>
      </c>
      <c r="O15" s="13">
        <v>2.0</v>
      </c>
      <c r="Z15" s="13">
        <v>1.0</v>
      </c>
    </row>
    <row r="16" ht="12.75" customHeight="1">
      <c r="A16" s="14" t="s">
        <v>116</v>
      </c>
      <c r="B16" s="13">
        <f t="shared" si="1"/>
        <v>0.1111111111</v>
      </c>
      <c r="C16" s="13">
        <f t="shared" si="2"/>
        <v>0.1111111111</v>
      </c>
      <c r="O16" s="13">
        <v>2.0</v>
      </c>
      <c r="Z16" s="13">
        <v>1.0</v>
      </c>
      <c r="AA16" s="13">
        <v>1.0</v>
      </c>
    </row>
    <row r="17" ht="12.75" customHeight="1">
      <c r="A17" s="20" t="s">
        <v>115</v>
      </c>
      <c r="B17" s="13">
        <f t="shared" si="1"/>
        <v>0</v>
      </c>
      <c r="C17" s="13">
        <f t="shared" si="2"/>
        <v>0.1111111111</v>
      </c>
      <c r="F17" s="13">
        <v>1.0</v>
      </c>
      <c r="H17" s="13">
        <v>9.0</v>
      </c>
      <c r="I17" s="13">
        <v>1.0</v>
      </c>
      <c r="J17" s="13">
        <v>1.0</v>
      </c>
      <c r="O17" s="13">
        <v>2.0</v>
      </c>
      <c r="Z17" s="13">
        <v>1.0</v>
      </c>
    </row>
    <row r="18" ht="12.75" customHeight="1">
      <c r="A18" s="20" t="s">
        <v>119</v>
      </c>
      <c r="B18" s="13">
        <f t="shared" si="1"/>
        <v>0</v>
      </c>
      <c r="C18" s="13">
        <f t="shared" si="2"/>
        <v>0.1111111111</v>
      </c>
      <c r="F18" s="13">
        <v>1.0</v>
      </c>
      <c r="H18" s="13">
        <v>9.0</v>
      </c>
      <c r="I18" s="13">
        <v>1.0</v>
      </c>
      <c r="J18" s="13">
        <v>1.0</v>
      </c>
      <c r="O18" s="13">
        <v>2.0</v>
      </c>
      <c r="Z18" s="13">
        <v>1.0</v>
      </c>
    </row>
    <row r="19" ht="12.75" customHeight="1">
      <c r="A19" s="20" t="s">
        <v>123</v>
      </c>
      <c r="B19" s="13">
        <f t="shared" si="1"/>
        <v>0</v>
      </c>
      <c r="C19" s="13">
        <f t="shared" si="2"/>
        <v>0.1111111111</v>
      </c>
      <c r="F19" s="13">
        <v>0.0</v>
      </c>
      <c r="G19" s="13">
        <v>8.0</v>
      </c>
      <c r="H19" s="13">
        <v>9.0</v>
      </c>
      <c r="I19" s="13">
        <v>1.0</v>
      </c>
      <c r="O19" s="13">
        <v>2.0</v>
      </c>
      <c r="Z19" s="13">
        <v>1.0</v>
      </c>
    </row>
    <row r="20" ht="12.75" customHeight="1">
      <c r="A20" s="28" t="s">
        <v>124</v>
      </c>
    </row>
    <row r="21" ht="12.75" customHeight="1">
      <c r="A21" s="28" t="s">
        <v>125</v>
      </c>
    </row>
    <row r="22" ht="12.75" customHeight="1"/>
    <row r="23" ht="12.75" customHeight="1"/>
    <row r="24" ht="12.75" customHeight="1">
      <c r="B24" s="13" t="s">
        <v>256</v>
      </c>
      <c r="P24" s="13" t="s">
        <v>280</v>
      </c>
    </row>
    <row r="25" ht="12.75" customHeight="1">
      <c r="B25" s="13" t="s">
        <v>230</v>
      </c>
      <c r="C25" s="13" t="s">
        <v>231</v>
      </c>
      <c r="D25" s="13" t="s">
        <v>232</v>
      </c>
      <c r="H25" s="13" t="s">
        <v>233</v>
      </c>
      <c r="P25" s="30" t="s">
        <v>235</v>
      </c>
      <c r="Q25" s="30" t="s">
        <v>251</v>
      </c>
    </row>
    <row r="26" ht="12.75" customHeight="1">
      <c r="A26" s="14" t="s">
        <v>107</v>
      </c>
      <c r="B26" s="13">
        <v>1.0</v>
      </c>
      <c r="C26" s="13">
        <v>9.0</v>
      </c>
      <c r="D26" s="13">
        <f t="shared" ref="D26:D43" si="3">B26/C26</f>
        <v>0.1111111111</v>
      </c>
      <c r="H26" s="13">
        <f t="shared" ref="H26:H43" si="4">D26+G26</f>
        <v>0.1111111111</v>
      </c>
      <c r="O26" s="29" t="s">
        <v>238</v>
      </c>
      <c r="P26" s="31"/>
      <c r="Q26" s="31"/>
    </row>
    <row r="27" ht="12.75" customHeight="1">
      <c r="A27" s="14" t="s">
        <v>106</v>
      </c>
      <c r="B27" s="13">
        <v>1.0</v>
      </c>
      <c r="C27" s="13">
        <v>9.0</v>
      </c>
      <c r="D27" s="13">
        <f t="shared" si="3"/>
        <v>0.1111111111</v>
      </c>
      <c r="H27" s="13">
        <f t="shared" si="4"/>
        <v>0.1111111111</v>
      </c>
      <c r="O27" s="29" t="s">
        <v>234</v>
      </c>
      <c r="P27" s="31"/>
      <c r="Q27" s="31"/>
    </row>
    <row r="28" ht="12.75" customHeight="1">
      <c r="A28" s="14" t="s">
        <v>108</v>
      </c>
      <c r="B28" s="13">
        <v>1.0</v>
      </c>
      <c r="C28" s="13">
        <v>9.0</v>
      </c>
      <c r="D28" s="13">
        <f t="shared" si="3"/>
        <v>0.1111111111</v>
      </c>
      <c r="H28" s="13">
        <f t="shared" si="4"/>
        <v>0.1111111111</v>
      </c>
      <c r="O28" s="29" t="s">
        <v>236</v>
      </c>
      <c r="P28" s="31"/>
      <c r="Q28" s="31"/>
    </row>
    <row r="29" ht="12.75" customHeight="1">
      <c r="A29" s="20" t="s">
        <v>109</v>
      </c>
      <c r="B29" s="13">
        <v>0.0</v>
      </c>
      <c r="C29" s="13">
        <v>9.0</v>
      </c>
      <c r="D29" s="13">
        <f t="shared" si="3"/>
        <v>0</v>
      </c>
      <c r="H29" s="13">
        <f t="shared" si="4"/>
        <v>0</v>
      </c>
      <c r="O29" s="30" t="s">
        <v>237</v>
      </c>
      <c r="P29" s="31"/>
      <c r="Q29" s="31">
        <v>1.0</v>
      </c>
    </row>
    <row r="30" ht="12.75" customHeight="1">
      <c r="A30" s="20" t="s">
        <v>117</v>
      </c>
      <c r="B30" s="13">
        <v>0.0</v>
      </c>
      <c r="C30" s="13">
        <v>9.0</v>
      </c>
      <c r="D30" s="13">
        <f t="shared" si="3"/>
        <v>0</v>
      </c>
      <c r="H30" s="13">
        <f t="shared" si="4"/>
        <v>0</v>
      </c>
      <c r="O30" s="30" t="s">
        <v>235</v>
      </c>
      <c r="P30" s="31"/>
      <c r="Q30" s="31">
        <v>1.0</v>
      </c>
    </row>
    <row r="31" ht="12.75" customHeight="1">
      <c r="A31" s="20" t="s">
        <v>112</v>
      </c>
      <c r="B31" s="13">
        <v>0.0</v>
      </c>
      <c r="C31" s="13">
        <v>9.0</v>
      </c>
      <c r="D31" s="13">
        <f t="shared" si="3"/>
        <v>0</v>
      </c>
      <c r="H31" s="13">
        <f t="shared" si="4"/>
        <v>0</v>
      </c>
      <c r="O31" s="30" t="s">
        <v>239</v>
      </c>
      <c r="P31" s="31"/>
      <c r="Q31" s="31">
        <v>1.0</v>
      </c>
    </row>
    <row r="32" ht="12.75" customHeight="1">
      <c r="A32" s="14" t="s">
        <v>111</v>
      </c>
      <c r="B32" s="13">
        <v>1.0</v>
      </c>
      <c r="C32" s="13">
        <v>9.0</v>
      </c>
      <c r="D32" s="13">
        <f t="shared" si="3"/>
        <v>0.1111111111</v>
      </c>
      <c r="H32" s="13">
        <f t="shared" si="4"/>
        <v>0.1111111111</v>
      </c>
      <c r="O32" s="29" t="s">
        <v>240</v>
      </c>
      <c r="P32" s="31"/>
      <c r="Q32" s="31"/>
    </row>
    <row r="33" ht="12.75" customHeight="1">
      <c r="A33" s="14" t="s">
        <v>118</v>
      </c>
      <c r="B33" s="13">
        <v>1.0</v>
      </c>
      <c r="C33" s="13">
        <v>9.0</v>
      </c>
      <c r="D33" s="13">
        <f t="shared" si="3"/>
        <v>0.1111111111</v>
      </c>
      <c r="H33" s="13">
        <f t="shared" si="4"/>
        <v>0.1111111111</v>
      </c>
      <c r="O33" s="29" t="s">
        <v>241</v>
      </c>
      <c r="P33" s="31"/>
      <c r="Q33" s="31"/>
    </row>
    <row r="34" ht="12.75" customHeight="1">
      <c r="A34" s="14" t="s">
        <v>114</v>
      </c>
      <c r="B34" s="13">
        <v>1.0</v>
      </c>
      <c r="C34" s="13">
        <v>9.0</v>
      </c>
      <c r="D34" s="13">
        <f t="shared" si="3"/>
        <v>0.1111111111</v>
      </c>
      <c r="H34" s="13">
        <f t="shared" si="4"/>
        <v>0.1111111111</v>
      </c>
      <c r="O34" s="29" t="s">
        <v>242</v>
      </c>
      <c r="P34" s="31"/>
      <c r="Q34" s="31"/>
    </row>
    <row r="35" ht="12.75" customHeight="1">
      <c r="A35" s="14" t="s">
        <v>113</v>
      </c>
      <c r="B35" s="13">
        <v>1.0</v>
      </c>
      <c r="C35" s="13">
        <v>9.0</v>
      </c>
      <c r="D35" s="13">
        <f t="shared" si="3"/>
        <v>0.1111111111</v>
      </c>
      <c r="H35" s="13">
        <f t="shared" si="4"/>
        <v>0.1111111111</v>
      </c>
      <c r="O35" s="29" t="s">
        <v>243</v>
      </c>
      <c r="P35" s="31"/>
      <c r="Q35" s="31"/>
    </row>
    <row r="36" ht="12.75" customHeight="1">
      <c r="A36" s="20" t="s">
        <v>122</v>
      </c>
      <c r="B36" s="13">
        <v>0.0</v>
      </c>
      <c r="C36" s="13">
        <v>9.0</v>
      </c>
      <c r="D36" s="13">
        <f t="shared" si="3"/>
        <v>0</v>
      </c>
      <c r="H36" s="13">
        <f t="shared" si="4"/>
        <v>0</v>
      </c>
      <c r="O36" s="30" t="s">
        <v>244</v>
      </c>
      <c r="P36" s="31"/>
      <c r="Q36" s="31">
        <v>1.0</v>
      </c>
    </row>
    <row r="37" ht="12.75" customHeight="1">
      <c r="A37" s="14" t="s">
        <v>120</v>
      </c>
      <c r="B37" s="13">
        <v>1.0</v>
      </c>
      <c r="C37" s="13">
        <v>9.0</v>
      </c>
      <c r="D37" s="13">
        <f t="shared" si="3"/>
        <v>0.1111111111</v>
      </c>
      <c r="H37" s="13">
        <f t="shared" si="4"/>
        <v>0.1111111111</v>
      </c>
      <c r="O37" s="29" t="s">
        <v>245</v>
      </c>
      <c r="P37" s="31"/>
      <c r="Q37" s="31"/>
    </row>
    <row r="38" ht="12.75" customHeight="1">
      <c r="A38" s="20" t="s">
        <v>110</v>
      </c>
      <c r="B38" s="13">
        <v>0.0</v>
      </c>
      <c r="C38" s="13">
        <v>9.0</v>
      </c>
      <c r="D38" s="13">
        <f t="shared" si="3"/>
        <v>0</v>
      </c>
      <c r="H38" s="13">
        <f t="shared" si="4"/>
        <v>0</v>
      </c>
      <c r="O38" s="30" t="s">
        <v>246</v>
      </c>
      <c r="P38" s="31"/>
      <c r="Q38" s="31">
        <v>1.0</v>
      </c>
    </row>
    <row r="39" ht="12.75" customHeight="1">
      <c r="A39" s="20" t="s">
        <v>121</v>
      </c>
      <c r="B39" s="13">
        <v>0.0</v>
      </c>
      <c r="C39" s="13">
        <v>9.0</v>
      </c>
      <c r="D39" s="13">
        <f t="shared" si="3"/>
        <v>0</v>
      </c>
      <c r="H39" s="13">
        <f t="shared" si="4"/>
        <v>0</v>
      </c>
      <c r="O39" s="30" t="s">
        <v>247</v>
      </c>
      <c r="P39" s="31"/>
      <c r="Q39" s="31">
        <v>1.0</v>
      </c>
    </row>
    <row r="40" ht="12.75" customHeight="1">
      <c r="A40" s="14" t="s">
        <v>116</v>
      </c>
      <c r="B40" s="13">
        <v>1.0</v>
      </c>
      <c r="C40" s="13">
        <v>9.0</v>
      </c>
      <c r="D40" s="13">
        <f t="shared" si="3"/>
        <v>0.1111111111</v>
      </c>
      <c r="H40" s="13">
        <f t="shared" si="4"/>
        <v>0.1111111111</v>
      </c>
      <c r="O40" s="29" t="s">
        <v>248</v>
      </c>
      <c r="P40" s="31"/>
      <c r="Q40" s="31"/>
    </row>
    <row r="41" ht="12.75" customHeight="1">
      <c r="A41" s="20" t="s">
        <v>115</v>
      </c>
      <c r="B41" s="13">
        <v>0.0</v>
      </c>
      <c r="C41" s="13">
        <v>9.0</v>
      </c>
      <c r="D41" s="13">
        <f t="shared" si="3"/>
        <v>0</v>
      </c>
      <c r="H41" s="13">
        <f t="shared" si="4"/>
        <v>0</v>
      </c>
      <c r="O41" s="30" t="s">
        <v>249</v>
      </c>
      <c r="P41" s="31"/>
      <c r="Q41" s="31">
        <v>1.0</v>
      </c>
    </row>
    <row r="42" ht="12.75" customHeight="1">
      <c r="A42" s="20" t="s">
        <v>119</v>
      </c>
      <c r="B42" s="13">
        <v>0.0</v>
      </c>
      <c r="C42" s="13">
        <v>9.0</v>
      </c>
      <c r="D42" s="13">
        <f t="shared" si="3"/>
        <v>0</v>
      </c>
      <c r="H42" s="13">
        <f t="shared" si="4"/>
        <v>0</v>
      </c>
      <c r="O42" s="30" t="s">
        <v>250</v>
      </c>
      <c r="P42" s="31"/>
      <c r="Q42" s="31">
        <v>1.0</v>
      </c>
    </row>
    <row r="43" ht="12.75" customHeight="1">
      <c r="A43" s="20" t="s">
        <v>123</v>
      </c>
      <c r="B43" s="13">
        <v>0.0</v>
      </c>
      <c r="C43" s="13">
        <v>9.0</v>
      </c>
      <c r="D43" s="13">
        <f t="shared" si="3"/>
        <v>0</v>
      </c>
      <c r="H43" s="13">
        <f t="shared" si="4"/>
        <v>0</v>
      </c>
      <c r="O43" s="30" t="s">
        <v>251</v>
      </c>
      <c r="P43" s="31">
        <v>1.0</v>
      </c>
      <c r="Q43" s="31"/>
    </row>
    <row r="44" ht="12.75" customHeight="1">
      <c r="A44" s="28" t="s">
        <v>124</v>
      </c>
      <c r="O44" s="32" t="s">
        <v>252</v>
      </c>
      <c r="P44" s="31"/>
      <c r="Q44" s="31"/>
    </row>
    <row r="45" ht="12.75" customHeight="1">
      <c r="A45" s="28" t="s">
        <v>125</v>
      </c>
      <c r="O45" s="32" t="s">
        <v>253</v>
      </c>
      <c r="P45" s="31"/>
      <c r="Q45" s="31"/>
    </row>
    <row r="46" ht="12.75" customHeight="1">
      <c r="P46" s="13">
        <f t="shared" ref="P46:Q46" si="5">SUM(P26:P45)</f>
        <v>1</v>
      </c>
      <c r="Q46" s="13">
        <f t="shared" si="5"/>
        <v>8</v>
      </c>
    </row>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9.5"/>
    <col customWidth="1" min="2" max="27" width="6.0"/>
  </cols>
  <sheetData>
    <row r="1" ht="12.75" customHeight="1">
      <c r="B1" s="13" t="s">
        <v>11</v>
      </c>
      <c r="C1" s="13" t="s">
        <v>14</v>
      </c>
      <c r="D1" s="13" t="s">
        <v>18</v>
      </c>
      <c r="F1" s="13" t="s">
        <v>53</v>
      </c>
      <c r="G1" s="13" t="s">
        <v>56</v>
      </c>
      <c r="H1" s="13" t="s">
        <v>58</v>
      </c>
      <c r="I1" s="13" t="s">
        <v>60</v>
      </c>
      <c r="J1" s="13" t="s">
        <v>66</v>
      </c>
      <c r="L1" s="13" t="s">
        <v>87</v>
      </c>
      <c r="O1" s="13" t="s">
        <v>224</v>
      </c>
      <c r="P1" s="13" t="s">
        <v>225</v>
      </c>
      <c r="S1" s="13" t="s">
        <v>20</v>
      </c>
      <c r="T1" s="13" t="s">
        <v>22</v>
      </c>
      <c r="U1" s="13" t="s">
        <v>24</v>
      </c>
      <c r="V1" s="13" t="s">
        <v>26</v>
      </c>
      <c r="X1" s="13" t="s">
        <v>34</v>
      </c>
      <c r="Y1" s="13" t="s">
        <v>36</v>
      </c>
      <c r="Z1" s="13" t="s">
        <v>38</v>
      </c>
      <c r="AA1" s="13" t="s">
        <v>40</v>
      </c>
    </row>
    <row r="2" ht="12.75" customHeight="1">
      <c r="A2" s="14" t="s">
        <v>107</v>
      </c>
      <c r="B2" s="13">
        <f t="shared" ref="B2:B20" si="1">H26</f>
        <v>0</v>
      </c>
      <c r="C2" s="13">
        <f t="shared" ref="C2:C4" si="2">1/9</f>
        <v>0.1111111111</v>
      </c>
      <c r="D2" s="13" t="str">
        <f t="shared" ref="D2:D20" si="3">I26</f>
        <v/>
      </c>
      <c r="F2" s="13">
        <v>0.0</v>
      </c>
      <c r="H2" s="13">
        <v>10.0</v>
      </c>
      <c r="I2" s="13">
        <v>1.0</v>
      </c>
      <c r="J2" s="13">
        <v>1.0</v>
      </c>
      <c r="O2" s="13">
        <v>3.0</v>
      </c>
      <c r="Z2" s="13">
        <v>1.0</v>
      </c>
    </row>
    <row r="3" ht="12.75" customHeight="1">
      <c r="A3" s="14" t="s">
        <v>106</v>
      </c>
      <c r="B3" s="13">
        <f t="shared" si="1"/>
        <v>0</v>
      </c>
      <c r="C3" s="13">
        <f t="shared" si="2"/>
        <v>0.1111111111</v>
      </c>
      <c r="D3" s="13" t="str">
        <f t="shared" si="3"/>
        <v/>
      </c>
      <c r="F3" s="13">
        <v>1.0</v>
      </c>
      <c r="H3" s="13">
        <v>10.0</v>
      </c>
      <c r="I3" s="13">
        <v>1.0</v>
      </c>
      <c r="J3" s="13">
        <v>1.0</v>
      </c>
      <c r="O3" s="13">
        <v>3.0</v>
      </c>
      <c r="Z3" s="13">
        <v>1.0</v>
      </c>
    </row>
    <row r="4" ht="12.75" customHeight="1">
      <c r="A4" s="14" t="s">
        <v>108</v>
      </c>
      <c r="B4" s="13">
        <f t="shared" si="1"/>
        <v>0</v>
      </c>
      <c r="C4" s="13">
        <f t="shared" si="2"/>
        <v>0.1111111111</v>
      </c>
      <c r="D4" s="13" t="str">
        <f t="shared" si="3"/>
        <v/>
      </c>
      <c r="F4" s="13">
        <v>1.0</v>
      </c>
      <c r="H4" s="13">
        <v>10.0</v>
      </c>
      <c r="I4" s="13">
        <v>1.0</v>
      </c>
      <c r="J4" s="13">
        <v>1.0</v>
      </c>
      <c r="O4" s="13">
        <v>3.0</v>
      </c>
      <c r="Z4" s="13">
        <v>1.0</v>
      </c>
    </row>
    <row r="5" ht="12.75" customHeight="1">
      <c r="A5" s="20" t="s">
        <v>109</v>
      </c>
      <c r="B5" s="13">
        <f t="shared" si="1"/>
        <v>0.125</v>
      </c>
      <c r="C5" s="13">
        <f t="shared" ref="C5:C7" si="4">1/8</f>
        <v>0.125</v>
      </c>
      <c r="D5" s="13" t="str">
        <f t="shared" si="3"/>
        <v/>
      </c>
      <c r="O5" s="13">
        <v>3.0</v>
      </c>
      <c r="Z5" s="13">
        <v>1.0</v>
      </c>
      <c r="AA5" s="13">
        <v>1.0</v>
      </c>
    </row>
    <row r="6" ht="12.75" customHeight="1">
      <c r="A6" s="20" t="s">
        <v>117</v>
      </c>
      <c r="B6" s="13">
        <f t="shared" si="1"/>
        <v>0</v>
      </c>
      <c r="C6" s="13">
        <f t="shared" si="4"/>
        <v>0.125</v>
      </c>
      <c r="D6" s="13">
        <f t="shared" si="3"/>
        <v>1</v>
      </c>
      <c r="O6" s="13">
        <v>3.0</v>
      </c>
      <c r="Z6" s="13">
        <v>1.0</v>
      </c>
    </row>
    <row r="7" ht="12.75" customHeight="1">
      <c r="A7" s="20" t="s">
        <v>112</v>
      </c>
      <c r="B7" s="13">
        <f t="shared" si="1"/>
        <v>0.125</v>
      </c>
      <c r="C7" s="13">
        <f t="shared" si="4"/>
        <v>0.125</v>
      </c>
      <c r="D7" s="13" t="str">
        <f t="shared" si="3"/>
        <v/>
      </c>
      <c r="O7" s="13">
        <v>3.0</v>
      </c>
      <c r="Z7" s="13">
        <v>1.0</v>
      </c>
      <c r="AA7" s="13">
        <v>1.0</v>
      </c>
    </row>
    <row r="8" ht="12.75" customHeight="1">
      <c r="A8" s="14" t="s">
        <v>111</v>
      </c>
      <c r="B8" s="13">
        <f t="shared" si="1"/>
        <v>0</v>
      </c>
      <c r="C8" s="13">
        <f t="shared" ref="C8:C11" si="5">1/9</f>
        <v>0.1111111111</v>
      </c>
      <c r="D8" s="13" t="str">
        <f t="shared" si="3"/>
        <v/>
      </c>
      <c r="F8" s="13">
        <v>1.0</v>
      </c>
      <c r="H8" s="13">
        <v>10.0</v>
      </c>
      <c r="I8" s="13">
        <v>1.0</v>
      </c>
      <c r="J8" s="13">
        <v>1.0</v>
      </c>
      <c r="O8" s="13">
        <v>3.0</v>
      </c>
      <c r="Z8" s="13">
        <v>1.0</v>
      </c>
    </row>
    <row r="9" ht="12.75" customHeight="1">
      <c r="A9" s="14" t="s">
        <v>118</v>
      </c>
      <c r="B9" s="13">
        <f t="shared" si="1"/>
        <v>0</v>
      </c>
      <c r="C9" s="13">
        <f t="shared" si="5"/>
        <v>0.1111111111</v>
      </c>
      <c r="D9" s="13" t="str">
        <f t="shared" si="3"/>
        <v/>
      </c>
      <c r="F9" s="13">
        <v>1.0</v>
      </c>
      <c r="H9" s="13">
        <v>10.0</v>
      </c>
      <c r="I9" s="13">
        <v>1.0</v>
      </c>
      <c r="J9" s="13">
        <v>1.0</v>
      </c>
      <c r="O9" s="13">
        <v>3.0</v>
      </c>
      <c r="Z9" s="13">
        <v>1.0</v>
      </c>
    </row>
    <row r="10" ht="12.75" customHeight="1">
      <c r="A10" s="14" t="s">
        <v>114</v>
      </c>
      <c r="B10" s="13">
        <f t="shared" si="1"/>
        <v>0</v>
      </c>
      <c r="C10" s="13">
        <f t="shared" si="5"/>
        <v>0.1111111111</v>
      </c>
      <c r="D10" s="13">
        <f t="shared" si="3"/>
        <v>1</v>
      </c>
      <c r="F10" s="13">
        <v>1.0</v>
      </c>
      <c r="H10" s="13">
        <v>10.0</v>
      </c>
      <c r="I10" s="13">
        <v>1.0</v>
      </c>
      <c r="J10" s="13">
        <v>1.0</v>
      </c>
      <c r="O10" s="13">
        <v>3.0</v>
      </c>
      <c r="Z10" s="13">
        <v>1.0</v>
      </c>
    </row>
    <row r="11" ht="12.75" customHeight="1">
      <c r="A11" s="14" t="s">
        <v>113</v>
      </c>
      <c r="B11" s="13">
        <f t="shared" si="1"/>
        <v>0</v>
      </c>
      <c r="C11" s="13">
        <f t="shared" si="5"/>
        <v>0.1111111111</v>
      </c>
      <c r="D11" s="13" t="str">
        <f t="shared" si="3"/>
        <v/>
      </c>
      <c r="F11" s="13">
        <v>1.0</v>
      </c>
      <c r="G11" s="13">
        <v>3.0</v>
      </c>
      <c r="H11" s="13">
        <v>10.0</v>
      </c>
      <c r="I11" s="13">
        <v>1.0</v>
      </c>
      <c r="O11" s="13">
        <v>3.0</v>
      </c>
      <c r="Z11" s="13">
        <v>1.0</v>
      </c>
    </row>
    <row r="12" ht="12.75" customHeight="1">
      <c r="A12" s="20" t="s">
        <v>122</v>
      </c>
      <c r="B12" s="13">
        <f t="shared" si="1"/>
        <v>0.125</v>
      </c>
      <c r="C12" s="13">
        <f>1/8</f>
        <v>0.125</v>
      </c>
      <c r="D12" s="13" t="str">
        <f t="shared" si="3"/>
        <v/>
      </c>
      <c r="O12" s="13">
        <v>3.0</v>
      </c>
      <c r="Z12" s="13">
        <v>1.0</v>
      </c>
      <c r="AA12" s="13">
        <v>1.0</v>
      </c>
    </row>
    <row r="13" ht="12.75" customHeight="1">
      <c r="A13" s="14" t="s">
        <v>120</v>
      </c>
      <c r="B13" s="13">
        <f t="shared" si="1"/>
        <v>0</v>
      </c>
      <c r="C13" s="13">
        <f>1/9</f>
        <v>0.1111111111</v>
      </c>
      <c r="D13" s="13" t="str">
        <f t="shared" si="3"/>
        <v/>
      </c>
      <c r="F13" s="13">
        <v>0.0</v>
      </c>
      <c r="H13" s="13">
        <v>10.0</v>
      </c>
      <c r="I13" s="13">
        <v>1.0</v>
      </c>
      <c r="J13" s="13">
        <v>1.0</v>
      </c>
      <c r="O13" s="13">
        <v>3.0</v>
      </c>
      <c r="Z13" s="13">
        <v>1.0</v>
      </c>
    </row>
    <row r="14" ht="12.75" customHeight="1">
      <c r="A14" s="20" t="s">
        <v>110</v>
      </c>
      <c r="B14" s="13">
        <f t="shared" si="1"/>
        <v>0.125</v>
      </c>
      <c r="C14" s="13">
        <f t="shared" ref="C14:C15" si="6">1/8</f>
        <v>0.125</v>
      </c>
      <c r="D14" s="13" t="str">
        <f t="shared" si="3"/>
        <v/>
      </c>
      <c r="O14" s="13">
        <v>3.0</v>
      </c>
      <c r="Z14" s="13">
        <v>1.0</v>
      </c>
      <c r="AA14" s="13">
        <v>1.0</v>
      </c>
    </row>
    <row r="15" ht="12.75" customHeight="1">
      <c r="A15" s="20" t="s">
        <v>121</v>
      </c>
      <c r="B15" s="13">
        <f t="shared" si="1"/>
        <v>0.125</v>
      </c>
      <c r="C15" s="13">
        <f t="shared" si="6"/>
        <v>0.125</v>
      </c>
      <c r="D15" s="13" t="str">
        <f t="shared" si="3"/>
        <v/>
      </c>
      <c r="O15" s="13">
        <v>3.0</v>
      </c>
      <c r="Z15" s="13">
        <v>1.0</v>
      </c>
      <c r="AA15" s="13">
        <v>1.0</v>
      </c>
    </row>
    <row r="16" ht="12.75" customHeight="1">
      <c r="A16" s="14" t="s">
        <v>116</v>
      </c>
      <c r="B16" s="13">
        <f t="shared" si="1"/>
        <v>0</v>
      </c>
      <c r="C16" s="13">
        <f>1/9</f>
        <v>0.1111111111</v>
      </c>
      <c r="D16" s="13" t="str">
        <f t="shared" si="3"/>
        <v/>
      </c>
      <c r="F16" s="13">
        <v>1.0</v>
      </c>
      <c r="H16" s="13">
        <v>10.0</v>
      </c>
      <c r="I16" s="13">
        <v>1.0</v>
      </c>
      <c r="J16" s="13">
        <v>1.0</v>
      </c>
      <c r="O16" s="13">
        <v>3.0</v>
      </c>
      <c r="Z16" s="13">
        <v>1.0</v>
      </c>
    </row>
    <row r="17" ht="12.75" customHeight="1">
      <c r="A17" s="20" t="s">
        <v>115</v>
      </c>
      <c r="B17" s="13">
        <f t="shared" si="1"/>
        <v>0.125</v>
      </c>
      <c r="C17" s="13">
        <f t="shared" ref="C17:C19" si="7">1/8</f>
        <v>0.125</v>
      </c>
      <c r="D17" s="13" t="str">
        <f t="shared" si="3"/>
        <v/>
      </c>
      <c r="O17" s="13">
        <v>3.0</v>
      </c>
      <c r="Z17" s="13">
        <v>1.0</v>
      </c>
      <c r="AA17" s="13">
        <v>1.0</v>
      </c>
    </row>
    <row r="18" ht="12.75" customHeight="1">
      <c r="A18" s="20" t="s">
        <v>119</v>
      </c>
      <c r="B18" s="13">
        <f t="shared" si="1"/>
        <v>0.125</v>
      </c>
      <c r="C18" s="13">
        <f t="shared" si="7"/>
        <v>0.125</v>
      </c>
      <c r="D18" s="13" t="str">
        <f t="shared" si="3"/>
        <v/>
      </c>
      <c r="O18" s="13">
        <v>3.0</v>
      </c>
      <c r="Z18" s="13">
        <v>1.0</v>
      </c>
      <c r="AA18" s="13">
        <v>1.0</v>
      </c>
    </row>
    <row r="19" ht="12.75" customHeight="1">
      <c r="A19" s="20" t="s">
        <v>123</v>
      </c>
      <c r="B19" s="13">
        <f t="shared" si="1"/>
        <v>0.125</v>
      </c>
      <c r="C19" s="13">
        <f t="shared" si="7"/>
        <v>0.125</v>
      </c>
      <c r="D19" s="13" t="str">
        <f t="shared" si="3"/>
        <v/>
      </c>
      <c r="O19" s="13">
        <v>3.0</v>
      </c>
      <c r="Z19" s="13">
        <v>1.0</v>
      </c>
      <c r="AA19" s="13">
        <v>1.0</v>
      </c>
    </row>
    <row r="20" ht="12.75" customHeight="1">
      <c r="A20" s="14" t="s">
        <v>124</v>
      </c>
      <c r="B20" s="13">
        <f t="shared" si="1"/>
        <v>0</v>
      </c>
      <c r="C20" s="13">
        <f>1/9</f>
        <v>0.1111111111</v>
      </c>
      <c r="D20" s="13" t="str">
        <f t="shared" si="3"/>
        <v/>
      </c>
      <c r="F20" s="13">
        <v>0.0</v>
      </c>
      <c r="G20" s="13">
        <v>7.0</v>
      </c>
      <c r="H20" s="13">
        <v>10.0</v>
      </c>
      <c r="I20" s="13">
        <v>1.0</v>
      </c>
      <c r="O20" s="13">
        <v>3.0</v>
      </c>
      <c r="Z20" s="13">
        <v>1.0</v>
      </c>
    </row>
    <row r="21" ht="12.75" customHeight="1">
      <c r="A21" s="28" t="s">
        <v>125</v>
      </c>
    </row>
    <row r="22" ht="12.75" customHeight="1"/>
    <row r="23" ht="12.75" customHeight="1"/>
    <row r="24" ht="12.75" customHeight="1">
      <c r="B24" s="13" t="s">
        <v>256</v>
      </c>
      <c r="P24" s="13" t="s">
        <v>281</v>
      </c>
    </row>
    <row r="25" ht="12.75" customHeight="1">
      <c r="B25" s="13" t="s">
        <v>230</v>
      </c>
      <c r="C25" s="13" t="s">
        <v>231</v>
      </c>
      <c r="D25" s="13" t="s">
        <v>232</v>
      </c>
      <c r="H25" s="13" t="s">
        <v>233</v>
      </c>
      <c r="I25" s="13" t="s">
        <v>18</v>
      </c>
      <c r="P25" s="29" t="s">
        <v>243</v>
      </c>
      <c r="Q25" s="29" t="s">
        <v>252</v>
      </c>
    </row>
    <row r="26" ht="12.75" customHeight="1">
      <c r="A26" s="14" t="s">
        <v>107</v>
      </c>
      <c r="B26" s="13">
        <v>0.0</v>
      </c>
      <c r="C26" s="13">
        <v>9.0</v>
      </c>
      <c r="D26" s="13">
        <f t="shared" ref="D26:D27" si="8">B26/C26</f>
        <v>0</v>
      </c>
      <c r="H26" s="13">
        <f t="shared" ref="H26:H44" si="9">D26+G26</f>
        <v>0</v>
      </c>
      <c r="O26" s="29" t="s">
        <v>238</v>
      </c>
      <c r="P26" s="31">
        <v>1.0</v>
      </c>
      <c r="Q26" s="31"/>
    </row>
    <row r="27" ht="12.75" customHeight="1">
      <c r="A27" s="14" t="s">
        <v>106</v>
      </c>
      <c r="B27" s="13">
        <v>0.0</v>
      </c>
      <c r="C27" s="13">
        <v>9.0</v>
      </c>
      <c r="D27" s="13">
        <f t="shared" si="8"/>
        <v>0</v>
      </c>
      <c r="H27" s="13">
        <f t="shared" si="9"/>
        <v>0</v>
      </c>
      <c r="O27" s="29" t="s">
        <v>234</v>
      </c>
      <c r="P27" s="31"/>
      <c r="Q27" s="31">
        <v>1.0</v>
      </c>
    </row>
    <row r="28" ht="12.75" customHeight="1">
      <c r="A28" s="14" t="s">
        <v>108</v>
      </c>
      <c r="B28" s="13">
        <v>0.0</v>
      </c>
      <c r="C28" s="13">
        <v>9.0</v>
      </c>
      <c r="D28" s="13">
        <v>0.0</v>
      </c>
      <c r="H28" s="13">
        <f t="shared" si="9"/>
        <v>0</v>
      </c>
      <c r="O28" s="29" t="s">
        <v>236</v>
      </c>
      <c r="P28" s="31"/>
      <c r="Q28" s="31">
        <v>1.0</v>
      </c>
    </row>
    <row r="29" ht="12.75" customHeight="1">
      <c r="A29" s="20" t="s">
        <v>109</v>
      </c>
      <c r="B29" s="13">
        <v>1.0</v>
      </c>
      <c r="C29" s="13">
        <v>8.0</v>
      </c>
      <c r="D29" s="13">
        <f t="shared" ref="D29:D44" si="10">B29/C29</f>
        <v>0.125</v>
      </c>
      <c r="H29" s="13">
        <f t="shared" si="9"/>
        <v>0.125</v>
      </c>
      <c r="O29" s="30" t="s">
        <v>237</v>
      </c>
      <c r="P29" s="31"/>
      <c r="Q29" s="31"/>
    </row>
    <row r="30" ht="12.75" customHeight="1">
      <c r="A30" s="20" t="s">
        <v>117</v>
      </c>
      <c r="B30" s="28"/>
      <c r="C30" s="13">
        <v>8.0</v>
      </c>
      <c r="D30" s="13">
        <f t="shared" si="10"/>
        <v>0</v>
      </c>
      <c r="H30" s="13">
        <f t="shared" si="9"/>
        <v>0</v>
      </c>
      <c r="I30" s="13">
        <v>1.0</v>
      </c>
      <c r="O30" s="30" t="s">
        <v>235</v>
      </c>
      <c r="P30" s="31"/>
      <c r="Q30" s="31"/>
    </row>
    <row r="31" ht="12.75" customHeight="1">
      <c r="A31" s="20" t="s">
        <v>112</v>
      </c>
      <c r="B31" s="13">
        <v>1.0</v>
      </c>
      <c r="C31" s="13">
        <v>8.0</v>
      </c>
      <c r="D31" s="13">
        <f t="shared" si="10"/>
        <v>0.125</v>
      </c>
      <c r="H31" s="13">
        <f t="shared" si="9"/>
        <v>0.125</v>
      </c>
      <c r="O31" s="30" t="s">
        <v>239</v>
      </c>
      <c r="P31" s="31"/>
      <c r="Q31" s="31"/>
    </row>
    <row r="32" ht="12.75" customHeight="1">
      <c r="A32" s="14" t="s">
        <v>111</v>
      </c>
      <c r="B32" s="13">
        <v>0.0</v>
      </c>
      <c r="C32" s="13">
        <v>9.0</v>
      </c>
      <c r="D32" s="13">
        <f t="shared" si="10"/>
        <v>0</v>
      </c>
      <c r="H32" s="13">
        <f t="shared" si="9"/>
        <v>0</v>
      </c>
      <c r="O32" s="29" t="s">
        <v>240</v>
      </c>
      <c r="P32" s="31"/>
      <c r="Q32" s="31">
        <v>1.0</v>
      </c>
    </row>
    <row r="33" ht="12.75" customHeight="1">
      <c r="A33" s="14" t="s">
        <v>118</v>
      </c>
      <c r="B33" s="13">
        <v>0.0</v>
      </c>
      <c r="C33" s="13">
        <v>9.0</v>
      </c>
      <c r="D33" s="13">
        <f t="shared" si="10"/>
        <v>0</v>
      </c>
      <c r="H33" s="13">
        <f t="shared" si="9"/>
        <v>0</v>
      </c>
      <c r="O33" s="29" t="s">
        <v>241</v>
      </c>
      <c r="P33" s="31"/>
      <c r="Q33" s="31">
        <v>1.0</v>
      </c>
    </row>
    <row r="34" ht="12.75" customHeight="1">
      <c r="A34" s="14" t="s">
        <v>114</v>
      </c>
      <c r="B34" s="28"/>
      <c r="C34" s="13">
        <v>9.0</v>
      </c>
      <c r="D34" s="13">
        <f t="shared" si="10"/>
        <v>0</v>
      </c>
      <c r="H34" s="13">
        <f t="shared" si="9"/>
        <v>0</v>
      </c>
      <c r="I34" s="13">
        <v>1.0</v>
      </c>
      <c r="O34" s="29" t="s">
        <v>242</v>
      </c>
      <c r="P34" s="31"/>
      <c r="Q34" s="31">
        <v>1.0</v>
      </c>
    </row>
    <row r="35" ht="12.75" customHeight="1">
      <c r="A35" s="14" t="s">
        <v>113</v>
      </c>
      <c r="B35" s="13">
        <v>0.0</v>
      </c>
      <c r="C35" s="13">
        <v>9.0</v>
      </c>
      <c r="D35" s="13">
        <f t="shared" si="10"/>
        <v>0</v>
      </c>
      <c r="H35" s="13">
        <f t="shared" si="9"/>
        <v>0</v>
      </c>
      <c r="O35" s="29" t="s">
        <v>243</v>
      </c>
      <c r="P35" s="31"/>
      <c r="Q35" s="31">
        <v>1.0</v>
      </c>
    </row>
    <row r="36" ht="12.75" customHeight="1">
      <c r="A36" s="20" t="s">
        <v>122</v>
      </c>
      <c r="B36" s="13">
        <v>1.0</v>
      </c>
      <c r="C36" s="13">
        <v>8.0</v>
      </c>
      <c r="D36" s="13">
        <f t="shared" si="10"/>
        <v>0.125</v>
      </c>
      <c r="H36" s="13">
        <f t="shared" si="9"/>
        <v>0.125</v>
      </c>
      <c r="O36" s="30" t="s">
        <v>244</v>
      </c>
      <c r="P36" s="31"/>
      <c r="Q36" s="31"/>
    </row>
    <row r="37" ht="12.75" customHeight="1">
      <c r="A37" s="14" t="s">
        <v>120</v>
      </c>
      <c r="B37" s="13">
        <v>0.0</v>
      </c>
      <c r="C37" s="13">
        <v>9.0</v>
      </c>
      <c r="D37" s="13">
        <f t="shared" si="10"/>
        <v>0</v>
      </c>
      <c r="H37" s="13">
        <f t="shared" si="9"/>
        <v>0</v>
      </c>
      <c r="O37" s="29" t="s">
        <v>245</v>
      </c>
      <c r="P37" s="31">
        <v>1.0</v>
      </c>
      <c r="Q37" s="31"/>
    </row>
    <row r="38" ht="12.75" customHeight="1">
      <c r="A38" s="20" t="s">
        <v>110</v>
      </c>
      <c r="B38" s="13">
        <v>1.0</v>
      </c>
      <c r="C38" s="13">
        <v>8.0</v>
      </c>
      <c r="D38" s="13">
        <f t="shared" si="10"/>
        <v>0.125</v>
      </c>
      <c r="H38" s="13">
        <f t="shared" si="9"/>
        <v>0.125</v>
      </c>
      <c r="O38" s="30" t="s">
        <v>246</v>
      </c>
      <c r="P38" s="31"/>
      <c r="Q38" s="31"/>
    </row>
    <row r="39" ht="12.75" customHeight="1">
      <c r="A39" s="20" t="s">
        <v>121</v>
      </c>
      <c r="B39" s="13">
        <v>1.0</v>
      </c>
      <c r="C39" s="13">
        <v>8.0</v>
      </c>
      <c r="D39" s="13">
        <f t="shared" si="10"/>
        <v>0.125</v>
      </c>
      <c r="H39" s="13">
        <f t="shared" si="9"/>
        <v>0.125</v>
      </c>
      <c r="O39" s="30" t="s">
        <v>247</v>
      </c>
      <c r="P39" s="31"/>
      <c r="Q39" s="31"/>
    </row>
    <row r="40" ht="12.75" customHeight="1">
      <c r="A40" s="14" t="s">
        <v>116</v>
      </c>
      <c r="B40" s="13">
        <v>0.0</v>
      </c>
      <c r="C40" s="13">
        <v>9.0</v>
      </c>
      <c r="D40" s="13">
        <f t="shared" si="10"/>
        <v>0</v>
      </c>
      <c r="H40" s="13">
        <f t="shared" si="9"/>
        <v>0</v>
      </c>
      <c r="O40" s="29" t="s">
        <v>248</v>
      </c>
      <c r="P40" s="31"/>
      <c r="Q40" s="31">
        <v>1.0</v>
      </c>
    </row>
    <row r="41" ht="12.75" customHeight="1">
      <c r="A41" s="20" t="s">
        <v>115</v>
      </c>
      <c r="B41" s="13">
        <v>1.0</v>
      </c>
      <c r="C41" s="13">
        <v>8.0</v>
      </c>
      <c r="D41" s="13">
        <f t="shared" si="10"/>
        <v>0.125</v>
      </c>
      <c r="H41" s="13">
        <f t="shared" si="9"/>
        <v>0.125</v>
      </c>
      <c r="O41" s="30" t="s">
        <v>249</v>
      </c>
      <c r="P41" s="31"/>
      <c r="Q41" s="31"/>
    </row>
    <row r="42" ht="12.75" customHeight="1">
      <c r="A42" s="20" t="s">
        <v>119</v>
      </c>
      <c r="B42" s="13">
        <v>1.0</v>
      </c>
      <c r="C42" s="13">
        <v>8.0</v>
      </c>
      <c r="D42" s="13">
        <f t="shared" si="10"/>
        <v>0.125</v>
      </c>
      <c r="H42" s="13">
        <f t="shared" si="9"/>
        <v>0.125</v>
      </c>
      <c r="O42" s="30" t="s">
        <v>250</v>
      </c>
      <c r="P42" s="31"/>
      <c r="Q42" s="31"/>
    </row>
    <row r="43" ht="12.75" customHeight="1">
      <c r="A43" s="20" t="s">
        <v>123</v>
      </c>
      <c r="B43" s="13">
        <v>1.0</v>
      </c>
      <c r="C43" s="13">
        <v>8.0</v>
      </c>
      <c r="D43" s="13">
        <f t="shared" si="10"/>
        <v>0.125</v>
      </c>
      <c r="H43" s="13">
        <f t="shared" si="9"/>
        <v>0.125</v>
      </c>
      <c r="O43" s="30" t="s">
        <v>251</v>
      </c>
      <c r="P43" s="31"/>
      <c r="Q43" s="31"/>
    </row>
    <row r="44" ht="12.75" customHeight="1">
      <c r="A44" s="14" t="s">
        <v>124</v>
      </c>
      <c r="B44" s="13">
        <v>0.0</v>
      </c>
      <c r="C44" s="13">
        <v>9.0</v>
      </c>
      <c r="D44" s="13">
        <f t="shared" si="10"/>
        <v>0</v>
      </c>
      <c r="H44" s="13">
        <f t="shared" si="9"/>
        <v>0</v>
      </c>
      <c r="O44" s="29" t="s">
        <v>252</v>
      </c>
      <c r="P44" s="31">
        <v>1.0</v>
      </c>
      <c r="Q44" s="31"/>
    </row>
    <row r="45" ht="12.75" customHeight="1">
      <c r="A45" s="28" t="s">
        <v>125</v>
      </c>
      <c r="O45" s="32" t="s">
        <v>253</v>
      </c>
      <c r="P45" s="31"/>
      <c r="Q45" s="31"/>
    </row>
    <row r="46" ht="12.75" customHeight="1">
      <c r="P46" s="13">
        <f t="shared" ref="P46:Q46" si="11">SUM(P26:P45)</f>
        <v>3</v>
      </c>
      <c r="Q46" s="13">
        <f t="shared" si="11"/>
        <v>7</v>
      </c>
    </row>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9.63"/>
    <col customWidth="1" min="2" max="27" width="6.0"/>
  </cols>
  <sheetData>
    <row r="1" ht="12.75" customHeight="1">
      <c r="B1" s="13" t="s">
        <v>11</v>
      </c>
      <c r="C1" s="13" t="s">
        <v>14</v>
      </c>
      <c r="D1" s="13" t="s">
        <v>18</v>
      </c>
      <c r="F1" s="13" t="s">
        <v>53</v>
      </c>
      <c r="G1" s="13" t="s">
        <v>56</v>
      </c>
      <c r="H1" s="13" t="s">
        <v>58</v>
      </c>
      <c r="I1" s="13" t="s">
        <v>60</v>
      </c>
      <c r="J1" s="13" t="s">
        <v>66</v>
      </c>
      <c r="L1" s="13" t="s">
        <v>87</v>
      </c>
      <c r="O1" s="13" t="s">
        <v>224</v>
      </c>
      <c r="P1" s="13" t="s">
        <v>225</v>
      </c>
      <c r="S1" s="13" t="s">
        <v>20</v>
      </c>
      <c r="T1" s="13" t="s">
        <v>22</v>
      </c>
      <c r="U1" s="13" t="s">
        <v>24</v>
      </c>
      <c r="V1" s="13" t="s">
        <v>26</v>
      </c>
      <c r="X1" s="13" t="s">
        <v>34</v>
      </c>
      <c r="Y1" s="13" t="s">
        <v>36</v>
      </c>
      <c r="Z1" s="13" t="s">
        <v>38</v>
      </c>
      <c r="AA1" s="13" t="s">
        <v>40</v>
      </c>
    </row>
    <row r="2" ht="12.75" customHeight="1">
      <c r="A2" s="14" t="s">
        <v>107</v>
      </c>
      <c r="B2" s="13">
        <f t="shared" ref="B2:B21" si="1">H26</f>
        <v>0.1</v>
      </c>
      <c r="C2" s="13">
        <v>0.1</v>
      </c>
      <c r="D2" s="13">
        <v>0.0</v>
      </c>
      <c r="O2" s="13">
        <v>3.0</v>
      </c>
      <c r="Z2" s="13">
        <v>1.0</v>
      </c>
      <c r="AA2" s="13">
        <v>1.0</v>
      </c>
    </row>
    <row r="3" ht="12.75" customHeight="1">
      <c r="A3" s="14" t="s">
        <v>106</v>
      </c>
      <c r="B3" s="13">
        <f t="shared" si="1"/>
        <v>0.1</v>
      </c>
      <c r="C3" s="13">
        <v>0.1</v>
      </c>
      <c r="D3" s="13">
        <v>0.0</v>
      </c>
      <c r="O3" s="13">
        <v>3.0</v>
      </c>
      <c r="Z3" s="13">
        <v>1.0</v>
      </c>
      <c r="AA3" s="13">
        <v>1.0</v>
      </c>
    </row>
    <row r="4" ht="12.75" customHeight="1">
      <c r="A4" s="14" t="s">
        <v>108</v>
      </c>
      <c r="B4" s="13">
        <f t="shared" si="1"/>
        <v>0.1</v>
      </c>
      <c r="C4" s="13">
        <v>0.1</v>
      </c>
      <c r="D4" s="13">
        <v>0.0</v>
      </c>
      <c r="O4" s="13">
        <v>3.0</v>
      </c>
      <c r="Z4" s="13">
        <v>1.0</v>
      </c>
      <c r="AA4" s="13">
        <v>1.0</v>
      </c>
    </row>
    <row r="5" ht="12.75" customHeight="1">
      <c r="A5" s="20" t="s">
        <v>109</v>
      </c>
      <c r="B5" s="13">
        <f t="shared" si="1"/>
        <v>0</v>
      </c>
      <c r="C5" s="13">
        <v>0.1</v>
      </c>
      <c r="D5" s="13">
        <v>0.0</v>
      </c>
      <c r="F5" s="13">
        <v>1.0</v>
      </c>
      <c r="H5" s="13">
        <v>10.0</v>
      </c>
      <c r="I5" s="13">
        <v>1.0</v>
      </c>
      <c r="J5" s="13">
        <v>1.0</v>
      </c>
      <c r="O5" s="13">
        <v>3.0</v>
      </c>
      <c r="Z5" s="13">
        <v>1.0</v>
      </c>
    </row>
    <row r="6" ht="12.75" customHeight="1">
      <c r="A6" s="20" t="s">
        <v>117</v>
      </c>
      <c r="B6" s="13">
        <f t="shared" si="1"/>
        <v>0</v>
      </c>
      <c r="C6" s="13">
        <v>0.1</v>
      </c>
      <c r="D6" s="13">
        <v>0.0</v>
      </c>
      <c r="F6" s="13">
        <v>1.0</v>
      </c>
      <c r="H6" s="13">
        <v>10.0</v>
      </c>
      <c r="I6" s="13">
        <v>1.0</v>
      </c>
      <c r="J6" s="13">
        <v>1.0</v>
      </c>
      <c r="O6" s="13">
        <v>3.0</v>
      </c>
      <c r="Z6" s="13">
        <v>1.0</v>
      </c>
    </row>
    <row r="7" ht="12.75" customHeight="1">
      <c r="A7" s="20" t="s">
        <v>112</v>
      </c>
      <c r="B7" s="13">
        <f t="shared" si="1"/>
        <v>0</v>
      </c>
      <c r="C7" s="13">
        <v>0.1</v>
      </c>
      <c r="D7" s="13">
        <v>0.0</v>
      </c>
      <c r="F7" s="13">
        <v>1.0</v>
      </c>
      <c r="H7" s="13">
        <v>10.0</v>
      </c>
      <c r="I7" s="13">
        <v>1.0</v>
      </c>
      <c r="J7" s="13">
        <v>1.0</v>
      </c>
      <c r="O7" s="13">
        <v>3.0</v>
      </c>
      <c r="Z7" s="13">
        <v>1.0</v>
      </c>
    </row>
    <row r="8" ht="12.75" customHeight="1">
      <c r="A8" s="14" t="s">
        <v>111</v>
      </c>
      <c r="B8" s="13">
        <f t="shared" si="1"/>
        <v>0.1</v>
      </c>
      <c r="C8" s="13">
        <v>0.1</v>
      </c>
      <c r="D8" s="13">
        <v>0.0</v>
      </c>
      <c r="O8" s="13">
        <v>3.0</v>
      </c>
      <c r="Z8" s="13">
        <v>1.0</v>
      </c>
      <c r="AA8" s="13">
        <v>1.0</v>
      </c>
    </row>
    <row r="9" ht="12.75" customHeight="1">
      <c r="A9" s="14" t="s">
        <v>118</v>
      </c>
      <c r="B9" s="13">
        <f t="shared" si="1"/>
        <v>0.1</v>
      </c>
      <c r="C9" s="13">
        <v>0.1</v>
      </c>
      <c r="D9" s="13">
        <v>0.0</v>
      </c>
      <c r="O9" s="13">
        <v>3.0</v>
      </c>
      <c r="Z9" s="13">
        <v>1.0</v>
      </c>
      <c r="AA9" s="13">
        <v>1.0</v>
      </c>
    </row>
    <row r="10" ht="12.75" customHeight="1">
      <c r="A10" s="14" t="s">
        <v>114</v>
      </c>
      <c r="B10" s="13">
        <f t="shared" si="1"/>
        <v>0.1</v>
      </c>
      <c r="C10" s="13">
        <v>0.1</v>
      </c>
      <c r="D10" s="13">
        <v>0.0</v>
      </c>
      <c r="O10" s="13">
        <v>3.0</v>
      </c>
      <c r="Z10" s="13">
        <v>1.0</v>
      </c>
      <c r="AA10" s="13">
        <v>1.0</v>
      </c>
    </row>
    <row r="11" ht="12.75" customHeight="1">
      <c r="A11" s="14" t="s">
        <v>113</v>
      </c>
      <c r="B11" s="13">
        <f t="shared" si="1"/>
        <v>0.1</v>
      </c>
      <c r="C11" s="13">
        <v>0.1</v>
      </c>
      <c r="D11" s="13">
        <v>0.0</v>
      </c>
      <c r="O11" s="13">
        <v>3.0</v>
      </c>
      <c r="Z11" s="13">
        <v>1.0</v>
      </c>
      <c r="AA11" s="13">
        <v>1.0</v>
      </c>
    </row>
    <row r="12" ht="12.75" customHeight="1">
      <c r="A12" s="20" t="s">
        <v>122</v>
      </c>
      <c r="B12" s="13">
        <f t="shared" si="1"/>
        <v>0</v>
      </c>
      <c r="C12" s="13">
        <v>0.1</v>
      </c>
      <c r="D12" s="13">
        <v>0.0</v>
      </c>
      <c r="F12" s="13">
        <v>1.0</v>
      </c>
      <c r="H12" s="13">
        <v>10.0</v>
      </c>
      <c r="I12" s="13">
        <v>1.0</v>
      </c>
      <c r="J12" s="13">
        <v>1.0</v>
      </c>
      <c r="O12" s="13">
        <v>3.0</v>
      </c>
      <c r="Z12" s="13">
        <v>1.0</v>
      </c>
    </row>
    <row r="13" ht="12.75" customHeight="1">
      <c r="A13" s="14" t="s">
        <v>120</v>
      </c>
      <c r="B13" s="13">
        <f t="shared" si="1"/>
        <v>0.1</v>
      </c>
      <c r="C13" s="13">
        <v>0.1</v>
      </c>
      <c r="D13" s="13">
        <v>0.0</v>
      </c>
      <c r="O13" s="13">
        <v>3.0</v>
      </c>
      <c r="Z13" s="13">
        <v>1.0</v>
      </c>
      <c r="AA13" s="13">
        <v>1.0</v>
      </c>
    </row>
    <row r="14" ht="12.75" customHeight="1">
      <c r="A14" s="20" t="s">
        <v>110</v>
      </c>
      <c r="B14" s="13">
        <f t="shared" si="1"/>
        <v>0</v>
      </c>
      <c r="C14" s="13">
        <v>0.1</v>
      </c>
      <c r="D14" s="13">
        <v>0.0</v>
      </c>
      <c r="F14" s="13">
        <v>1.0</v>
      </c>
      <c r="H14" s="13">
        <v>10.0</v>
      </c>
      <c r="I14" s="13">
        <v>1.0</v>
      </c>
      <c r="J14" s="13">
        <v>1.0</v>
      </c>
      <c r="O14" s="13">
        <v>3.0</v>
      </c>
      <c r="Z14" s="13">
        <v>1.0</v>
      </c>
    </row>
    <row r="15" ht="12.75" customHeight="1">
      <c r="A15" s="20" t="s">
        <v>121</v>
      </c>
      <c r="B15" s="13">
        <f t="shared" si="1"/>
        <v>0</v>
      </c>
      <c r="C15" s="13">
        <v>0.1</v>
      </c>
      <c r="D15" s="13">
        <v>0.0</v>
      </c>
      <c r="F15" s="13">
        <v>1.0</v>
      </c>
      <c r="G15" s="13">
        <v>1.0</v>
      </c>
      <c r="H15" s="13">
        <v>10.0</v>
      </c>
      <c r="I15" s="13">
        <v>1.0</v>
      </c>
      <c r="O15" s="13">
        <v>3.0</v>
      </c>
      <c r="Z15" s="13">
        <v>1.0</v>
      </c>
    </row>
    <row r="16" ht="12.75" customHeight="1">
      <c r="A16" s="14" t="s">
        <v>116</v>
      </c>
      <c r="B16" s="13">
        <f t="shared" si="1"/>
        <v>0.1</v>
      </c>
      <c r="C16" s="13">
        <v>0.1</v>
      </c>
      <c r="D16" s="13">
        <v>0.0</v>
      </c>
      <c r="O16" s="13">
        <v>3.0</v>
      </c>
      <c r="Z16" s="13">
        <v>1.0</v>
      </c>
      <c r="AA16" s="13">
        <v>1.0</v>
      </c>
    </row>
    <row r="17" ht="12.75" customHeight="1">
      <c r="A17" s="20" t="s">
        <v>115</v>
      </c>
      <c r="B17" s="13">
        <f t="shared" si="1"/>
        <v>0</v>
      </c>
      <c r="C17" s="13">
        <v>0.1</v>
      </c>
      <c r="D17" s="13">
        <v>0.0</v>
      </c>
      <c r="F17" s="13">
        <v>1.0</v>
      </c>
      <c r="H17" s="13">
        <v>10.0</v>
      </c>
      <c r="I17" s="13">
        <v>1.0</v>
      </c>
      <c r="J17" s="13">
        <v>1.0</v>
      </c>
      <c r="O17" s="13">
        <v>3.0</v>
      </c>
      <c r="Z17" s="13">
        <v>1.0</v>
      </c>
    </row>
    <row r="18" ht="12.75" customHeight="1">
      <c r="A18" s="20" t="s">
        <v>119</v>
      </c>
      <c r="B18" s="13">
        <f t="shared" si="1"/>
        <v>0</v>
      </c>
      <c r="C18" s="13">
        <v>0.1</v>
      </c>
      <c r="D18" s="13">
        <v>0.0</v>
      </c>
      <c r="F18" s="13">
        <v>1.0</v>
      </c>
      <c r="H18" s="13">
        <v>10.0</v>
      </c>
      <c r="I18" s="13">
        <v>1.0</v>
      </c>
      <c r="J18" s="13">
        <v>1.0</v>
      </c>
      <c r="O18" s="13">
        <v>3.0</v>
      </c>
      <c r="Z18" s="13">
        <v>1.0</v>
      </c>
    </row>
    <row r="19" ht="12.75" customHeight="1">
      <c r="A19" s="20" t="s">
        <v>123</v>
      </c>
      <c r="B19" s="13">
        <f t="shared" si="1"/>
        <v>0</v>
      </c>
      <c r="C19" s="13">
        <v>0.1</v>
      </c>
      <c r="D19" s="13">
        <v>0.0</v>
      </c>
      <c r="F19" s="13">
        <v>1.0</v>
      </c>
      <c r="H19" s="13">
        <v>10.0</v>
      </c>
      <c r="I19" s="13">
        <v>1.0</v>
      </c>
      <c r="J19" s="13">
        <v>1.0</v>
      </c>
      <c r="O19" s="13">
        <v>3.0</v>
      </c>
      <c r="Z19" s="13">
        <v>1.0</v>
      </c>
    </row>
    <row r="20" ht="12.75" customHeight="1">
      <c r="A20" s="14" t="s">
        <v>124</v>
      </c>
      <c r="B20" s="13">
        <f t="shared" si="1"/>
        <v>0.1</v>
      </c>
      <c r="C20" s="13">
        <v>0.1</v>
      </c>
      <c r="D20" s="13">
        <v>0.0</v>
      </c>
      <c r="O20" s="13">
        <v>3.0</v>
      </c>
      <c r="Z20" s="13">
        <v>1.0</v>
      </c>
      <c r="AA20" s="13">
        <v>1.0</v>
      </c>
    </row>
    <row r="21" ht="12.75" customHeight="1">
      <c r="A21" s="20" t="s">
        <v>125</v>
      </c>
      <c r="B21" s="13">
        <f t="shared" si="1"/>
        <v>0</v>
      </c>
      <c r="C21" s="13">
        <v>0.1</v>
      </c>
      <c r="D21" s="13">
        <v>0.0</v>
      </c>
      <c r="F21" s="13">
        <v>0.0</v>
      </c>
      <c r="G21" s="13">
        <v>9.0</v>
      </c>
      <c r="H21" s="13">
        <v>10.0</v>
      </c>
      <c r="I21" s="13">
        <v>1.0</v>
      </c>
      <c r="O21" s="13">
        <v>3.0</v>
      </c>
      <c r="Z21" s="13">
        <v>1.0</v>
      </c>
    </row>
    <row r="22" ht="12.75" customHeight="1"/>
    <row r="23" ht="12.75" customHeight="1"/>
    <row r="24" ht="12.75" customHeight="1">
      <c r="B24" s="13" t="s">
        <v>256</v>
      </c>
      <c r="P24" s="13" t="s">
        <v>282</v>
      </c>
    </row>
    <row r="25" ht="12.75" customHeight="1">
      <c r="B25" s="13" t="s">
        <v>230</v>
      </c>
      <c r="C25" s="13" t="s">
        <v>231</v>
      </c>
      <c r="D25" s="13" t="s">
        <v>232</v>
      </c>
      <c r="H25" s="13" t="s">
        <v>233</v>
      </c>
      <c r="I25" s="13" t="s">
        <v>283</v>
      </c>
      <c r="P25" s="30" t="s">
        <v>247</v>
      </c>
      <c r="Q25" s="30" t="s">
        <v>253</v>
      </c>
    </row>
    <row r="26" ht="12.75" customHeight="1">
      <c r="A26" s="14" t="s">
        <v>107</v>
      </c>
      <c r="B26" s="13">
        <v>1.0</v>
      </c>
      <c r="C26" s="13">
        <v>10.0</v>
      </c>
      <c r="D26" s="13">
        <f t="shared" ref="D26:D45" si="2">B26/C26</f>
        <v>0.1</v>
      </c>
      <c r="H26" s="13">
        <f t="shared" ref="H26:H45" si="3">D26+G26</f>
        <v>0.1</v>
      </c>
      <c r="I26" s="13">
        <v>0.0</v>
      </c>
      <c r="O26" s="29" t="s">
        <v>238</v>
      </c>
      <c r="P26" s="31"/>
      <c r="Q26" s="31"/>
    </row>
    <row r="27" ht="12.75" customHeight="1">
      <c r="A27" s="14" t="s">
        <v>106</v>
      </c>
      <c r="B27" s="13">
        <v>1.0</v>
      </c>
      <c r="C27" s="13">
        <v>10.0</v>
      </c>
      <c r="D27" s="13">
        <f t="shared" si="2"/>
        <v>0.1</v>
      </c>
      <c r="H27" s="13">
        <f t="shared" si="3"/>
        <v>0.1</v>
      </c>
      <c r="I27" s="13">
        <v>0.0</v>
      </c>
      <c r="O27" s="29" t="s">
        <v>234</v>
      </c>
      <c r="P27" s="31"/>
      <c r="Q27" s="31"/>
    </row>
    <row r="28" ht="12.75" customHeight="1">
      <c r="A28" s="14" t="s">
        <v>108</v>
      </c>
      <c r="B28" s="13">
        <v>1.0</v>
      </c>
      <c r="C28" s="13">
        <v>10.0</v>
      </c>
      <c r="D28" s="13">
        <f t="shared" si="2"/>
        <v>0.1</v>
      </c>
      <c r="H28" s="13">
        <f t="shared" si="3"/>
        <v>0.1</v>
      </c>
      <c r="I28" s="13">
        <v>0.0</v>
      </c>
      <c r="O28" s="29" t="s">
        <v>236</v>
      </c>
      <c r="P28" s="31"/>
      <c r="Q28" s="31"/>
    </row>
    <row r="29" ht="12.75" customHeight="1">
      <c r="A29" s="20" t="s">
        <v>109</v>
      </c>
      <c r="B29" s="13">
        <v>0.0</v>
      </c>
      <c r="C29" s="13">
        <v>10.0</v>
      </c>
      <c r="D29" s="13">
        <f t="shared" si="2"/>
        <v>0</v>
      </c>
      <c r="H29" s="13">
        <f t="shared" si="3"/>
        <v>0</v>
      </c>
      <c r="I29" s="13">
        <v>0.0</v>
      </c>
      <c r="O29" s="30" t="s">
        <v>237</v>
      </c>
      <c r="P29" s="31"/>
      <c r="Q29" s="31">
        <v>1.0</v>
      </c>
    </row>
    <row r="30" ht="12.75" customHeight="1">
      <c r="A30" s="20" t="s">
        <v>117</v>
      </c>
      <c r="B30" s="13">
        <v>0.0</v>
      </c>
      <c r="C30" s="13">
        <v>10.0</v>
      </c>
      <c r="D30" s="13">
        <f t="shared" si="2"/>
        <v>0</v>
      </c>
      <c r="H30" s="13">
        <f t="shared" si="3"/>
        <v>0</v>
      </c>
      <c r="I30" s="13">
        <v>0.0</v>
      </c>
      <c r="O30" s="30" t="s">
        <v>235</v>
      </c>
      <c r="P30" s="31"/>
      <c r="Q30" s="31">
        <v>1.0</v>
      </c>
    </row>
    <row r="31" ht="12.75" customHeight="1">
      <c r="A31" s="20" t="s">
        <v>112</v>
      </c>
      <c r="B31" s="13">
        <v>0.0</v>
      </c>
      <c r="C31" s="13">
        <v>10.0</v>
      </c>
      <c r="D31" s="13">
        <f t="shared" si="2"/>
        <v>0</v>
      </c>
      <c r="H31" s="13">
        <f t="shared" si="3"/>
        <v>0</v>
      </c>
      <c r="I31" s="13">
        <v>0.0</v>
      </c>
      <c r="O31" s="30" t="s">
        <v>239</v>
      </c>
      <c r="P31" s="31"/>
      <c r="Q31" s="31">
        <v>1.0</v>
      </c>
    </row>
    <row r="32" ht="12.75" customHeight="1">
      <c r="A32" s="14" t="s">
        <v>111</v>
      </c>
      <c r="B32" s="13">
        <v>1.0</v>
      </c>
      <c r="C32" s="13">
        <v>10.0</v>
      </c>
      <c r="D32" s="13">
        <f t="shared" si="2"/>
        <v>0.1</v>
      </c>
      <c r="H32" s="13">
        <f t="shared" si="3"/>
        <v>0.1</v>
      </c>
      <c r="I32" s="13">
        <v>0.0</v>
      </c>
      <c r="O32" s="29" t="s">
        <v>240</v>
      </c>
      <c r="P32" s="31"/>
      <c r="Q32" s="31"/>
    </row>
    <row r="33" ht="12.75" customHeight="1">
      <c r="A33" s="14" t="s">
        <v>118</v>
      </c>
      <c r="B33" s="13">
        <v>1.0</v>
      </c>
      <c r="C33" s="13">
        <v>10.0</v>
      </c>
      <c r="D33" s="13">
        <f t="shared" si="2"/>
        <v>0.1</v>
      </c>
      <c r="H33" s="13">
        <f t="shared" si="3"/>
        <v>0.1</v>
      </c>
      <c r="I33" s="13">
        <v>0.0</v>
      </c>
      <c r="O33" s="29" t="s">
        <v>241</v>
      </c>
      <c r="P33" s="31"/>
      <c r="Q33" s="31"/>
    </row>
    <row r="34" ht="12.75" customHeight="1">
      <c r="A34" s="14" t="s">
        <v>114</v>
      </c>
      <c r="B34" s="13">
        <v>1.0</v>
      </c>
      <c r="C34" s="13">
        <v>10.0</v>
      </c>
      <c r="D34" s="13">
        <f t="shared" si="2"/>
        <v>0.1</v>
      </c>
      <c r="H34" s="13">
        <f t="shared" si="3"/>
        <v>0.1</v>
      </c>
      <c r="I34" s="13">
        <v>0.0</v>
      </c>
      <c r="O34" s="29" t="s">
        <v>242</v>
      </c>
      <c r="P34" s="31"/>
      <c r="Q34" s="31"/>
    </row>
    <row r="35" ht="12.75" customHeight="1">
      <c r="A35" s="14" t="s">
        <v>113</v>
      </c>
      <c r="B35" s="13">
        <v>1.0</v>
      </c>
      <c r="C35" s="13">
        <v>10.0</v>
      </c>
      <c r="D35" s="13">
        <f t="shared" si="2"/>
        <v>0.1</v>
      </c>
      <c r="H35" s="13">
        <f t="shared" si="3"/>
        <v>0.1</v>
      </c>
      <c r="I35" s="13">
        <v>0.0</v>
      </c>
      <c r="O35" s="29" t="s">
        <v>243</v>
      </c>
      <c r="P35" s="31"/>
      <c r="Q35" s="31"/>
    </row>
    <row r="36" ht="12.75" customHeight="1">
      <c r="A36" s="20" t="s">
        <v>122</v>
      </c>
      <c r="B36" s="13">
        <v>0.0</v>
      </c>
      <c r="C36" s="13">
        <v>10.0</v>
      </c>
      <c r="D36" s="13">
        <f t="shared" si="2"/>
        <v>0</v>
      </c>
      <c r="H36" s="13">
        <f t="shared" si="3"/>
        <v>0</v>
      </c>
      <c r="I36" s="13">
        <v>0.0</v>
      </c>
      <c r="O36" s="30" t="s">
        <v>244</v>
      </c>
      <c r="P36" s="31"/>
      <c r="Q36" s="31">
        <v>1.0</v>
      </c>
    </row>
    <row r="37" ht="12.75" customHeight="1">
      <c r="A37" s="14" t="s">
        <v>120</v>
      </c>
      <c r="B37" s="13">
        <v>1.0</v>
      </c>
      <c r="C37" s="13">
        <v>10.0</v>
      </c>
      <c r="D37" s="13">
        <f t="shared" si="2"/>
        <v>0.1</v>
      </c>
      <c r="H37" s="13">
        <f t="shared" si="3"/>
        <v>0.1</v>
      </c>
      <c r="I37" s="13">
        <v>0.0</v>
      </c>
      <c r="O37" s="29" t="s">
        <v>245</v>
      </c>
      <c r="P37" s="31"/>
      <c r="Q37" s="31"/>
    </row>
    <row r="38" ht="12.75" customHeight="1">
      <c r="A38" s="20" t="s">
        <v>110</v>
      </c>
      <c r="B38" s="13">
        <v>0.0</v>
      </c>
      <c r="C38" s="13">
        <v>10.0</v>
      </c>
      <c r="D38" s="13">
        <f t="shared" si="2"/>
        <v>0</v>
      </c>
      <c r="H38" s="13">
        <f t="shared" si="3"/>
        <v>0</v>
      </c>
      <c r="I38" s="13">
        <v>0.0</v>
      </c>
      <c r="O38" s="30" t="s">
        <v>246</v>
      </c>
      <c r="P38" s="31"/>
      <c r="Q38" s="31">
        <v>1.0</v>
      </c>
    </row>
    <row r="39" ht="12.75" customHeight="1">
      <c r="A39" s="20" t="s">
        <v>121</v>
      </c>
      <c r="B39" s="13">
        <v>0.0</v>
      </c>
      <c r="C39" s="13">
        <v>10.0</v>
      </c>
      <c r="D39" s="13">
        <f t="shared" si="2"/>
        <v>0</v>
      </c>
      <c r="H39" s="13">
        <f t="shared" si="3"/>
        <v>0</v>
      </c>
      <c r="I39" s="13">
        <v>0.0</v>
      </c>
      <c r="O39" s="30" t="s">
        <v>247</v>
      </c>
      <c r="P39" s="31"/>
      <c r="Q39" s="31">
        <v>1.0</v>
      </c>
    </row>
    <row r="40" ht="12.75" customHeight="1">
      <c r="A40" s="14" t="s">
        <v>116</v>
      </c>
      <c r="B40" s="13">
        <v>1.0</v>
      </c>
      <c r="C40" s="13">
        <v>10.0</v>
      </c>
      <c r="D40" s="13">
        <f t="shared" si="2"/>
        <v>0.1</v>
      </c>
      <c r="H40" s="13">
        <f t="shared" si="3"/>
        <v>0.1</v>
      </c>
      <c r="I40" s="13">
        <v>0.0</v>
      </c>
      <c r="O40" s="29" t="s">
        <v>248</v>
      </c>
      <c r="P40" s="31"/>
      <c r="Q40" s="31"/>
    </row>
    <row r="41" ht="12.75" customHeight="1">
      <c r="A41" s="20" t="s">
        <v>115</v>
      </c>
      <c r="B41" s="13">
        <v>0.0</v>
      </c>
      <c r="C41" s="13">
        <v>10.0</v>
      </c>
      <c r="D41" s="13">
        <f t="shared" si="2"/>
        <v>0</v>
      </c>
      <c r="H41" s="13">
        <f t="shared" si="3"/>
        <v>0</v>
      </c>
      <c r="I41" s="13">
        <v>0.0</v>
      </c>
      <c r="O41" s="30" t="s">
        <v>249</v>
      </c>
      <c r="P41" s="31"/>
      <c r="Q41" s="31">
        <v>1.0</v>
      </c>
    </row>
    <row r="42" ht="12.75" customHeight="1">
      <c r="A42" s="20" t="s">
        <v>119</v>
      </c>
      <c r="B42" s="13">
        <v>0.0</v>
      </c>
      <c r="C42" s="13">
        <v>10.0</v>
      </c>
      <c r="D42" s="13">
        <f t="shared" si="2"/>
        <v>0</v>
      </c>
      <c r="H42" s="13">
        <f t="shared" si="3"/>
        <v>0</v>
      </c>
      <c r="I42" s="13">
        <v>0.0</v>
      </c>
      <c r="O42" s="30" t="s">
        <v>250</v>
      </c>
      <c r="P42" s="31"/>
      <c r="Q42" s="31">
        <v>1.0</v>
      </c>
    </row>
    <row r="43" ht="12.75" customHeight="1">
      <c r="A43" s="20" t="s">
        <v>123</v>
      </c>
      <c r="B43" s="13">
        <v>0.0</v>
      </c>
      <c r="C43" s="13">
        <v>10.0</v>
      </c>
      <c r="D43" s="13">
        <f t="shared" si="2"/>
        <v>0</v>
      </c>
      <c r="H43" s="13">
        <f t="shared" si="3"/>
        <v>0</v>
      </c>
      <c r="I43" s="13">
        <v>0.0</v>
      </c>
      <c r="O43" s="30" t="s">
        <v>251</v>
      </c>
      <c r="P43" s="31"/>
      <c r="Q43" s="31">
        <v>1.0</v>
      </c>
    </row>
    <row r="44" ht="12.75" customHeight="1">
      <c r="A44" s="14" t="s">
        <v>124</v>
      </c>
      <c r="B44" s="13">
        <v>1.0</v>
      </c>
      <c r="C44" s="13">
        <v>10.0</v>
      </c>
      <c r="D44" s="13">
        <f t="shared" si="2"/>
        <v>0.1</v>
      </c>
      <c r="H44" s="13">
        <f t="shared" si="3"/>
        <v>0.1</v>
      </c>
      <c r="I44" s="13">
        <v>0.0</v>
      </c>
      <c r="O44" s="29" t="s">
        <v>252</v>
      </c>
      <c r="P44" s="31"/>
      <c r="Q44" s="31"/>
    </row>
    <row r="45" ht="12.75" customHeight="1">
      <c r="A45" s="20" t="s">
        <v>125</v>
      </c>
      <c r="B45" s="13">
        <v>0.0</v>
      </c>
      <c r="C45" s="13">
        <v>10.0</v>
      </c>
      <c r="D45" s="13">
        <f t="shared" si="2"/>
        <v>0</v>
      </c>
      <c r="H45" s="13">
        <f t="shared" si="3"/>
        <v>0</v>
      </c>
      <c r="I45" s="13">
        <v>0.0</v>
      </c>
      <c r="O45" s="30" t="s">
        <v>253</v>
      </c>
      <c r="P45" s="31">
        <v>1.0</v>
      </c>
      <c r="Q45" s="31"/>
    </row>
    <row r="46" ht="12.75" customHeight="1">
      <c r="P46" s="13">
        <f t="shared" ref="P46:Q46" si="4">SUM(P26:P45)</f>
        <v>1</v>
      </c>
      <c r="Q46" s="13">
        <f t="shared" si="4"/>
        <v>9</v>
      </c>
    </row>
    <row r="47" ht="12.75" customHeight="1">
      <c r="B47" s="13" t="s">
        <v>284</v>
      </c>
    </row>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0"/>
    <col customWidth="1" min="2" max="35" width="6.88"/>
    <col customWidth="1" min="36" max="38" width="8.88"/>
  </cols>
  <sheetData>
    <row r="1" ht="12.75" customHeight="1">
      <c r="A1" s="11" t="s">
        <v>103</v>
      </c>
      <c r="L1" s="12"/>
    </row>
    <row r="2" ht="16.5" customHeight="1">
      <c r="B2" s="13" t="s">
        <v>11</v>
      </c>
      <c r="C2" s="13" t="s">
        <v>14</v>
      </c>
      <c r="D2" s="13" t="s">
        <v>16</v>
      </c>
      <c r="E2" s="13" t="s">
        <v>18</v>
      </c>
      <c r="F2" s="13" t="s">
        <v>53</v>
      </c>
      <c r="G2" s="13" t="s">
        <v>56</v>
      </c>
      <c r="H2" s="13" t="s">
        <v>58</v>
      </c>
      <c r="I2" s="13" t="s">
        <v>60</v>
      </c>
      <c r="J2" s="13" t="s">
        <v>62</v>
      </c>
      <c r="K2" s="13" t="s">
        <v>64</v>
      </c>
      <c r="L2" s="13" t="s">
        <v>66</v>
      </c>
      <c r="M2" s="13" t="s">
        <v>87</v>
      </c>
      <c r="N2" s="13" t="s">
        <v>90</v>
      </c>
      <c r="O2" s="13" t="s">
        <v>92</v>
      </c>
      <c r="P2" s="14" t="s">
        <v>6</v>
      </c>
      <c r="Q2" s="15" t="s">
        <v>4</v>
      </c>
      <c r="R2" s="13" t="s">
        <v>95</v>
      </c>
      <c r="S2" s="13" t="s">
        <v>104</v>
      </c>
      <c r="T2" s="13" t="s">
        <v>105</v>
      </c>
      <c r="V2" s="13" t="s">
        <v>20</v>
      </c>
      <c r="W2" s="13" t="s">
        <v>22</v>
      </c>
      <c r="X2" s="13" t="s">
        <v>24</v>
      </c>
      <c r="Y2" s="13" t="s">
        <v>26</v>
      </c>
      <c r="Z2" s="13" t="s">
        <v>28</v>
      </c>
      <c r="AA2" s="13" t="s">
        <v>30</v>
      </c>
      <c r="AC2" s="13" t="s">
        <v>34</v>
      </c>
      <c r="AD2" s="13" t="s">
        <v>36</v>
      </c>
      <c r="AE2" s="13" t="s">
        <v>38</v>
      </c>
      <c r="AF2" s="13" t="s">
        <v>40</v>
      </c>
      <c r="AG2" s="13" t="s">
        <v>42</v>
      </c>
      <c r="AH2" s="13" t="s">
        <v>44</v>
      </c>
      <c r="AI2" s="13" t="s">
        <v>46</v>
      </c>
    </row>
    <row r="3" ht="12.75" customHeight="1">
      <c r="A3" s="14" t="s">
        <v>106</v>
      </c>
      <c r="B3" s="16">
        <v>3.2623015873015873</v>
      </c>
      <c r="C3" s="16">
        <v>11.6984126984127</v>
      </c>
      <c r="D3" s="16">
        <v>0.2788670284938941</v>
      </c>
      <c r="E3" s="13">
        <v>1.0</v>
      </c>
      <c r="F3" s="13">
        <v>10.0</v>
      </c>
      <c r="G3" s="13">
        <v>1.0</v>
      </c>
      <c r="H3" s="13">
        <v>80.0</v>
      </c>
      <c r="I3" s="13">
        <v>10.0</v>
      </c>
      <c r="J3" s="16">
        <v>0.99875</v>
      </c>
      <c r="K3" s="16">
        <v>5.6</v>
      </c>
      <c r="L3" s="13">
        <v>9.0</v>
      </c>
      <c r="M3" s="13">
        <v>4.0</v>
      </c>
      <c r="N3" s="13">
        <v>9.0</v>
      </c>
      <c r="O3" s="17">
        <v>0.4444444444444444</v>
      </c>
      <c r="P3" s="18">
        <v>1.7220614729383386</v>
      </c>
      <c r="Q3" s="19">
        <v>11.528968253968253</v>
      </c>
      <c r="R3" s="13">
        <v>39.0</v>
      </c>
      <c r="S3" s="13">
        <v>2.0</v>
      </c>
      <c r="T3" s="13">
        <v>0.0</v>
      </c>
      <c r="V3" s="13">
        <v>2.0</v>
      </c>
      <c r="W3" s="13">
        <v>2.0</v>
      </c>
      <c r="X3" s="13">
        <v>8.0</v>
      </c>
      <c r="Y3" s="13">
        <v>0.0</v>
      </c>
      <c r="Z3" s="13">
        <v>10.0</v>
      </c>
      <c r="AA3" s="13">
        <v>2.0</v>
      </c>
      <c r="AC3" s="13">
        <v>5.0</v>
      </c>
      <c r="AD3" s="13">
        <v>4.0</v>
      </c>
      <c r="AE3" s="13">
        <v>6.0</v>
      </c>
      <c r="AF3" s="13">
        <v>4.0</v>
      </c>
      <c r="AG3" s="13">
        <v>11.0</v>
      </c>
      <c r="AH3" s="13">
        <v>8.0</v>
      </c>
      <c r="AI3" s="17">
        <v>0.7272727272727273</v>
      </c>
      <c r="AK3" s="13">
        <v>0.0</v>
      </c>
      <c r="AL3" s="13">
        <v>0.0</v>
      </c>
    </row>
    <row r="4" ht="12.75" customHeight="1">
      <c r="A4" s="14" t="s">
        <v>107</v>
      </c>
      <c r="B4" s="16">
        <v>4.878968253968254</v>
      </c>
      <c r="C4" s="16">
        <v>11.6984126984127</v>
      </c>
      <c r="D4" s="16">
        <v>0.41706241519674353</v>
      </c>
      <c r="E4" s="13">
        <v>0.0</v>
      </c>
      <c r="F4" s="13">
        <v>6.0</v>
      </c>
      <c r="G4" s="13">
        <v>2.0</v>
      </c>
      <c r="H4" s="13">
        <v>80.0</v>
      </c>
      <c r="I4" s="13">
        <v>10.0</v>
      </c>
      <c r="J4" s="16">
        <v>0.5974999999999999</v>
      </c>
      <c r="K4" s="16">
        <v>2.8</v>
      </c>
      <c r="L4" s="13">
        <v>9.0</v>
      </c>
      <c r="M4" s="13">
        <v>5.0</v>
      </c>
      <c r="N4" s="13">
        <v>9.0</v>
      </c>
      <c r="O4" s="17">
        <v>0.5555555555555556</v>
      </c>
      <c r="P4" s="18">
        <v>1.570117970752299</v>
      </c>
      <c r="Q4" s="19">
        <v>11.012301587301588</v>
      </c>
      <c r="R4" s="13">
        <v>39.0</v>
      </c>
      <c r="S4" s="13">
        <v>1.0</v>
      </c>
      <c r="T4" s="13">
        <v>4.0</v>
      </c>
      <c r="V4" s="13">
        <v>2.0</v>
      </c>
      <c r="W4" s="13">
        <v>0.0</v>
      </c>
      <c r="X4" s="13">
        <v>8.0</v>
      </c>
      <c r="Y4" s="13">
        <v>4.0</v>
      </c>
      <c r="Z4" s="13">
        <v>10.0</v>
      </c>
      <c r="AA4" s="13">
        <v>4.0</v>
      </c>
      <c r="AC4" s="13">
        <v>5.0</v>
      </c>
      <c r="AD4" s="13">
        <v>2.0</v>
      </c>
      <c r="AE4" s="13">
        <v>6.0</v>
      </c>
      <c r="AF4" s="13">
        <v>4.0</v>
      </c>
      <c r="AG4" s="13">
        <v>11.0</v>
      </c>
      <c r="AH4" s="13">
        <v>6.0</v>
      </c>
      <c r="AI4" s="17">
        <v>0.5454545454545454</v>
      </c>
      <c r="AK4" s="13">
        <v>0.0</v>
      </c>
      <c r="AL4" s="13">
        <v>0.0</v>
      </c>
    </row>
    <row r="5" ht="12.75" customHeight="1">
      <c r="A5" s="14" t="s">
        <v>108</v>
      </c>
      <c r="B5" s="16">
        <v>1.678968253968254</v>
      </c>
      <c r="C5" s="16">
        <v>11.6984126984127</v>
      </c>
      <c r="D5" s="16">
        <v>0.14352103120759835</v>
      </c>
      <c r="E5" s="13">
        <v>1.0</v>
      </c>
      <c r="F5" s="13">
        <v>9.0</v>
      </c>
      <c r="G5" s="13">
        <v>1.0</v>
      </c>
      <c r="H5" s="13">
        <v>80.0</v>
      </c>
      <c r="I5" s="13">
        <v>10.0</v>
      </c>
      <c r="J5" s="16">
        <v>0.89875</v>
      </c>
      <c r="K5" s="16">
        <v>5.04</v>
      </c>
      <c r="L5" s="13">
        <v>8.0</v>
      </c>
      <c r="M5" s="13">
        <v>0.0</v>
      </c>
      <c r="N5" s="13">
        <v>9.0</v>
      </c>
      <c r="O5" s="17">
        <v>0.0</v>
      </c>
      <c r="P5" s="18">
        <v>1.0422710312075985</v>
      </c>
      <c r="Q5" s="19">
        <v>6.718968253968254</v>
      </c>
      <c r="R5" s="13">
        <v>39.0</v>
      </c>
      <c r="S5" s="13">
        <v>3.0</v>
      </c>
      <c r="T5" s="13">
        <v>1.0</v>
      </c>
      <c r="V5" s="13">
        <v>2.0</v>
      </c>
      <c r="W5" s="13">
        <v>0.0</v>
      </c>
      <c r="X5" s="13">
        <v>8.0</v>
      </c>
      <c r="Y5" s="13">
        <v>1.0</v>
      </c>
      <c r="Z5" s="13">
        <v>10.0</v>
      </c>
      <c r="AA5" s="13">
        <v>1.0</v>
      </c>
      <c r="AC5" s="13">
        <v>5.0</v>
      </c>
      <c r="AD5" s="13">
        <v>1.0</v>
      </c>
      <c r="AE5" s="13">
        <v>6.0</v>
      </c>
      <c r="AF5" s="13">
        <v>4.0</v>
      </c>
      <c r="AG5" s="13">
        <v>11.0</v>
      </c>
      <c r="AH5" s="13">
        <v>5.0</v>
      </c>
      <c r="AI5" s="17">
        <v>0.45454545454545453</v>
      </c>
      <c r="AK5" s="13">
        <v>0.0</v>
      </c>
      <c r="AL5" s="13">
        <v>0.0</v>
      </c>
    </row>
    <row r="6" ht="12.75" customHeight="1">
      <c r="A6" s="20" t="s">
        <v>109</v>
      </c>
      <c r="B6" s="16">
        <v>1.8333333333333333</v>
      </c>
      <c r="C6" s="16">
        <v>12.212301587301589</v>
      </c>
      <c r="D6" s="16">
        <v>0.15012185215272134</v>
      </c>
      <c r="E6" s="13">
        <v>0.0</v>
      </c>
      <c r="F6" s="13">
        <v>10.0</v>
      </c>
      <c r="G6" s="13">
        <v>4.0</v>
      </c>
      <c r="H6" s="13">
        <v>97.0</v>
      </c>
      <c r="I6" s="13">
        <v>12.0</v>
      </c>
      <c r="J6" s="16">
        <v>0.8298969072164949</v>
      </c>
      <c r="K6" s="16">
        <v>2.9166666666666665</v>
      </c>
      <c r="L6" s="13">
        <v>10.0</v>
      </c>
      <c r="M6" s="13">
        <v>0.0</v>
      </c>
      <c r="N6" s="13">
        <v>9.0</v>
      </c>
      <c r="O6" s="13">
        <v>0.0</v>
      </c>
      <c r="P6" s="18">
        <v>0.9800187593692162</v>
      </c>
      <c r="Q6" s="19">
        <v>4.75</v>
      </c>
      <c r="R6" s="13">
        <v>38.0</v>
      </c>
      <c r="S6" s="13">
        <v>4.0</v>
      </c>
      <c r="T6" s="13">
        <v>2.0</v>
      </c>
      <c r="V6" s="13">
        <v>2.0</v>
      </c>
      <c r="W6" s="13">
        <v>0.0</v>
      </c>
      <c r="X6" s="13">
        <v>8.0</v>
      </c>
      <c r="Y6" s="13">
        <v>1.0</v>
      </c>
      <c r="Z6" s="13">
        <v>10.0</v>
      </c>
      <c r="AA6" s="13">
        <v>1.0</v>
      </c>
      <c r="AC6" s="13">
        <v>5.0</v>
      </c>
      <c r="AD6" s="13">
        <v>3.0</v>
      </c>
      <c r="AE6" s="13">
        <v>6.0</v>
      </c>
      <c r="AF6" s="13">
        <v>2.0</v>
      </c>
      <c r="AG6" s="13">
        <v>11.0</v>
      </c>
      <c r="AH6" s="13">
        <v>5.0</v>
      </c>
      <c r="AI6" s="17">
        <v>0.45454545454545453</v>
      </c>
      <c r="AK6" s="13">
        <v>1.0</v>
      </c>
      <c r="AL6" s="13">
        <v>0.0</v>
      </c>
    </row>
    <row r="7" ht="12.75" customHeight="1">
      <c r="A7" s="20" t="s">
        <v>110</v>
      </c>
      <c r="B7" s="16">
        <v>1.75</v>
      </c>
      <c r="C7" s="16">
        <v>2.5623015873015875</v>
      </c>
      <c r="D7" s="16">
        <v>0.6829797119405296</v>
      </c>
      <c r="E7" s="13">
        <v>0.0</v>
      </c>
      <c r="F7" s="13">
        <v>3.0</v>
      </c>
      <c r="G7" s="13">
        <v>3.0</v>
      </c>
      <c r="H7" s="13">
        <v>42.0</v>
      </c>
      <c r="I7" s="13">
        <v>5.0</v>
      </c>
      <c r="J7" s="16">
        <v>0.5857142857142856</v>
      </c>
      <c r="K7" s="16">
        <v>2.4</v>
      </c>
      <c r="L7" s="13">
        <v>4.0</v>
      </c>
      <c r="M7" s="13">
        <v>0.0</v>
      </c>
      <c r="N7" s="13">
        <v>9.0</v>
      </c>
      <c r="O7" s="13">
        <v>0.0</v>
      </c>
      <c r="P7" s="18">
        <v>1.2686939976548153</v>
      </c>
      <c r="Q7" s="19">
        <v>4.15</v>
      </c>
      <c r="R7" s="13">
        <v>18.0</v>
      </c>
      <c r="S7" s="13">
        <v>13.0</v>
      </c>
      <c r="T7" s="13">
        <v>2.0</v>
      </c>
      <c r="V7" s="13">
        <v>0.0</v>
      </c>
      <c r="W7" s="13">
        <v>0.0</v>
      </c>
      <c r="X7" s="13">
        <v>1.0</v>
      </c>
      <c r="Y7" s="13">
        <v>1.0</v>
      </c>
      <c r="Z7" s="13">
        <v>1.0</v>
      </c>
      <c r="AA7" s="13">
        <v>1.0</v>
      </c>
      <c r="AC7" s="13">
        <v>2.0</v>
      </c>
      <c r="AD7" s="13">
        <v>0.0</v>
      </c>
      <c r="AE7" s="13">
        <v>6.0</v>
      </c>
      <c r="AF7" s="13">
        <v>2.0</v>
      </c>
      <c r="AG7" s="13">
        <v>8.0</v>
      </c>
      <c r="AH7" s="13">
        <v>2.0</v>
      </c>
      <c r="AI7" s="17">
        <v>0.25</v>
      </c>
      <c r="AK7" s="13">
        <v>1.0</v>
      </c>
      <c r="AL7" s="13">
        <v>1.0</v>
      </c>
    </row>
    <row r="8" ht="12.75" customHeight="1">
      <c r="A8" s="14" t="s">
        <v>111</v>
      </c>
      <c r="B8" s="16">
        <v>1.2623015873015873</v>
      </c>
      <c r="C8" s="16">
        <v>7.698412698412699</v>
      </c>
      <c r="D8" s="16">
        <v>0.16396907216494844</v>
      </c>
      <c r="E8" s="13">
        <v>0.0</v>
      </c>
      <c r="F8" s="13">
        <v>5.0</v>
      </c>
      <c r="G8" s="13">
        <v>5.0</v>
      </c>
      <c r="H8" s="13">
        <v>65.0</v>
      </c>
      <c r="I8" s="13">
        <v>7.0</v>
      </c>
      <c r="J8" s="16">
        <v>0.7032967032967034</v>
      </c>
      <c r="K8" s="16">
        <v>2.2222222222222223</v>
      </c>
      <c r="L8" s="13">
        <v>5.0</v>
      </c>
      <c r="M8" s="13">
        <v>0.0</v>
      </c>
      <c r="N8" s="13">
        <v>9.0</v>
      </c>
      <c r="O8" s="13">
        <v>0.0</v>
      </c>
      <c r="P8" s="18">
        <v>0.8672657754616517</v>
      </c>
      <c r="Q8" s="19">
        <v>3.4845238095238096</v>
      </c>
      <c r="R8" s="13">
        <v>32.0</v>
      </c>
      <c r="S8" s="13">
        <v>7.0</v>
      </c>
      <c r="T8" s="13">
        <v>2.0</v>
      </c>
      <c r="V8" s="13">
        <v>1.0</v>
      </c>
      <c r="W8" s="13">
        <v>0.0</v>
      </c>
      <c r="X8" s="13">
        <v>5.0</v>
      </c>
      <c r="Y8" s="13">
        <v>0.0</v>
      </c>
      <c r="Z8" s="13">
        <v>6.0</v>
      </c>
      <c r="AA8" s="13">
        <v>0.0</v>
      </c>
      <c r="AC8" s="13">
        <v>5.0</v>
      </c>
      <c r="AD8" s="13">
        <v>4.0</v>
      </c>
      <c r="AE8" s="13">
        <v>6.0</v>
      </c>
      <c r="AF8" s="13">
        <v>4.0</v>
      </c>
      <c r="AG8" s="13">
        <v>11.0</v>
      </c>
      <c r="AH8" s="13">
        <v>8.0</v>
      </c>
      <c r="AI8" s="17">
        <v>0.7272727272727273</v>
      </c>
      <c r="AK8" s="13">
        <v>0.0</v>
      </c>
      <c r="AL8" s="13">
        <v>0.0</v>
      </c>
    </row>
    <row r="9" ht="12.75" customHeight="1">
      <c r="A9" s="20" t="s">
        <v>112</v>
      </c>
      <c r="B9" s="16">
        <v>2.45</v>
      </c>
      <c r="C9" s="16">
        <v>9.712301587301589</v>
      </c>
      <c r="D9" s="16">
        <v>0.2522574055158325</v>
      </c>
      <c r="E9" s="13">
        <v>1.0</v>
      </c>
      <c r="F9" s="13">
        <v>5.0</v>
      </c>
      <c r="G9" s="13">
        <v>11.0</v>
      </c>
      <c r="H9" s="13">
        <v>88.0</v>
      </c>
      <c r="I9" s="13">
        <v>10.0</v>
      </c>
      <c r="J9" s="16">
        <v>0.4875</v>
      </c>
      <c r="K9" s="16">
        <v>0.9333333333333333</v>
      </c>
      <c r="L9" s="13">
        <v>7.0</v>
      </c>
      <c r="M9" s="13">
        <v>0.0</v>
      </c>
      <c r="N9" s="13">
        <v>9.0</v>
      </c>
      <c r="O9" s="13">
        <v>0.0</v>
      </c>
      <c r="P9" s="18">
        <v>0.7397574055158325</v>
      </c>
      <c r="Q9" s="19">
        <v>3.3833333333333337</v>
      </c>
      <c r="R9" s="13">
        <v>36.0</v>
      </c>
      <c r="S9" s="13">
        <v>6.0</v>
      </c>
      <c r="T9" s="13">
        <v>5.0</v>
      </c>
      <c r="V9" s="13">
        <v>2.0</v>
      </c>
      <c r="W9" s="13">
        <v>0.0</v>
      </c>
      <c r="X9" s="13">
        <v>6.0</v>
      </c>
      <c r="Y9" s="13">
        <v>2.0</v>
      </c>
      <c r="Z9" s="13">
        <v>8.0</v>
      </c>
      <c r="AA9" s="13">
        <v>2.0</v>
      </c>
      <c r="AC9" s="13">
        <v>5.0</v>
      </c>
      <c r="AD9" s="13">
        <v>1.0</v>
      </c>
      <c r="AE9" s="13">
        <v>6.0</v>
      </c>
      <c r="AF9" s="13">
        <v>2.0</v>
      </c>
      <c r="AG9" s="13">
        <v>11.0</v>
      </c>
      <c r="AH9" s="13">
        <v>3.0</v>
      </c>
      <c r="AI9" s="17">
        <v>0.2727272727272727</v>
      </c>
      <c r="AK9" s="13">
        <v>0.0</v>
      </c>
      <c r="AL9" s="13">
        <v>0.0</v>
      </c>
    </row>
    <row r="10" ht="12.75" customHeight="1">
      <c r="A10" s="14" t="s">
        <v>113</v>
      </c>
      <c r="B10" s="16">
        <v>1.478968253968254</v>
      </c>
      <c r="C10" s="16">
        <v>5.448412698412699</v>
      </c>
      <c r="D10" s="16">
        <v>0.2714493809176985</v>
      </c>
      <c r="E10" s="13">
        <v>0.0</v>
      </c>
      <c r="F10" s="13">
        <v>5.0</v>
      </c>
      <c r="G10" s="13">
        <v>13.0</v>
      </c>
      <c r="H10" s="13">
        <v>58.0</v>
      </c>
      <c r="I10" s="13">
        <v>6.0</v>
      </c>
      <c r="J10" s="16">
        <v>0.7959770114942528</v>
      </c>
      <c r="K10" s="16">
        <v>1.3725490196078431</v>
      </c>
      <c r="L10" s="13">
        <v>3.0</v>
      </c>
      <c r="M10" s="13">
        <v>0.0</v>
      </c>
      <c r="N10" s="13">
        <v>9.0</v>
      </c>
      <c r="O10" s="13">
        <v>0.0</v>
      </c>
      <c r="P10" s="18">
        <v>1.0674263924119514</v>
      </c>
      <c r="Q10" s="19">
        <v>2.851517273576097</v>
      </c>
      <c r="R10" s="13">
        <v>27.0</v>
      </c>
      <c r="S10" s="13">
        <v>10.0</v>
      </c>
      <c r="T10" s="13">
        <v>1.0</v>
      </c>
      <c r="V10" s="13">
        <v>0.0</v>
      </c>
      <c r="W10" s="13">
        <v>0.0</v>
      </c>
      <c r="X10" s="13">
        <v>4.0</v>
      </c>
      <c r="Y10" s="13">
        <v>1.0</v>
      </c>
      <c r="Z10" s="13">
        <v>4.0</v>
      </c>
      <c r="AA10" s="13">
        <v>1.0</v>
      </c>
      <c r="AC10" s="13">
        <v>4.0</v>
      </c>
      <c r="AD10" s="13">
        <v>0.0</v>
      </c>
      <c r="AE10" s="13">
        <v>6.0</v>
      </c>
      <c r="AF10" s="13">
        <v>4.0</v>
      </c>
      <c r="AG10" s="13">
        <v>10.0</v>
      </c>
      <c r="AH10" s="13">
        <v>4.0</v>
      </c>
      <c r="AI10" s="17">
        <v>0.4</v>
      </c>
      <c r="AK10" s="13">
        <v>0.0</v>
      </c>
      <c r="AL10" s="13">
        <v>0.0</v>
      </c>
    </row>
    <row r="11" ht="12.75" customHeight="1">
      <c r="A11" s="14" t="s">
        <v>114</v>
      </c>
      <c r="B11" s="16">
        <v>1.2623015873015873</v>
      </c>
      <c r="C11" s="16">
        <v>5.698412698412699</v>
      </c>
      <c r="D11" s="16">
        <v>0.22151810584958215</v>
      </c>
      <c r="E11" s="13">
        <v>1.0</v>
      </c>
      <c r="F11" s="13">
        <v>6.0</v>
      </c>
      <c r="G11" s="13">
        <v>12.0</v>
      </c>
      <c r="H11" s="13">
        <v>67.0</v>
      </c>
      <c r="I11" s="13">
        <v>7.0</v>
      </c>
      <c r="J11" s="16">
        <v>0.8315565031982943</v>
      </c>
      <c r="K11" s="16">
        <v>1.5</v>
      </c>
      <c r="L11" s="13">
        <v>4.0</v>
      </c>
      <c r="M11" s="13">
        <v>0.0</v>
      </c>
      <c r="N11" s="13">
        <v>9.0</v>
      </c>
      <c r="O11" s="13">
        <v>0.0</v>
      </c>
      <c r="P11" s="18">
        <v>1.0530746090478764</v>
      </c>
      <c r="Q11" s="19">
        <v>2.7623015873015873</v>
      </c>
      <c r="R11" s="13">
        <v>28.0</v>
      </c>
      <c r="S11" s="13">
        <v>9.0</v>
      </c>
      <c r="T11" s="13">
        <v>1.0</v>
      </c>
      <c r="V11" s="13">
        <v>0.0</v>
      </c>
      <c r="W11" s="13">
        <v>0.0</v>
      </c>
      <c r="X11" s="13">
        <v>4.0</v>
      </c>
      <c r="Y11" s="13">
        <v>0.0</v>
      </c>
      <c r="Z11" s="13">
        <v>4.0</v>
      </c>
      <c r="AA11" s="13">
        <v>0.0</v>
      </c>
      <c r="AC11" s="13">
        <v>5.0</v>
      </c>
      <c r="AD11" s="13">
        <v>4.0</v>
      </c>
      <c r="AE11" s="13">
        <v>6.0</v>
      </c>
      <c r="AF11" s="13">
        <v>4.0</v>
      </c>
      <c r="AG11" s="13">
        <v>11.0</v>
      </c>
      <c r="AH11" s="13">
        <v>8.0</v>
      </c>
      <c r="AI11" s="17">
        <v>0.7272727272727273</v>
      </c>
      <c r="AK11" s="13">
        <v>0.0</v>
      </c>
      <c r="AL11" s="13">
        <v>0.0</v>
      </c>
    </row>
    <row r="12" ht="12.75" customHeight="1">
      <c r="A12" s="20" t="s">
        <v>115</v>
      </c>
      <c r="B12" s="16">
        <v>0.25</v>
      </c>
      <c r="C12" s="16">
        <v>0.728968253968254</v>
      </c>
      <c r="D12" s="16">
        <v>0.3429504627109417</v>
      </c>
      <c r="E12" s="13">
        <v>0.0</v>
      </c>
      <c r="F12" s="13">
        <v>3.0</v>
      </c>
      <c r="G12" s="13">
        <v>6.0</v>
      </c>
      <c r="H12" s="13">
        <v>35.0</v>
      </c>
      <c r="I12" s="13">
        <v>4.0</v>
      </c>
      <c r="J12" s="16">
        <v>0.7071428571428572</v>
      </c>
      <c r="K12" s="16">
        <v>2.1</v>
      </c>
      <c r="L12" s="13">
        <v>3.0</v>
      </c>
      <c r="M12" s="13">
        <v>0.0</v>
      </c>
      <c r="N12" s="13">
        <v>9.0</v>
      </c>
      <c r="O12" s="13">
        <v>0.0</v>
      </c>
      <c r="P12" s="18">
        <v>1.050093319853799</v>
      </c>
      <c r="Q12" s="19">
        <v>2.35</v>
      </c>
      <c r="R12" s="13">
        <v>14.0</v>
      </c>
      <c r="S12" s="13">
        <v>16.0</v>
      </c>
      <c r="T12" s="13">
        <v>1.0</v>
      </c>
      <c r="V12" s="13">
        <v>0.0</v>
      </c>
      <c r="W12" s="13">
        <v>0.0</v>
      </c>
      <c r="X12" s="13">
        <v>0.0</v>
      </c>
      <c r="Y12" s="13">
        <v>0.0</v>
      </c>
      <c r="Z12" s="13">
        <v>0.0</v>
      </c>
      <c r="AA12" s="13">
        <v>0.0</v>
      </c>
      <c r="AC12" s="13">
        <v>1.0</v>
      </c>
      <c r="AD12" s="13">
        <v>1.0</v>
      </c>
      <c r="AE12" s="13">
        <v>5.0</v>
      </c>
      <c r="AF12" s="13">
        <v>1.0</v>
      </c>
      <c r="AG12" s="13">
        <v>6.0</v>
      </c>
      <c r="AH12" s="13">
        <v>2.0</v>
      </c>
      <c r="AI12" s="17">
        <v>0.3333333333333333</v>
      </c>
      <c r="AK12" s="13">
        <v>0.0</v>
      </c>
      <c r="AL12" s="13">
        <v>0.0</v>
      </c>
    </row>
    <row r="13" ht="12.75" customHeight="1">
      <c r="A13" s="14" t="s">
        <v>116</v>
      </c>
      <c r="B13" s="16">
        <v>0.33611111111111114</v>
      </c>
      <c r="C13" s="16">
        <v>1.715079365079365</v>
      </c>
      <c r="D13" s="16">
        <v>0.19597408607126332</v>
      </c>
      <c r="E13" s="13">
        <v>1.0</v>
      </c>
      <c r="F13" s="13">
        <v>1.0</v>
      </c>
      <c r="G13" s="13">
        <v>3.0</v>
      </c>
      <c r="H13" s="13">
        <v>18.0</v>
      </c>
      <c r="I13" s="13">
        <v>2.0</v>
      </c>
      <c r="J13" s="16">
        <v>0.4166666666666667</v>
      </c>
      <c r="K13" s="16">
        <v>2.0</v>
      </c>
      <c r="L13" s="13">
        <v>1.0</v>
      </c>
      <c r="M13" s="13">
        <v>0.0</v>
      </c>
      <c r="N13" s="13">
        <v>9.0</v>
      </c>
      <c r="O13" s="13">
        <v>0.0</v>
      </c>
      <c r="P13" s="18">
        <v>0.6126407527379301</v>
      </c>
      <c r="Q13" s="19">
        <v>2.3361111111111112</v>
      </c>
      <c r="R13" s="13">
        <v>15.0</v>
      </c>
      <c r="S13" s="13">
        <v>15.0</v>
      </c>
      <c r="T13" s="13">
        <v>1.0</v>
      </c>
      <c r="V13" s="13">
        <v>0.0</v>
      </c>
      <c r="W13" s="13">
        <v>0.0</v>
      </c>
      <c r="X13" s="13">
        <v>1.0</v>
      </c>
      <c r="Y13" s="13">
        <v>0.0</v>
      </c>
      <c r="Z13" s="13">
        <v>1.0</v>
      </c>
      <c r="AA13" s="13">
        <v>0.0</v>
      </c>
      <c r="AC13" s="13">
        <v>1.0</v>
      </c>
      <c r="AD13" s="13">
        <v>0.0</v>
      </c>
      <c r="AE13" s="13">
        <v>5.0</v>
      </c>
      <c r="AF13" s="13">
        <v>3.0</v>
      </c>
      <c r="AG13" s="13">
        <v>6.0</v>
      </c>
      <c r="AH13" s="13">
        <v>3.0</v>
      </c>
      <c r="AI13" s="17">
        <v>0.5</v>
      </c>
      <c r="AK13" s="13">
        <v>0.0</v>
      </c>
      <c r="AL13" s="13">
        <v>0.0</v>
      </c>
    </row>
    <row r="14" ht="12.75" customHeight="1">
      <c r="A14" s="20" t="s">
        <v>117</v>
      </c>
      <c r="B14" s="16">
        <v>0.6583333333333333</v>
      </c>
      <c r="C14" s="16">
        <v>10.712301587301589</v>
      </c>
      <c r="D14" s="16">
        <v>0.061455825152806065</v>
      </c>
      <c r="E14" s="13">
        <v>3.0</v>
      </c>
      <c r="F14" s="13">
        <v>8.0</v>
      </c>
      <c r="G14" s="13">
        <v>9.0</v>
      </c>
      <c r="H14" s="13">
        <v>97.0</v>
      </c>
      <c r="I14" s="13">
        <v>11.0</v>
      </c>
      <c r="J14" s="16">
        <v>0.7188378631677601</v>
      </c>
      <c r="K14" s="16">
        <v>1.5664335664335665</v>
      </c>
      <c r="L14" s="13">
        <v>7.0</v>
      </c>
      <c r="M14" s="13">
        <v>0.0</v>
      </c>
      <c r="N14" s="13">
        <v>9.0</v>
      </c>
      <c r="O14" s="13">
        <v>0.0</v>
      </c>
      <c r="P14" s="18">
        <v>0.7802936883205662</v>
      </c>
      <c r="Q14" s="19">
        <v>2.2247668997669</v>
      </c>
      <c r="R14" s="13">
        <v>37.0</v>
      </c>
      <c r="S14" s="13">
        <v>5.0</v>
      </c>
      <c r="T14" s="13">
        <v>3.0</v>
      </c>
      <c r="V14" s="13">
        <v>2.0</v>
      </c>
      <c r="W14" s="13">
        <v>0.0</v>
      </c>
      <c r="X14" s="13">
        <v>7.0</v>
      </c>
      <c r="Y14" s="13">
        <v>0.0</v>
      </c>
      <c r="Z14" s="13">
        <v>9.0</v>
      </c>
      <c r="AA14" s="13">
        <v>0.0</v>
      </c>
      <c r="AC14" s="13">
        <v>5.0</v>
      </c>
      <c r="AD14" s="13">
        <v>3.0</v>
      </c>
      <c r="AE14" s="13">
        <v>6.0</v>
      </c>
      <c r="AF14" s="13">
        <v>1.0</v>
      </c>
      <c r="AG14" s="13">
        <v>11.0</v>
      </c>
      <c r="AH14" s="13">
        <v>4.0</v>
      </c>
      <c r="AI14" s="17">
        <v>0.36363636363636365</v>
      </c>
      <c r="AK14" s="13">
        <v>0.0</v>
      </c>
      <c r="AL14" s="13">
        <v>0.0</v>
      </c>
    </row>
    <row r="15" ht="12.75" customHeight="1">
      <c r="A15" s="14" t="s">
        <v>118</v>
      </c>
      <c r="B15" s="16">
        <v>0.5361111111111112</v>
      </c>
      <c r="C15" s="16">
        <v>5.698412698412699</v>
      </c>
      <c r="D15" s="16">
        <v>0.0940807799442897</v>
      </c>
      <c r="E15" s="13">
        <v>1.0</v>
      </c>
      <c r="F15" s="13">
        <v>5.0</v>
      </c>
      <c r="G15" s="13">
        <v>8.0</v>
      </c>
      <c r="H15" s="13">
        <v>66.0</v>
      </c>
      <c r="I15" s="13">
        <v>7.0</v>
      </c>
      <c r="J15" s="16">
        <v>0.696969696969697</v>
      </c>
      <c r="K15" s="16">
        <v>1.6666666666666667</v>
      </c>
      <c r="L15" s="13">
        <v>6.0</v>
      </c>
      <c r="M15" s="13">
        <v>0.0</v>
      </c>
      <c r="N15" s="13">
        <v>9.0</v>
      </c>
      <c r="O15" s="13">
        <v>0.0</v>
      </c>
      <c r="P15" s="18">
        <v>0.7910504769139868</v>
      </c>
      <c r="Q15" s="19">
        <v>2.202777777777778</v>
      </c>
      <c r="R15" s="13">
        <v>28.0</v>
      </c>
      <c r="S15" s="13">
        <v>8.0</v>
      </c>
      <c r="T15" s="13">
        <v>2.0</v>
      </c>
      <c r="V15" s="13">
        <v>0.0</v>
      </c>
      <c r="W15" s="13">
        <v>0.0</v>
      </c>
      <c r="X15" s="13">
        <v>4.0</v>
      </c>
      <c r="Y15" s="13">
        <v>0.0</v>
      </c>
      <c r="Z15" s="13">
        <v>4.0</v>
      </c>
      <c r="AA15" s="13">
        <v>0.0</v>
      </c>
      <c r="AC15" s="13">
        <v>5.0</v>
      </c>
      <c r="AD15" s="13">
        <v>1.0</v>
      </c>
      <c r="AE15" s="13">
        <v>6.0</v>
      </c>
      <c r="AF15" s="13">
        <v>3.0</v>
      </c>
      <c r="AG15" s="13">
        <v>11.0</v>
      </c>
      <c r="AH15" s="13">
        <v>4.0</v>
      </c>
      <c r="AI15" s="17">
        <v>0.36363636363636365</v>
      </c>
      <c r="AK15" s="13">
        <v>0.0</v>
      </c>
      <c r="AL15" s="13">
        <v>0.0</v>
      </c>
    </row>
    <row r="16" ht="12.75" customHeight="1">
      <c r="A16" s="20" t="s">
        <v>119</v>
      </c>
      <c r="B16" s="16">
        <v>0.125</v>
      </c>
      <c r="C16" s="16">
        <v>0.478968253968254</v>
      </c>
      <c r="D16" s="16">
        <v>0.2609776304888152</v>
      </c>
      <c r="E16" s="13">
        <v>0.0</v>
      </c>
      <c r="F16" s="13">
        <v>2.0</v>
      </c>
      <c r="G16" s="13">
        <v>5.0</v>
      </c>
      <c r="H16" s="13">
        <v>27.0</v>
      </c>
      <c r="I16" s="13">
        <v>3.0</v>
      </c>
      <c r="J16" s="16">
        <v>0.6049382716049383</v>
      </c>
      <c r="K16" s="16">
        <v>2.074074074074074</v>
      </c>
      <c r="L16" s="13">
        <v>2.0</v>
      </c>
      <c r="M16" s="13">
        <v>0.0</v>
      </c>
      <c r="N16" s="13">
        <v>9.0</v>
      </c>
      <c r="O16" s="13">
        <v>0.0</v>
      </c>
      <c r="P16" s="18">
        <v>0.8659159020937535</v>
      </c>
      <c r="Q16" s="19">
        <v>2.199074074074074</v>
      </c>
      <c r="R16" s="13">
        <v>11.0</v>
      </c>
      <c r="S16" s="13">
        <v>17.0</v>
      </c>
      <c r="T16" s="13">
        <v>1.0</v>
      </c>
      <c r="V16" s="13">
        <v>0.0</v>
      </c>
      <c r="W16" s="13">
        <v>0.0</v>
      </c>
      <c r="X16" s="13">
        <v>0.0</v>
      </c>
      <c r="Y16" s="13">
        <v>0.0</v>
      </c>
      <c r="Z16" s="13">
        <v>0.0</v>
      </c>
      <c r="AA16" s="13">
        <v>0.0</v>
      </c>
      <c r="AC16" s="13">
        <v>0.0</v>
      </c>
      <c r="AD16" s="13">
        <v>0.0</v>
      </c>
      <c r="AE16" s="13">
        <v>4.0</v>
      </c>
      <c r="AF16" s="13">
        <v>1.0</v>
      </c>
      <c r="AG16" s="13">
        <v>4.0</v>
      </c>
      <c r="AH16" s="13">
        <v>1.0</v>
      </c>
      <c r="AI16" s="17">
        <v>0.25</v>
      </c>
      <c r="AK16" s="13">
        <v>0.0</v>
      </c>
      <c r="AL16" s="13">
        <v>0.0</v>
      </c>
    </row>
    <row r="17" ht="12.75" customHeight="1">
      <c r="A17" s="14" t="s">
        <v>120</v>
      </c>
      <c r="B17" s="16">
        <v>0.8123015873015873</v>
      </c>
      <c r="C17" s="16">
        <v>3.0484126984126982</v>
      </c>
      <c r="D17" s="16">
        <v>0.26646706586826346</v>
      </c>
      <c r="E17" s="13">
        <v>0.0</v>
      </c>
      <c r="F17" s="13">
        <v>2.0</v>
      </c>
      <c r="G17" s="13">
        <v>10.0</v>
      </c>
      <c r="H17" s="13">
        <v>37.0</v>
      </c>
      <c r="I17" s="13">
        <v>4.0</v>
      </c>
      <c r="J17" s="16">
        <v>0.43243243243243246</v>
      </c>
      <c r="K17" s="16">
        <v>1.0</v>
      </c>
      <c r="L17" s="13">
        <v>3.0</v>
      </c>
      <c r="M17" s="13">
        <v>0.0</v>
      </c>
      <c r="N17" s="13">
        <v>9.0</v>
      </c>
      <c r="O17" s="13">
        <v>0.0</v>
      </c>
      <c r="P17" s="18">
        <v>0.698899498300696</v>
      </c>
      <c r="Q17" s="19">
        <v>1.8123015873015873</v>
      </c>
      <c r="R17" s="13">
        <v>21.0</v>
      </c>
      <c r="S17" s="13">
        <v>12.0</v>
      </c>
      <c r="T17" s="13">
        <v>2.0</v>
      </c>
      <c r="V17" s="13">
        <v>0.0</v>
      </c>
      <c r="W17" s="13">
        <v>0.0</v>
      </c>
      <c r="X17" s="13">
        <v>2.0</v>
      </c>
      <c r="Y17" s="13">
        <v>0.0</v>
      </c>
      <c r="Z17" s="13">
        <v>2.0</v>
      </c>
      <c r="AA17" s="13">
        <v>0.0</v>
      </c>
      <c r="AC17" s="13">
        <v>2.0</v>
      </c>
      <c r="AD17" s="13">
        <v>2.0</v>
      </c>
      <c r="AE17" s="13">
        <v>6.0</v>
      </c>
      <c r="AF17" s="13">
        <v>4.0</v>
      </c>
      <c r="AG17" s="13">
        <v>8.0</v>
      </c>
      <c r="AH17" s="13">
        <v>6.0</v>
      </c>
      <c r="AI17" s="17">
        <v>0.75</v>
      </c>
      <c r="AK17" s="13">
        <v>0.0</v>
      </c>
      <c r="AL17" s="13">
        <v>0.0</v>
      </c>
    </row>
    <row r="18" ht="12.75" customHeight="1">
      <c r="A18" s="20" t="s">
        <v>121</v>
      </c>
      <c r="B18" s="16">
        <v>0.25</v>
      </c>
      <c r="C18" s="16">
        <v>1.728968253968254</v>
      </c>
      <c r="D18" s="16">
        <v>0.14459490475097544</v>
      </c>
      <c r="E18" s="13">
        <v>0.0</v>
      </c>
      <c r="F18" s="13">
        <v>3.0</v>
      </c>
      <c r="G18" s="13">
        <v>7.0</v>
      </c>
      <c r="H18" s="13">
        <v>42.0</v>
      </c>
      <c r="I18" s="13">
        <v>5.0</v>
      </c>
      <c r="J18" s="16">
        <v>0.5666666666666667</v>
      </c>
      <c r="K18" s="16">
        <v>1.5272727272727273</v>
      </c>
      <c r="L18" s="13">
        <v>3.0</v>
      </c>
      <c r="M18" s="13">
        <v>0.0</v>
      </c>
      <c r="N18" s="13">
        <v>9.0</v>
      </c>
      <c r="O18" s="13">
        <v>0.0</v>
      </c>
      <c r="P18" s="18">
        <v>0.7112615714176421</v>
      </c>
      <c r="Q18" s="19">
        <v>1.7772727272727273</v>
      </c>
      <c r="R18" s="13">
        <v>15.0</v>
      </c>
      <c r="S18" s="13">
        <v>14.0</v>
      </c>
      <c r="T18" s="13">
        <v>2.0</v>
      </c>
      <c r="V18" s="13">
        <v>0.0</v>
      </c>
      <c r="W18" s="13">
        <v>0.0</v>
      </c>
      <c r="X18" s="13">
        <v>1.0</v>
      </c>
      <c r="Y18" s="13">
        <v>0.0</v>
      </c>
      <c r="Z18" s="13">
        <v>1.0</v>
      </c>
      <c r="AA18" s="13">
        <v>0.0</v>
      </c>
      <c r="AC18" s="13">
        <v>1.0</v>
      </c>
      <c r="AD18" s="13">
        <v>1.0</v>
      </c>
      <c r="AE18" s="13">
        <v>5.0</v>
      </c>
      <c r="AF18" s="13">
        <v>1.0</v>
      </c>
      <c r="AG18" s="13">
        <v>6.0</v>
      </c>
      <c r="AH18" s="13">
        <v>2.0</v>
      </c>
      <c r="AI18" s="17">
        <v>0.3333333333333333</v>
      </c>
      <c r="AK18" s="13">
        <v>0.0</v>
      </c>
      <c r="AL18" s="13">
        <v>0.0</v>
      </c>
    </row>
    <row r="19" ht="12.75" customHeight="1">
      <c r="A19" s="20" t="s">
        <v>122</v>
      </c>
      <c r="B19" s="16">
        <v>0.45</v>
      </c>
      <c r="C19" s="16">
        <v>4.262301587301588</v>
      </c>
      <c r="D19" s="16">
        <v>0.10557676194022902</v>
      </c>
      <c r="E19" s="13">
        <v>0.0</v>
      </c>
      <c r="F19" s="13">
        <v>4.0</v>
      </c>
      <c r="G19" s="13">
        <v>14.0</v>
      </c>
      <c r="H19" s="13">
        <v>65.0</v>
      </c>
      <c r="I19" s="13">
        <v>7.0</v>
      </c>
      <c r="J19" s="16">
        <v>0.5406593406593406</v>
      </c>
      <c r="K19" s="16">
        <v>0.8888888888888888</v>
      </c>
      <c r="L19" s="13">
        <v>3.0</v>
      </c>
      <c r="M19" s="13">
        <v>0.0</v>
      </c>
      <c r="N19" s="13">
        <v>9.0</v>
      </c>
      <c r="O19" s="13">
        <v>0.0</v>
      </c>
      <c r="P19" s="18">
        <v>0.6462361025995697</v>
      </c>
      <c r="Q19" s="19">
        <v>1.3388888888888888</v>
      </c>
      <c r="R19" s="13">
        <v>24.0</v>
      </c>
      <c r="S19" s="13">
        <v>11.0</v>
      </c>
      <c r="T19" s="13">
        <v>3.0</v>
      </c>
      <c r="V19" s="13">
        <v>0.0</v>
      </c>
      <c r="W19" s="13">
        <v>0.0</v>
      </c>
      <c r="X19" s="13">
        <v>3.0</v>
      </c>
      <c r="Y19" s="13">
        <v>0.0</v>
      </c>
      <c r="Z19" s="13">
        <v>3.0</v>
      </c>
      <c r="AA19" s="13">
        <v>0.0</v>
      </c>
      <c r="AC19" s="13">
        <v>3.0</v>
      </c>
      <c r="AD19" s="13">
        <v>1.0</v>
      </c>
      <c r="AE19" s="13">
        <v>6.0</v>
      </c>
      <c r="AF19" s="13">
        <v>2.0</v>
      </c>
      <c r="AG19" s="13">
        <v>9.0</v>
      </c>
      <c r="AH19" s="13">
        <v>3.0</v>
      </c>
      <c r="AI19" s="17">
        <v>0.3333333333333333</v>
      </c>
      <c r="AK19" s="13">
        <v>0.0</v>
      </c>
      <c r="AL19" s="13">
        <v>0.0</v>
      </c>
    </row>
    <row r="20" ht="12.75" customHeight="1">
      <c r="A20" s="20" t="s">
        <v>123</v>
      </c>
      <c r="B20" s="16">
        <v>0.125</v>
      </c>
      <c r="C20" s="16">
        <v>0.33611111111111114</v>
      </c>
      <c r="D20" s="16">
        <v>0.371900826446281</v>
      </c>
      <c r="E20" s="13">
        <v>0.0</v>
      </c>
      <c r="F20" s="13">
        <v>1.0</v>
      </c>
      <c r="G20" s="13">
        <v>8.0</v>
      </c>
      <c r="H20" s="13">
        <v>19.0</v>
      </c>
      <c r="I20" s="13">
        <v>2.0</v>
      </c>
      <c r="J20" s="16">
        <v>0.2894736842105263</v>
      </c>
      <c r="K20" s="16">
        <v>1.1666666666666667</v>
      </c>
      <c r="L20" s="13">
        <v>1.0</v>
      </c>
      <c r="M20" s="13">
        <v>0.0</v>
      </c>
      <c r="N20" s="13">
        <v>9.0</v>
      </c>
      <c r="O20" s="13">
        <v>0.0</v>
      </c>
      <c r="P20" s="18">
        <v>0.6613745106568073</v>
      </c>
      <c r="Q20" s="19">
        <v>1.2916666666666667</v>
      </c>
      <c r="R20" s="13">
        <v>8.0</v>
      </c>
      <c r="S20" s="13">
        <v>18.0</v>
      </c>
      <c r="T20" s="13">
        <v>1.0</v>
      </c>
      <c r="V20" s="13">
        <v>0.0</v>
      </c>
      <c r="W20" s="13">
        <v>0.0</v>
      </c>
      <c r="X20" s="13">
        <v>0.0</v>
      </c>
      <c r="Y20" s="13">
        <v>0.0</v>
      </c>
      <c r="Z20" s="13">
        <v>0.0</v>
      </c>
      <c r="AA20" s="13">
        <v>0.0</v>
      </c>
      <c r="AC20" s="13">
        <v>0.0</v>
      </c>
      <c r="AD20" s="13">
        <v>0.0</v>
      </c>
      <c r="AE20" s="13">
        <v>3.0</v>
      </c>
      <c r="AF20" s="13">
        <v>1.0</v>
      </c>
      <c r="AG20" s="13">
        <v>3.0</v>
      </c>
      <c r="AH20" s="13">
        <v>1.0</v>
      </c>
      <c r="AI20" s="17">
        <v>0.3333333333333333</v>
      </c>
      <c r="AK20" s="13">
        <v>0.0</v>
      </c>
      <c r="AL20" s="13">
        <v>0.0</v>
      </c>
    </row>
    <row r="21" ht="12.75" customHeight="1">
      <c r="A21" s="14" t="s">
        <v>124</v>
      </c>
      <c r="B21" s="16">
        <v>0.1</v>
      </c>
      <c r="C21" s="16">
        <v>0.2111111111111111</v>
      </c>
      <c r="D21" s="16">
        <v>0.4736842105263158</v>
      </c>
      <c r="E21" s="13">
        <v>0.0</v>
      </c>
      <c r="F21" s="13">
        <v>0.0</v>
      </c>
      <c r="G21" s="13">
        <v>7.0</v>
      </c>
      <c r="H21" s="13">
        <v>10.0</v>
      </c>
      <c r="I21" s="13">
        <v>1.0</v>
      </c>
      <c r="J21" s="16">
        <v>-0.7</v>
      </c>
      <c r="K21" s="16">
        <v>0.0</v>
      </c>
      <c r="L21" s="13">
        <v>0.0</v>
      </c>
      <c r="M21" s="13">
        <v>0.0</v>
      </c>
      <c r="N21" s="13">
        <v>9.0</v>
      </c>
      <c r="O21" s="13">
        <v>0.0</v>
      </c>
      <c r="P21" s="18">
        <v>-0.22631578947368414</v>
      </c>
      <c r="Q21" s="19">
        <v>0.1</v>
      </c>
      <c r="R21" s="13">
        <v>6.0</v>
      </c>
      <c r="S21" s="13">
        <v>19.0</v>
      </c>
      <c r="T21" s="13">
        <v>1.0</v>
      </c>
      <c r="V21" s="13">
        <v>0.0</v>
      </c>
      <c r="W21" s="13">
        <v>0.0</v>
      </c>
      <c r="X21" s="13">
        <v>0.0</v>
      </c>
      <c r="Y21" s="13">
        <v>0.0</v>
      </c>
      <c r="Z21" s="13">
        <v>0.0</v>
      </c>
      <c r="AA21" s="13">
        <v>0.0</v>
      </c>
      <c r="AC21" s="13">
        <v>0.0</v>
      </c>
      <c r="AD21" s="13">
        <v>0.0</v>
      </c>
      <c r="AE21" s="13">
        <v>2.0</v>
      </c>
      <c r="AF21" s="13">
        <v>1.0</v>
      </c>
      <c r="AG21" s="13">
        <v>2.0</v>
      </c>
      <c r="AH21" s="13">
        <v>1.0</v>
      </c>
      <c r="AI21" s="17">
        <v>0.5</v>
      </c>
      <c r="AK21" s="13">
        <v>0.0</v>
      </c>
      <c r="AL21" s="13">
        <v>0.0</v>
      </c>
    </row>
    <row r="22" ht="12.75" customHeight="1">
      <c r="A22" s="20" t="s">
        <v>125</v>
      </c>
      <c r="B22" s="16">
        <v>0.0</v>
      </c>
      <c r="C22" s="16">
        <v>0.1</v>
      </c>
      <c r="D22" s="16">
        <v>0.0</v>
      </c>
      <c r="E22" s="13">
        <v>0.0</v>
      </c>
      <c r="F22" s="13">
        <v>0.0</v>
      </c>
      <c r="G22" s="13">
        <v>9.0</v>
      </c>
      <c r="H22" s="13">
        <v>10.0</v>
      </c>
      <c r="I22" s="13">
        <v>1.0</v>
      </c>
      <c r="J22" s="16">
        <v>-0.9</v>
      </c>
      <c r="K22" s="16">
        <v>0.0</v>
      </c>
      <c r="L22" s="13">
        <v>0.0</v>
      </c>
      <c r="M22" s="13">
        <v>0.0</v>
      </c>
      <c r="N22" s="13">
        <v>9.0</v>
      </c>
      <c r="O22" s="13">
        <v>0.0</v>
      </c>
      <c r="P22" s="18">
        <v>-0.9</v>
      </c>
      <c r="Q22" s="19">
        <v>0.0</v>
      </c>
      <c r="R22" s="13">
        <v>3.0</v>
      </c>
      <c r="S22" s="13">
        <v>20.0</v>
      </c>
      <c r="T22" s="13">
        <v>1.0</v>
      </c>
      <c r="V22" s="13">
        <v>0.0</v>
      </c>
      <c r="W22" s="13">
        <v>0.0</v>
      </c>
      <c r="X22" s="13">
        <v>0.0</v>
      </c>
      <c r="Y22" s="13">
        <v>0.0</v>
      </c>
      <c r="Z22" s="13">
        <v>0.0</v>
      </c>
      <c r="AA22" s="13">
        <v>0.0</v>
      </c>
      <c r="AC22" s="13">
        <v>0.0</v>
      </c>
      <c r="AD22" s="13">
        <v>0.0</v>
      </c>
      <c r="AE22" s="13">
        <v>1.0</v>
      </c>
      <c r="AF22" s="13">
        <v>0.0</v>
      </c>
      <c r="AG22" s="13">
        <v>1.0</v>
      </c>
      <c r="AH22" s="13">
        <v>0.0</v>
      </c>
      <c r="AI22" s="17">
        <v>0.0</v>
      </c>
      <c r="AK22" s="13">
        <v>0.0</v>
      </c>
      <c r="AL22" s="13">
        <v>0.0</v>
      </c>
    </row>
    <row r="23" ht="12.75" customHeight="1">
      <c r="A23" s="7"/>
      <c r="B23" s="16"/>
      <c r="C23" s="16"/>
      <c r="D23" s="16"/>
      <c r="F23" s="7" t="s">
        <v>126</v>
      </c>
      <c r="J23" s="16"/>
      <c r="K23" s="16"/>
      <c r="P23" s="16"/>
      <c r="Q23" s="16"/>
      <c r="AI23" s="17"/>
    </row>
    <row r="24" ht="12.75" customHeight="1">
      <c r="A24" s="7"/>
      <c r="B24" s="16"/>
      <c r="C24" s="16"/>
      <c r="D24" s="16"/>
      <c r="F24" s="7" t="s">
        <v>127</v>
      </c>
      <c r="J24" s="16"/>
      <c r="K24" s="16"/>
      <c r="P24" s="16"/>
      <c r="Q24" s="16"/>
      <c r="AI24" s="17"/>
    </row>
    <row r="25" ht="12.75" customHeight="1"/>
    <row r="26" ht="12.75" customHeight="1">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row>
    <row r="27" ht="12.75" customHeight="1"/>
    <row r="28" ht="12.75" customHeight="1">
      <c r="A28" s="1" t="s">
        <v>128</v>
      </c>
    </row>
    <row r="29" ht="42.75" customHeight="1">
      <c r="A29" s="7" t="s">
        <v>129</v>
      </c>
      <c r="B29" s="10" t="s">
        <v>130</v>
      </c>
      <c r="D29" s="10" t="s">
        <v>131</v>
      </c>
    </row>
    <row r="30" ht="36.75" customHeight="1">
      <c r="A30" s="7" t="s">
        <v>132</v>
      </c>
      <c r="B30" s="10" t="s">
        <v>133</v>
      </c>
      <c r="D30" s="10" t="s">
        <v>134</v>
      </c>
    </row>
    <row r="31" ht="61.5" customHeight="1">
      <c r="A31" s="7" t="s">
        <v>135</v>
      </c>
      <c r="B31" s="10" t="s">
        <v>136</v>
      </c>
      <c r="D31" s="10" t="s">
        <v>137</v>
      </c>
    </row>
    <row r="32" ht="72.75" customHeight="1">
      <c r="A32" s="7" t="s">
        <v>138</v>
      </c>
      <c r="B32" s="10" t="s">
        <v>139</v>
      </c>
      <c r="D32" s="10" t="s">
        <v>140</v>
      </c>
    </row>
    <row r="33" ht="75.0" customHeight="1">
      <c r="A33" s="7" t="s">
        <v>141</v>
      </c>
      <c r="B33" s="10" t="s">
        <v>142</v>
      </c>
      <c r="D33" s="10" t="s">
        <v>143</v>
      </c>
    </row>
    <row r="34" ht="49.5" customHeight="1">
      <c r="A34" s="7" t="s">
        <v>144</v>
      </c>
      <c r="B34" s="10" t="s">
        <v>145</v>
      </c>
      <c r="D34" s="10" t="s">
        <v>146</v>
      </c>
    </row>
    <row r="35" ht="49.5" customHeight="1">
      <c r="A35" s="7" t="s">
        <v>147</v>
      </c>
      <c r="B35" s="10" t="s">
        <v>148</v>
      </c>
      <c r="D35" s="10" t="s">
        <v>149</v>
      </c>
    </row>
    <row r="36" ht="57.75" customHeight="1">
      <c r="A36" s="7" t="s">
        <v>150</v>
      </c>
      <c r="B36" s="10" t="s">
        <v>151</v>
      </c>
      <c r="D36" s="10" t="s">
        <v>152</v>
      </c>
    </row>
    <row r="37" ht="58.5" customHeight="1">
      <c r="A37" s="7" t="s">
        <v>153</v>
      </c>
      <c r="B37" s="10" t="s">
        <v>154</v>
      </c>
      <c r="D37" s="10" t="s">
        <v>155</v>
      </c>
    </row>
    <row r="38" ht="45.0" customHeight="1">
      <c r="A38" s="13" t="s">
        <v>156</v>
      </c>
      <c r="B38" s="13" t="s">
        <v>157</v>
      </c>
      <c r="D38" s="10" t="s">
        <v>158</v>
      </c>
    </row>
    <row r="39" ht="33.0" customHeight="1">
      <c r="A39" s="13" t="s">
        <v>159</v>
      </c>
      <c r="B39" s="7" t="s">
        <v>160</v>
      </c>
      <c r="D39" s="10" t="s">
        <v>161</v>
      </c>
    </row>
    <row r="40" ht="45.0" customHeight="1">
      <c r="A40" s="13" t="s">
        <v>162</v>
      </c>
      <c r="B40" s="10" t="s">
        <v>163</v>
      </c>
      <c r="D40" s="10" t="s">
        <v>164</v>
      </c>
    </row>
    <row r="41" ht="63.0" customHeight="1">
      <c r="A41" s="13" t="s">
        <v>165</v>
      </c>
      <c r="B41" s="10" t="s">
        <v>166</v>
      </c>
      <c r="D41" s="10" t="s">
        <v>167</v>
      </c>
    </row>
    <row r="42" ht="48.0" customHeight="1">
      <c r="A42" s="13" t="s">
        <v>168</v>
      </c>
      <c r="B42" s="7" t="s">
        <v>169</v>
      </c>
      <c r="D42" s="10" t="s">
        <v>170</v>
      </c>
    </row>
    <row r="43" ht="30.75" customHeight="1">
      <c r="A43" s="7" t="s">
        <v>171</v>
      </c>
      <c r="B43" s="7" t="s">
        <v>172</v>
      </c>
      <c r="D43" s="10" t="s">
        <v>173</v>
      </c>
    </row>
    <row r="44" ht="46.5" customHeight="1">
      <c r="A44" s="7" t="s">
        <v>174</v>
      </c>
      <c r="B44" s="7" t="s">
        <v>175</v>
      </c>
      <c r="D44" s="10" t="s">
        <v>176</v>
      </c>
    </row>
    <row r="45" ht="85.5" customHeight="1">
      <c r="A45" s="7" t="s">
        <v>177</v>
      </c>
      <c r="B45" s="7" t="s">
        <v>178</v>
      </c>
      <c r="D45" s="10" t="s">
        <v>179</v>
      </c>
    </row>
    <row r="46" ht="60.0" customHeight="1">
      <c r="A46" s="7" t="s">
        <v>180</v>
      </c>
      <c r="B46" s="7" t="s">
        <v>181</v>
      </c>
      <c r="D46" s="10" t="s">
        <v>182</v>
      </c>
    </row>
    <row r="47" ht="37.5" customHeight="1">
      <c r="A47" s="7" t="s">
        <v>183</v>
      </c>
      <c r="B47" s="7" t="s">
        <v>184</v>
      </c>
      <c r="D47" s="10" t="s">
        <v>185</v>
      </c>
    </row>
    <row r="48" ht="54.75" customHeight="1">
      <c r="A48" s="7" t="s">
        <v>186</v>
      </c>
      <c r="B48" s="7" t="s">
        <v>187</v>
      </c>
      <c r="D48" s="10" t="s">
        <v>188</v>
      </c>
    </row>
    <row r="49" ht="45.75" customHeight="1">
      <c r="A49" s="7" t="s">
        <v>189</v>
      </c>
      <c r="B49" s="7" t="s">
        <v>190</v>
      </c>
      <c r="D49" s="10" t="s">
        <v>191</v>
      </c>
    </row>
    <row r="50" ht="48.75" customHeight="1">
      <c r="A50" s="7" t="s">
        <v>192</v>
      </c>
      <c r="B50" s="7" t="s">
        <v>193</v>
      </c>
      <c r="D50" s="10" t="s">
        <v>194</v>
      </c>
    </row>
    <row r="51" ht="31.5" customHeight="1">
      <c r="A51" s="7" t="s">
        <v>195</v>
      </c>
      <c r="B51" s="7" t="s">
        <v>196</v>
      </c>
      <c r="D51" s="10" t="s">
        <v>197</v>
      </c>
    </row>
    <row r="52" ht="12.75" customHeight="1"/>
    <row r="53" ht="12.75" customHeight="1"/>
    <row r="54" ht="12.75" customHeight="1">
      <c r="A54" s="21"/>
      <c r="B54" s="22"/>
      <c r="C54" s="22"/>
      <c r="D54" s="22"/>
      <c r="E54" s="22"/>
      <c r="F54" s="22"/>
      <c r="G54" s="22"/>
      <c r="H54" s="22"/>
      <c r="I54" s="22"/>
      <c r="J54" s="22"/>
      <c r="K54" s="22"/>
      <c r="L54" s="22"/>
      <c r="M54" s="22"/>
      <c r="N54" s="22"/>
      <c r="O54" s="21"/>
      <c r="P54" s="21"/>
      <c r="Q54" s="21"/>
      <c r="R54" s="21"/>
      <c r="S54" s="21"/>
      <c r="T54" s="21"/>
      <c r="U54" s="21"/>
      <c r="V54" s="21"/>
      <c r="W54" s="21"/>
      <c r="X54" s="21"/>
      <c r="Y54" s="21"/>
      <c r="Z54" s="21"/>
      <c r="AA54" s="21"/>
      <c r="AB54" s="21"/>
      <c r="AC54" s="21"/>
      <c r="AD54" s="21"/>
      <c r="AE54" s="21"/>
      <c r="AF54" s="21"/>
      <c r="AG54" s="21"/>
      <c r="AH54" s="21"/>
      <c r="AI54" s="21"/>
      <c r="AJ54" s="21"/>
      <c r="AK54" s="21"/>
      <c r="AL54" s="21"/>
    </row>
    <row r="55" ht="12.75" customHeight="1">
      <c r="C55" s="1"/>
      <c r="D55" s="1"/>
    </row>
    <row r="56" ht="12.75" customHeight="1">
      <c r="A56" s="1" t="s">
        <v>198</v>
      </c>
      <c r="S56" s="7" t="s">
        <v>199</v>
      </c>
    </row>
    <row r="57" ht="12.75" customHeight="1">
      <c r="B57" s="15" t="s">
        <v>200</v>
      </c>
      <c r="C57" s="13" t="s">
        <v>201</v>
      </c>
      <c r="D57" s="13" t="s">
        <v>202</v>
      </c>
      <c r="E57" s="7" t="s">
        <v>203</v>
      </c>
      <c r="F57" s="7" t="s">
        <v>204</v>
      </c>
      <c r="G57" s="7" t="s">
        <v>205</v>
      </c>
      <c r="H57" s="7" t="s">
        <v>206</v>
      </c>
      <c r="I57" s="7" t="s">
        <v>207</v>
      </c>
      <c r="J57" s="7" t="s">
        <v>208</v>
      </c>
      <c r="K57" s="7" t="s">
        <v>209</v>
      </c>
      <c r="L57" s="7" t="s">
        <v>210</v>
      </c>
      <c r="M57" s="7" t="s">
        <v>211</v>
      </c>
      <c r="N57" s="7" t="s">
        <v>212</v>
      </c>
      <c r="Q57" s="7" t="s">
        <v>213</v>
      </c>
      <c r="S57" s="13" t="s">
        <v>214</v>
      </c>
    </row>
    <row r="58" ht="12.75" customHeight="1">
      <c r="A58" s="23" t="s">
        <v>110</v>
      </c>
      <c r="B58" s="24">
        <f t="shared" ref="B58:B72" si="1">AVERAGE(E58:O58)</f>
        <v>1</v>
      </c>
      <c r="C58" s="25">
        <f t="shared" ref="C58:C72" si="2">COUNT(E58:O58)</f>
        <v>1</v>
      </c>
      <c r="D58" s="16">
        <f t="shared" ref="D58:D72" si="3">PRODUCT(C58,B58)</f>
        <v>1</v>
      </c>
      <c r="E58" s="16">
        <v>1.0</v>
      </c>
      <c r="F58" s="26"/>
      <c r="G58" s="26"/>
      <c r="H58" s="26"/>
      <c r="I58" s="26"/>
      <c r="J58" s="26"/>
      <c r="K58" s="26"/>
      <c r="L58" s="26"/>
      <c r="M58" s="26"/>
      <c r="N58" s="26"/>
      <c r="Q58" s="13">
        <f t="shared" ref="Q58:Q72" si="4">COUNTIF(E58:O58,"=1")</f>
        <v>1</v>
      </c>
      <c r="S58" s="16">
        <v>1.0</v>
      </c>
    </row>
    <row r="59" ht="12.75" customHeight="1">
      <c r="A59" s="14" t="s">
        <v>116</v>
      </c>
      <c r="B59" s="24">
        <f t="shared" si="1"/>
        <v>0.875</v>
      </c>
      <c r="C59" s="25">
        <f t="shared" si="2"/>
        <v>1</v>
      </c>
      <c r="D59" s="16">
        <f t="shared" si="3"/>
        <v>0.875</v>
      </c>
      <c r="E59" s="16">
        <f>7/8</f>
        <v>0.875</v>
      </c>
      <c r="F59" s="26"/>
      <c r="G59" s="26"/>
      <c r="H59" s="26"/>
      <c r="I59" s="26"/>
      <c r="J59" s="26"/>
      <c r="K59" s="26"/>
      <c r="L59" s="26"/>
      <c r="M59" s="26"/>
      <c r="N59" s="26"/>
      <c r="Q59" s="13">
        <f t="shared" si="4"/>
        <v>0</v>
      </c>
      <c r="S59" s="26"/>
    </row>
    <row r="60" ht="12.75" customHeight="1">
      <c r="A60" s="23" t="s">
        <v>122</v>
      </c>
      <c r="B60" s="24">
        <f t="shared" si="1"/>
        <v>0.7752525253</v>
      </c>
      <c r="C60" s="25">
        <f t="shared" si="2"/>
        <v>3</v>
      </c>
      <c r="D60" s="16">
        <f t="shared" si="3"/>
        <v>2.325757576</v>
      </c>
      <c r="E60" s="16">
        <f>6/8</f>
        <v>0.75</v>
      </c>
      <c r="F60" s="16">
        <f>4/6</f>
        <v>0.6666666667</v>
      </c>
      <c r="G60" s="16">
        <f>10/11</f>
        <v>0.9090909091</v>
      </c>
      <c r="H60" s="26"/>
      <c r="I60" s="26"/>
      <c r="J60" s="26"/>
      <c r="K60" s="26"/>
      <c r="L60" s="26"/>
      <c r="M60" s="26"/>
      <c r="N60" s="26"/>
      <c r="Q60" s="13">
        <f t="shared" si="4"/>
        <v>0</v>
      </c>
      <c r="S60" s="26"/>
    </row>
    <row r="61" ht="12.75" customHeight="1">
      <c r="A61" s="14" t="s">
        <v>107</v>
      </c>
      <c r="B61" s="24">
        <f t="shared" si="1"/>
        <v>0.7254220779</v>
      </c>
      <c r="C61" s="25">
        <f t="shared" si="2"/>
        <v>10</v>
      </c>
      <c r="D61" s="16">
        <f t="shared" si="3"/>
        <v>7.254220779</v>
      </c>
      <c r="E61" s="16">
        <f>3/8</f>
        <v>0.375</v>
      </c>
      <c r="F61" s="16">
        <v>1.0</v>
      </c>
      <c r="G61" s="16">
        <f>7/11</f>
        <v>0.6363636364</v>
      </c>
      <c r="H61" s="16">
        <f>6/10</f>
        <v>0.6</v>
      </c>
      <c r="I61" s="16">
        <f>2/7</f>
        <v>0.2857142857</v>
      </c>
      <c r="J61" s="16">
        <f>6/7</f>
        <v>0.8571428571</v>
      </c>
      <c r="K61" s="16">
        <f>3/6</f>
        <v>0.5</v>
      </c>
      <c r="L61" s="16">
        <v>1.0</v>
      </c>
      <c r="M61" s="16">
        <v>1.0</v>
      </c>
      <c r="N61" s="16">
        <v>1.0</v>
      </c>
      <c r="Q61" s="13">
        <f t="shared" si="4"/>
        <v>4</v>
      </c>
      <c r="S61" s="26"/>
    </row>
    <row r="62" ht="12.75" customHeight="1">
      <c r="A62" s="14" t="s">
        <v>106</v>
      </c>
      <c r="B62" s="24">
        <f t="shared" si="1"/>
        <v>0.7193939394</v>
      </c>
      <c r="C62" s="25">
        <f t="shared" si="2"/>
        <v>10</v>
      </c>
      <c r="D62" s="16">
        <f t="shared" si="3"/>
        <v>7.193939394</v>
      </c>
      <c r="E62" s="16">
        <f t="shared" ref="E62:E63" si="5">4.5/7</f>
        <v>0.6428571429</v>
      </c>
      <c r="F62" s="16">
        <f>5/6</f>
        <v>0.8333333333</v>
      </c>
      <c r="G62" s="16">
        <f>8/11</f>
        <v>0.7272727273</v>
      </c>
      <c r="H62" s="16">
        <f>9/10</f>
        <v>0.9</v>
      </c>
      <c r="I62" s="16">
        <v>1.0</v>
      </c>
      <c r="J62" s="16">
        <f>2.5/7</f>
        <v>0.3571428571</v>
      </c>
      <c r="K62" s="16">
        <v>1.0</v>
      </c>
      <c r="L62" s="16">
        <f>5/6</f>
        <v>0.8333333333</v>
      </c>
      <c r="M62" s="16">
        <f>2/5</f>
        <v>0.4</v>
      </c>
      <c r="N62" s="16">
        <f>2/4</f>
        <v>0.5</v>
      </c>
      <c r="Q62" s="13">
        <f t="shared" si="4"/>
        <v>2</v>
      </c>
      <c r="S62" s="26"/>
    </row>
    <row r="63" ht="12.75" customHeight="1">
      <c r="A63" s="14" t="s">
        <v>111</v>
      </c>
      <c r="B63" s="24">
        <f t="shared" si="1"/>
        <v>0.6943001443</v>
      </c>
      <c r="C63" s="25">
        <f t="shared" si="2"/>
        <v>6</v>
      </c>
      <c r="D63" s="16">
        <f t="shared" si="3"/>
        <v>4.165800866</v>
      </c>
      <c r="E63" s="16">
        <f t="shared" si="5"/>
        <v>0.6428571429</v>
      </c>
      <c r="F63" s="16">
        <f t="shared" ref="F63:F64" si="6">2/6</f>
        <v>0.3333333333</v>
      </c>
      <c r="G63" s="16">
        <f>9/11</f>
        <v>0.8181818182</v>
      </c>
      <c r="H63" s="16">
        <f>8/10</f>
        <v>0.8</v>
      </c>
      <c r="I63" s="16">
        <f>6/7</f>
        <v>0.8571428571</v>
      </c>
      <c r="J63" s="16">
        <f>5/7</f>
        <v>0.7142857143</v>
      </c>
      <c r="K63" s="26"/>
      <c r="L63" s="26"/>
      <c r="M63" s="26"/>
      <c r="N63" s="26"/>
      <c r="Q63" s="13">
        <f t="shared" si="4"/>
        <v>0</v>
      </c>
      <c r="S63" s="26"/>
    </row>
    <row r="64" ht="12.75" customHeight="1">
      <c r="A64" s="14" t="s">
        <v>120</v>
      </c>
      <c r="B64" s="24">
        <f t="shared" si="1"/>
        <v>0.5952380952</v>
      </c>
      <c r="C64" s="25">
        <f t="shared" si="2"/>
        <v>2</v>
      </c>
      <c r="D64" s="16">
        <f t="shared" si="3"/>
        <v>1.19047619</v>
      </c>
      <c r="E64" s="16">
        <f>6/7</f>
        <v>0.8571428571</v>
      </c>
      <c r="F64" s="16">
        <f t="shared" si="6"/>
        <v>0.3333333333</v>
      </c>
      <c r="G64" s="26"/>
      <c r="H64" s="26"/>
      <c r="I64" s="26"/>
      <c r="J64" s="26"/>
      <c r="K64" s="26"/>
      <c r="L64" s="26"/>
      <c r="M64" s="26"/>
      <c r="N64" s="26"/>
      <c r="Q64" s="13">
        <f t="shared" si="4"/>
        <v>0</v>
      </c>
      <c r="S64" s="26"/>
    </row>
    <row r="65" ht="12.75" customHeight="1">
      <c r="A65" s="14" t="s">
        <v>113</v>
      </c>
      <c r="B65" s="24">
        <f t="shared" si="1"/>
        <v>0.56875</v>
      </c>
      <c r="C65" s="25">
        <f t="shared" si="2"/>
        <v>4</v>
      </c>
      <c r="D65" s="16">
        <f t="shared" si="3"/>
        <v>2.275</v>
      </c>
      <c r="E65" s="16">
        <f t="shared" ref="E65:E66" si="7">3/8</f>
        <v>0.375</v>
      </c>
      <c r="F65" s="16">
        <f>3/6</f>
        <v>0.5</v>
      </c>
      <c r="G65" s="16">
        <v>1.0</v>
      </c>
      <c r="H65" s="16">
        <f>4/10</f>
        <v>0.4</v>
      </c>
      <c r="I65" s="26"/>
      <c r="J65" s="26"/>
      <c r="K65" s="26"/>
      <c r="L65" s="26"/>
      <c r="M65" s="26"/>
      <c r="N65" s="26"/>
      <c r="Q65" s="13">
        <f t="shared" si="4"/>
        <v>1</v>
      </c>
      <c r="S65" s="26"/>
    </row>
    <row r="66" ht="12.75" customHeight="1">
      <c r="A66" s="23" t="s">
        <v>112</v>
      </c>
      <c r="B66" s="24">
        <f t="shared" si="1"/>
        <v>0.5535037879</v>
      </c>
      <c r="C66" s="25">
        <f t="shared" si="2"/>
        <v>8</v>
      </c>
      <c r="D66" s="16">
        <f t="shared" si="3"/>
        <v>4.428030303</v>
      </c>
      <c r="E66" s="16">
        <f t="shared" si="7"/>
        <v>0.375</v>
      </c>
      <c r="F66" s="16">
        <v>1.0</v>
      </c>
      <c r="G66" s="16">
        <f>1.5/11</f>
        <v>0.1363636364</v>
      </c>
      <c r="H66" s="16">
        <v>1.0</v>
      </c>
      <c r="I66" s="16">
        <f t="shared" ref="I66:I67" si="8">4.5/7</f>
        <v>0.6428571429</v>
      </c>
      <c r="J66" s="16">
        <f t="shared" ref="J66:J67" si="9">2.5/7</f>
        <v>0.3571428571</v>
      </c>
      <c r="K66" s="16">
        <f t="shared" ref="K66:K68" si="10">3/6</f>
        <v>0.5</v>
      </c>
      <c r="L66" s="16">
        <f t="shared" ref="L66:L68" si="11">2.5/6</f>
        <v>0.4166666667</v>
      </c>
      <c r="M66" s="26"/>
      <c r="N66" s="26"/>
      <c r="Q66" s="13">
        <f t="shared" si="4"/>
        <v>2</v>
      </c>
      <c r="S66" s="26"/>
    </row>
    <row r="67" ht="12.75" customHeight="1">
      <c r="A67" s="23" t="s">
        <v>109</v>
      </c>
      <c r="B67" s="24">
        <f t="shared" si="1"/>
        <v>0.5354545455</v>
      </c>
      <c r="C67" s="25">
        <f t="shared" si="2"/>
        <v>10</v>
      </c>
      <c r="D67" s="16">
        <f t="shared" si="3"/>
        <v>5.354545455</v>
      </c>
      <c r="E67" s="16">
        <v>1.0</v>
      </c>
      <c r="F67" s="16">
        <f>5/6</f>
        <v>0.8333333333</v>
      </c>
      <c r="G67" s="16">
        <f t="shared" ref="G67:G68" si="12">5/11</f>
        <v>0.4545454545</v>
      </c>
      <c r="H67" s="16">
        <f>3/10</f>
        <v>0.3</v>
      </c>
      <c r="I67" s="16">
        <f t="shared" si="8"/>
        <v>0.6428571429</v>
      </c>
      <c r="J67" s="16">
        <f t="shared" si="9"/>
        <v>0.3571428571</v>
      </c>
      <c r="K67" s="16">
        <f t="shared" si="10"/>
        <v>0.5</v>
      </c>
      <c r="L67" s="16">
        <f t="shared" si="11"/>
        <v>0.4166666667</v>
      </c>
      <c r="M67" s="16">
        <f>3/5</f>
        <v>0.6</v>
      </c>
      <c r="N67" s="16">
        <f>1/4</f>
        <v>0.25</v>
      </c>
      <c r="Q67" s="13">
        <f t="shared" si="4"/>
        <v>1</v>
      </c>
      <c r="S67" s="16">
        <f>1/2</f>
        <v>0.5</v>
      </c>
    </row>
    <row r="68" ht="12.75" customHeight="1">
      <c r="A68" s="14" t="s">
        <v>108</v>
      </c>
      <c r="B68" s="24">
        <f t="shared" si="1"/>
        <v>0.5181926407</v>
      </c>
      <c r="C68" s="25">
        <f t="shared" si="2"/>
        <v>10</v>
      </c>
      <c r="D68" s="16">
        <f t="shared" si="3"/>
        <v>5.181926407</v>
      </c>
      <c r="E68" s="16">
        <f>3/8</f>
        <v>0.375</v>
      </c>
      <c r="F68" s="16">
        <f>3/6</f>
        <v>0.5</v>
      </c>
      <c r="G68" s="16">
        <f t="shared" si="12"/>
        <v>0.4545454545</v>
      </c>
      <c r="H68" s="16">
        <f>1/10</f>
        <v>0.1</v>
      </c>
      <c r="I68" s="16">
        <f>2/7</f>
        <v>0.2857142857</v>
      </c>
      <c r="J68" s="16">
        <v>1.0</v>
      </c>
      <c r="K68" s="16">
        <f t="shared" si="10"/>
        <v>0.5</v>
      </c>
      <c r="L68" s="16">
        <f t="shared" si="11"/>
        <v>0.4166666667</v>
      </c>
      <c r="M68" s="16">
        <f>4/5</f>
        <v>0.8</v>
      </c>
      <c r="N68" s="16">
        <f>3/4</f>
        <v>0.75</v>
      </c>
      <c r="Q68" s="13">
        <f t="shared" si="4"/>
        <v>1</v>
      </c>
      <c r="S68" s="26"/>
    </row>
    <row r="69" ht="12.75" customHeight="1">
      <c r="A69" s="23" t="s">
        <v>121</v>
      </c>
      <c r="B69" s="24">
        <f t="shared" si="1"/>
        <v>0.4285714286</v>
      </c>
      <c r="C69" s="25">
        <f t="shared" si="2"/>
        <v>1</v>
      </c>
      <c r="D69" s="16">
        <f t="shared" si="3"/>
        <v>0.4285714286</v>
      </c>
      <c r="E69" s="16">
        <f>3/7</f>
        <v>0.4285714286</v>
      </c>
      <c r="F69" s="26"/>
      <c r="G69" s="26"/>
      <c r="H69" s="26"/>
      <c r="I69" s="26"/>
      <c r="J69" s="26"/>
      <c r="K69" s="26"/>
      <c r="L69" s="26"/>
      <c r="M69" s="26"/>
      <c r="N69" s="26"/>
      <c r="Q69" s="13">
        <f t="shared" si="4"/>
        <v>0</v>
      </c>
      <c r="S69" s="26"/>
    </row>
    <row r="70" ht="12.75" customHeight="1">
      <c r="A70" s="14" t="s">
        <v>215</v>
      </c>
      <c r="B70" s="24">
        <f t="shared" si="1"/>
        <v>0.4114718615</v>
      </c>
      <c r="C70" s="25">
        <f t="shared" si="2"/>
        <v>4</v>
      </c>
      <c r="D70" s="16">
        <f t="shared" si="3"/>
        <v>1.645887446</v>
      </c>
      <c r="E70" s="16">
        <f>1/7</f>
        <v>0.1428571429</v>
      </c>
      <c r="F70" s="16">
        <f>4/6</f>
        <v>0.6666666667</v>
      </c>
      <c r="G70" s="16">
        <f>1.5/11</f>
        <v>0.1363636364</v>
      </c>
      <c r="H70" s="16">
        <f>7/10</f>
        <v>0.7</v>
      </c>
      <c r="I70" s="26"/>
      <c r="J70" s="26"/>
      <c r="K70" s="26"/>
      <c r="L70" s="26"/>
      <c r="M70" s="26"/>
      <c r="N70" s="26"/>
      <c r="Q70" s="13">
        <f t="shared" si="4"/>
        <v>0</v>
      </c>
      <c r="S70" s="26"/>
    </row>
    <row r="71" ht="12.75" customHeight="1">
      <c r="A71" s="23" t="s">
        <v>117</v>
      </c>
      <c r="B71" s="24">
        <f t="shared" si="1"/>
        <v>0.3316257816</v>
      </c>
      <c r="C71" s="25">
        <f t="shared" si="2"/>
        <v>9</v>
      </c>
      <c r="D71" s="16">
        <f t="shared" si="3"/>
        <v>2.984632035</v>
      </c>
      <c r="E71" s="16">
        <f>2/7</f>
        <v>0.2857142857</v>
      </c>
      <c r="F71" s="16">
        <f t="shared" ref="F71:F72" si="13">1/6</f>
        <v>0.1666666667</v>
      </c>
      <c r="G71" s="16">
        <f>3/11</f>
        <v>0.2727272727</v>
      </c>
      <c r="H71" s="16">
        <f>5/10</f>
        <v>0.5</v>
      </c>
      <c r="I71" s="16">
        <f>2/7</f>
        <v>0.2857142857</v>
      </c>
      <c r="J71" s="16">
        <f>2.5/7</f>
        <v>0.3571428571</v>
      </c>
      <c r="K71" s="16">
        <f>3/6</f>
        <v>0.5</v>
      </c>
      <c r="L71" s="16">
        <f>2.5/6</f>
        <v>0.4166666667</v>
      </c>
      <c r="M71" s="16">
        <f>1/5</f>
        <v>0.2</v>
      </c>
      <c r="N71" s="26"/>
      <c r="Q71" s="13">
        <f t="shared" si="4"/>
        <v>0</v>
      </c>
      <c r="S71" s="26"/>
    </row>
    <row r="72" ht="12.75" customHeight="1">
      <c r="A72" s="14" t="s">
        <v>216</v>
      </c>
      <c r="B72" s="24">
        <f t="shared" si="1"/>
        <v>0.2990530303</v>
      </c>
      <c r="C72" s="25">
        <f t="shared" si="2"/>
        <v>4</v>
      </c>
      <c r="D72" s="16">
        <f t="shared" si="3"/>
        <v>1.196212121</v>
      </c>
      <c r="E72" s="16">
        <f>3/8</f>
        <v>0.375</v>
      </c>
      <c r="F72" s="16">
        <f t="shared" si="13"/>
        <v>0.1666666667</v>
      </c>
      <c r="G72" s="16">
        <f>5/11</f>
        <v>0.4545454545</v>
      </c>
      <c r="H72" s="16">
        <f>2/10</f>
        <v>0.2</v>
      </c>
      <c r="I72" s="26"/>
      <c r="J72" s="26"/>
      <c r="K72" s="26"/>
      <c r="L72" s="26"/>
      <c r="M72" s="26"/>
      <c r="N72" s="26"/>
      <c r="Q72" s="13">
        <f t="shared" si="4"/>
        <v>0</v>
      </c>
      <c r="S72" s="26"/>
    </row>
    <row r="73" ht="12.75" customHeight="1">
      <c r="A73" s="13" t="s">
        <v>217</v>
      </c>
      <c r="E73" s="13" t="s">
        <v>218</v>
      </c>
      <c r="F73" s="13" t="s">
        <v>219</v>
      </c>
      <c r="G73" s="13">
        <v>11.0</v>
      </c>
      <c r="H73" s="13">
        <v>10.0</v>
      </c>
      <c r="I73" s="13">
        <v>7.0</v>
      </c>
      <c r="J73" s="13">
        <v>7.0</v>
      </c>
      <c r="K73" s="13">
        <v>6.0</v>
      </c>
      <c r="L73" s="13">
        <v>6.0</v>
      </c>
      <c r="M73" s="13">
        <v>5.0</v>
      </c>
      <c r="N73" s="13">
        <v>4.0</v>
      </c>
      <c r="S73" s="13">
        <v>2.0</v>
      </c>
    </row>
    <row r="74" ht="12.75" customHeight="1"/>
    <row r="75" ht="12.75" customHeight="1">
      <c r="O75" s="7"/>
    </row>
    <row r="76" ht="12.75" customHeight="1">
      <c r="O76" s="7"/>
    </row>
    <row r="77" ht="12.75" customHeight="1">
      <c r="H77" s="16"/>
      <c r="I77" s="16"/>
      <c r="J77" s="16"/>
      <c r="K77" s="16"/>
      <c r="L77" s="16"/>
      <c r="M77" s="16"/>
      <c r="N77" s="16"/>
      <c r="O77" s="16"/>
    </row>
    <row r="78" ht="12.75" customHeight="1">
      <c r="H78" s="16"/>
      <c r="I78" s="16"/>
      <c r="J78" s="16"/>
      <c r="K78" s="16"/>
      <c r="L78" s="16"/>
      <c r="M78" s="16"/>
      <c r="N78" s="16"/>
      <c r="O78" s="16"/>
    </row>
    <row r="79" ht="12.75" customHeight="1">
      <c r="H79" s="16"/>
      <c r="I79" s="16"/>
      <c r="J79" s="16"/>
      <c r="K79" s="16"/>
      <c r="L79" s="16"/>
      <c r="M79" s="16"/>
      <c r="N79" s="16"/>
      <c r="O79" s="16"/>
    </row>
    <row r="80" ht="12.75" customHeight="1">
      <c r="H80" s="16"/>
      <c r="I80" s="16"/>
      <c r="J80" s="16"/>
      <c r="K80" s="16"/>
      <c r="L80" s="16"/>
      <c r="M80" s="16"/>
      <c r="N80" s="16"/>
      <c r="O80" s="16"/>
    </row>
    <row r="81" ht="12.75" customHeight="1">
      <c r="H81" s="16"/>
      <c r="I81" s="16"/>
      <c r="J81" s="16"/>
      <c r="K81" s="16"/>
      <c r="L81" s="16"/>
      <c r="M81" s="16"/>
      <c r="N81" s="16"/>
      <c r="O81" s="16"/>
    </row>
    <row r="82" ht="12.75" customHeight="1">
      <c r="H82" s="16"/>
      <c r="I82" s="16"/>
      <c r="J82" s="16"/>
      <c r="K82" s="16"/>
      <c r="L82" s="16"/>
      <c r="M82" s="16"/>
      <c r="N82" s="16"/>
      <c r="O82" s="16"/>
    </row>
    <row r="83" ht="12.75" customHeight="1">
      <c r="H83" s="16"/>
      <c r="I83" s="16"/>
      <c r="J83" s="16"/>
      <c r="K83" s="16"/>
      <c r="L83" s="16"/>
      <c r="M83" s="16"/>
      <c r="N83" s="16"/>
      <c r="O83" s="16"/>
    </row>
    <row r="84" ht="12.75" customHeight="1">
      <c r="H84" s="16"/>
      <c r="I84" s="16"/>
      <c r="J84" s="16"/>
      <c r="K84" s="16"/>
      <c r="L84" s="16"/>
      <c r="M84" s="16"/>
      <c r="N84" s="16"/>
      <c r="O84" s="16"/>
    </row>
    <row r="85" ht="12.75" customHeight="1">
      <c r="H85" s="16"/>
      <c r="I85" s="16"/>
      <c r="J85" s="16"/>
      <c r="K85" s="16"/>
      <c r="L85" s="16"/>
      <c r="M85" s="16"/>
      <c r="N85" s="16"/>
      <c r="O85" s="16"/>
    </row>
    <row r="86" ht="12.75" customHeight="1">
      <c r="H86" s="16"/>
      <c r="I86" s="16"/>
      <c r="J86" s="16"/>
      <c r="K86" s="16"/>
      <c r="L86" s="16"/>
      <c r="M86" s="16"/>
      <c r="N86" s="16"/>
      <c r="O86" s="16"/>
    </row>
    <row r="87" ht="12.75" customHeight="1">
      <c r="H87" s="16"/>
      <c r="I87" s="16"/>
      <c r="J87" s="16"/>
      <c r="K87" s="16"/>
      <c r="L87" s="16"/>
      <c r="M87" s="16"/>
      <c r="N87" s="16"/>
      <c r="O87" s="16"/>
    </row>
    <row r="88" ht="12.75" customHeight="1">
      <c r="H88" s="16"/>
      <c r="I88" s="16"/>
      <c r="J88" s="16"/>
      <c r="K88" s="16"/>
      <c r="L88" s="16"/>
      <c r="M88" s="16"/>
      <c r="N88" s="16"/>
      <c r="O88" s="16"/>
    </row>
    <row r="89" ht="12.75" customHeight="1">
      <c r="H89" s="16"/>
      <c r="I89" s="16"/>
      <c r="J89" s="16"/>
      <c r="K89" s="16"/>
      <c r="L89" s="16"/>
      <c r="M89" s="16"/>
      <c r="N89" s="16"/>
      <c r="O89" s="16"/>
    </row>
    <row r="90" ht="12.75" customHeight="1">
      <c r="H90" s="16"/>
      <c r="I90" s="16"/>
      <c r="J90" s="16"/>
      <c r="K90" s="16"/>
      <c r="L90" s="16"/>
      <c r="M90" s="16"/>
      <c r="N90" s="16"/>
      <c r="O90" s="16"/>
    </row>
    <row r="91" ht="12.75" customHeight="1">
      <c r="H91" s="16"/>
      <c r="I91" s="16"/>
      <c r="J91" s="16"/>
      <c r="K91" s="16"/>
      <c r="L91" s="16"/>
      <c r="M91" s="16"/>
      <c r="N91" s="16"/>
      <c r="O91" s="16"/>
    </row>
    <row r="92" ht="12.75" customHeight="1">
      <c r="L92" s="7"/>
      <c r="M92" s="7"/>
      <c r="N92" s="7"/>
      <c r="O92" s="7"/>
    </row>
    <row r="93" ht="12.75" customHeight="1">
      <c r="L93" s="7"/>
      <c r="M93" s="7"/>
      <c r="N93" s="7"/>
      <c r="O93" s="7"/>
    </row>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5">
    <mergeCell ref="B29:C29"/>
    <mergeCell ref="D29:W29"/>
    <mergeCell ref="B30:C30"/>
    <mergeCell ref="D30:W30"/>
    <mergeCell ref="B31:C31"/>
    <mergeCell ref="D31:W31"/>
    <mergeCell ref="D32:W32"/>
    <mergeCell ref="B32:C32"/>
    <mergeCell ref="B33:C33"/>
    <mergeCell ref="B34:C34"/>
    <mergeCell ref="B35:C35"/>
    <mergeCell ref="B36:C36"/>
    <mergeCell ref="B37:C37"/>
    <mergeCell ref="B39:C39"/>
    <mergeCell ref="D33:W33"/>
    <mergeCell ref="D34:W34"/>
    <mergeCell ref="D35:W35"/>
    <mergeCell ref="D36:W36"/>
    <mergeCell ref="D37:W37"/>
    <mergeCell ref="D38:W38"/>
    <mergeCell ref="D39:W39"/>
    <mergeCell ref="B47:C47"/>
    <mergeCell ref="B48:C48"/>
    <mergeCell ref="B49:C49"/>
    <mergeCell ref="B50:C50"/>
    <mergeCell ref="B51:C51"/>
    <mergeCell ref="B40:C40"/>
    <mergeCell ref="B41:C41"/>
    <mergeCell ref="B42:C42"/>
    <mergeCell ref="B43:C43"/>
    <mergeCell ref="B44:C44"/>
    <mergeCell ref="B45:C45"/>
    <mergeCell ref="B46:C46"/>
    <mergeCell ref="D47:W47"/>
    <mergeCell ref="D48:W48"/>
    <mergeCell ref="D49:W49"/>
    <mergeCell ref="D50:W50"/>
    <mergeCell ref="D51:W51"/>
    <mergeCell ref="D40:W40"/>
    <mergeCell ref="D41:W41"/>
    <mergeCell ref="D42:W42"/>
    <mergeCell ref="D43:W43"/>
    <mergeCell ref="D44:W44"/>
    <mergeCell ref="D45:W45"/>
    <mergeCell ref="D46:W46"/>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7.0"/>
    <col customWidth="1" min="2" max="38" width="6.88"/>
  </cols>
  <sheetData>
    <row r="1" ht="12.75" customHeight="1">
      <c r="A1" s="13" t="s">
        <v>220</v>
      </c>
      <c r="B1" s="13" t="s">
        <v>11</v>
      </c>
      <c r="C1" s="13" t="s">
        <v>14</v>
      </c>
      <c r="D1" s="13" t="s">
        <v>16</v>
      </c>
      <c r="E1" s="13" t="s">
        <v>18</v>
      </c>
      <c r="F1" s="13" t="s">
        <v>53</v>
      </c>
      <c r="G1" s="13" t="s">
        <v>56</v>
      </c>
      <c r="H1" s="13" t="s">
        <v>58</v>
      </c>
      <c r="I1" s="13" t="s">
        <v>60</v>
      </c>
      <c r="J1" s="13" t="s">
        <v>62</v>
      </c>
      <c r="L1" s="13" t="s">
        <v>66</v>
      </c>
      <c r="M1" s="13" t="s">
        <v>87</v>
      </c>
      <c r="N1" s="13" t="s">
        <v>90</v>
      </c>
      <c r="O1" s="13" t="s">
        <v>92</v>
      </c>
      <c r="P1" s="14" t="s">
        <v>6</v>
      </c>
      <c r="V1" s="13" t="s">
        <v>20</v>
      </c>
      <c r="W1" s="13" t="s">
        <v>22</v>
      </c>
      <c r="X1" s="13" t="s">
        <v>24</v>
      </c>
      <c r="Y1" s="13" t="s">
        <v>26</v>
      </c>
      <c r="Z1" s="13" t="s">
        <v>28</v>
      </c>
      <c r="AA1" s="13" t="s">
        <v>30</v>
      </c>
      <c r="AC1" s="13" t="s">
        <v>34</v>
      </c>
      <c r="AD1" s="13" t="s">
        <v>36</v>
      </c>
      <c r="AE1" s="13" t="s">
        <v>38</v>
      </c>
      <c r="AF1" s="13" t="s">
        <v>40</v>
      </c>
      <c r="AG1" s="13" t="s">
        <v>42</v>
      </c>
      <c r="AH1" s="13" t="s">
        <v>44</v>
      </c>
      <c r="AI1" s="13" t="s">
        <v>46</v>
      </c>
      <c r="AK1" s="7" t="s">
        <v>221</v>
      </c>
      <c r="AL1" s="7" t="s">
        <v>222</v>
      </c>
    </row>
    <row r="2" ht="12.75" customHeight="1">
      <c r="A2" s="14" t="s">
        <v>107</v>
      </c>
      <c r="B2" s="16">
        <f>SUM('e1'!B2,'e2'!B2,'e3'!B2,'e4'!B2,'e5'!B2,'e6'!B2,'e7'!B2,'e8'!B2,'e9'!B2,'e10'!B2,'e11'!B2,'e12'!B2,'e13'!B2,'e14'!B2)</f>
        <v>4.878968254</v>
      </c>
      <c r="C2" s="16">
        <f>SUM('e1'!C2,'e2'!C2,'e3'!C2,'e4'!C2,'e5'!C2,'e6'!C2,'e7'!C2,'e8'!C2,'e9'!C2,'e10'!C2,'e11'!C2,'e12'!C2,'e13'!C2,'e14'!C2)</f>
        <v>11.6984127</v>
      </c>
      <c r="D2" s="16">
        <f t="shared" ref="D2:D21" si="3">B2/C2</f>
        <v>0.4170624152</v>
      </c>
      <c r="E2" s="13">
        <f>SUM('e1'!D2,'e2'!D2,'e3'!D2,'e4'!D2,'e5'!D2,'e6'!D2,'e7'!D2,'e8'!D2,'e9'!D2,'e10'!D2,'e11'!D2,'e12'!D2,'e13'!D2,'e14'!D2)</f>
        <v>0</v>
      </c>
      <c r="F2" s="13">
        <f>SUM('e1'!F2,'e2'!F2,'e3'!F2,'e4'!F2,'e5'!F2,'e6'!F2,'e7'!F2,'e8'!F2,'e9'!F2,'e10'!F2,'e11'!F2,'e12'!F2,'e13'!F2,'e14'!F2)</f>
        <v>6</v>
      </c>
      <c r="G2" s="13">
        <f>SUM('e1'!G2,'e2'!G2,'e3'!G2,'e4'!G2,'e5'!G2,'e6'!G2,'e7'!G2,'e8'!G2,'e9'!G2,'e10'!G2,'e11'!G2,'e12'!G2,'e13'!G2,'e14'!G2)</f>
        <v>2</v>
      </c>
      <c r="H2" s="13">
        <f>SUM('e1'!H2,'e2'!H2,'e3'!H2,'e4'!H2,'e5'!H2,'e6'!H2,'e7'!H2,'e8'!H2,'e9'!H2,'e10'!H2,'e11'!H2,'e12'!H2,'e13'!H2,'e14'!H2)</f>
        <v>80</v>
      </c>
      <c r="I2" s="13">
        <f>SUM('e1'!I2,'e2'!I2,'e3'!I2,'e4'!I2,'e5'!I2,'e6'!I2,'e7'!I2,'e8'!I2,'e9'!I2,'e10'!I2,'e11'!I2,'e12'!I2,'e13'!I2,'e14'!I2)</f>
        <v>10</v>
      </c>
      <c r="J2" s="16">
        <f t="shared" ref="J2:J21" si="4">(F2-(G2/H2))/I2</f>
        <v>0.5975</v>
      </c>
      <c r="L2" s="13">
        <f>'e1'!J2+'e2'!J2+'e3'!J2+'e4'!J2+'e5'!J2+'e6'!J2+'e7'!J2+'e8'!J2+'e9'!J2+'e10'!J2+'e11'!J2+'e12'!J2+'e13'!J2+'e14'!J2</f>
        <v>9</v>
      </c>
      <c r="M2" s="13">
        <f>SUM('e1'!L2,'e2'!L2,'e3'!L2,'e4'!L2,'e5'!L2,'e6'!L2,'e7'!L2,'e8'!L2,'e9'!L2,'e10'!L2,'e11'!L2,'e12'!L2,'e13'!L2,'e14'!L2)</f>
        <v>5</v>
      </c>
      <c r="N2" s="13">
        <f>SUM('e1'!M2,'e2'!M2,'e3'!M2,'e4'!M2,'e5'!M2,'e6'!M2,'e7'!M2,'e8'!M2,'e9'!M2,'e10'!M2,'e11'!M2,'e12'!M2,'e13'!M2,'e14'!M2)</f>
        <v>9</v>
      </c>
      <c r="O2" s="13">
        <f t="shared" ref="O2:O21" si="5">M2/N2</f>
        <v>0.5555555556</v>
      </c>
      <c r="P2" s="18">
        <f t="shared" ref="P2:P21" si="6">D2+J2+O2</f>
        <v>1.570117971</v>
      </c>
      <c r="V2" s="13">
        <f>SUM('e1'!S2+'e2'!S2+'e3'!S2+'e4'!S2+'e5'!S2+'e6'!S2+'e7'!S2+'e8'!S2+'e9'!S2+'e10'!S2+'e11'!S2+'e12'!S2+'e13'!S2+'e14'!S2)</f>
        <v>2</v>
      </c>
      <c r="W2" s="13">
        <f>SUM('e1'!T2+'e2'!T2+'e3'!T2+'e4'!T2+'e5'!T2+'e6'!T2+'e7'!T2+'e8'!T2+'e9'!T2+'e10'!T2+'e11'!T2+'e12'!T2+'e13'!T2+'e14'!T2)</f>
        <v>0</v>
      </c>
      <c r="X2" s="13">
        <f>SUM('e1'!U2+'e2'!U2+'e3'!U2+'e4'!U2+'e5'!U2+'e6'!U2+'e7'!U2+'e8'!U2+'e9'!U2+'e10'!U2+'e11'!U2+'e12'!U2+'e13'!U2+'e14'!U2)</f>
        <v>8</v>
      </c>
      <c r="Y2" s="13">
        <f>SUM('e1'!V2+'e2'!V2+'e3'!V2+'e4'!V2+'e5'!V2+'e6'!V2+'e7'!V2+'e8'!V2+'e9'!V2+'e10'!V2+'e11'!V2+'e12'!V2+'e13'!V2+'e14'!V2)</f>
        <v>4</v>
      </c>
      <c r="Z2" s="13">
        <f t="shared" ref="Z2:AA2" si="1">SUM(V2+X2)</f>
        <v>10</v>
      </c>
      <c r="AA2" s="13">
        <f t="shared" si="1"/>
        <v>4</v>
      </c>
      <c r="AC2" s="13">
        <f>'e1'!X2+'e2'!X2+'e3'!X2+'e4'!X2+'e5'!X2+'e6'!X2+'e7'!X2+'e8'!X2+'e9'!X2+'e10'!X2+'e11'!X2+'e12'!X2+'e13'!X2+'e14'!X2</f>
        <v>5</v>
      </c>
      <c r="AD2" s="13">
        <f>'e1'!Y2+'e2'!Y2+'e3'!Y2+'e4'!Y2+'e5'!Y2+'e6'!Y2+'e7'!Y2+'e8'!Y2+'e9'!Y2+'e10'!Y2+'e11'!Y2+'e12'!Y2+'e13'!Y2+'e14'!Y2</f>
        <v>2</v>
      </c>
      <c r="AE2" s="13">
        <f>'e1'!Z2+'e2'!Z2+'e3'!Z2+'e4'!Z2+'e5'!Z2+'e6'!Z2+'e7'!Z2+'e8'!Z2+'e9'!Z2+'e10'!Z2+'e11'!Z2+'e12'!Z2+'e13'!Z2+'e14'!Z2</f>
        <v>6</v>
      </c>
      <c r="AF2" s="13">
        <f>'e1'!AA2+'e2'!AA2+'e3'!AA2+'e4'!AA2+'e5'!AA2+'e6'!AA2+'e7'!AA2+'e8'!AA2+'e9'!AA2+'e10'!AA2+'e11'!AA2+'e12'!AA2+'e13'!AA2+'e14'!AA2</f>
        <v>4</v>
      </c>
      <c r="AG2" s="13">
        <f t="shared" ref="AG2:AH2" si="2">AC2+AE2</f>
        <v>11</v>
      </c>
      <c r="AH2" s="13">
        <f t="shared" si="2"/>
        <v>6</v>
      </c>
      <c r="AI2" s="17">
        <f t="shared" ref="AI2:AI21" si="9">AH2/AG2</f>
        <v>0.5454545455</v>
      </c>
      <c r="AK2" s="13" t="str">
        <f>'e6'!AB2</f>
        <v/>
      </c>
      <c r="AL2" s="13" t="str">
        <f>'e6'!AC2</f>
        <v/>
      </c>
    </row>
    <row r="3" ht="12.75" customHeight="1">
      <c r="A3" s="14" t="s">
        <v>106</v>
      </c>
      <c r="B3" s="16">
        <f>SUM('e1'!B3,'e2'!B3,'e3'!B3,'e4'!B3,'e5'!B3,'e6'!B3,'e7'!B3,'e8'!B3,'e9'!B3,'e10'!B3,'e11'!B3,'e12'!B3,'e13'!B3,'e14'!B3)</f>
        <v>3.262301587</v>
      </c>
      <c r="C3" s="16">
        <f>SUM('e1'!C3,'e2'!C3,'e3'!C3,'e4'!C3,'e5'!C3,'e6'!C3,'e7'!C3,'e8'!C3,'e9'!C3,'e10'!C3,'e11'!C3,'e12'!C3,'e13'!C3,'e14'!C3)</f>
        <v>11.6984127</v>
      </c>
      <c r="D3" s="16">
        <f t="shared" si="3"/>
        <v>0.2788670285</v>
      </c>
      <c r="E3" s="13">
        <f>SUM('e1'!D3,'e2'!D3,'e3'!D3,'e4'!D3,'e5'!D3,'e6'!D3,'e7'!D3,'e8'!D3,'e9'!D3,'e10'!D3,'e11'!D3,'e12'!D3,'e13'!D3,'e14'!D3)</f>
        <v>1</v>
      </c>
      <c r="F3" s="13">
        <f>SUM('e1'!F3,'e2'!F3,'e3'!F3,'e4'!F3,'e5'!F3,'e6'!F3,'e7'!F3,'e8'!F3,'e9'!F3,'e10'!F3,'e11'!F3,'e12'!F3,'e13'!F3,'e14'!F3)</f>
        <v>10</v>
      </c>
      <c r="G3" s="13">
        <f>SUM('e1'!G3,'e2'!G3,'e3'!G3,'e4'!G3,'e5'!G3,'e6'!G3,'e7'!G3,'e8'!G3,'e9'!G3,'e10'!G3,'e11'!G3,'e12'!G3,'e13'!G3,'e14'!G3)</f>
        <v>1</v>
      </c>
      <c r="H3" s="13">
        <f>SUM('e1'!H3,'e2'!H3,'e3'!H3,'e4'!H3,'e5'!H3,'e6'!H3,'e7'!H3,'e8'!H3,'e9'!H3,'e10'!H3,'e11'!H3,'e12'!H3,'e13'!H3,'e14'!H3)</f>
        <v>80</v>
      </c>
      <c r="I3" s="13">
        <f>SUM('e1'!I3,'e2'!I3,'e3'!I3,'e4'!I3,'e5'!I3,'e6'!I3,'e7'!I3,'e8'!I3,'e9'!I3,'e10'!I3,'e11'!I3,'e12'!I3,'e13'!I3,'e14'!I3)</f>
        <v>10</v>
      </c>
      <c r="J3" s="16">
        <f t="shared" si="4"/>
        <v>0.99875</v>
      </c>
      <c r="L3" s="13">
        <f>'e1'!J3+'e2'!J3+'e3'!J3+'e4'!J3+'e5'!J3+'e6'!J3+'e7'!J3+'e8'!J3+'e9'!J3+'e10'!J3+'e11'!J3+'e12'!J3+'e13'!J3+'e14'!J3</f>
        <v>9</v>
      </c>
      <c r="M3" s="13">
        <f>SUM('e1'!L3,'e2'!L3,'e3'!L3,'e4'!L3,'e5'!L3,'e6'!L3,'e7'!L3,'e8'!L3,'e9'!L3,'e10'!L3,'e11'!L3,'e12'!L3,'e13'!L3,'e14'!L3)</f>
        <v>4</v>
      </c>
      <c r="N3" s="13">
        <f>SUM('e1'!M3,'e2'!M3,'e3'!M3,'e4'!M3,'e5'!M3,'e6'!M3,'e7'!M3,'e8'!M3,'e9'!M3,'e10'!M3,'e11'!M3,'e12'!M3,'e13'!M3,'e14'!M3)</f>
        <v>9</v>
      </c>
      <c r="O3" s="13">
        <f t="shared" si="5"/>
        <v>0.4444444444</v>
      </c>
      <c r="P3" s="18">
        <f t="shared" si="6"/>
        <v>1.722061473</v>
      </c>
      <c r="V3" s="13">
        <f>SUM('e1'!S3+'e2'!S3+'e3'!S3+'e4'!S3+'e5'!S3+'e6'!S3+'e7'!S3+'e8'!S3+'e9'!S3+'e10'!S3+'e11'!S3+'e12'!S3+'e13'!S3+'e14'!S3)</f>
        <v>2</v>
      </c>
      <c r="W3" s="13">
        <f>SUM('e1'!T3+'e2'!T3+'e3'!T3+'e4'!T3+'e5'!T3+'e6'!T3+'e7'!T3+'e8'!T3+'e9'!T3+'e10'!T3+'e11'!T3+'e12'!T3+'e13'!T3+'e14'!T3)</f>
        <v>2</v>
      </c>
      <c r="X3" s="13">
        <f>SUM('e1'!U3+'e2'!U3+'e3'!U3+'e4'!U3+'e5'!U3+'e6'!U3+'e7'!U3+'e8'!U3+'e9'!U3+'e10'!U3+'e11'!U3+'e12'!U3+'e13'!U3+'e14'!U3)</f>
        <v>8</v>
      </c>
      <c r="Y3" s="13">
        <f>SUM('e1'!V3+'e2'!V3+'e3'!V3+'e4'!V3+'e5'!V3+'e6'!V3+'e7'!V3+'e8'!V3+'e9'!V3+'e10'!V3+'e11'!V3+'e12'!V3+'e13'!V3+'e14'!V3)</f>
        <v>0</v>
      </c>
      <c r="Z3" s="13">
        <f t="shared" ref="Z3:AA3" si="7">SUM(V3+X3)</f>
        <v>10</v>
      </c>
      <c r="AA3" s="13">
        <f t="shared" si="7"/>
        <v>2</v>
      </c>
      <c r="AC3" s="13">
        <f>'e1'!X3+'e2'!X3+'e3'!X3+'e4'!X3+'e5'!X3+'e6'!X3+'e7'!X3+'e8'!X3+'e9'!X3+'e10'!X3+'e11'!X3+'e12'!X3+'e13'!X3+'e14'!X3</f>
        <v>5</v>
      </c>
      <c r="AD3" s="13">
        <f>'e1'!Y3+'e2'!Y3+'e3'!Y3+'e4'!Y3+'e5'!Y3+'e6'!Y3+'e7'!Y3+'e8'!Y3+'e9'!Y3+'e10'!Y3+'e11'!Y3+'e12'!Y3+'e13'!Y3+'e14'!Y3</f>
        <v>4</v>
      </c>
      <c r="AE3" s="13">
        <f>'e1'!Z3+'e2'!Z3+'e3'!Z3+'e4'!Z3+'e5'!Z3+'e6'!Z3+'e7'!Z3+'e8'!Z3+'e9'!Z3+'e10'!Z3+'e11'!Z3+'e12'!Z3+'e13'!Z3+'e14'!Z3</f>
        <v>6</v>
      </c>
      <c r="AF3" s="13">
        <f>'e1'!AA3+'e2'!AA3+'e3'!AA3+'e4'!AA3+'e5'!AA3+'e6'!AA3+'e7'!AA3+'e8'!AA3+'e9'!AA3+'e10'!AA3+'e11'!AA3+'e12'!AA3+'e13'!AA3+'e14'!AA3</f>
        <v>4</v>
      </c>
      <c r="AG3" s="13">
        <f t="shared" ref="AG3:AH3" si="8">AC3+AE3</f>
        <v>11</v>
      </c>
      <c r="AH3" s="13">
        <f t="shared" si="8"/>
        <v>8</v>
      </c>
      <c r="AI3" s="17">
        <f t="shared" si="9"/>
        <v>0.7272727273</v>
      </c>
      <c r="AK3" s="13" t="str">
        <f>'e6'!AB3</f>
        <v/>
      </c>
      <c r="AL3" s="13" t="str">
        <f>'e6'!AC3</f>
        <v/>
      </c>
    </row>
    <row r="4" ht="12.75" customHeight="1">
      <c r="A4" s="14" t="s">
        <v>108</v>
      </c>
      <c r="B4" s="16">
        <f>SUM('e1'!B4,'e2'!B4,'e3'!B4,'e4'!B4,'e5'!B4,'e6'!B4,'e7'!B4,'e8'!B4,'e9'!B4,'e10'!B4,'e11'!B4,'e12'!B4,'e13'!B4,'e14'!B4)</f>
        <v>1.678968254</v>
      </c>
      <c r="C4" s="16">
        <f>SUM('e1'!C4,'e2'!C4,'e3'!C4,'e4'!C4,'e5'!C4,'e6'!C4,'e7'!C4,'e8'!C4,'e9'!C4,'e10'!C4,'e11'!C4,'e12'!C4,'e13'!C4,'e14'!C4)</f>
        <v>11.6984127</v>
      </c>
      <c r="D4" s="16">
        <f t="shared" si="3"/>
        <v>0.1435210312</v>
      </c>
      <c r="E4" s="13">
        <f>SUM('e1'!D4,'e2'!D4,'e3'!D4,'e4'!D4,'e5'!D4,'e6'!D4,'e7'!D4,'e8'!D4,'e9'!D4,'e10'!D4,'e11'!D4,'e12'!D4,'e13'!D4,'e14'!D4)</f>
        <v>1</v>
      </c>
      <c r="F4" s="13">
        <f>SUM('e1'!F4,'e2'!F4,'e3'!F4,'e4'!F4,'e5'!F4,'e6'!F4,'e7'!F4,'e8'!F4,'e9'!F4,'e10'!F4,'e11'!F4,'e12'!F4,'e13'!F4,'e14'!F4)</f>
        <v>9</v>
      </c>
      <c r="G4" s="13">
        <f>SUM('e1'!G4,'e2'!G4,'e3'!G4,'e4'!G4,'e5'!G4,'e6'!G4,'e7'!G4,'e8'!G4,'e9'!G4,'e10'!G4,'e11'!G4,'e12'!G4,'e13'!G4,'e14'!G4)</f>
        <v>1</v>
      </c>
      <c r="H4" s="13">
        <f>SUM('e1'!H4,'e2'!H4,'e3'!H4,'e4'!H4,'e5'!H4,'e6'!H4,'e7'!H4,'e8'!H4,'e9'!H4,'e10'!H4,'e11'!H4,'e12'!H4,'e13'!H4,'e14'!H4)</f>
        <v>80</v>
      </c>
      <c r="I4" s="13">
        <f>SUM('e1'!I4,'e2'!I4,'e3'!I4,'e4'!I4,'e5'!I4,'e6'!I4,'e7'!I4,'e8'!I4,'e9'!I4,'e10'!I4,'e11'!I4,'e12'!I4,'e13'!I4,'e14'!I4)</f>
        <v>10</v>
      </c>
      <c r="J4" s="16">
        <f t="shared" si="4"/>
        <v>0.89875</v>
      </c>
      <c r="L4" s="13">
        <f>'e1'!J4+'e2'!J4+'e3'!J4+'e4'!J4+'e5'!J4+'e6'!J4+'e7'!J4+'e8'!J4+'e9'!J4+'e10'!J4+'e11'!J4+'e12'!J4+'e13'!J4+'e14'!J4</f>
        <v>8</v>
      </c>
      <c r="M4" s="13">
        <f>SUM('e1'!L4,'e2'!L4,'e3'!L4,'e4'!L4,'e5'!L4,'e6'!L4,'e7'!L4,'e8'!L4,'e9'!L4,'e10'!L4,'e11'!L4,'e12'!L4,'e13'!L4,'e14'!L4)</f>
        <v>0</v>
      </c>
      <c r="N4" s="13">
        <f>SUM('e1'!M4,'e2'!M4,'e3'!M4,'e4'!M4,'e5'!M4,'e6'!M4,'e7'!M4,'e8'!M4,'e9'!M4,'e10'!M4,'e11'!M4,'e12'!M4,'e13'!M4,'e14'!M4)</f>
        <v>9</v>
      </c>
      <c r="O4" s="13">
        <f t="shared" si="5"/>
        <v>0</v>
      </c>
      <c r="P4" s="18">
        <f t="shared" si="6"/>
        <v>1.042271031</v>
      </c>
      <c r="V4" s="13">
        <f>SUM('e1'!S4+'e2'!S4+'e3'!S4+'e4'!S4+'e5'!S4+'e6'!S4+'e7'!S4+'e8'!S4+'e9'!S4+'e10'!S4+'e11'!S4+'e12'!S4+'e13'!S4+'e14'!S4)</f>
        <v>2</v>
      </c>
      <c r="W4" s="13">
        <f>SUM('e1'!T4+'e2'!T4+'e3'!T4+'e4'!T4+'e5'!T4+'e6'!T4+'e7'!T4+'e8'!T4+'e9'!T4+'e10'!T4+'e11'!T4+'e12'!T4+'e13'!T4+'e14'!T4)</f>
        <v>0</v>
      </c>
      <c r="X4" s="13">
        <f>SUM('e1'!U4+'e2'!U4+'e3'!U4+'e4'!U4+'e5'!U4+'e6'!U4+'e7'!U4+'e8'!U4+'e9'!U4+'e10'!U4+'e11'!U4+'e12'!U4+'e13'!U4+'e14'!U4)</f>
        <v>8</v>
      </c>
      <c r="Y4" s="13">
        <f>SUM('e1'!V4+'e2'!V4+'e3'!V4+'e4'!V4+'e5'!V4+'e6'!V4+'e7'!V4+'e8'!V4+'e9'!V4+'e10'!V4+'e11'!V4+'e12'!V4+'e13'!V4+'e14'!V4)</f>
        <v>1</v>
      </c>
      <c r="Z4" s="13">
        <f t="shared" ref="Z4:AA4" si="10">SUM(V4+X4)</f>
        <v>10</v>
      </c>
      <c r="AA4" s="13">
        <f t="shared" si="10"/>
        <v>1</v>
      </c>
      <c r="AC4" s="13">
        <f>'e1'!X4+'e2'!X4+'e3'!X4+'e4'!X4+'e5'!X4+'e6'!X4+'e7'!X4+'e8'!X4+'e9'!X4+'e10'!X4+'e11'!X4+'e12'!X4+'e13'!X4+'e14'!X4</f>
        <v>5</v>
      </c>
      <c r="AD4" s="13">
        <f>'e1'!Y4+'e2'!Y4+'e3'!Y4+'e4'!Y4+'e5'!Y4+'e6'!Y4+'e7'!Y4+'e8'!Y4+'e9'!Y4+'e10'!Y4+'e11'!Y4+'e12'!Y4+'e13'!Y4+'e14'!Y4</f>
        <v>1</v>
      </c>
      <c r="AE4" s="13">
        <f>'e1'!Z4+'e2'!Z4+'e3'!Z4+'e4'!Z4+'e5'!Z4+'e6'!Z4+'e7'!Z4+'e8'!Z4+'e9'!Z4+'e10'!Z4+'e11'!Z4+'e12'!Z4+'e13'!Z4+'e14'!Z4</f>
        <v>6</v>
      </c>
      <c r="AF4" s="13">
        <f>'e1'!AA4+'e2'!AA4+'e3'!AA4+'e4'!AA4+'e5'!AA4+'e6'!AA4+'e7'!AA4+'e8'!AA4+'e9'!AA4+'e10'!AA4+'e11'!AA4+'e12'!AA4+'e13'!AA4+'e14'!AA4</f>
        <v>4</v>
      </c>
      <c r="AG4" s="13">
        <f t="shared" ref="AG4:AH4" si="11">AC4+AE4</f>
        <v>11</v>
      </c>
      <c r="AH4" s="13">
        <f t="shared" si="11"/>
        <v>5</v>
      </c>
      <c r="AI4" s="17">
        <f t="shared" si="9"/>
        <v>0.4545454545</v>
      </c>
      <c r="AK4" s="13" t="str">
        <f>'e6'!AB4</f>
        <v/>
      </c>
      <c r="AL4" s="13" t="str">
        <f>'e6'!AC4</f>
        <v/>
      </c>
    </row>
    <row r="5" ht="12.75" customHeight="1">
      <c r="A5" s="20" t="s">
        <v>109</v>
      </c>
      <c r="B5" s="16">
        <f>SUM('e1'!B5,'e2'!B5,'e3'!B5,'e4'!B5,'e5'!B5,'e6'!B5,'e7'!B5,'e8'!B5,'e9'!B5,'e10'!B5,'e11'!B5,'e12'!B5,'e13'!B5,'e14'!B5)</f>
        <v>1.833333333</v>
      </c>
      <c r="C5" s="16">
        <f>SUM('e1'!C5,'e2'!C5,'e3'!C5,'e4'!C5,'e5'!C5,'e6'!C5,'e7'!C5,'e8'!C5,'e9'!C5,'e10'!C5,'e11'!C5,'e12'!C5,'e13'!C5,'e14'!C5)</f>
        <v>12.21230159</v>
      </c>
      <c r="D5" s="16">
        <f t="shared" si="3"/>
        <v>0.1501218522</v>
      </c>
      <c r="E5" s="13">
        <f>SUM('e1'!D5,'e2'!D5,'e3'!D5,'e4'!D5,'e5'!D5,'e6'!D5,'e7'!D5,'e8'!D5,'e9'!D5,'e10'!D5,'e11'!D5,'e12'!D5,'e13'!D5,'e14'!D5)</f>
        <v>0</v>
      </c>
      <c r="F5" s="13">
        <f>SUM('e1'!F5,'e2'!F5,'e3'!F5,'e4'!F5,'e5'!F5,'e6'!F5,'e7'!F5,'e8'!F5,'e9'!F5,'e10'!F5,'e11'!F5,'e12'!F5,'e13'!F5,'e14'!F5)</f>
        <v>10</v>
      </c>
      <c r="G5" s="13">
        <f>SUM('e1'!G5,'e2'!G5,'e3'!G5,'e4'!G5,'e5'!G5,'e6'!G5,'e7'!G5,'e8'!G5,'e9'!G5,'e10'!G5,'e11'!G5,'e12'!G5,'e13'!G5,'e14'!G5)</f>
        <v>4</v>
      </c>
      <c r="H5" s="13">
        <f>SUM('e1'!H5,'e2'!H5,'e3'!H5,'e4'!H5,'e5'!H5,'e6'!H5,'e7'!H5,'e8'!H5,'e9'!H5,'e10'!H5,'e11'!H5,'e12'!H5,'e13'!H5,'e14'!H5)</f>
        <v>97</v>
      </c>
      <c r="I5" s="13">
        <f>SUM('e1'!I5,'e2'!I5,'e3'!I5,'e4'!I5,'e5'!I5,'e6'!I5,'e7'!I5,'e8'!I5,'e9'!I5,'e10'!I5,'e11'!I5,'e12'!I5,'e13'!I5,'e14'!I5)</f>
        <v>12</v>
      </c>
      <c r="J5" s="16">
        <f t="shared" si="4"/>
        <v>0.8298969072</v>
      </c>
      <c r="L5" s="13">
        <f>'e1'!J5+'e2'!J5+'e3'!J5+'e4'!J5+'e5'!J5+'e6'!J5+'e7'!J5+'e8'!J5+'e9'!J5+'e10'!J5+'e11'!J5+'e12'!J5+'e13'!J5+'e14'!J5</f>
        <v>10</v>
      </c>
      <c r="M5" s="13">
        <f>SUM('e1'!L5,'e2'!L5,'e3'!L5,'e4'!L5,'e5'!L5,'e6'!L5,'e7'!L5,'e8'!L5,'e9'!L5,'e10'!L5,'e11'!L5,'e12'!L5,'e13'!L5,'e14'!L5)</f>
        <v>0</v>
      </c>
      <c r="N5" s="13">
        <f>SUM('e1'!M5,'e2'!M5,'e3'!M5,'e4'!M5,'e5'!M5,'e6'!M5,'e7'!M5,'e8'!M5,'e9'!M5,'e10'!M5,'e11'!M5,'e12'!M5,'e13'!M5,'e14'!M5)</f>
        <v>9</v>
      </c>
      <c r="O5" s="13">
        <f t="shared" si="5"/>
        <v>0</v>
      </c>
      <c r="P5" s="18">
        <f t="shared" si="6"/>
        <v>0.9800187594</v>
      </c>
      <c r="V5" s="13">
        <f>SUM('e1'!S5+'e2'!S5+'e3'!S5+'e4'!S5+'e5'!S5+'e6'!S5+'e7'!S5+'e8'!S5+'e9'!S5+'e10'!S5+'e11'!S5+'e12'!S5+'e13'!S5+'e14'!S5)</f>
        <v>2</v>
      </c>
      <c r="W5" s="13">
        <f>SUM('e1'!T5+'e2'!T5+'e3'!T5+'e4'!T5+'e5'!T5+'e6'!T5+'e7'!T5+'e8'!T5+'e9'!T5+'e10'!T5+'e11'!T5+'e12'!T5+'e13'!T5+'e14'!T5)</f>
        <v>0</v>
      </c>
      <c r="X5" s="13">
        <f>SUM('e1'!U5+'e2'!U5+'e3'!U5+'e4'!U5+'e5'!U5+'e6'!U5+'e7'!U5+'e8'!U5+'e9'!U5+'e10'!U5+'e11'!U5+'e12'!U5+'e13'!U5+'e14'!U5)</f>
        <v>8</v>
      </c>
      <c r="Y5" s="13">
        <f>SUM('e1'!V5+'e2'!V5+'e3'!V5+'e4'!V5+'e5'!V5+'e6'!V5+'e7'!V5+'e8'!V5+'e9'!V5+'e10'!V5+'e11'!V5+'e12'!V5+'e13'!V5+'e14'!V5)</f>
        <v>1</v>
      </c>
      <c r="Z5" s="13">
        <f t="shared" ref="Z5:AA5" si="12">SUM(V5+X5)</f>
        <v>10</v>
      </c>
      <c r="AA5" s="13">
        <f t="shared" si="12"/>
        <v>1</v>
      </c>
      <c r="AC5" s="13">
        <f>'e1'!X5+'e2'!X5+'e3'!X5+'e4'!X5+'e5'!X5+'e6'!X5+'e7'!X5+'e8'!X5+'e9'!X5+'e10'!X5+'e11'!X5+'e12'!X5+'e13'!X5+'e14'!X5</f>
        <v>5</v>
      </c>
      <c r="AD5" s="13">
        <f>'e1'!Y5+'e2'!Y5+'e3'!Y5+'e4'!Y5+'e5'!Y5+'e6'!Y5+'e7'!Y5+'e8'!Y5+'e9'!Y5+'e10'!Y5+'e11'!Y5+'e12'!Y5+'e13'!Y5+'e14'!Y5</f>
        <v>3</v>
      </c>
      <c r="AE5" s="13">
        <f>'e1'!Z5+'e2'!Z5+'e3'!Z5+'e4'!Z5+'e5'!Z5+'e6'!Z5+'e7'!Z5+'e8'!Z5+'e9'!Z5+'e10'!Z5+'e11'!Z5+'e12'!Z5+'e13'!Z5+'e14'!Z5</f>
        <v>6</v>
      </c>
      <c r="AF5" s="13">
        <f>'e1'!AA5+'e2'!AA5+'e3'!AA5+'e4'!AA5+'e5'!AA5+'e6'!AA5+'e7'!AA5+'e8'!AA5+'e9'!AA5+'e10'!AA5+'e11'!AA5+'e12'!AA5+'e13'!AA5+'e14'!AA5</f>
        <v>2</v>
      </c>
      <c r="AG5" s="13">
        <f t="shared" ref="AG5:AH5" si="13">AC5+AE5</f>
        <v>11</v>
      </c>
      <c r="AH5" s="13">
        <f t="shared" si="13"/>
        <v>5</v>
      </c>
      <c r="AI5" s="17">
        <f t="shared" si="9"/>
        <v>0.4545454545</v>
      </c>
      <c r="AK5" s="13">
        <f>'e6'!AB5</f>
        <v>1</v>
      </c>
      <c r="AL5" s="13" t="str">
        <f>'e6'!AC5</f>
        <v/>
      </c>
    </row>
    <row r="6" ht="12.75" customHeight="1">
      <c r="A6" s="20" t="s">
        <v>117</v>
      </c>
      <c r="B6" s="16">
        <f>SUM('e1'!B6,'e2'!B6,'e3'!B6,'e4'!B6,'e5'!B6,'e6'!B6,'e7'!B6,'e8'!B6,'e9'!B6,'e10'!B6,'e11'!B6,'e12'!B6,'e13'!B6,'e14'!B6)</f>
        <v>0.6583333333</v>
      </c>
      <c r="C6" s="16">
        <f>SUM('e1'!C6,'e2'!C6,'e3'!C6,'e4'!C6,'e5'!C6,'e6'!C6,'e7'!C6,'e8'!C6,'e9'!C6,'e10'!C6,'e11'!C6,'e12'!C6,'e13'!C6,'e14'!C6)</f>
        <v>10.71230159</v>
      </c>
      <c r="D6" s="16">
        <f t="shared" si="3"/>
        <v>0.06145582515</v>
      </c>
      <c r="E6" s="13">
        <f>SUM('e1'!D6,'e2'!D6,'e3'!D6,'e4'!D6,'e5'!D6,'e6'!D6,'e7'!D6,'e8'!D6,'e9'!D6,'e10'!D6,'e11'!D6,'e12'!D6,'e13'!D6,'e14'!D6)</f>
        <v>3</v>
      </c>
      <c r="F6" s="13">
        <f>SUM('e1'!F6,'e2'!F6,'e3'!F6,'e4'!F6,'e5'!F6,'e6'!F6,'e7'!F6,'e8'!F6,'e9'!F6,'e10'!F6,'e11'!F6,'e12'!F6,'e13'!F6,'e14'!F6)</f>
        <v>8</v>
      </c>
      <c r="G6" s="13">
        <f>SUM('e1'!G6,'e2'!G6,'e3'!G6,'e4'!G6,'e5'!G6,'e6'!G6,'e7'!G6,'e8'!G6,'e9'!G6,'e10'!G6,'e11'!G6,'e12'!G6,'e13'!G6,'e14'!G6)</f>
        <v>9</v>
      </c>
      <c r="H6" s="13">
        <f>SUM('e1'!H6,'e2'!H6,'e3'!H6,'e4'!H6,'e5'!H6,'e6'!H6,'e7'!H6,'e8'!H6,'e9'!H6,'e10'!H6,'e11'!H6,'e12'!H6,'e13'!H6,'e14'!H6)</f>
        <v>97</v>
      </c>
      <c r="I6" s="13">
        <f>SUM('e1'!I6,'e2'!I6,'e3'!I6,'e4'!I6,'e5'!I6,'e6'!I6,'e7'!I6,'e8'!I6,'e9'!I6,'e10'!I6,'e11'!I6,'e12'!I6,'e13'!I6,'e14'!I6)</f>
        <v>11</v>
      </c>
      <c r="J6" s="16">
        <f t="shared" si="4"/>
        <v>0.7188378632</v>
      </c>
      <c r="L6" s="13">
        <f>'e1'!J6+'e2'!J6+'e3'!J6+'e4'!J6+'e5'!J6+'e6'!J6+'e7'!J6+'e8'!J6+'e9'!J6+'e10'!J6+'e11'!J6+'e12'!J6+'e13'!J6+'e14'!J6</f>
        <v>7</v>
      </c>
      <c r="M6" s="13">
        <f>SUM('e1'!L6,'e2'!L6,'e3'!L6,'e4'!L6,'e5'!L6,'e6'!L6,'e7'!L6,'e8'!L6,'e9'!L6,'e10'!L6,'e11'!L6,'e12'!L6,'e13'!L6,'e14'!L6)</f>
        <v>0</v>
      </c>
      <c r="N6" s="13">
        <f>SUM('e1'!M6,'e2'!M6,'e3'!M6,'e4'!M6,'e5'!M6,'e6'!M6,'e7'!M6,'e8'!M6,'e9'!M6,'e10'!M6,'e11'!M6,'e12'!M6,'e13'!M6,'e14'!M6)</f>
        <v>9</v>
      </c>
      <c r="O6" s="13">
        <f t="shared" si="5"/>
        <v>0</v>
      </c>
      <c r="P6" s="18">
        <f t="shared" si="6"/>
        <v>0.7802936883</v>
      </c>
      <c r="V6" s="13">
        <f>SUM('e1'!S6+'e2'!S6+'e3'!S6+'e4'!S6+'e5'!S6+'e6'!S6+'e7'!S6+'e8'!S6+'e9'!S6+'e10'!S6+'e11'!S6+'e12'!S6+'e13'!S6+'e14'!S6)</f>
        <v>2</v>
      </c>
      <c r="W6" s="13">
        <f>SUM('e1'!T6+'e2'!T6+'e3'!T6+'e4'!T6+'e5'!T6+'e6'!T6+'e7'!T6+'e8'!T6+'e9'!T6+'e10'!T6+'e11'!T6+'e12'!T6+'e13'!T6+'e14'!T6)</f>
        <v>0</v>
      </c>
      <c r="X6" s="13">
        <f>SUM('e1'!U6+'e2'!U6+'e3'!U6+'e4'!U6+'e5'!U6+'e6'!U6+'e7'!U6+'e8'!U6+'e9'!U6+'e10'!U6+'e11'!U6+'e12'!U6+'e13'!U6+'e14'!U6)</f>
        <v>7</v>
      </c>
      <c r="Y6" s="13">
        <f>SUM('e1'!V6+'e2'!V6+'e3'!V6+'e4'!V6+'e5'!V6+'e6'!V6+'e7'!V6+'e8'!V6+'e9'!V6+'e10'!V6+'e11'!V6+'e12'!V6+'e13'!V6+'e14'!V6)</f>
        <v>0</v>
      </c>
      <c r="Z6" s="13">
        <f t="shared" ref="Z6:AA6" si="14">SUM(V6+X6)</f>
        <v>9</v>
      </c>
      <c r="AA6" s="13">
        <f t="shared" si="14"/>
        <v>0</v>
      </c>
      <c r="AC6" s="13">
        <f>'e1'!X6+'e2'!X6+'e3'!X6+'e4'!X6+'e5'!X6+'e6'!X6+'e7'!X6+'e8'!X6+'e9'!X6+'e10'!X6+'e11'!X6+'e12'!X6+'e13'!X6+'e14'!X6</f>
        <v>5</v>
      </c>
      <c r="AD6" s="13">
        <f>'e1'!Y6+'e2'!Y6+'e3'!Y6+'e4'!Y6+'e5'!Y6+'e6'!Y6+'e7'!Y6+'e8'!Y6+'e9'!Y6+'e10'!Y6+'e11'!Y6+'e12'!Y6+'e13'!Y6+'e14'!Y6</f>
        <v>3</v>
      </c>
      <c r="AE6" s="13">
        <f>'e1'!Z6+'e2'!Z6+'e3'!Z6+'e4'!Z6+'e5'!Z6+'e6'!Z6+'e7'!Z6+'e8'!Z6+'e9'!Z6+'e10'!Z6+'e11'!Z6+'e12'!Z6+'e13'!Z6+'e14'!Z6</f>
        <v>6</v>
      </c>
      <c r="AF6" s="13">
        <f>'e1'!AA6+'e2'!AA6+'e3'!AA6+'e4'!AA6+'e5'!AA6+'e6'!AA6+'e7'!AA6+'e8'!AA6+'e9'!AA6+'e10'!AA6+'e11'!AA6+'e12'!AA6+'e13'!AA6+'e14'!AA6</f>
        <v>1</v>
      </c>
      <c r="AG6" s="13">
        <f t="shared" ref="AG6:AH6" si="15">AC6+AE6</f>
        <v>11</v>
      </c>
      <c r="AH6" s="13">
        <f t="shared" si="15"/>
        <v>4</v>
      </c>
      <c r="AI6" s="17">
        <f t="shared" si="9"/>
        <v>0.3636363636</v>
      </c>
      <c r="AK6" s="13" t="str">
        <f>'e6'!AB6</f>
        <v/>
      </c>
      <c r="AL6" s="13" t="str">
        <f>'e6'!AC6</f>
        <v/>
      </c>
    </row>
    <row r="7" ht="12.75" customHeight="1">
      <c r="A7" s="20" t="s">
        <v>112</v>
      </c>
      <c r="B7" s="16">
        <f>SUM('e1'!B7,'e2'!B7,'e3'!B7,'e4'!B7,'e5'!B7,'e6'!B7,'e7'!B7,'e8'!B7,'e9'!B7,'e10'!B7,'e11'!B7,'e12'!B7,'e13'!B7,'e14'!B7)</f>
        <v>2.45</v>
      </c>
      <c r="C7" s="16">
        <f>SUM('e1'!C7,'e2'!C7,'e3'!C7,'e4'!C7,'e5'!C7,'e6'!C7,'e7'!C7,'e8'!C7,'e9'!C7,'e10'!C7,'e11'!C7,'e12'!C7,'e13'!C7,'e14'!C7)</f>
        <v>9.712301587</v>
      </c>
      <c r="D7" s="16">
        <f t="shared" si="3"/>
        <v>0.2522574055</v>
      </c>
      <c r="E7" s="13">
        <f>SUM('e1'!D7,'e2'!D7,'e3'!D7,'e4'!D7,'e5'!D7,'e6'!D7,'e7'!D7,'e8'!D7,'e9'!D7,'e10'!D7,'e11'!D7,'e12'!D7,'e13'!D7,'e14'!D7)</f>
        <v>1</v>
      </c>
      <c r="F7" s="13">
        <f>SUM('e1'!F7,'e2'!F7,'e3'!F7,'e4'!F7,'e5'!F7,'e6'!F7,'e7'!F7,'e8'!F7,'e9'!F7,'e10'!F7,'e11'!F7,'e12'!F7,'e13'!F7,'e14'!F7)</f>
        <v>5</v>
      </c>
      <c r="G7" s="13">
        <f>SUM('e1'!G7,'e2'!G7,'e3'!G7,'e4'!G7,'e5'!G7,'e6'!G7,'e7'!G7,'e8'!G7,'e9'!G7,'e10'!G7,'e11'!G7,'e12'!G7,'e13'!G7,'e14'!G7)</f>
        <v>11</v>
      </c>
      <c r="H7" s="13">
        <f>SUM('e1'!H7,'e2'!H7,'e3'!H7,'e4'!H7,'e5'!H7,'e6'!H7,'e7'!H7,'e8'!H7,'e9'!H7,'e10'!H7,'e11'!H7,'e12'!H7,'e13'!H7,'e14'!H7)</f>
        <v>88</v>
      </c>
      <c r="I7" s="13">
        <f>SUM('e1'!I7,'e2'!I7,'e3'!I7,'e4'!I7,'e5'!I7,'e6'!I7,'e7'!I7,'e8'!I7,'e9'!I7,'e10'!I7,'e11'!I7,'e12'!I7,'e13'!I7,'e14'!I7)</f>
        <v>10</v>
      </c>
      <c r="J7" s="16">
        <f t="shared" si="4"/>
        <v>0.4875</v>
      </c>
      <c r="L7" s="13">
        <f>'e1'!J7+'e2'!J7+'e3'!J7+'e4'!J7+'e5'!J7+'e6'!J7+'e7'!J7+'e8'!J7+'e9'!J7+'e10'!J7+'e11'!J7+'e12'!J7+'e13'!J7+'e14'!J7</f>
        <v>7</v>
      </c>
      <c r="M7" s="13">
        <f>SUM('e1'!L7,'e2'!L7,'e3'!L7,'e4'!L7,'e5'!L7,'e6'!L7,'e7'!L7,'e8'!L7,'e9'!L7,'e10'!L7,'e11'!L7,'e12'!L7,'e13'!L7,'e14'!L7)</f>
        <v>0</v>
      </c>
      <c r="N7" s="13">
        <f>SUM('e1'!M7,'e2'!M7,'e3'!M7,'e4'!M7,'e5'!M7,'e6'!M7,'e7'!M7,'e8'!M7,'e9'!M7,'e10'!M7,'e11'!M7,'e12'!M7,'e13'!M7,'e14'!M7)</f>
        <v>9</v>
      </c>
      <c r="O7" s="13">
        <f t="shared" si="5"/>
        <v>0</v>
      </c>
      <c r="P7" s="18">
        <f t="shared" si="6"/>
        <v>0.7397574055</v>
      </c>
      <c r="V7" s="13">
        <f>SUM('e1'!S7+'e2'!S7+'e3'!S7+'e4'!S7+'e5'!S7+'e6'!S7+'e7'!S7+'e8'!S7+'e9'!S7+'e10'!S7+'e11'!S7+'e12'!S7+'e13'!S7+'e14'!S7)</f>
        <v>2</v>
      </c>
      <c r="W7" s="13">
        <f>SUM('e1'!T7+'e2'!T7+'e3'!T7+'e4'!T7+'e5'!T7+'e6'!T7+'e7'!T7+'e8'!T7+'e9'!T7+'e10'!T7+'e11'!T7+'e12'!T7+'e13'!T7+'e14'!T7)</f>
        <v>0</v>
      </c>
      <c r="X7" s="13">
        <f>SUM('e1'!U7+'e2'!U7+'e3'!U7+'e4'!U7+'e5'!U7+'e6'!U7+'e7'!U7+'e8'!U7+'e9'!U7+'e10'!U7+'e11'!U7+'e12'!U7+'e13'!U7+'e14'!U7)</f>
        <v>6</v>
      </c>
      <c r="Y7" s="13">
        <f>SUM('e1'!V7+'e2'!V7+'e3'!V7+'e4'!V7+'e5'!V7+'e6'!V7+'e7'!V7+'e8'!V7+'e9'!V7+'e10'!V7+'e11'!V7+'e12'!V7+'e13'!V7+'e14'!V7)</f>
        <v>2</v>
      </c>
      <c r="Z7" s="13">
        <f t="shared" ref="Z7:AA7" si="16">SUM(V7+X7)</f>
        <v>8</v>
      </c>
      <c r="AA7" s="13">
        <f t="shared" si="16"/>
        <v>2</v>
      </c>
      <c r="AC7" s="13">
        <f>'e1'!X7+'e2'!X7+'e3'!X7+'e4'!X7+'e5'!X7+'e6'!X7+'e7'!X7+'e8'!X7+'e9'!X7+'e10'!X7+'e11'!X7+'e12'!X7+'e13'!X7+'e14'!X7</f>
        <v>5</v>
      </c>
      <c r="AD7" s="13">
        <f>'e1'!Y7+'e2'!Y7+'e3'!Y7+'e4'!Y7+'e5'!Y7+'e6'!Y7+'e7'!Y7+'e8'!Y7+'e9'!Y7+'e10'!Y7+'e11'!Y7+'e12'!Y7+'e13'!Y7+'e14'!Y7</f>
        <v>1</v>
      </c>
      <c r="AE7" s="13">
        <f>'e1'!Z7+'e2'!Z7+'e3'!Z7+'e4'!Z7+'e5'!Z7+'e6'!Z7+'e7'!Z7+'e8'!Z7+'e9'!Z7+'e10'!Z7+'e11'!Z7+'e12'!Z7+'e13'!Z7+'e14'!Z7</f>
        <v>6</v>
      </c>
      <c r="AF7" s="13">
        <f>'e1'!AA7+'e2'!AA7+'e3'!AA7+'e4'!AA7+'e5'!AA7+'e6'!AA7+'e7'!AA7+'e8'!AA7+'e9'!AA7+'e10'!AA7+'e11'!AA7+'e12'!AA7+'e13'!AA7+'e14'!AA7</f>
        <v>2</v>
      </c>
      <c r="AG7" s="13">
        <f t="shared" ref="AG7:AH7" si="17">AC7+AE7</f>
        <v>11</v>
      </c>
      <c r="AH7" s="13">
        <f t="shared" si="17"/>
        <v>3</v>
      </c>
      <c r="AI7" s="17">
        <f t="shared" si="9"/>
        <v>0.2727272727</v>
      </c>
      <c r="AK7" s="13" t="str">
        <f>'e6'!AB7</f>
        <v/>
      </c>
      <c r="AL7" s="13" t="str">
        <f>'e6'!AC7</f>
        <v/>
      </c>
    </row>
    <row r="8" ht="12.75" customHeight="1">
      <c r="A8" s="14" t="s">
        <v>111</v>
      </c>
      <c r="B8" s="16">
        <f>SUM('e1'!B8,'e2'!B8,'e3'!B8,'e4'!B8,'e5'!B8,'e6'!B8,'e7'!B8,'e8'!B8,'e9'!B8,'e10'!B8,'e11'!B8,'e12'!B8,'e13'!B8,'e14'!B8)</f>
        <v>1.262301587</v>
      </c>
      <c r="C8" s="16">
        <f>SUM('e1'!C8,'e2'!C8,'e3'!C8,'e4'!C8,'e5'!C8,'e6'!C8,'e7'!C8,'e8'!C8,'e9'!C8,'e10'!C8,'e11'!C8,'e12'!C8,'e13'!C8,'e14'!C8)</f>
        <v>7.698412698</v>
      </c>
      <c r="D8" s="16">
        <f t="shared" si="3"/>
        <v>0.1639690722</v>
      </c>
      <c r="E8" s="13">
        <f>SUM('e1'!D8,'e2'!D8,'e3'!D8,'e4'!D8,'e5'!D8,'e6'!D8,'e7'!D8,'e8'!D8,'e9'!D8,'e10'!D8,'e11'!D8,'e12'!D8,'e13'!D8,'e14'!D8)</f>
        <v>0</v>
      </c>
      <c r="F8" s="13">
        <f>SUM('e1'!F8,'e2'!F8,'e3'!F8,'e4'!F8,'e5'!F8,'e6'!F8,'e7'!F8,'e8'!F8,'e9'!F8,'e10'!F8,'e11'!F8,'e12'!F8,'e13'!F8,'e14'!F8)</f>
        <v>5</v>
      </c>
      <c r="G8" s="13">
        <f>SUM('e1'!G8,'e2'!G8,'e3'!G8,'e4'!G8,'e5'!G8,'e6'!G8,'e7'!G8,'e8'!G8,'e9'!G8,'e10'!G8,'e11'!G8,'e12'!G8,'e13'!G8,'e14'!G8)</f>
        <v>5</v>
      </c>
      <c r="H8" s="13">
        <f>SUM('e1'!H8,'e2'!H8,'e3'!H8,'e4'!H8,'e5'!H8,'e6'!H8,'e7'!H8,'e8'!H8,'e9'!H8,'e10'!H8,'e11'!H8,'e12'!H8,'e13'!H8,'e14'!H8)</f>
        <v>65</v>
      </c>
      <c r="I8" s="13">
        <f>SUM('e1'!I8,'e2'!I8,'e3'!I8,'e4'!I8,'e5'!I8,'e6'!I8,'e7'!I8,'e8'!I8,'e9'!I8,'e10'!I8,'e11'!I8,'e12'!I8,'e13'!I8,'e14'!I8)</f>
        <v>7</v>
      </c>
      <c r="J8" s="16">
        <f t="shared" si="4"/>
        <v>0.7032967033</v>
      </c>
      <c r="L8" s="13">
        <f>'e1'!J8+'e2'!J8+'e3'!J8+'e4'!J8+'e5'!J8+'e6'!J8+'e7'!J8+'e8'!J8+'e9'!J8+'e10'!J8+'e11'!J8+'e12'!J8+'e13'!J8+'e14'!J8</f>
        <v>5</v>
      </c>
      <c r="M8" s="13">
        <f>SUM('e1'!L8,'e2'!L8,'e3'!L8,'e4'!L8,'e5'!L8,'e6'!L8,'e7'!L8,'e8'!L8,'e9'!L8,'e10'!L8,'e11'!L8,'e12'!L8,'e13'!L8,'e14'!L8)</f>
        <v>0</v>
      </c>
      <c r="N8" s="13">
        <f>SUM('e1'!M8,'e2'!M8,'e3'!M8,'e4'!M8,'e5'!M8,'e6'!M8,'e7'!M8,'e8'!M8,'e9'!M8,'e10'!M8,'e11'!M8,'e12'!M8,'e13'!M8,'e14'!M8)</f>
        <v>9</v>
      </c>
      <c r="O8" s="13">
        <f t="shared" si="5"/>
        <v>0</v>
      </c>
      <c r="P8" s="18">
        <f t="shared" si="6"/>
        <v>0.8672657755</v>
      </c>
      <c r="V8" s="13">
        <f>SUM('e1'!S8+'e2'!S8+'e3'!S8+'e4'!S8+'e5'!S8+'e6'!S8+'e7'!S8+'e8'!S8+'e9'!S8+'e10'!S8+'e11'!S8+'e12'!S8+'e13'!S8+'e14'!S8)</f>
        <v>1</v>
      </c>
      <c r="W8" s="13">
        <f>SUM('e1'!T8+'e2'!T8+'e3'!T8+'e4'!T8+'e5'!T8+'e6'!T8+'e7'!T8+'e8'!T8+'e9'!T8+'e10'!T8+'e11'!T8+'e12'!T8+'e13'!T8+'e14'!T8)</f>
        <v>0</v>
      </c>
      <c r="X8" s="13">
        <f>SUM('e1'!U8+'e2'!U8+'e3'!U8+'e4'!U8+'e5'!U8+'e6'!U8+'e7'!U8+'e8'!U8+'e9'!U8+'e10'!U8+'e11'!U8+'e12'!U8+'e13'!U8+'e14'!U8)</f>
        <v>5</v>
      </c>
      <c r="Y8" s="13">
        <f>SUM('e1'!V8+'e2'!V8+'e3'!V8+'e4'!V8+'e5'!V8+'e6'!V8+'e7'!V8+'e8'!V8+'e9'!V8+'e10'!V8+'e11'!V8+'e12'!V8+'e13'!V8+'e14'!V8)</f>
        <v>0</v>
      </c>
      <c r="Z8" s="13">
        <f t="shared" ref="Z8:AA8" si="18">SUM(V8+X8)</f>
        <v>6</v>
      </c>
      <c r="AA8" s="13">
        <f t="shared" si="18"/>
        <v>0</v>
      </c>
      <c r="AC8" s="13">
        <f>'e1'!X8+'e2'!X8+'e3'!X8+'e4'!X8+'e5'!X8+'e6'!X8+'e7'!X8+'e8'!X8+'e9'!X8+'e10'!X8+'e11'!X8+'e12'!X8+'e13'!X8+'e14'!X8</f>
        <v>5</v>
      </c>
      <c r="AD8" s="13">
        <f>'e1'!Y8+'e2'!Y8+'e3'!Y8+'e4'!Y8+'e5'!Y8+'e6'!Y8+'e7'!Y8+'e8'!Y8+'e9'!Y8+'e10'!Y8+'e11'!Y8+'e12'!Y8+'e13'!Y8+'e14'!Y8</f>
        <v>4</v>
      </c>
      <c r="AE8" s="13">
        <f>'e1'!Z8+'e2'!Z8+'e3'!Z8+'e4'!Z8+'e5'!Z8+'e6'!Z8+'e7'!Z8+'e8'!Z8+'e9'!Z8+'e10'!Z8+'e11'!Z8+'e12'!Z8+'e13'!Z8+'e14'!Z8</f>
        <v>6</v>
      </c>
      <c r="AF8" s="13">
        <f>'e1'!AA8+'e2'!AA8+'e3'!AA8+'e4'!AA8+'e5'!AA8+'e6'!AA8+'e7'!AA8+'e8'!AA8+'e9'!AA8+'e10'!AA8+'e11'!AA8+'e12'!AA8+'e13'!AA8+'e14'!AA8</f>
        <v>4</v>
      </c>
      <c r="AG8" s="13">
        <f t="shared" ref="AG8:AH8" si="19">AC8+AE8</f>
        <v>11</v>
      </c>
      <c r="AH8" s="13">
        <f t="shared" si="19"/>
        <v>8</v>
      </c>
      <c r="AI8" s="17">
        <f t="shared" si="9"/>
        <v>0.7272727273</v>
      </c>
      <c r="AK8" s="13" t="str">
        <f>'e6'!AB8</f>
        <v/>
      </c>
      <c r="AL8" s="13" t="str">
        <f>'e6'!AC8</f>
        <v/>
      </c>
    </row>
    <row r="9" ht="12.75" customHeight="1">
      <c r="A9" s="14" t="s">
        <v>118</v>
      </c>
      <c r="B9" s="16">
        <f>SUM('e1'!B9,'e2'!B9,'e3'!B9,'e4'!B9,'e5'!B9,'e6'!B9,'e7'!B9,'e8'!B9,'e9'!B9,'e10'!B9,'e11'!B9,'e12'!B9,'e13'!B9,'e14'!B9)</f>
        <v>0.5361111111</v>
      </c>
      <c r="C9" s="16">
        <f>SUM('e1'!C9,'e2'!C9,'e3'!C9,'e4'!C9,'e5'!C9,'e6'!C9,'e7'!C9,'e8'!C9,'e9'!C9,'e10'!C9,'e11'!C9,'e12'!C9,'e13'!C9,'e14'!C9)</f>
        <v>5.698412698</v>
      </c>
      <c r="D9" s="16">
        <f t="shared" si="3"/>
        <v>0.09408077994</v>
      </c>
      <c r="E9" s="13">
        <f>SUM('e1'!D9,'e2'!D9,'e3'!D9,'e4'!D9,'e5'!D9,'e6'!D9,'e7'!D9,'e8'!D9,'e9'!D9,'e10'!D9,'e11'!D9,'e12'!D9,'e13'!D9,'e14'!D9)</f>
        <v>1</v>
      </c>
      <c r="F9" s="13">
        <f>SUM('e1'!F9,'e2'!F9,'e3'!F9,'e4'!F9,'e5'!F9,'e6'!F9,'e7'!F9,'e8'!F9,'e9'!F9,'e10'!F9,'e11'!F9,'e12'!F9,'e13'!F9,'e14'!F9)</f>
        <v>5</v>
      </c>
      <c r="G9" s="13">
        <f>SUM('e1'!G9,'e2'!G9,'e3'!G9,'e4'!G9,'e5'!G9,'e6'!G9,'e7'!G9,'e8'!G9,'e9'!G9,'e10'!G9,'e11'!G9,'e12'!G9,'e13'!G9,'e14'!G9)</f>
        <v>8</v>
      </c>
      <c r="H9" s="13">
        <f>SUM('e1'!H9,'e2'!H9,'e3'!H9,'e4'!H9,'e5'!H9,'e6'!H9,'e7'!H9,'e8'!H9,'e9'!H9,'e10'!H9,'e11'!H9,'e12'!H9,'e13'!H9,'e14'!H9)</f>
        <v>66</v>
      </c>
      <c r="I9" s="13">
        <f>SUM('e1'!I9,'e2'!I9,'e3'!I9,'e4'!I9,'e5'!I9,'e6'!I9,'e7'!I9,'e8'!I9,'e9'!I9,'e10'!I9,'e11'!I9,'e12'!I9,'e13'!I9,'e14'!I9)</f>
        <v>7</v>
      </c>
      <c r="J9" s="16">
        <f t="shared" si="4"/>
        <v>0.696969697</v>
      </c>
      <c r="L9" s="13">
        <f>'e1'!J9+'e2'!J9+'e3'!J9+'e4'!J9+'e5'!J9+'e6'!J9+'e7'!J9+'e8'!J9+'e9'!J9+'e10'!J9+'e11'!J9+'e12'!J9+'e13'!J9+'e14'!J9</f>
        <v>6</v>
      </c>
      <c r="M9" s="13">
        <f>SUM('e1'!L9,'e2'!L9,'e3'!L9,'e4'!L9,'e5'!L9,'e6'!L9,'e7'!L9,'e8'!L9,'e9'!L9,'e10'!L9,'e11'!L9,'e12'!L9,'e13'!L9,'e14'!L9)</f>
        <v>0</v>
      </c>
      <c r="N9" s="13">
        <f>SUM('e1'!M9,'e2'!M9,'e3'!M9,'e4'!M9,'e5'!M9,'e6'!M9,'e7'!M9,'e8'!M9,'e9'!M9,'e10'!M9,'e11'!M9,'e12'!M9,'e13'!M9,'e14'!M9)</f>
        <v>9</v>
      </c>
      <c r="O9" s="13">
        <f t="shared" si="5"/>
        <v>0</v>
      </c>
      <c r="P9" s="18">
        <f t="shared" si="6"/>
        <v>0.7910504769</v>
      </c>
      <c r="V9" s="13">
        <f>SUM('e1'!S9+'e2'!S9+'e3'!S9+'e4'!S9+'e5'!S9+'e6'!S9+'e7'!S9+'e8'!S9+'e9'!S9+'e10'!S9+'e11'!S9+'e12'!S9+'e13'!S9+'e14'!S9)</f>
        <v>0</v>
      </c>
      <c r="W9" s="13">
        <f>SUM('e1'!T9+'e2'!T9+'e3'!T9+'e4'!T9+'e5'!T9+'e6'!T9+'e7'!T9+'e8'!T9+'e9'!T9+'e10'!T9+'e11'!T9+'e12'!T9+'e13'!T9+'e14'!T9)</f>
        <v>0</v>
      </c>
      <c r="X9" s="13">
        <f>SUM('e1'!U9+'e2'!U9+'e3'!U9+'e4'!U9+'e5'!U9+'e6'!U9+'e7'!U9+'e8'!U9+'e9'!U9+'e10'!U9+'e11'!U9+'e12'!U9+'e13'!U9+'e14'!U9)</f>
        <v>4</v>
      </c>
      <c r="Y9" s="13">
        <f>SUM('e1'!V9+'e2'!V9+'e3'!V9+'e4'!V9+'e5'!V9+'e6'!V9+'e7'!V9+'e8'!V9+'e9'!V9+'e10'!V9+'e11'!V9+'e12'!V9+'e13'!V9+'e14'!V9)</f>
        <v>0</v>
      </c>
      <c r="Z9" s="13">
        <f t="shared" ref="Z9:AA9" si="20">SUM(V9+X9)</f>
        <v>4</v>
      </c>
      <c r="AA9" s="13">
        <f t="shared" si="20"/>
        <v>0</v>
      </c>
      <c r="AC9" s="13">
        <f>'e1'!X9+'e2'!X9+'e3'!X9+'e4'!X9+'e5'!X9+'e6'!X9+'e7'!X9+'e8'!X9+'e9'!X9+'e10'!X9+'e11'!X9+'e12'!X9+'e13'!X9+'e14'!X9</f>
        <v>5</v>
      </c>
      <c r="AD9" s="13">
        <f>'e1'!Y9+'e2'!Y9+'e3'!Y9+'e4'!Y9+'e5'!Y9+'e6'!Y9+'e7'!Y9+'e8'!Y9+'e9'!Y9+'e10'!Y9+'e11'!Y9+'e12'!Y9+'e13'!Y9+'e14'!Y9</f>
        <v>1</v>
      </c>
      <c r="AE9" s="13">
        <f>'e1'!Z9+'e2'!Z9+'e3'!Z9+'e4'!Z9+'e5'!Z9+'e6'!Z9+'e7'!Z9+'e8'!Z9+'e9'!Z9+'e10'!Z9+'e11'!Z9+'e12'!Z9+'e13'!Z9+'e14'!Z9</f>
        <v>6</v>
      </c>
      <c r="AF9" s="13">
        <f>'e1'!AA9+'e2'!AA9+'e3'!AA9+'e4'!AA9+'e5'!AA9+'e6'!AA9+'e7'!AA9+'e8'!AA9+'e9'!AA9+'e10'!AA9+'e11'!AA9+'e12'!AA9+'e13'!AA9+'e14'!AA9</f>
        <v>3</v>
      </c>
      <c r="AG9" s="13">
        <f t="shared" ref="AG9:AH9" si="21">AC9+AE9</f>
        <v>11</v>
      </c>
      <c r="AH9" s="13">
        <f t="shared" si="21"/>
        <v>4</v>
      </c>
      <c r="AI9" s="17">
        <f t="shared" si="9"/>
        <v>0.3636363636</v>
      </c>
      <c r="AK9" s="13" t="str">
        <f>'e6'!AB9</f>
        <v/>
      </c>
      <c r="AL9" s="13" t="str">
        <f>'e6'!AC9</f>
        <v/>
      </c>
    </row>
    <row r="10" ht="12.75" customHeight="1">
      <c r="A10" s="14" t="s">
        <v>114</v>
      </c>
      <c r="B10" s="16">
        <f>SUM('e1'!B10,'e2'!B10,'e3'!B10,'e4'!B10,'e5'!B10,'e6'!B10,'e7'!B10,'e8'!B10,'e9'!B10,'e10'!B10,'e11'!B10,'e12'!B10,'e13'!B10,'e14'!B10)</f>
        <v>1.262301587</v>
      </c>
      <c r="C10" s="16">
        <f>SUM('e1'!C10,'e2'!C10,'e3'!C10,'e4'!C10,'e5'!C10,'e6'!C10,'e7'!C10,'e8'!C10,'e9'!C10,'e10'!C10,'e11'!C10,'e12'!C10,'e13'!C10,'e14'!C10)</f>
        <v>5.698412698</v>
      </c>
      <c r="D10" s="16">
        <f t="shared" si="3"/>
        <v>0.2215181058</v>
      </c>
      <c r="E10" s="13">
        <f>SUM('e1'!D10,'e2'!D10,'e3'!D10,'e4'!D10,'e5'!D10,'e6'!D10,'e7'!D10,'e8'!D10,'e9'!D10,'e10'!D10,'e11'!D10,'e12'!D10,'e13'!D10,'e14'!D10)</f>
        <v>1</v>
      </c>
      <c r="F10" s="13">
        <f>SUM('e1'!F10,'e2'!F10,'e3'!F10,'e4'!F10,'e5'!F10,'e6'!F10,'e7'!F10,'e8'!F10,'e9'!F10,'e10'!F10,'e11'!F10,'e12'!F10,'e13'!F10,'e14'!F10)</f>
        <v>6</v>
      </c>
      <c r="G10" s="13">
        <f>SUM('e1'!G10,'e2'!G10,'e3'!G10,'e4'!G10,'e5'!G10,'e6'!G10,'e7'!G10,'e8'!G10,'e9'!G10,'e10'!G10,'e11'!G10,'e12'!G10,'e13'!G10,'e14'!G10)</f>
        <v>12</v>
      </c>
      <c r="H10" s="13">
        <f>SUM('e1'!H10,'e2'!H10,'e3'!H10,'e4'!H10,'e5'!H10,'e6'!H10,'e7'!H10,'e8'!H10,'e9'!H10,'e10'!H10,'e11'!H10,'e12'!H10,'e13'!H10,'e14'!H10)</f>
        <v>67</v>
      </c>
      <c r="I10" s="13">
        <f>SUM('e1'!I10,'e2'!I10,'e3'!I10,'e4'!I10,'e5'!I10,'e6'!I10,'e7'!I10,'e8'!I10,'e9'!I10,'e10'!I10,'e11'!I10,'e12'!I10,'e13'!I10,'e14'!I10)</f>
        <v>7</v>
      </c>
      <c r="J10" s="16">
        <f t="shared" si="4"/>
        <v>0.8315565032</v>
      </c>
      <c r="L10" s="13">
        <f>'e1'!J10+'e2'!J10+'e3'!J10+'e4'!J10+'e5'!J10+'e6'!J10+'e7'!J10+'e8'!J10+'e9'!J10+'e10'!J10+'e11'!J10+'e12'!J10+'e13'!J10+'e14'!J10</f>
        <v>4</v>
      </c>
      <c r="M10" s="13">
        <f>SUM('e1'!L10,'e2'!L10,'e3'!L10,'e4'!L10,'e5'!L10,'e6'!L10,'e7'!L10,'e8'!L10,'e9'!L10,'e10'!L10,'e11'!L10,'e12'!L10,'e13'!L10,'e14'!L10)</f>
        <v>0</v>
      </c>
      <c r="N10" s="13">
        <f>SUM('e1'!M10,'e2'!M10,'e3'!M10,'e4'!M10,'e5'!M10,'e6'!M10,'e7'!M10,'e8'!M10,'e9'!M10,'e10'!M10,'e11'!M10,'e12'!M10,'e13'!M10,'e14'!M10)</f>
        <v>9</v>
      </c>
      <c r="O10" s="13">
        <f t="shared" si="5"/>
        <v>0</v>
      </c>
      <c r="P10" s="18">
        <f t="shared" si="6"/>
        <v>1.053074609</v>
      </c>
      <c r="V10" s="13">
        <f>SUM('e1'!S10+'e2'!S10+'e3'!S10+'e4'!S10+'e5'!S10+'e6'!S10+'e7'!S10+'e8'!S10+'e9'!S10+'e10'!S10+'e11'!S10+'e12'!S10+'e13'!S10+'e14'!S10)</f>
        <v>0</v>
      </c>
      <c r="W10" s="13">
        <f>SUM('e1'!T10+'e2'!T10+'e3'!T10+'e4'!T10+'e5'!T10+'e6'!T10+'e7'!T10+'e8'!T10+'e9'!T10+'e10'!T10+'e11'!T10+'e12'!T10+'e13'!T10+'e14'!T10)</f>
        <v>0</v>
      </c>
      <c r="X10" s="13">
        <f>SUM('e1'!U10+'e2'!U10+'e3'!U10+'e4'!U10+'e5'!U10+'e6'!U10+'e7'!U10+'e8'!U10+'e9'!U10+'e10'!U10+'e11'!U10+'e12'!U10+'e13'!U10+'e14'!U10)</f>
        <v>4</v>
      </c>
      <c r="Y10" s="13">
        <f>SUM('e1'!V10+'e2'!V10+'e3'!V10+'e4'!V10+'e5'!V10+'e6'!V10+'e7'!V10+'e8'!V10+'e9'!V10+'e10'!V10+'e11'!V10+'e12'!V10+'e13'!V10+'e14'!V10)</f>
        <v>0</v>
      </c>
      <c r="Z10" s="13">
        <f t="shared" ref="Z10:AA10" si="22">SUM(V10+X10)</f>
        <v>4</v>
      </c>
      <c r="AA10" s="13">
        <f t="shared" si="22"/>
        <v>0</v>
      </c>
      <c r="AC10" s="13">
        <f>'e1'!X10+'e2'!X10+'e3'!X10+'e4'!X10+'e5'!X10+'e6'!X10+'e7'!X10+'e8'!X10+'e9'!X10+'e10'!X10+'e11'!X10+'e12'!X10+'e13'!X10+'e14'!X10</f>
        <v>5</v>
      </c>
      <c r="AD10" s="13">
        <f>'e1'!Y10+'e2'!Y10+'e3'!Y10+'e4'!Y10+'e5'!Y10+'e6'!Y10+'e7'!Y10+'e8'!Y10+'e9'!Y10+'e10'!Y10+'e11'!Y10+'e12'!Y10+'e13'!Y10+'e14'!Y10</f>
        <v>4</v>
      </c>
      <c r="AE10" s="13">
        <f>'e1'!Z10+'e2'!Z10+'e3'!Z10+'e4'!Z10+'e5'!Z10+'e6'!Z10+'e7'!Z10+'e8'!Z10+'e9'!Z10+'e10'!Z10+'e11'!Z10+'e12'!Z10+'e13'!Z10+'e14'!Z10</f>
        <v>6</v>
      </c>
      <c r="AF10" s="13">
        <f>'e1'!AA10+'e2'!AA10+'e3'!AA10+'e4'!AA10+'e5'!AA10+'e6'!AA10+'e7'!AA10+'e8'!AA10+'e9'!AA10+'e10'!AA10+'e11'!AA10+'e12'!AA10+'e13'!AA10+'e14'!AA10</f>
        <v>4</v>
      </c>
      <c r="AG10" s="13">
        <f t="shared" ref="AG10:AH10" si="23">AC10+AE10</f>
        <v>11</v>
      </c>
      <c r="AH10" s="13">
        <f t="shared" si="23"/>
        <v>8</v>
      </c>
      <c r="AI10" s="17">
        <f t="shared" si="9"/>
        <v>0.7272727273</v>
      </c>
      <c r="AK10" s="13" t="str">
        <f>'e6'!AB10</f>
        <v/>
      </c>
      <c r="AL10" s="13" t="str">
        <f>'e6'!AC10</f>
        <v/>
      </c>
    </row>
    <row r="11" ht="12.75" customHeight="1">
      <c r="A11" s="14" t="s">
        <v>113</v>
      </c>
      <c r="B11" s="16">
        <f>SUM('e1'!B11,'e2'!B11,'e3'!B11,'e4'!B11,'e5'!B11,'e6'!B11,'e7'!B11,'e8'!B11,'e9'!B11,'e10'!B11,'e11'!B11,'e12'!B11,'e13'!B11,'e14'!B11)</f>
        <v>1.478968254</v>
      </c>
      <c r="C11" s="16">
        <f>SUM('e1'!C11,'e2'!C11,'e3'!C11,'e4'!C11,'e5'!C11,'e6'!C11,'e7'!C11,'e8'!C11,'e9'!C11,'e10'!C11,'e11'!C11,'e12'!C11,'e13'!C11,'e14'!C11)</f>
        <v>5.448412698</v>
      </c>
      <c r="D11" s="16">
        <f t="shared" si="3"/>
        <v>0.2714493809</v>
      </c>
      <c r="E11" s="13">
        <f>SUM('e1'!D11,'e2'!D11,'e3'!D11,'e4'!D11,'e5'!D11,'e6'!D11,'e7'!D11,'e8'!D11,'e9'!D11,'e10'!D11,'e11'!D11,'e12'!D11,'e13'!D11,'e14'!D11)</f>
        <v>0</v>
      </c>
      <c r="F11" s="13">
        <f>SUM('e1'!F11,'e2'!F11,'e3'!F11,'e4'!F11,'e5'!F11,'e6'!F11,'e7'!F11,'e8'!F11,'e9'!F11,'e10'!F11,'e11'!F11,'e12'!F11,'e13'!F11,'e14'!F11)</f>
        <v>5</v>
      </c>
      <c r="G11" s="13">
        <f>SUM('e1'!G11,'e2'!G11,'e3'!G11,'e4'!G11,'e5'!G11,'e6'!G11,'e7'!G11,'e8'!G11,'e9'!G11,'e10'!G11,'e11'!G11,'e12'!G11,'e13'!G11,'e14'!G11)</f>
        <v>13</v>
      </c>
      <c r="H11" s="13">
        <f>SUM('e1'!H11,'e2'!H11,'e3'!H11,'e4'!H11,'e5'!H11,'e6'!H11,'e7'!H11,'e8'!H11,'e9'!H11,'e10'!H11,'e11'!H11,'e12'!H11,'e13'!H11,'e14'!H11)</f>
        <v>58</v>
      </c>
      <c r="I11" s="13">
        <f>SUM('e1'!I11,'e2'!I11,'e3'!I11,'e4'!I11,'e5'!I11,'e6'!I11,'e7'!I11,'e8'!I11,'e9'!I11,'e10'!I11,'e11'!I11,'e12'!I11,'e13'!I11,'e14'!I11)</f>
        <v>6</v>
      </c>
      <c r="J11" s="16">
        <f t="shared" si="4"/>
        <v>0.7959770115</v>
      </c>
      <c r="L11" s="13">
        <f>'e1'!J11+'e2'!J11+'e3'!J11+'e4'!J11+'e5'!J11+'e6'!J11+'e7'!J11+'e8'!J11+'e9'!J11+'e10'!J11+'e11'!J11+'e12'!J11+'e13'!J11+'e14'!J11</f>
        <v>3</v>
      </c>
      <c r="M11" s="13">
        <f>SUM('e1'!L11,'e2'!L11,'e3'!L11,'e4'!L11,'e5'!L11,'e6'!L11,'e7'!L11,'e8'!L11,'e9'!L11,'e10'!L11,'e11'!L11,'e12'!L11,'e13'!L11,'e14'!L11)</f>
        <v>0</v>
      </c>
      <c r="N11" s="13">
        <f>SUM('e1'!M11,'e2'!M11,'e3'!M11,'e4'!M11,'e5'!M11,'e6'!M11,'e7'!M11,'e8'!M11,'e9'!M11,'e10'!M11,'e11'!M11,'e12'!M11,'e13'!M11,'e14'!M11)</f>
        <v>9</v>
      </c>
      <c r="O11" s="13">
        <f t="shared" si="5"/>
        <v>0</v>
      </c>
      <c r="P11" s="18">
        <f t="shared" si="6"/>
        <v>1.067426392</v>
      </c>
      <c r="V11" s="13">
        <f>SUM('e1'!S11+'e2'!S11+'e3'!S11+'e4'!S11+'e5'!S11+'e6'!S11+'e7'!S11+'e8'!S11+'e9'!S11+'e10'!S11+'e11'!S11+'e12'!S11+'e13'!S11+'e14'!S11)</f>
        <v>0</v>
      </c>
      <c r="W11" s="13">
        <f>SUM('e1'!T11+'e2'!T11+'e3'!T11+'e4'!T11+'e5'!T11+'e6'!T11+'e7'!T11+'e8'!T11+'e9'!T11+'e10'!T11+'e11'!T11+'e12'!T11+'e13'!T11+'e14'!T11)</f>
        <v>0</v>
      </c>
      <c r="X11" s="13">
        <f>SUM('e1'!U11+'e2'!U11+'e3'!U11+'e4'!U11+'e5'!U11+'e6'!U11+'e7'!U11+'e8'!U11+'e9'!U11+'e10'!U11+'e11'!U11+'e12'!U11+'e13'!U11+'e14'!U11)</f>
        <v>4</v>
      </c>
      <c r="Y11" s="13">
        <f>SUM('e1'!V11+'e2'!V11+'e3'!V11+'e4'!V11+'e5'!V11+'e6'!V11+'e7'!V11+'e8'!V11+'e9'!V11+'e10'!V11+'e11'!V11+'e12'!V11+'e13'!V11+'e14'!V11)</f>
        <v>1</v>
      </c>
      <c r="Z11" s="13">
        <f t="shared" ref="Z11:AA11" si="24">SUM(V11+X11)</f>
        <v>4</v>
      </c>
      <c r="AA11" s="13">
        <f t="shared" si="24"/>
        <v>1</v>
      </c>
      <c r="AC11" s="13">
        <f>'e1'!X11+'e2'!X11+'e3'!X11+'e4'!X11+'e5'!X11+'e6'!X11+'e7'!X11+'e8'!X11+'e9'!X11+'e10'!X11+'e11'!X11+'e12'!X11+'e13'!X11+'e14'!X11</f>
        <v>4</v>
      </c>
      <c r="AD11" s="13">
        <f>'e1'!Y11+'e2'!Y11+'e3'!Y11+'e4'!Y11+'e5'!Y11+'e6'!Y11+'e7'!Y11+'e8'!Y11+'e9'!Y11+'e10'!Y11+'e11'!Y11+'e12'!Y11+'e13'!Y11+'e14'!Y11</f>
        <v>0</v>
      </c>
      <c r="AE11" s="13">
        <f>'e1'!Z11+'e2'!Z11+'e3'!Z11+'e4'!Z11+'e5'!Z11+'e6'!Z11+'e7'!Z11+'e8'!Z11+'e9'!Z11+'e10'!Z11+'e11'!Z11+'e12'!Z11+'e13'!Z11+'e14'!Z11</f>
        <v>6</v>
      </c>
      <c r="AF11" s="13">
        <f>'e1'!AA11+'e2'!AA11+'e3'!AA11+'e4'!AA11+'e5'!AA11+'e6'!AA11+'e7'!AA11+'e8'!AA11+'e9'!AA11+'e10'!AA11+'e11'!AA11+'e12'!AA11+'e13'!AA11+'e14'!AA11</f>
        <v>4</v>
      </c>
      <c r="AG11" s="13">
        <f t="shared" ref="AG11:AH11" si="25">AC11+AE11</f>
        <v>10</v>
      </c>
      <c r="AH11" s="13">
        <f t="shared" si="25"/>
        <v>4</v>
      </c>
      <c r="AI11" s="17">
        <f t="shared" si="9"/>
        <v>0.4</v>
      </c>
      <c r="AK11" s="13" t="str">
        <f>'e6'!AB11</f>
        <v/>
      </c>
      <c r="AL11" s="13" t="str">
        <f>'e6'!AC11</f>
        <v/>
      </c>
    </row>
    <row r="12" ht="12.75" customHeight="1">
      <c r="A12" s="20" t="s">
        <v>122</v>
      </c>
      <c r="B12" s="16">
        <f>SUM('e1'!B12,'e2'!B12,'e3'!B12,'e4'!B12,'e5'!B12,'e6'!B12,'e7'!B12,'e8'!B12,'e9'!B12,'e10'!B12,'e11'!B12,'e12'!B12,'e13'!B12,'e14'!B12)</f>
        <v>0.45</v>
      </c>
      <c r="C12" s="16">
        <f>SUM('e1'!C12,'e2'!C12,'e3'!C12,'e4'!C12,'e5'!C12,'e6'!C12,'e7'!C12,'e8'!C12,'e9'!C12,'e10'!C12,'e11'!C12,'e12'!C12,'e13'!C12,'e14'!C12)</f>
        <v>4.262301587</v>
      </c>
      <c r="D12" s="16">
        <f t="shared" si="3"/>
        <v>0.1055767619</v>
      </c>
      <c r="E12" s="13">
        <f>SUM('e1'!D12,'e2'!D12,'e3'!D12,'e4'!D12,'e5'!D12,'e6'!D12,'e7'!D12,'e8'!D12,'e9'!D12,'e10'!D12,'e11'!D12,'e12'!D12,'e13'!D12,'e14'!D12)</f>
        <v>0</v>
      </c>
      <c r="F12" s="13">
        <f>SUM('e1'!F12,'e2'!F12,'e3'!F12,'e4'!F12,'e5'!F12,'e6'!F12,'e7'!F12,'e8'!F12,'e9'!F12,'e10'!F12,'e11'!F12,'e12'!F12,'e13'!F12,'e14'!F12)</f>
        <v>4</v>
      </c>
      <c r="G12" s="13">
        <f>SUM('e1'!G12,'e2'!G12,'e3'!G12,'e4'!G12,'e5'!G12,'e6'!G12,'e7'!G12,'e8'!G12,'e9'!G12,'e10'!G12,'e11'!G12,'e12'!G12,'e13'!G12,'e14'!G12)</f>
        <v>14</v>
      </c>
      <c r="H12" s="13">
        <f>SUM('e1'!H12,'e2'!H12,'e3'!H12,'e4'!H12,'e5'!H12,'e6'!H12,'e7'!H12,'e8'!H12,'e9'!H12,'e10'!H12,'e11'!H12,'e12'!H12,'e13'!H12,'e14'!H12)</f>
        <v>65</v>
      </c>
      <c r="I12" s="13">
        <f>SUM('e1'!I12,'e2'!I12,'e3'!I12,'e4'!I12,'e5'!I12,'e6'!I12,'e7'!I12,'e8'!I12,'e9'!I12,'e10'!I12,'e11'!I12,'e12'!I12,'e13'!I12,'e14'!I12)</f>
        <v>7</v>
      </c>
      <c r="J12" s="16">
        <f t="shared" si="4"/>
        <v>0.5406593407</v>
      </c>
      <c r="L12" s="13">
        <f>'e1'!J12+'e2'!J12+'e3'!J12+'e4'!J12+'e5'!J12+'e6'!J12+'e7'!J12+'e8'!J12+'e9'!J12+'e10'!J12+'e11'!J12+'e12'!J12+'e13'!J12+'e14'!J12</f>
        <v>3</v>
      </c>
      <c r="M12" s="13">
        <f>SUM('e1'!L12,'e2'!L12,'e3'!L12,'e4'!L12,'e5'!L12,'e6'!L12,'e7'!L12,'e8'!L12,'e9'!L12,'e10'!L12,'e11'!L12,'e12'!L12,'e13'!L12,'e14'!L12)</f>
        <v>0</v>
      </c>
      <c r="N12" s="13">
        <f>SUM('e1'!M12,'e2'!M12,'e3'!M12,'e4'!M12,'e5'!M12,'e6'!M12,'e7'!M12,'e8'!M12,'e9'!M12,'e10'!M12,'e11'!M12,'e12'!M12,'e13'!M12,'e14'!M12)</f>
        <v>9</v>
      </c>
      <c r="O12" s="13">
        <f t="shared" si="5"/>
        <v>0</v>
      </c>
      <c r="P12" s="18">
        <f t="shared" si="6"/>
        <v>0.6462361026</v>
      </c>
      <c r="V12" s="13">
        <f>SUM('e1'!S12+'e2'!S12+'e3'!S12+'e4'!S12+'e5'!S12+'e6'!S12+'e7'!S12+'e8'!S12+'e9'!S12+'e10'!S12+'e11'!S12+'e12'!S12+'e13'!S12+'e14'!S12)</f>
        <v>0</v>
      </c>
      <c r="W12" s="13">
        <f>SUM('e1'!T12+'e2'!T12+'e3'!T12+'e4'!T12+'e5'!T12+'e6'!T12+'e7'!T12+'e8'!T12+'e9'!T12+'e10'!T12+'e11'!T12+'e12'!T12+'e13'!T12+'e14'!T12)</f>
        <v>0</v>
      </c>
      <c r="X12" s="13">
        <f>SUM('e1'!U12+'e2'!U12+'e3'!U12+'e4'!U12+'e5'!U12+'e6'!U12+'e7'!U12+'e8'!U12+'e9'!U12+'e10'!U12+'e11'!U12+'e12'!U12+'e13'!U12+'e14'!U12)</f>
        <v>3</v>
      </c>
      <c r="Y12" s="13">
        <f>SUM('e1'!V12+'e2'!V12+'e3'!V12+'e4'!V12+'e5'!V12+'e6'!V12+'e7'!V12+'e8'!V12+'e9'!V12+'e10'!V12+'e11'!V12+'e12'!V12+'e13'!V12+'e14'!V12)</f>
        <v>0</v>
      </c>
      <c r="Z12" s="13">
        <f t="shared" ref="Z12:AA12" si="26">SUM(V12+X12)</f>
        <v>3</v>
      </c>
      <c r="AA12" s="13">
        <f t="shared" si="26"/>
        <v>0</v>
      </c>
      <c r="AC12" s="13">
        <f>'e1'!X12+'e2'!X12+'e3'!X12+'e4'!X12+'e5'!X12+'e6'!X12+'e7'!X12+'e8'!X12+'e9'!X12+'e10'!X12+'e11'!X12+'e12'!X12+'e13'!X12+'e14'!X12</f>
        <v>3</v>
      </c>
      <c r="AD12" s="13">
        <f>'e1'!Y12+'e2'!Y12+'e3'!Y12+'e4'!Y12+'e5'!Y12+'e6'!Y12+'e7'!Y12+'e8'!Y12+'e9'!Y12+'e10'!Y12+'e11'!Y12+'e12'!Y12+'e13'!Y12+'e14'!Y12</f>
        <v>1</v>
      </c>
      <c r="AE12" s="13">
        <f>'e1'!Z12+'e2'!Z12+'e3'!Z12+'e4'!Z12+'e5'!Z12+'e6'!Z12+'e7'!Z12+'e8'!Z12+'e9'!Z12+'e10'!Z12+'e11'!Z12+'e12'!Z12+'e13'!Z12+'e14'!Z12</f>
        <v>6</v>
      </c>
      <c r="AF12" s="13">
        <f>'e1'!AA12+'e2'!AA12+'e3'!AA12+'e4'!AA12+'e5'!AA12+'e6'!AA12+'e7'!AA12+'e8'!AA12+'e9'!AA12+'e10'!AA12+'e11'!AA12+'e12'!AA12+'e13'!AA12+'e14'!AA12</f>
        <v>2</v>
      </c>
      <c r="AG12" s="13">
        <f t="shared" ref="AG12:AH12" si="27">AC12+AE12</f>
        <v>9</v>
      </c>
      <c r="AH12" s="13">
        <f t="shared" si="27"/>
        <v>3</v>
      </c>
      <c r="AI12" s="17">
        <f t="shared" si="9"/>
        <v>0.3333333333</v>
      </c>
      <c r="AK12" s="13" t="str">
        <f>'e6'!AB12</f>
        <v/>
      </c>
      <c r="AL12" s="13" t="str">
        <f>'e6'!AC12</f>
        <v/>
      </c>
    </row>
    <row r="13" ht="12.75" customHeight="1">
      <c r="A13" s="14" t="s">
        <v>120</v>
      </c>
      <c r="B13" s="16">
        <f>SUM('e1'!B13,'e2'!B13,'e3'!B13,'e4'!B13,'e5'!B13,'e6'!B13,'e7'!B13,'e8'!B13,'e9'!B13,'e10'!B13,'e11'!B13,'e12'!B13,'e13'!B13,'e14'!B13)</f>
        <v>0.8123015873</v>
      </c>
      <c r="C13" s="16">
        <f>SUM('e1'!C13,'e2'!C13,'e3'!C13,'e4'!C13,'e5'!C13,'e6'!C13,'e7'!C13,'e8'!C13,'e9'!C13,'e10'!C13,'e11'!C13,'e12'!C13,'e13'!C13,'e14'!C13)</f>
        <v>3.048412698</v>
      </c>
      <c r="D13" s="16">
        <f t="shared" si="3"/>
        <v>0.2664670659</v>
      </c>
      <c r="E13" s="13">
        <f>SUM('e1'!D13,'e2'!D13,'e3'!D13,'e4'!D13,'e5'!D13,'e6'!D13,'e7'!D13,'e8'!D13,'e9'!D13,'e10'!D13,'e11'!D13,'e12'!D13,'e13'!D13,'e14'!D13)</f>
        <v>0</v>
      </c>
      <c r="F13" s="13">
        <f>SUM('e1'!F13,'e2'!F13,'e3'!F13,'e4'!F13,'e5'!F13,'e6'!F13,'e7'!F13,'e8'!F13,'e9'!F13,'e10'!F13,'e11'!F13,'e12'!F13,'e13'!F13,'e14'!F13)</f>
        <v>2</v>
      </c>
      <c r="G13" s="13">
        <f>SUM('e1'!G13,'e2'!G13,'e3'!G13,'e4'!G13,'e5'!G13,'e6'!G13,'e7'!G13,'e8'!G13,'e9'!G13,'e10'!G13,'e11'!G13,'e12'!G13,'e13'!G13,'e14'!G13)</f>
        <v>10</v>
      </c>
      <c r="H13" s="13">
        <f>SUM('e1'!H13,'e2'!H13,'e3'!H13,'e4'!H13,'e5'!H13,'e6'!H13,'e7'!H13,'e8'!H13,'e9'!H13,'e10'!H13,'e11'!H13,'e12'!H13,'e13'!H13,'e14'!H13)</f>
        <v>37</v>
      </c>
      <c r="I13" s="13">
        <f>SUM('e1'!I13,'e2'!I13,'e3'!I13,'e4'!I13,'e5'!I13,'e6'!I13,'e7'!I13,'e8'!I13,'e9'!I13,'e10'!I13,'e11'!I13,'e12'!I13,'e13'!I13,'e14'!I13)</f>
        <v>4</v>
      </c>
      <c r="J13" s="16">
        <f t="shared" si="4"/>
        <v>0.4324324324</v>
      </c>
      <c r="L13" s="13">
        <f>'e1'!J13+'e2'!J13+'e3'!J13+'e4'!J13+'e5'!J13+'e6'!J13+'e7'!J13+'e8'!J13+'e9'!J13+'e10'!J13+'e11'!J13+'e12'!J13+'e13'!J13+'e14'!J13</f>
        <v>3</v>
      </c>
      <c r="M13" s="13">
        <f>SUM('e1'!L13,'e2'!L13,'e3'!L13,'e4'!L13,'e5'!L13,'e6'!L13,'e7'!L13,'e8'!L13,'e9'!L13,'e10'!L13,'e11'!L13,'e12'!L13,'e13'!L13,'e14'!L13)</f>
        <v>0</v>
      </c>
      <c r="N13" s="13">
        <f>SUM('e1'!M13,'e2'!M13,'e3'!M13,'e4'!M13,'e5'!M13,'e6'!M13,'e7'!M13,'e8'!M13,'e9'!M13,'e10'!M13,'e11'!M13,'e12'!M13,'e13'!M13,'e14'!M13)</f>
        <v>9</v>
      </c>
      <c r="O13" s="13">
        <f t="shared" si="5"/>
        <v>0</v>
      </c>
      <c r="P13" s="18">
        <f t="shared" si="6"/>
        <v>0.6988994983</v>
      </c>
      <c r="V13" s="13">
        <f>SUM('e1'!S13+'e2'!S13+'e3'!S13+'e4'!S13+'e5'!S13+'e6'!S13+'e7'!S13+'e8'!S13+'e9'!S13+'e10'!S13+'e11'!S13+'e12'!S13+'e13'!S13+'e14'!S13)</f>
        <v>0</v>
      </c>
      <c r="W13" s="13">
        <f>SUM('e1'!T13+'e2'!T13+'e3'!T13+'e4'!T13+'e5'!T13+'e6'!T13+'e7'!T13+'e8'!T13+'e9'!T13+'e10'!T13+'e11'!T13+'e12'!T13+'e13'!T13+'e14'!T13)</f>
        <v>0</v>
      </c>
      <c r="X13" s="13">
        <f>SUM('e1'!U13+'e2'!U13+'e3'!U13+'e4'!U13+'e5'!U13+'e6'!U13+'e7'!U13+'e8'!U13+'e9'!U13+'e10'!U13+'e11'!U13+'e12'!U13+'e13'!U13+'e14'!U13)</f>
        <v>2</v>
      </c>
      <c r="Y13" s="13">
        <f>SUM('e1'!V13+'e2'!V13+'e3'!V13+'e4'!V13+'e5'!V13+'e6'!V13+'e7'!V13+'e8'!V13+'e9'!V13+'e10'!V13+'e11'!V13+'e12'!V13+'e13'!V13+'e14'!V13)</f>
        <v>0</v>
      </c>
      <c r="Z13" s="13">
        <f t="shared" ref="Z13:AA13" si="28">SUM(V13+X13)</f>
        <v>2</v>
      </c>
      <c r="AA13" s="13">
        <f t="shared" si="28"/>
        <v>0</v>
      </c>
      <c r="AC13" s="13">
        <f>'e1'!X13+'e2'!X13+'e3'!X13+'e4'!X13+'e5'!X13+'e6'!X13+'e7'!X13+'e8'!X13+'e9'!X13+'e10'!X13+'e11'!X13+'e12'!X13+'e13'!X13+'e14'!X13</f>
        <v>2</v>
      </c>
      <c r="AD13" s="13">
        <f>'e1'!Y13+'e2'!Y13+'e3'!Y13+'e4'!Y13+'e5'!Y13+'e6'!Y13+'e7'!Y13+'e8'!Y13+'e9'!Y13+'e10'!Y13+'e11'!Y13+'e12'!Y13+'e13'!Y13+'e14'!Y13</f>
        <v>2</v>
      </c>
      <c r="AE13" s="13">
        <f>'e1'!Z13+'e2'!Z13+'e3'!Z13+'e4'!Z13+'e5'!Z13+'e6'!Z13+'e7'!Z13+'e8'!Z13+'e9'!Z13+'e10'!Z13+'e11'!Z13+'e12'!Z13+'e13'!Z13+'e14'!Z13</f>
        <v>6</v>
      </c>
      <c r="AF13" s="13">
        <f>'e1'!AA13+'e2'!AA13+'e3'!AA13+'e4'!AA13+'e5'!AA13+'e6'!AA13+'e7'!AA13+'e8'!AA13+'e9'!AA13+'e10'!AA13+'e11'!AA13+'e12'!AA13+'e13'!AA13+'e14'!AA13</f>
        <v>4</v>
      </c>
      <c r="AG13" s="13">
        <f t="shared" ref="AG13:AH13" si="29">AC13+AE13</f>
        <v>8</v>
      </c>
      <c r="AH13" s="13">
        <f t="shared" si="29"/>
        <v>6</v>
      </c>
      <c r="AI13" s="17">
        <f t="shared" si="9"/>
        <v>0.75</v>
      </c>
      <c r="AK13" s="13" t="str">
        <f>'e6'!AB13</f>
        <v/>
      </c>
      <c r="AL13" s="13" t="str">
        <f>'e6'!AC13</f>
        <v/>
      </c>
    </row>
    <row r="14" ht="12.75" customHeight="1">
      <c r="A14" s="20" t="s">
        <v>110</v>
      </c>
      <c r="B14" s="16">
        <f>SUM('e1'!B14,'e2'!B14,'e3'!B14,'e4'!B14,'e5'!B14,'e6'!B14,'e7'!B14,'e8'!B14,'e9'!B14,'e10'!B14,'e11'!B14,'e12'!B14,'e13'!B14,'e14'!B14)</f>
        <v>1.75</v>
      </c>
      <c r="C14" s="16">
        <f>SUM('e1'!C14,'e2'!C14,'e3'!C14,'e4'!C14,'e5'!C14,'e6'!C14,'e7'!C14,'e8'!C14,'e9'!C14,'e10'!C14,'e11'!C14,'e12'!C14,'e13'!C14,'e14'!C14)</f>
        <v>2.562301587</v>
      </c>
      <c r="D14" s="16">
        <f t="shared" si="3"/>
        <v>0.6829797119</v>
      </c>
      <c r="E14" s="13">
        <f>SUM('e1'!D14,'e2'!D14,'e3'!D14,'e4'!D14,'e5'!D14,'e6'!D14,'e7'!D14,'e8'!D14,'e9'!D14,'e10'!D14,'e11'!D14,'e12'!D14,'e13'!D14,'e14'!D14)</f>
        <v>0</v>
      </c>
      <c r="F14" s="13">
        <f>SUM('e1'!F14,'e2'!F14,'e3'!F14,'e4'!F14,'e5'!F14,'e6'!F14,'e7'!F14,'e8'!F14,'e9'!F14,'e10'!F14,'e11'!F14,'e12'!F14,'e13'!F14,'e14'!F14)</f>
        <v>3</v>
      </c>
      <c r="G14" s="13">
        <f>SUM('e1'!G14,'e2'!G14,'e3'!G14,'e4'!G14,'e5'!G14,'e6'!G14,'e7'!G14,'e8'!G14,'e9'!G14,'e10'!G14,'e11'!G14,'e12'!G14,'e13'!G14,'e14'!G14)</f>
        <v>3</v>
      </c>
      <c r="H14" s="13">
        <f>SUM('e1'!H14,'e2'!H14,'e3'!H14,'e4'!H14,'e5'!H14,'e6'!H14,'e7'!H14,'e8'!H14,'e9'!H14,'e10'!H14,'e11'!H14,'e12'!H14,'e13'!H14,'e14'!H14)</f>
        <v>42</v>
      </c>
      <c r="I14" s="13">
        <f>SUM('e1'!I14,'e2'!I14,'e3'!I14,'e4'!I14,'e5'!I14,'e6'!I14,'e7'!I14,'e8'!I14,'e9'!I14,'e10'!I14,'e11'!I14,'e12'!I14,'e13'!I14,'e14'!I14)</f>
        <v>5</v>
      </c>
      <c r="J14" s="16">
        <f t="shared" si="4"/>
        <v>0.5857142857</v>
      </c>
      <c r="L14" s="13">
        <f>'e1'!J14+'e2'!J14+'e3'!J14+'e4'!J14+'e5'!J14+'e6'!J14+'e7'!J14+'e8'!J14+'e9'!J14+'e10'!J14+'e11'!J14+'e12'!J14+'e13'!J14+'e14'!J14</f>
        <v>4</v>
      </c>
      <c r="M14" s="13">
        <f>SUM('e1'!L14,'e2'!L14,'e3'!L14,'e4'!L14,'e5'!L14,'e6'!L14,'e7'!L14,'e8'!L14,'e9'!L14,'e10'!L14,'e11'!L14,'e12'!L14,'e13'!L14,'e14'!L14)</f>
        <v>0</v>
      </c>
      <c r="N14" s="13">
        <f>SUM('e1'!M14,'e2'!M14,'e3'!M14,'e4'!M14,'e5'!M14,'e6'!M14,'e7'!M14,'e8'!M14,'e9'!M14,'e10'!M14,'e11'!M14,'e12'!M14,'e13'!M14,'e14'!M14)</f>
        <v>9</v>
      </c>
      <c r="O14" s="13">
        <f t="shared" si="5"/>
        <v>0</v>
      </c>
      <c r="P14" s="18">
        <f t="shared" si="6"/>
        <v>1.268693998</v>
      </c>
      <c r="V14" s="13">
        <f>SUM('e1'!S14+'e2'!S14+'e3'!S14+'e4'!S14+'e5'!S14+'e6'!S14+'e7'!S14+'e8'!S14+'e9'!S14+'e10'!S14+'e11'!S14+'e12'!S14+'e13'!S14+'e14'!S14)</f>
        <v>0</v>
      </c>
      <c r="W14" s="13">
        <f>SUM('e1'!T14+'e2'!T14+'e3'!T14+'e4'!T14+'e5'!T14+'e6'!T14+'e7'!T14+'e8'!T14+'e9'!T14+'e10'!T14+'e11'!T14+'e12'!T14+'e13'!T14+'e14'!T14)</f>
        <v>0</v>
      </c>
      <c r="X14" s="13">
        <f>SUM('e1'!U14+'e2'!U14+'e3'!U14+'e4'!U14+'e5'!U14+'e6'!U14+'e7'!U14+'e8'!U14+'e9'!U14+'e10'!U14+'e11'!U14+'e12'!U14+'e13'!U14+'e14'!U14)</f>
        <v>1</v>
      </c>
      <c r="Y14" s="13">
        <f>SUM('e1'!V14+'e2'!V14+'e3'!V14+'e4'!V14+'e5'!V14+'e6'!V14+'e7'!V14+'e8'!V14+'e9'!V14+'e10'!V14+'e11'!V14+'e12'!V14+'e13'!V14+'e14'!V14)</f>
        <v>1</v>
      </c>
      <c r="Z14" s="13">
        <f t="shared" ref="Z14:AA14" si="30">SUM(V14+X14)</f>
        <v>1</v>
      </c>
      <c r="AA14" s="13">
        <f t="shared" si="30"/>
        <v>1</v>
      </c>
      <c r="AC14" s="13">
        <f>'e1'!X14+'e2'!X14+'e3'!X14+'e4'!X14+'e5'!X14+'e6'!X14+'e7'!X14+'e8'!X14+'e9'!X14+'e10'!X14+'e11'!X14+'e12'!X14+'e13'!X14+'e14'!X14</f>
        <v>2</v>
      </c>
      <c r="AD14" s="13">
        <f>'e1'!Y14+'e2'!Y14+'e3'!Y14+'e4'!Y14+'e5'!Y14+'e6'!Y14+'e7'!Y14+'e8'!Y14+'e9'!Y14+'e10'!Y14+'e11'!Y14+'e12'!Y14+'e13'!Y14+'e14'!Y14</f>
        <v>0</v>
      </c>
      <c r="AE14" s="13">
        <f>'e1'!Z14+'e2'!Z14+'e3'!Z14+'e4'!Z14+'e5'!Z14+'e6'!Z14+'e7'!Z14+'e8'!Z14+'e9'!Z14+'e10'!Z14+'e11'!Z14+'e12'!Z14+'e13'!Z14+'e14'!Z14</f>
        <v>6</v>
      </c>
      <c r="AF14" s="13">
        <f>'e1'!AA14+'e2'!AA14+'e3'!AA14+'e4'!AA14+'e5'!AA14+'e6'!AA14+'e7'!AA14+'e8'!AA14+'e9'!AA14+'e10'!AA14+'e11'!AA14+'e12'!AA14+'e13'!AA14+'e14'!AA14</f>
        <v>2</v>
      </c>
      <c r="AG14" s="13">
        <f t="shared" ref="AG14:AH14" si="31">AC14+AE14</f>
        <v>8</v>
      </c>
      <c r="AH14" s="13">
        <f t="shared" si="31"/>
        <v>2</v>
      </c>
      <c r="AI14" s="17">
        <f t="shared" si="9"/>
        <v>0.25</v>
      </c>
      <c r="AK14" s="13">
        <f>'e6'!AB14</f>
        <v>1</v>
      </c>
      <c r="AL14" s="13">
        <f>'e6'!AC14</f>
        <v>1</v>
      </c>
    </row>
    <row r="15" ht="12.75" customHeight="1">
      <c r="A15" s="20" t="s">
        <v>121</v>
      </c>
      <c r="B15" s="16">
        <f>SUM('e1'!B15,'e2'!B15,'e3'!B15,'e4'!B15,'e5'!B15,'e6'!B15,'e7'!B15,'e8'!B15,'e9'!B15,'e10'!B15,'e11'!B15,'e12'!B15,'e13'!B15,'e14'!B15)</f>
        <v>0.25</v>
      </c>
      <c r="C15" s="16">
        <f>SUM('e1'!C15,'e2'!C15,'e3'!C15,'e4'!C15,'e5'!C15,'e6'!C15,'e7'!C15,'e8'!C15,'e9'!C15,'e10'!C15,'e11'!C15,'e12'!C15,'e13'!C15,'e14'!C15)</f>
        <v>1.728968254</v>
      </c>
      <c r="D15" s="16">
        <f t="shared" si="3"/>
        <v>0.1445949048</v>
      </c>
      <c r="E15" s="13">
        <f>SUM('e1'!D15,'e2'!D15,'e3'!D15,'e4'!D15,'e5'!D15,'e6'!D15,'e7'!D15,'e8'!D15,'e9'!D15,'e10'!D15,'e11'!D15,'e12'!D15,'e13'!D15,'e14'!D15)</f>
        <v>0</v>
      </c>
      <c r="F15" s="13">
        <f>SUM('e1'!F15,'e2'!F15,'e3'!F15,'e4'!F15,'e5'!F15,'e6'!F15,'e7'!F15,'e8'!F15,'e9'!F15,'e10'!F15,'e11'!F15,'e12'!F15,'e13'!F15,'e14'!F15)</f>
        <v>3</v>
      </c>
      <c r="G15" s="13">
        <f>SUM('e1'!G15,'e2'!G15,'e3'!G15,'e4'!G15,'e5'!G15,'e6'!G15,'e7'!G15,'e8'!G15,'e9'!G15,'e10'!G15,'e11'!G15,'e12'!G15,'e13'!G15,'e14'!G15)</f>
        <v>7</v>
      </c>
      <c r="H15" s="13">
        <f>SUM('e1'!H15,'e2'!H15,'e3'!H15,'e4'!H15,'e5'!H15,'e6'!H15,'e7'!H15,'e8'!H15,'e9'!H15,'e10'!H15,'e11'!H15,'e12'!H15,'e13'!H15,'e14'!H15)</f>
        <v>42</v>
      </c>
      <c r="I15" s="13">
        <f>SUM('e1'!I15,'e2'!I15,'e3'!I15,'e4'!I15,'e5'!I15,'e6'!I15,'e7'!I15,'e8'!I15,'e9'!I15,'e10'!I15,'e11'!I15,'e12'!I15,'e13'!I15,'e14'!I15)</f>
        <v>5</v>
      </c>
      <c r="J15" s="16">
        <f t="shared" si="4"/>
        <v>0.5666666667</v>
      </c>
      <c r="L15" s="13">
        <f>'e1'!J15+'e2'!J15+'e3'!J15+'e4'!J15+'e5'!J15+'e6'!J15+'e7'!J15+'e8'!J15+'e9'!J15+'e10'!J15+'e11'!J15+'e12'!J15+'e13'!J15+'e14'!J15</f>
        <v>3</v>
      </c>
      <c r="M15" s="13">
        <f>SUM('e1'!L15,'e2'!L15,'e3'!L15,'e4'!L15,'e5'!L15,'e6'!L15,'e7'!L15,'e8'!L15,'e9'!L15,'e10'!L15,'e11'!L15,'e12'!L15,'e13'!L15,'e14'!L15)</f>
        <v>0</v>
      </c>
      <c r="N15" s="13">
        <f>SUM('e1'!M15,'e2'!M15,'e3'!M15,'e4'!M15,'e5'!M15,'e6'!M15,'e7'!M15,'e8'!M15,'e9'!M15,'e10'!M15,'e11'!M15,'e12'!M15,'e13'!M15,'e14'!M15)</f>
        <v>9</v>
      </c>
      <c r="O15" s="13">
        <f t="shared" si="5"/>
        <v>0</v>
      </c>
      <c r="P15" s="18">
        <f t="shared" si="6"/>
        <v>0.7112615714</v>
      </c>
      <c r="V15" s="13">
        <f>SUM('e1'!S15+'e2'!S15+'e3'!S15+'e4'!S15+'e5'!S15+'e6'!S15+'e7'!S15+'e8'!S15+'e9'!S15+'e10'!S15+'e11'!S15+'e12'!S15+'e13'!S15+'e14'!S15)</f>
        <v>0</v>
      </c>
      <c r="W15" s="13">
        <f>SUM('e1'!T15+'e2'!T15+'e3'!T15+'e4'!T15+'e5'!T15+'e6'!T15+'e7'!T15+'e8'!T15+'e9'!T15+'e10'!T15+'e11'!T15+'e12'!T15+'e13'!T15+'e14'!T15)</f>
        <v>0</v>
      </c>
      <c r="X15" s="13">
        <f>SUM('e1'!U15+'e2'!U15+'e3'!U15+'e4'!U15+'e5'!U15+'e6'!U15+'e7'!U15+'e8'!U15+'e9'!U15+'e10'!U15+'e11'!U15+'e12'!U15+'e13'!U15+'e14'!U15)</f>
        <v>1</v>
      </c>
      <c r="Y15" s="13">
        <f>SUM('e1'!V15+'e2'!V15+'e3'!V15+'e4'!V15+'e5'!V15+'e6'!V15+'e7'!V15+'e8'!V15+'e9'!V15+'e10'!V15+'e11'!V15+'e12'!V15+'e13'!V15+'e14'!V15)</f>
        <v>0</v>
      </c>
      <c r="Z15" s="13">
        <f t="shared" ref="Z15:AA15" si="32">SUM(V15+X15)</f>
        <v>1</v>
      </c>
      <c r="AA15" s="13">
        <f t="shared" si="32"/>
        <v>0</v>
      </c>
      <c r="AC15" s="13">
        <f>'e1'!X15+'e2'!X15+'e3'!X15+'e4'!X15+'e5'!X15+'e6'!X15+'e7'!X15+'e8'!X15+'e9'!X15+'e10'!X15+'e11'!X15+'e12'!X15+'e13'!X15+'e14'!X15</f>
        <v>1</v>
      </c>
      <c r="AD15" s="13">
        <f>'e1'!Y15+'e2'!Y15+'e3'!Y15+'e4'!Y15+'e5'!Y15+'e6'!Y15+'e7'!Y15+'e8'!Y15+'e9'!Y15+'e10'!Y15+'e11'!Y15+'e12'!Y15+'e13'!Y15+'e14'!Y15</f>
        <v>1</v>
      </c>
      <c r="AE15" s="13">
        <f>'e1'!Z15+'e2'!Z15+'e3'!Z15+'e4'!Z15+'e5'!Z15+'e6'!Z15+'e7'!Z15+'e8'!Z15+'e9'!Z15+'e10'!Z15+'e11'!Z15+'e12'!Z15+'e13'!Z15+'e14'!Z15</f>
        <v>5</v>
      </c>
      <c r="AF15" s="13">
        <f>'e1'!AA15+'e2'!AA15+'e3'!AA15+'e4'!AA15+'e5'!AA15+'e6'!AA15+'e7'!AA15+'e8'!AA15+'e9'!AA15+'e10'!AA15+'e11'!AA15+'e12'!AA15+'e13'!AA15+'e14'!AA15</f>
        <v>1</v>
      </c>
      <c r="AG15" s="13">
        <f t="shared" ref="AG15:AH15" si="33">AC15+AE15</f>
        <v>6</v>
      </c>
      <c r="AH15" s="13">
        <f t="shared" si="33"/>
        <v>2</v>
      </c>
      <c r="AI15" s="17">
        <f t="shared" si="9"/>
        <v>0.3333333333</v>
      </c>
      <c r="AK15" s="13" t="str">
        <f>'e6'!AB15</f>
        <v/>
      </c>
      <c r="AL15" s="13" t="str">
        <f>'e6'!AC15</f>
        <v/>
      </c>
    </row>
    <row r="16" ht="12.75" customHeight="1">
      <c r="A16" s="14" t="s">
        <v>116</v>
      </c>
      <c r="B16" s="16">
        <f>SUM('e1'!B16,'e2'!B16,'e3'!B16,'e4'!B16,'e5'!B16,'e6'!B16,'e7'!B16,'e8'!B16,'e9'!B16,'e10'!B16,'e11'!B16,'e12'!B16,'e13'!B16,'e14'!B16)</f>
        <v>0.3361111111</v>
      </c>
      <c r="C16" s="16">
        <f>SUM('e1'!C16,'e2'!C16,'e3'!C16,'e4'!C16,'e5'!C16,'e6'!C16,'e7'!C16,'e8'!C16,'e9'!C16,'e10'!C16,'e11'!C16,'e12'!C16,'e13'!C16,'e14'!C16)</f>
        <v>1.715079365</v>
      </c>
      <c r="D16" s="16">
        <f t="shared" si="3"/>
        <v>0.1959740861</v>
      </c>
      <c r="E16" s="13">
        <f>SUM('e1'!D16,'e2'!D16,'e3'!D16,'e4'!D16,'e5'!D16,'e6'!D16,'e7'!D16,'e8'!D16,'e9'!D16,'e10'!D16,'e11'!D16,'e12'!D16,'e13'!D16,'e14'!D16)</f>
        <v>1</v>
      </c>
      <c r="F16" s="13">
        <f>SUM('e1'!F16,'e2'!F16,'e3'!F16,'e4'!F16,'e5'!F16,'e6'!F16,'e7'!F16,'e8'!F16,'e9'!F16,'e10'!F16,'e11'!F16,'e12'!F16,'e13'!F16,'e14'!F16)</f>
        <v>1</v>
      </c>
      <c r="G16" s="13">
        <f>SUM('e1'!G16,'e2'!G16,'e3'!G16,'e4'!G16,'e5'!G16,'e6'!G16,'e7'!G16,'e8'!G16,'e9'!G16,'e10'!G16,'e11'!G16,'e12'!G16,'e13'!G16,'e14'!G16)</f>
        <v>3</v>
      </c>
      <c r="H16" s="13">
        <f>SUM('e1'!H16,'e2'!H16,'e3'!H16,'e4'!H16,'e5'!H16,'e6'!H16,'e7'!H16,'e8'!H16,'e9'!H16,'e10'!H16,'e11'!H16,'e12'!H16,'e13'!H16,'e14'!H16)</f>
        <v>18</v>
      </c>
      <c r="I16" s="13">
        <f>SUM('e1'!I16,'e2'!I16,'e3'!I16,'e4'!I16,'e5'!I16,'e6'!I16,'e7'!I16,'e8'!I16,'e9'!I16,'e10'!I16,'e11'!I16,'e12'!I16,'e13'!I16,'e14'!I16)</f>
        <v>2</v>
      </c>
      <c r="J16" s="16">
        <f t="shared" si="4"/>
        <v>0.4166666667</v>
      </c>
      <c r="L16" s="13">
        <f>'e1'!J16+'e2'!J16+'e3'!J16+'e4'!J16+'e5'!J16+'e6'!J16+'e7'!J16+'e8'!J16+'e9'!J16+'e10'!J16+'e11'!J16+'e12'!J16+'e13'!J16+'e14'!J16</f>
        <v>1</v>
      </c>
      <c r="M16" s="13">
        <f>SUM('e1'!L16,'e2'!L16,'e3'!L16,'e4'!L16,'e5'!L16,'e6'!L16,'e7'!L16,'e8'!L16,'e9'!L16,'e10'!L16,'e11'!L16,'e12'!L16,'e13'!L16,'e14'!L16)</f>
        <v>0</v>
      </c>
      <c r="N16" s="13">
        <f>SUM('e1'!M16,'e2'!M16,'e3'!M16,'e4'!M16,'e5'!M16,'e6'!M16,'e7'!M16,'e8'!M16,'e9'!M16,'e10'!M16,'e11'!M16,'e12'!M16,'e13'!M16,'e14'!M16)</f>
        <v>9</v>
      </c>
      <c r="O16" s="13">
        <f t="shared" si="5"/>
        <v>0</v>
      </c>
      <c r="P16" s="18">
        <f t="shared" si="6"/>
        <v>0.6126407527</v>
      </c>
      <c r="V16" s="13">
        <f>SUM('e1'!S16+'e2'!S16+'e3'!S16+'e4'!S16+'e5'!S16+'e6'!S16+'e7'!S16+'e8'!S16+'e9'!S16+'e10'!S16+'e11'!S16+'e12'!S16+'e13'!S16+'e14'!S16)</f>
        <v>0</v>
      </c>
      <c r="W16" s="13">
        <f>SUM('e1'!T16+'e2'!T16+'e3'!T16+'e4'!T16+'e5'!T16+'e6'!T16+'e7'!T16+'e8'!T16+'e9'!T16+'e10'!T16+'e11'!T16+'e12'!T16+'e13'!T16+'e14'!T16)</f>
        <v>0</v>
      </c>
      <c r="X16" s="13">
        <f>SUM('e1'!U16+'e2'!U16+'e3'!U16+'e4'!U16+'e5'!U16+'e6'!U16+'e7'!U16+'e8'!U16+'e9'!U16+'e10'!U16+'e11'!U16+'e12'!U16+'e13'!U16+'e14'!U16)</f>
        <v>1</v>
      </c>
      <c r="Y16" s="13">
        <f>SUM('e1'!V16+'e2'!V16+'e3'!V16+'e4'!V16+'e5'!V16+'e6'!V16+'e7'!V16+'e8'!V16+'e9'!V16+'e10'!V16+'e11'!V16+'e12'!V16+'e13'!V16+'e14'!V16)</f>
        <v>0</v>
      </c>
      <c r="Z16" s="13">
        <f t="shared" ref="Z16:AA16" si="34">SUM(V16+X16)</f>
        <v>1</v>
      </c>
      <c r="AA16" s="13">
        <f t="shared" si="34"/>
        <v>0</v>
      </c>
      <c r="AC16" s="13">
        <f>'e1'!X16+'e2'!X16+'e3'!X16+'e4'!X16+'e5'!X16+'e6'!X16+'e7'!X16+'e8'!X16+'e9'!X16+'e10'!X16+'e11'!X16+'e12'!X16+'e13'!X16+'e14'!X16</f>
        <v>1</v>
      </c>
      <c r="AD16" s="13">
        <f>'e1'!Y16+'e2'!Y16+'e3'!Y16+'e4'!Y16+'e5'!Y16+'e6'!Y16+'e7'!Y16+'e8'!Y16+'e9'!Y16+'e10'!Y16+'e11'!Y16+'e12'!Y16+'e13'!Y16+'e14'!Y16</f>
        <v>0</v>
      </c>
      <c r="AE16" s="13">
        <f>'e1'!Z16+'e2'!Z16+'e3'!Z16+'e4'!Z16+'e5'!Z16+'e6'!Z16+'e7'!Z16+'e8'!Z16+'e9'!Z16+'e10'!Z16+'e11'!Z16+'e12'!Z16+'e13'!Z16+'e14'!Z16</f>
        <v>5</v>
      </c>
      <c r="AF16" s="13">
        <f>'e1'!AA16+'e2'!AA16+'e3'!AA16+'e4'!AA16+'e5'!AA16+'e6'!AA16+'e7'!AA16+'e8'!AA16+'e9'!AA16+'e10'!AA16+'e11'!AA16+'e12'!AA16+'e13'!AA16+'e14'!AA16</f>
        <v>3</v>
      </c>
      <c r="AG16" s="13">
        <f t="shared" ref="AG16:AH16" si="35">AC16+AE16</f>
        <v>6</v>
      </c>
      <c r="AH16" s="13">
        <f t="shared" si="35"/>
        <v>3</v>
      </c>
      <c r="AI16" s="17">
        <f t="shared" si="9"/>
        <v>0.5</v>
      </c>
      <c r="AK16" s="13" t="str">
        <f>'e6'!AB16</f>
        <v/>
      </c>
      <c r="AL16" s="13" t="str">
        <f>'e6'!AC16</f>
        <v/>
      </c>
    </row>
    <row r="17" ht="12.75" customHeight="1">
      <c r="A17" s="20" t="s">
        <v>115</v>
      </c>
      <c r="B17" s="16">
        <f>SUM('e1'!B17,'e2'!B17,'e3'!B17,'e4'!B17,'e5'!B17,'e6'!B17,'e7'!B17,'e8'!B17,'e9'!B17,'e10'!B17,'e11'!B17,'e12'!B17,'e13'!B17,'e14'!B17)</f>
        <v>0.25</v>
      </c>
      <c r="C17" s="16">
        <f>SUM('e1'!C17,'e2'!C17,'e3'!C17,'e4'!C17,'e5'!C17,'e6'!C17,'e7'!C17,'e8'!C17,'e9'!C17,'e10'!C17,'e11'!C17,'e12'!C17,'e13'!C17,'e14'!C17)</f>
        <v>0.728968254</v>
      </c>
      <c r="D17" s="16">
        <f t="shared" si="3"/>
        <v>0.3429504627</v>
      </c>
      <c r="E17" s="13">
        <f>SUM('e1'!D17,'e2'!D17,'e3'!D17,'e4'!D17,'e5'!D17,'e6'!D17,'e7'!D17,'e8'!D17,'e9'!D17,'e10'!D17,'e11'!D17,'e12'!D17,'e13'!D17,'e14'!D17)</f>
        <v>0</v>
      </c>
      <c r="F17" s="13">
        <f>SUM('e1'!F17,'e2'!F17,'e3'!F17,'e4'!F17,'e5'!F17,'e6'!F17,'e7'!F17,'e8'!F17,'e9'!F17,'e10'!F17,'e11'!F17,'e12'!F17,'e13'!F17,'e14'!F17)</f>
        <v>3</v>
      </c>
      <c r="G17" s="13">
        <f>SUM('e1'!G17,'e2'!G17,'e3'!G17,'e4'!G17,'e5'!G17,'e6'!G17,'e7'!G17,'e8'!G17,'e9'!G17,'e10'!G17,'e11'!G17,'e12'!G17,'e13'!G17,'e14'!G17)</f>
        <v>6</v>
      </c>
      <c r="H17" s="13">
        <f>SUM('e1'!H17,'e2'!H17,'e3'!H17,'e4'!H17,'e5'!H17,'e6'!H17,'e7'!H17,'e8'!H17,'e9'!H17,'e10'!H17,'e11'!H17,'e12'!H17,'e13'!H17,'e14'!H17)</f>
        <v>35</v>
      </c>
      <c r="I17" s="13">
        <f>SUM('e1'!I17,'e2'!I17,'e3'!I17,'e4'!I17,'e5'!I17,'e6'!I17,'e7'!I17,'e8'!I17,'e9'!I17,'e10'!I17,'e11'!I17,'e12'!I17,'e13'!I17,'e14'!I17)</f>
        <v>4</v>
      </c>
      <c r="J17" s="16">
        <f t="shared" si="4"/>
        <v>0.7071428571</v>
      </c>
      <c r="L17" s="13">
        <f>'e1'!J17+'e2'!J17+'e3'!J17+'e4'!J17+'e5'!J17+'e6'!J17+'e7'!J17+'e8'!J17+'e9'!J17+'e10'!J17+'e11'!J17+'e12'!J17+'e13'!J17+'e14'!J17</f>
        <v>3</v>
      </c>
      <c r="M17" s="13">
        <f>SUM('e1'!L17,'e2'!L17,'e3'!L17,'e4'!L17,'e5'!L17,'e6'!L17,'e7'!L17,'e8'!L17,'e9'!L17,'e10'!L17,'e11'!L17,'e12'!L17,'e13'!L17,'e14'!L17)</f>
        <v>0</v>
      </c>
      <c r="N17" s="13">
        <f>SUM('e1'!M17,'e2'!M17,'e3'!M17,'e4'!M17,'e5'!M17,'e6'!M17,'e7'!M17,'e8'!M17,'e9'!M17,'e10'!M17,'e11'!M17,'e12'!M17,'e13'!M17,'e14'!M17)</f>
        <v>9</v>
      </c>
      <c r="O17" s="13">
        <f t="shared" si="5"/>
        <v>0</v>
      </c>
      <c r="P17" s="18">
        <f t="shared" si="6"/>
        <v>1.05009332</v>
      </c>
      <c r="V17" s="13">
        <f>SUM('e1'!S17+'e2'!S17+'e3'!S17+'e4'!S17+'e5'!S17+'e6'!S17+'e7'!S17+'e8'!S17+'e9'!S17+'e10'!S17+'e11'!S17+'e12'!S17+'e13'!S17+'e14'!S17)</f>
        <v>0</v>
      </c>
      <c r="W17" s="13">
        <f>SUM('e1'!T17+'e2'!T17+'e3'!T17+'e4'!T17+'e5'!T17+'e6'!T17+'e7'!T17+'e8'!T17+'e9'!T17+'e10'!T17+'e11'!T17+'e12'!T17+'e13'!T17+'e14'!T17)</f>
        <v>0</v>
      </c>
      <c r="X17" s="13">
        <f>SUM('e1'!U17+'e2'!U17+'e3'!U17+'e4'!U17+'e5'!U17+'e6'!U17+'e7'!U17+'e8'!U17+'e9'!U17+'e10'!U17+'e11'!U17+'e12'!U17+'e13'!U17+'e14'!U17)</f>
        <v>0</v>
      </c>
      <c r="Y17" s="13">
        <f>SUM('e1'!V17+'e2'!V17+'e3'!V17+'e4'!V17+'e5'!V17+'e6'!V17+'e7'!V17+'e8'!V17+'e9'!V17+'e10'!V17+'e11'!V17+'e12'!V17+'e13'!V17+'e14'!V17)</f>
        <v>0</v>
      </c>
      <c r="Z17" s="13">
        <f t="shared" ref="Z17:AA17" si="36">SUM(V17+X17)</f>
        <v>0</v>
      </c>
      <c r="AA17" s="13">
        <f t="shared" si="36"/>
        <v>0</v>
      </c>
      <c r="AC17" s="13">
        <f>'e1'!X17+'e2'!X17+'e3'!X17+'e4'!X17+'e5'!X17+'e6'!X17+'e7'!X17+'e8'!X17+'e9'!X17+'e10'!X17+'e11'!X17+'e12'!X17+'e13'!X17+'e14'!X17</f>
        <v>1</v>
      </c>
      <c r="AD17" s="13">
        <f>'e1'!Y17+'e2'!Y17+'e3'!Y17+'e4'!Y17+'e5'!Y17+'e6'!Y17+'e7'!Y17+'e8'!Y17+'e9'!Y17+'e10'!Y17+'e11'!Y17+'e12'!Y17+'e13'!Y17+'e14'!Y17</f>
        <v>1</v>
      </c>
      <c r="AE17" s="13">
        <f>'e1'!Z17+'e2'!Z17+'e3'!Z17+'e4'!Z17+'e5'!Z17+'e6'!Z17+'e7'!Z17+'e8'!Z17+'e9'!Z17+'e10'!Z17+'e11'!Z17+'e12'!Z17+'e13'!Z17+'e14'!Z17</f>
        <v>5</v>
      </c>
      <c r="AF17" s="13">
        <f>'e1'!AA17+'e2'!AA17+'e3'!AA17+'e4'!AA17+'e5'!AA17+'e6'!AA17+'e7'!AA17+'e8'!AA17+'e9'!AA17+'e10'!AA17+'e11'!AA17+'e12'!AA17+'e13'!AA17+'e14'!AA17</f>
        <v>1</v>
      </c>
      <c r="AG17" s="13">
        <f t="shared" ref="AG17:AH17" si="37">AC17+AE17</f>
        <v>6</v>
      </c>
      <c r="AH17" s="13">
        <f t="shared" si="37"/>
        <v>2</v>
      </c>
      <c r="AI17" s="17">
        <f t="shared" si="9"/>
        <v>0.3333333333</v>
      </c>
      <c r="AK17" s="13" t="str">
        <f>'e6'!AB17</f>
        <v/>
      </c>
      <c r="AL17" s="13" t="str">
        <f>'e6'!AC17</f>
        <v/>
      </c>
    </row>
    <row r="18" ht="12.75" customHeight="1">
      <c r="A18" s="20" t="s">
        <v>119</v>
      </c>
      <c r="B18" s="16">
        <f>SUM('e1'!B18,'e2'!B18,'e3'!B18,'e4'!B18,'e5'!B18,'e6'!B18,'e7'!B18,'e8'!B18,'e9'!B18,'e10'!B18,'e11'!B18,'e12'!B18,'e13'!B18,'e14'!B18)</f>
        <v>0.125</v>
      </c>
      <c r="C18" s="16">
        <f>SUM('e1'!C18,'e2'!C18,'e3'!C18,'e4'!C18,'e5'!C18,'e6'!C18,'e7'!C18,'e8'!C18,'e9'!C18,'e10'!C18,'e11'!C18,'e12'!C18,'e13'!C18,'e14'!C18)</f>
        <v>0.478968254</v>
      </c>
      <c r="D18" s="16">
        <f t="shared" si="3"/>
        <v>0.2609776305</v>
      </c>
      <c r="E18" s="13">
        <f>SUM('e1'!D18,'e2'!D18,'e3'!D18,'e4'!D18,'e5'!D18,'e6'!D18,'e7'!D18,'e8'!D18,'e9'!D18,'e10'!D18,'e11'!D18,'e12'!D18,'e13'!D18,'e14'!D18)</f>
        <v>0</v>
      </c>
      <c r="F18" s="13">
        <f>SUM('e1'!F18,'e2'!F18,'e3'!F18,'e4'!F18,'e5'!F18,'e6'!F18,'e7'!F18,'e8'!F18,'e9'!F18,'e10'!F18,'e11'!F18,'e12'!F18,'e13'!F18,'e14'!F18)</f>
        <v>2</v>
      </c>
      <c r="G18" s="13">
        <f>SUM('e1'!G18,'e2'!G18,'e3'!G18,'e4'!G18,'e5'!G18,'e6'!G18,'e7'!G18,'e8'!G18,'e9'!G18,'e10'!G18,'e11'!G18,'e12'!G18,'e13'!G18,'e14'!G18)</f>
        <v>5</v>
      </c>
      <c r="H18" s="13">
        <f>SUM('e1'!H18,'e2'!H18,'e3'!H18,'e4'!H18,'e5'!H18,'e6'!H18,'e7'!H18,'e8'!H18,'e9'!H18,'e10'!H18,'e11'!H18,'e12'!H18,'e13'!H18,'e14'!H18)</f>
        <v>27</v>
      </c>
      <c r="I18" s="13">
        <f>SUM('e1'!I18,'e2'!I18,'e3'!I18,'e4'!I18,'e5'!I18,'e6'!I18,'e7'!I18,'e8'!I18,'e9'!I18,'e10'!I18,'e11'!I18,'e12'!I18,'e13'!I18,'e14'!I18)</f>
        <v>3</v>
      </c>
      <c r="J18" s="16">
        <f t="shared" si="4"/>
        <v>0.6049382716</v>
      </c>
      <c r="L18" s="27">
        <f>'e1'!J18+'e2'!J18+'e3'!J18+'e4'!J18+'e5'!J18+'e6'!J18+'e7'!J18+'e8'!J18+'e9'!J18+'e10'!J18+'e11'!J18+'e12'!J18+'e13'!J18+'e14'!J18</f>
        <v>2</v>
      </c>
      <c r="M18" s="13">
        <f>SUM('e1'!L18,'e2'!L18,'e3'!L18,'e4'!L18,'e5'!L18,'e6'!L18,'e7'!L18,'e8'!L18,'e9'!L18,'e10'!L18,'e11'!L18,'e12'!L18,'e13'!L18,'e14'!L18)</f>
        <v>0</v>
      </c>
      <c r="N18" s="13">
        <f>SUM('e1'!M18,'e2'!M18,'e3'!M18,'e4'!M18,'e5'!M18,'e6'!M18,'e7'!M18,'e8'!M18,'e9'!M18,'e10'!M18,'e11'!M18,'e12'!M18,'e13'!M18,'e14'!M18)</f>
        <v>9</v>
      </c>
      <c r="O18" s="13">
        <f t="shared" si="5"/>
        <v>0</v>
      </c>
      <c r="P18" s="18">
        <f t="shared" si="6"/>
        <v>0.8659159021</v>
      </c>
      <c r="V18" s="13">
        <f>SUM('e1'!S18+'e2'!S18+'e3'!S18+'e4'!S18+'e5'!S18+'e6'!S18+'e7'!S18+'e8'!S18+'e9'!S18+'e10'!S18+'e11'!S18+'e12'!S18+'e13'!S18+'e14'!S18)</f>
        <v>0</v>
      </c>
      <c r="W18" s="13">
        <f>SUM('e1'!T18+'e2'!T18+'e3'!T18+'e4'!T18+'e5'!T18+'e6'!T18+'e7'!T18+'e8'!T18+'e9'!T18+'e10'!T18+'e11'!T18+'e12'!T18+'e13'!T18+'e14'!T18)</f>
        <v>0</v>
      </c>
      <c r="X18" s="13">
        <f>SUM('e1'!U18+'e2'!U18+'e3'!U18+'e4'!U18+'e5'!U18+'e6'!U18+'e7'!U18+'e8'!U18+'e9'!U18+'e10'!U18+'e11'!U18+'e12'!U18+'e13'!U18+'e14'!U18)</f>
        <v>0</v>
      </c>
      <c r="Y18" s="13">
        <f>SUM('e1'!V18+'e2'!V18+'e3'!V18+'e4'!V18+'e5'!V18+'e6'!V18+'e7'!V18+'e8'!V18+'e9'!V18+'e10'!V18+'e11'!V18+'e12'!V18+'e13'!V18+'e14'!V18)</f>
        <v>0</v>
      </c>
      <c r="Z18" s="13">
        <f t="shared" ref="Z18:AA18" si="38">SUM(V18+X18)</f>
        <v>0</v>
      </c>
      <c r="AA18" s="13">
        <f t="shared" si="38"/>
        <v>0</v>
      </c>
      <c r="AC18" s="13">
        <f>'e1'!X18+'e2'!X18+'e3'!X18+'e4'!X18+'e5'!X18+'e6'!X18+'e7'!X18+'e8'!X18+'e9'!X18+'e10'!X18+'e11'!X18+'e12'!X18+'e13'!X18+'e14'!X18</f>
        <v>0</v>
      </c>
      <c r="AD18" s="13">
        <f>'e1'!Y18+'e2'!Y18+'e3'!Y18+'e4'!Y18+'e5'!Y18+'e6'!Y18+'e7'!Y18+'e8'!Y18+'e9'!Y18+'e10'!Y18+'e11'!Y18+'e12'!Y18+'e13'!Y18+'e14'!Y18</f>
        <v>0</v>
      </c>
      <c r="AE18" s="13">
        <f>'e1'!Z18+'e2'!Z18+'e3'!Z18+'e4'!Z18+'e5'!Z18+'e6'!Z18+'e7'!Z18+'e8'!Z18+'e9'!Z18+'e10'!Z18+'e11'!Z18+'e12'!Z18+'e13'!Z18+'e14'!Z18</f>
        <v>4</v>
      </c>
      <c r="AF18" s="13">
        <f>'e1'!AA18+'e2'!AA18+'e3'!AA18+'e4'!AA18+'e5'!AA18+'e6'!AA18+'e7'!AA18+'e8'!AA18+'e9'!AA18+'e10'!AA18+'e11'!AA18+'e12'!AA18+'e13'!AA18+'e14'!AA18</f>
        <v>1</v>
      </c>
      <c r="AG18" s="13">
        <f t="shared" ref="AG18:AH18" si="39">AC18+AE18</f>
        <v>4</v>
      </c>
      <c r="AH18" s="13">
        <f t="shared" si="39"/>
        <v>1</v>
      </c>
      <c r="AI18" s="17">
        <f t="shared" si="9"/>
        <v>0.25</v>
      </c>
      <c r="AK18" s="13" t="str">
        <f>'e6'!AB18</f>
        <v/>
      </c>
      <c r="AL18" s="13" t="str">
        <f>'e6'!AC18</f>
        <v/>
      </c>
    </row>
    <row r="19" ht="12.75" customHeight="1">
      <c r="A19" s="20" t="s">
        <v>123</v>
      </c>
      <c r="B19" s="16">
        <f>SUM('e1'!B19,'e2'!B19,'e3'!B19,'e4'!B19,'e5'!B19,'e6'!B19,'e7'!B19,'e8'!B19,'e9'!B19,'e10'!B19,'e11'!B19,'e12'!B19,'e13'!B19,'e14'!B19)</f>
        <v>0.125</v>
      </c>
      <c r="C19" s="16">
        <f>SUM('e1'!C19,'e2'!C19,'e3'!C19,'e4'!C19,'e5'!C19,'e6'!C19,'e7'!C19,'e8'!C19,'e9'!C19,'e10'!C19,'e11'!C19,'e12'!C19,'e13'!C19,'e14'!C19)</f>
        <v>0.3361111111</v>
      </c>
      <c r="D19" s="16">
        <f t="shared" si="3"/>
        <v>0.3719008264</v>
      </c>
      <c r="E19" s="13">
        <f>SUM('e1'!D19,'e2'!D19,'e3'!D19,'e4'!D19,'e5'!D19,'e6'!D19,'e7'!D19,'e8'!D19,'e9'!D19,'e10'!D19,'e11'!D19,'e12'!D19,'e13'!D19,'e14'!D19)</f>
        <v>0</v>
      </c>
      <c r="F19" s="13">
        <f>SUM('e1'!F19,'e2'!F19,'e3'!F19,'e4'!F19,'e5'!F19,'e6'!F19,'e7'!F19,'e8'!F19,'e9'!F19,'e10'!F19,'e11'!F19,'e12'!F19,'e13'!F19,'e14'!F19)</f>
        <v>1</v>
      </c>
      <c r="G19" s="13">
        <f>SUM('e1'!G19,'e2'!G19,'e3'!G19,'e4'!G19,'e5'!G19,'e6'!G19,'e7'!G19,'e8'!G19,'e9'!G19,'e10'!G19,'e11'!G19,'e12'!G19,'e13'!G19,'e14'!G19)</f>
        <v>8</v>
      </c>
      <c r="H19" s="13">
        <f>SUM('e1'!H19,'e2'!H19,'e3'!H19,'e4'!H19,'e5'!H19,'e6'!H19,'e7'!H19,'e8'!H19,'e9'!H19,'e10'!H19,'e11'!H19,'e12'!H19,'e13'!H19,'e14'!H19)</f>
        <v>19</v>
      </c>
      <c r="I19" s="13">
        <f>SUM('e1'!I19,'e2'!I19,'e3'!I19,'e4'!I19,'e5'!I19,'e6'!I19,'e7'!I19,'e8'!I19,'e9'!I19,'e10'!I19,'e11'!I19,'e12'!I19,'e13'!I19,'e14'!I19)</f>
        <v>2</v>
      </c>
      <c r="J19" s="16">
        <f t="shared" si="4"/>
        <v>0.2894736842</v>
      </c>
      <c r="L19" s="27">
        <f>'e1'!J19+'e2'!J19+'e3'!J19+'e4'!J19+'e5'!J19+'e6'!J19+'e7'!J19+'e8'!J19+'e9'!J19+'e10'!J19+'e11'!J19+'e12'!J19+'e13'!J19+'e14'!J19</f>
        <v>1</v>
      </c>
      <c r="M19" s="13">
        <f>SUM('e1'!L19,'e2'!L19,'e3'!L19,'e4'!L19,'e5'!L19,'e6'!L19,'e7'!L19,'e8'!L19,'e9'!L19,'e10'!L19,'e11'!L19,'e12'!L19,'e13'!L19,'e14'!L19)</f>
        <v>0</v>
      </c>
      <c r="N19" s="13">
        <f>SUM('e1'!M19,'e2'!M19,'e3'!M19,'e4'!M19,'e5'!M19,'e6'!M19,'e7'!M19,'e8'!M19,'e9'!M19,'e10'!M19,'e11'!M19,'e12'!M19,'e13'!M19,'e14'!M19)</f>
        <v>9</v>
      </c>
      <c r="O19" s="13">
        <f t="shared" si="5"/>
        <v>0</v>
      </c>
      <c r="P19" s="18">
        <f t="shared" si="6"/>
        <v>0.6613745107</v>
      </c>
      <c r="V19" s="13">
        <f>SUM('e1'!S19+'e2'!S19+'e3'!S19+'e4'!S19+'e5'!S19+'e6'!S19+'e7'!S19+'e8'!S19+'e9'!S19+'e10'!S19+'e11'!S19+'e12'!S19+'e13'!S19+'e14'!S19)</f>
        <v>0</v>
      </c>
      <c r="W19" s="13">
        <f>SUM('e1'!T19+'e2'!T19+'e3'!T19+'e4'!T19+'e5'!T19+'e6'!T19+'e7'!T19+'e8'!T19+'e9'!T19+'e10'!T19+'e11'!T19+'e12'!T19+'e13'!T19+'e14'!T19)</f>
        <v>0</v>
      </c>
      <c r="X19" s="13">
        <f>SUM('e1'!U19+'e2'!U19+'e3'!U19+'e4'!U19+'e5'!U19+'e6'!U19+'e7'!U19+'e8'!U19+'e9'!U19+'e10'!U19+'e11'!U19+'e12'!U19+'e13'!U19+'e14'!U19)</f>
        <v>0</v>
      </c>
      <c r="Y19" s="13">
        <f>SUM('e1'!V19+'e2'!V19+'e3'!V19+'e4'!V19+'e5'!V19+'e6'!V19+'e7'!V19+'e8'!V19+'e9'!V19+'e10'!V19+'e11'!V19+'e12'!V19+'e13'!V19+'e14'!V19)</f>
        <v>0</v>
      </c>
      <c r="Z19" s="13">
        <f t="shared" ref="Z19:AA19" si="40">SUM(V19+X19)</f>
        <v>0</v>
      </c>
      <c r="AA19" s="13">
        <f t="shared" si="40"/>
        <v>0</v>
      </c>
      <c r="AC19" s="13">
        <f>'e1'!X19+'e2'!X19+'e3'!X19+'e4'!X19+'e5'!X19+'e6'!X19+'e7'!X19+'e8'!X19+'e9'!X19+'e10'!X19+'e11'!X19+'e12'!X19+'e13'!X19+'e14'!X19</f>
        <v>0</v>
      </c>
      <c r="AD19" s="13">
        <f>'e1'!Y19+'e2'!Y19+'e3'!Y19+'e4'!Y19+'e5'!Y19+'e6'!Y19+'e7'!Y19+'e8'!Y19+'e9'!Y19+'e10'!Y19+'e11'!Y19+'e12'!Y19+'e13'!Y19+'e14'!Y19</f>
        <v>0</v>
      </c>
      <c r="AE19" s="13">
        <f>'e1'!Z19+'e2'!Z19+'e3'!Z19+'e4'!Z19+'e5'!Z19+'e6'!Z19+'e7'!Z19+'e8'!Z19+'e9'!Z19+'e10'!Z19+'e11'!Z19+'e12'!Z19+'e13'!Z19+'e14'!Z19</f>
        <v>3</v>
      </c>
      <c r="AF19" s="13">
        <f>'e1'!AA19+'e2'!AA19+'e3'!AA19+'e4'!AA19+'e5'!AA19+'e6'!AA19+'e7'!AA19+'e8'!AA19+'e9'!AA19+'e10'!AA19+'e11'!AA19+'e12'!AA19+'e13'!AA19+'e14'!AA19</f>
        <v>1</v>
      </c>
      <c r="AG19" s="13">
        <f t="shared" ref="AG19:AH19" si="41">AC19+AE19</f>
        <v>3</v>
      </c>
      <c r="AH19" s="13">
        <f t="shared" si="41"/>
        <v>1</v>
      </c>
      <c r="AI19" s="17">
        <f t="shared" si="9"/>
        <v>0.3333333333</v>
      </c>
      <c r="AK19" s="13" t="str">
        <f>'e6'!AB19</f>
        <v/>
      </c>
      <c r="AL19" s="13" t="str">
        <f>'e6'!AC19</f>
        <v/>
      </c>
    </row>
    <row r="20" ht="12.75" customHeight="1">
      <c r="A20" s="14" t="s">
        <v>124</v>
      </c>
      <c r="B20" s="16">
        <f>SUM('e1'!B20,'e2'!B20,'e3'!B20,'e4'!B20,'e5'!B20,'e6'!B20,'e7'!B20,'e8'!B20,'e9'!B20,'e10'!B20,'e11'!B20,'e12'!B20,'e13'!B20,'e14'!B20)</f>
        <v>0.1</v>
      </c>
      <c r="C20" s="16">
        <f>SUM('e1'!C20,'e2'!C20,'e3'!C20,'e4'!C20,'e5'!C20,'e6'!C20,'e7'!C20,'e8'!C20,'e9'!C20,'e10'!C20,'e11'!C20,'e12'!C20,'e13'!C20,'e14'!C20)</f>
        <v>0.2111111111</v>
      </c>
      <c r="D20" s="16">
        <f t="shared" si="3"/>
        <v>0.4736842105</v>
      </c>
      <c r="E20" s="13">
        <f>SUM('e1'!D20,'e2'!D20,'e3'!D20,'e4'!D20,'e5'!D20,'e6'!D20,'e7'!D20,'e8'!D20,'e9'!D20,'e10'!D20,'e11'!D20,'e12'!D20,'e13'!D20,'e14'!D20)</f>
        <v>0</v>
      </c>
      <c r="F20" s="13">
        <f>SUM('e1'!F20,'e2'!F20,'e3'!F20,'e4'!F20,'e5'!F20,'e6'!F20,'e7'!F20,'e8'!F20,'e9'!F20,'e10'!F20,'e11'!F20,'e12'!F20,'e13'!F20,'e14'!F20)</f>
        <v>0</v>
      </c>
      <c r="G20" s="13">
        <f>SUM('e1'!G20,'e2'!G20,'e3'!G20,'e4'!G20,'e5'!G20,'e6'!G20,'e7'!G20,'e8'!G20,'e9'!G20,'e10'!G20,'e11'!G20,'e12'!G20,'e13'!G20,'e14'!G20)</f>
        <v>7</v>
      </c>
      <c r="H20" s="13">
        <f>SUM('e1'!H20,'e2'!H20,'e3'!H20,'e4'!H20,'e5'!H20,'e6'!H20,'e7'!H20,'e8'!H20,'e9'!H20,'e10'!H20,'e11'!H20,'e12'!H20,'e13'!H20,'e14'!H20)</f>
        <v>10</v>
      </c>
      <c r="I20" s="13">
        <f>SUM('e1'!I20,'e2'!I20,'e3'!I20,'e4'!I20,'e5'!I20,'e6'!I20,'e7'!I20,'e8'!I20,'e9'!I20,'e10'!I20,'e11'!I20,'e12'!I20,'e13'!I20,'e14'!I20)</f>
        <v>1</v>
      </c>
      <c r="J20" s="16">
        <f t="shared" si="4"/>
        <v>-0.7</v>
      </c>
      <c r="L20" s="13">
        <f>'e1'!J20+'e2'!J20+'e3'!J20+'e4'!J20+'e5'!J20+'e6'!J20+'e7'!J20+'e8'!J20+'e9'!J20+'e10'!J20+'e11'!J20+'e12'!J20+'e13'!J20+'e14'!J20</f>
        <v>0</v>
      </c>
      <c r="M20" s="13">
        <f>SUM('e1'!L20,'e2'!L20,'e3'!L20,'e4'!L20,'e5'!L20,'e6'!L20,'e7'!L20,'e8'!L20,'e9'!L20,'e10'!L20,'e11'!L20,'e12'!L20,'e13'!L20,'e14'!L20)</f>
        <v>0</v>
      </c>
      <c r="N20" s="13">
        <f>SUM('e1'!M20,'e2'!M20,'e3'!M20,'e4'!M20,'e5'!M20,'e6'!M20,'e7'!M20,'e8'!M20,'e9'!M20,'e10'!M20,'e11'!M20,'e12'!M20,'e13'!M20,'e14'!M20)</f>
        <v>9</v>
      </c>
      <c r="O20" s="13">
        <f t="shared" si="5"/>
        <v>0</v>
      </c>
      <c r="P20" s="18">
        <f t="shared" si="6"/>
        <v>-0.2263157895</v>
      </c>
      <c r="V20" s="13">
        <f>SUM('e1'!S20+'e2'!S20+'e3'!S20+'e4'!S20+'e5'!S20+'e6'!S20+'e7'!S20+'e8'!S20+'e9'!S20+'e10'!S20+'e11'!S20+'e12'!S20+'e13'!S20+'e14'!S20)</f>
        <v>0</v>
      </c>
      <c r="W20" s="13">
        <f>SUM('e1'!T20+'e2'!T20+'e3'!T20+'e4'!T20+'e5'!T20+'e6'!T20+'e7'!T20+'e8'!T20+'e9'!T20+'e10'!T20+'e11'!T20+'e12'!T20+'e13'!T20+'e14'!T20)</f>
        <v>0</v>
      </c>
      <c r="X20" s="13">
        <f>SUM('e1'!U20+'e2'!U20+'e3'!U20+'e4'!U20+'e5'!U20+'e6'!U20+'e7'!U20+'e8'!U20+'e9'!U20+'e10'!U20+'e11'!U20+'e12'!U20+'e13'!U20+'e14'!U20)</f>
        <v>0</v>
      </c>
      <c r="Y20" s="13">
        <f>SUM('e1'!V20+'e2'!V20+'e3'!V20+'e4'!V20+'e5'!V20+'e6'!V20+'e7'!V20+'e8'!V20+'e9'!V20+'e10'!V20+'e11'!V20+'e12'!V20+'e13'!V20+'e14'!V20)</f>
        <v>0</v>
      </c>
      <c r="Z20" s="13">
        <f t="shared" ref="Z20:AA20" si="42">SUM(V20+X20)</f>
        <v>0</v>
      </c>
      <c r="AA20" s="13">
        <f t="shared" si="42"/>
        <v>0</v>
      </c>
      <c r="AC20" s="13">
        <f>'e1'!X20+'e2'!X20+'e3'!X20+'e4'!X20+'e5'!X20+'e6'!X20+'e7'!X20+'e8'!X20+'e9'!X20+'e10'!X20+'e11'!X20+'e12'!X20+'e13'!X20+'e14'!X20</f>
        <v>0</v>
      </c>
      <c r="AD20" s="13">
        <f>'e1'!Y20+'e2'!Y20+'e3'!Y20+'e4'!Y20+'e5'!Y20+'e6'!Y20+'e7'!Y20+'e8'!Y20+'e9'!Y20+'e10'!Y20+'e11'!Y20+'e12'!Y20+'e13'!Y20+'e14'!Y20</f>
        <v>0</v>
      </c>
      <c r="AE20" s="13">
        <f>'e1'!Z20+'e2'!Z20+'e3'!Z20+'e4'!Z20+'e5'!Z20+'e6'!Z20+'e7'!Z20+'e8'!Z20+'e9'!Z20+'e10'!Z20+'e11'!Z20+'e12'!Z20+'e13'!Z20+'e14'!Z20</f>
        <v>2</v>
      </c>
      <c r="AF20" s="13">
        <f>'e1'!AA20+'e2'!AA20+'e3'!AA20+'e4'!AA20+'e5'!AA20+'e6'!AA20+'e7'!AA20+'e8'!AA20+'e9'!AA20+'e10'!AA20+'e11'!AA20+'e12'!AA20+'e13'!AA20+'e14'!AA20</f>
        <v>1</v>
      </c>
      <c r="AG20" s="13">
        <f t="shared" ref="AG20:AH20" si="43">AC20+AE20</f>
        <v>2</v>
      </c>
      <c r="AH20" s="13">
        <f t="shared" si="43"/>
        <v>1</v>
      </c>
      <c r="AI20" s="17">
        <f t="shared" si="9"/>
        <v>0.5</v>
      </c>
      <c r="AK20" s="13" t="str">
        <f>'e6'!AB20</f>
        <v/>
      </c>
      <c r="AL20" s="13" t="str">
        <f>'e6'!AC20</f>
        <v/>
      </c>
    </row>
    <row r="21" ht="12.75" customHeight="1">
      <c r="A21" s="20" t="s">
        <v>125</v>
      </c>
      <c r="B21" s="16">
        <f>SUM('e1'!B21,'e2'!B21,'e3'!B21,'e4'!B21,'e5'!B21,'e6'!B21,'e7'!B21,'e8'!B21,'e9'!B21,'e10'!B21,'e11'!B21,'e12'!B21,'e13'!B21,'e14'!B21)</f>
        <v>0</v>
      </c>
      <c r="C21" s="16">
        <f>SUM('e1'!C21,'e2'!C21,'e3'!C21,'e4'!C21,'e5'!C21,'e6'!C21,'e7'!C21,'e8'!C21,'e9'!C21,'e10'!C21,'e11'!C21,'e12'!C21,'e13'!C21,'e14'!C21)</f>
        <v>0.1</v>
      </c>
      <c r="D21" s="16">
        <f t="shared" si="3"/>
        <v>0</v>
      </c>
      <c r="E21" s="13">
        <f>SUM('e1'!D21,'e2'!D21,'e3'!D21,'e4'!D21,'e5'!D21,'e6'!D21,'e7'!D21,'e8'!D21,'e9'!D21,'e10'!D21,'e11'!D21,'e12'!D21,'e13'!D21,'e14'!D21)</f>
        <v>0</v>
      </c>
      <c r="F21" s="13">
        <f>SUM('e1'!F21,'e2'!F21,'e3'!F21,'e4'!F21,'e5'!F21,'e6'!F21,'e7'!F21,'e8'!F21,'e9'!F21,'e10'!F21,'e11'!F21,'e12'!F21,'e13'!F21,'e14'!F21)</f>
        <v>0</v>
      </c>
      <c r="G21" s="13">
        <f>SUM('e1'!G21,'e2'!G21,'e3'!G21,'e4'!G21,'e5'!G21,'e6'!G21,'e7'!G21,'e8'!G21,'e9'!G21,'e10'!G21,'e11'!G21,'e12'!G21,'e13'!G21,'e14'!G21)</f>
        <v>9</v>
      </c>
      <c r="H21" s="13">
        <f>SUM('e1'!H21,'e2'!H21,'e3'!H21,'e4'!H21,'e5'!H21,'e6'!H21,'e7'!H21,'e8'!H21,'e9'!H21,'e10'!H21,'e11'!H21,'e12'!H21,'e13'!H21,'e14'!H21)</f>
        <v>10</v>
      </c>
      <c r="I21" s="13">
        <f>SUM('e1'!I21,'e2'!I21,'e3'!I21,'e4'!I21,'e5'!I21,'e6'!I21,'e7'!I21,'e8'!I21,'e9'!I21,'e10'!I21,'e11'!I21,'e12'!I21,'e13'!I21,'e14'!I21)</f>
        <v>1</v>
      </c>
      <c r="J21" s="16">
        <f t="shared" si="4"/>
        <v>-0.9</v>
      </c>
      <c r="L21" s="13">
        <f>'e1'!J21+'e2'!J21+'e3'!J21+'e4'!J21+'e5'!J21+'e6'!J21+'e7'!J21+'e8'!J21+'e9'!J21+'e10'!J21+'e11'!J21+'e12'!J21+'e13'!J21+'e14'!J21</f>
        <v>0</v>
      </c>
      <c r="M21" s="13">
        <f>SUM('e1'!L21,'e2'!L21,'e3'!L21,'e4'!L21,'e5'!L21,'e6'!L21,'e7'!L21,'e8'!L21,'e9'!L21,'e10'!L21,'e11'!L21,'e12'!L21,'e13'!L21,'e14'!L21)</f>
        <v>0</v>
      </c>
      <c r="N21" s="13">
        <f>SUM('e1'!M21,'e2'!M21,'e3'!M21,'e4'!M21,'e5'!M21,'e6'!M21,'e7'!M21,'e8'!M21,'e9'!M21,'e10'!M21,'e11'!M21,'e12'!M21,'e13'!M21,'e14'!M21)</f>
        <v>9</v>
      </c>
      <c r="O21" s="13">
        <f t="shared" si="5"/>
        <v>0</v>
      </c>
      <c r="P21" s="18">
        <f t="shared" si="6"/>
        <v>-0.9</v>
      </c>
      <c r="V21" s="13">
        <f>SUM('e1'!S21+'e2'!S21+'e3'!S21+'e4'!S21+'e5'!S21+'e6'!S21+'e7'!S21+'e8'!S21+'e9'!S21+'e10'!S21+'e11'!S21+'e12'!S21+'e13'!S21+'e14'!S21)</f>
        <v>0</v>
      </c>
      <c r="W21" s="13">
        <f>SUM('e1'!T21+'e2'!T21+'e3'!T21+'e4'!T21+'e5'!T21+'e6'!T21+'e7'!T21+'e8'!T21+'e9'!T21+'e10'!T21+'e11'!T21+'e12'!T21+'e13'!T21+'e14'!T21)</f>
        <v>0</v>
      </c>
      <c r="X21" s="13">
        <f>SUM('e1'!U21+'e2'!U21+'e3'!U21+'e4'!U21+'e5'!U21+'e6'!U21+'e7'!U21+'e8'!U21+'e9'!U21+'e10'!U21+'e11'!U21+'e12'!U21+'e13'!U21+'e14'!U21)</f>
        <v>0</v>
      </c>
      <c r="Y21" s="13">
        <f>SUM('e1'!V21+'e2'!V21+'e3'!V21+'e4'!V21+'e5'!V21+'e6'!V21+'e7'!V21+'e8'!V21+'e9'!V21+'e10'!V21+'e11'!V21+'e12'!V21+'e13'!V21+'e14'!V21)</f>
        <v>0</v>
      </c>
      <c r="Z21" s="13">
        <f t="shared" ref="Z21:AA21" si="44">SUM(V21+X21)</f>
        <v>0</v>
      </c>
      <c r="AA21" s="13">
        <f t="shared" si="44"/>
        <v>0</v>
      </c>
      <c r="AC21" s="13">
        <f>'e1'!X21+'e2'!X21+'e3'!X21+'e4'!X21+'e5'!X21+'e6'!X21+'e7'!X21+'e8'!X21+'e9'!X21+'e10'!X21+'e11'!X21+'e12'!X21+'e13'!X21+'e14'!X21</f>
        <v>0</v>
      </c>
      <c r="AD21" s="13">
        <f>'e1'!Y21+'e2'!Y21+'e3'!Y21+'e4'!Y21+'e5'!Y21+'e6'!Y21+'e7'!Y21+'e8'!Y21+'e9'!Y21+'e10'!Y21+'e11'!Y21+'e12'!Y21+'e13'!Y21+'e14'!Y21</f>
        <v>0</v>
      </c>
      <c r="AE21" s="13">
        <f>'e1'!Z21+'e2'!Z21+'e3'!Z21+'e4'!Z21+'e5'!Z21+'e6'!Z21+'e7'!Z21+'e8'!Z21+'e9'!Z21+'e10'!Z21+'e11'!Z21+'e12'!Z21+'e13'!Z21+'e14'!Z21</f>
        <v>1</v>
      </c>
      <c r="AF21" s="13">
        <f>'e1'!AA21+'e2'!AA21+'e3'!AA21+'e4'!AA21+'e5'!AA21+'e6'!AA21+'e7'!AA21+'e8'!AA21+'e9'!AA21+'e10'!AA21+'e11'!AA21+'e12'!AA21+'e13'!AA21+'e14'!AA21</f>
        <v>0</v>
      </c>
      <c r="AG21" s="13">
        <f t="shared" ref="AG21:AH21" si="45">AC21+AE21</f>
        <v>1</v>
      </c>
      <c r="AH21" s="13">
        <f t="shared" si="45"/>
        <v>0</v>
      </c>
      <c r="AI21" s="17">
        <f t="shared" si="9"/>
        <v>0</v>
      </c>
      <c r="AK21" s="13" t="str">
        <f>'e6'!AB21</f>
        <v/>
      </c>
      <c r="AL21" s="13" t="str">
        <f>'e6'!AC21</f>
        <v/>
      </c>
    </row>
    <row r="22" ht="12.75" customHeight="1">
      <c r="C22" s="16"/>
    </row>
    <row r="23" ht="12.75" customHeight="1"/>
    <row r="24" ht="16.5" customHeight="1">
      <c r="A24" s="13" t="s">
        <v>223</v>
      </c>
      <c r="B24" s="13" t="s">
        <v>11</v>
      </c>
      <c r="C24" s="13" t="s">
        <v>14</v>
      </c>
      <c r="D24" s="13" t="s">
        <v>16</v>
      </c>
      <c r="E24" s="13" t="s">
        <v>18</v>
      </c>
      <c r="F24" s="13" t="s">
        <v>53</v>
      </c>
      <c r="G24" s="13" t="s">
        <v>56</v>
      </c>
      <c r="H24" s="13" t="s">
        <v>58</v>
      </c>
      <c r="I24" s="13" t="s">
        <v>60</v>
      </c>
      <c r="J24" s="13" t="s">
        <v>62</v>
      </c>
      <c r="K24" s="13" t="s">
        <v>64</v>
      </c>
      <c r="L24" s="13" t="s">
        <v>66</v>
      </c>
      <c r="M24" s="13" t="s">
        <v>87</v>
      </c>
      <c r="N24" s="13" t="s">
        <v>90</v>
      </c>
      <c r="O24" s="13" t="s">
        <v>92</v>
      </c>
      <c r="P24" s="14" t="s">
        <v>6</v>
      </c>
      <c r="Q24" s="15" t="s">
        <v>4</v>
      </c>
      <c r="R24" s="13" t="s">
        <v>95</v>
      </c>
      <c r="S24" s="13" t="s">
        <v>104</v>
      </c>
      <c r="T24" s="13" t="s">
        <v>105</v>
      </c>
      <c r="V24" s="13" t="s">
        <v>20</v>
      </c>
      <c r="W24" s="13" t="s">
        <v>22</v>
      </c>
      <c r="X24" s="13" t="s">
        <v>24</v>
      </c>
      <c r="Y24" s="13" t="s">
        <v>26</v>
      </c>
      <c r="Z24" s="13" t="s">
        <v>28</v>
      </c>
      <c r="AA24" s="13" t="s">
        <v>30</v>
      </c>
      <c r="AC24" s="13" t="s">
        <v>34</v>
      </c>
      <c r="AD24" s="13" t="s">
        <v>36</v>
      </c>
      <c r="AE24" s="13" t="s">
        <v>38</v>
      </c>
      <c r="AF24" s="13" t="s">
        <v>40</v>
      </c>
      <c r="AG24" s="13" t="s">
        <v>42</v>
      </c>
      <c r="AH24" s="13" t="s">
        <v>44</v>
      </c>
      <c r="AI24" s="13" t="s">
        <v>46</v>
      </c>
      <c r="AK24" s="7" t="s">
        <v>221</v>
      </c>
      <c r="AL24" s="7" t="s">
        <v>222</v>
      </c>
    </row>
    <row r="25" ht="12.75" customHeight="1">
      <c r="A25" s="14" t="s">
        <v>107</v>
      </c>
      <c r="B25" s="16">
        <v>4.878968253968254</v>
      </c>
      <c r="C25" s="16">
        <v>11.6984126984127</v>
      </c>
      <c r="D25" s="16">
        <v>0.41706241519674353</v>
      </c>
      <c r="E25" s="13">
        <v>0.0</v>
      </c>
      <c r="F25" s="13">
        <v>6.0</v>
      </c>
      <c r="G25" s="13">
        <v>2.0</v>
      </c>
      <c r="H25" s="13">
        <v>80.0</v>
      </c>
      <c r="I25" s="13">
        <v>10.0</v>
      </c>
      <c r="J25" s="16">
        <v>0.5974999999999999</v>
      </c>
      <c r="K25" s="16">
        <f t="shared" ref="K25:K44" si="46">2*(14*F2)/((G2+4)*I2)</f>
        <v>2.8</v>
      </c>
      <c r="L25" s="13">
        <v>9.0</v>
      </c>
      <c r="M25" s="13">
        <v>5.0</v>
      </c>
      <c r="N25" s="13">
        <v>9.0</v>
      </c>
      <c r="O25" s="17">
        <v>0.5555555555555556</v>
      </c>
      <c r="P25" s="18">
        <v>1.570117970752299</v>
      </c>
      <c r="Q25" s="19">
        <f t="shared" ref="Q25:Q44" si="47">B2+K25+(6*O2)</f>
        <v>11.01230159</v>
      </c>
      <c r="R25" s="13">
        <f>'e1'!O2+'e2'!O2+'e3'!O2+'e4'!O2+'e5'!O2+'e6'!O2+'e7'!O2+'e8'!O2+'e9'!O2+'e10'!O2+'e11'!O2+'e12'!O2+'e13'!O2+'e14'!O2</f>
        <v>39</v>
      </c>
      <c r="S25" s="13">
        <v>1.0</v>
      </c>
      <c r="T25" s="13">
        <f t="shared" ref="T25:T44" si="48">I25-F25</f>
        <v>4</v>
      </c>
      <c r="V25" s="13">
        <v>2.0</v>
      </c>
      <c r="W25" s="13">
        <v>0.0</v>
      </c>
      <c r="X25" s="13">
        <v>8.0</v>
      </c>
      <c r="Y25" s="13">
        <v>4.0</v>
      </c>
      <c r="Z25" s="13">
        <v>10.0</v>
      </c>
      <c r="AA25" s="13">
        <v>4.0</v>
      </c>
      <c r="AC25" s="13">
        <v>5.0</v>
      </c>
      <c r="AD25" s="13">
        <v>2.0</v>
      </c>
      <c r="AE25" s="13">
        <v>6.0</v>
      </c>
      <c r="AF25" s="13">
        <v>4.0</v>
      </c>
      <c r="AG25" s="13">
        <v>11.0</v>
      </c>
      <c r="AH25" s="13">
        <v>6.0</v>
      </c>
      <c r="AI25" s="17">
        <v>0.5454545454545454</v>
      </c>
      <c r="AK25" s="13">
        <v>0.0</v>
      </c>
      <c r="AL25" s="13">
        <v>0.0</v>
      </c>
    </row>
    <row r="26" ht="12.75" customHeight="1">
      <c r="A26" s="14" t="s">
        <v>106</v>
      </c>
      <c r="B26" s="16">
        <v>3.2623015873015873</v>
      </c>
      <c r="C26" s="16">
        <v>11.6984126984127</v>
      </c>
      <c r="D26" s="16">
        <v>0.2788670284938941</v>
      </c>
      <c r="E26" s="13">
        <v>1.0</v>
      </c>
      <c r="F26" s="13">
        <v>10.0</v>
      </c>
      <c r="G26" s="13">
        <v>1.0</v>
      </c>
      <c r="H26" s="13">
        <v>80.0</v>
      </c>
      <c r="I26" s="13">
        <v>10.0</v>
      </c>
      <c r="J26" s="16">
        <v>0.99875</v>
      </c>
      <c r="K26" s="16">
        <f t="shared" si="46"/>
        <v>5.6</v>
      </c>
      <c r="L26" s="13">
        <v>9.0</v>
      </c>
      <c r="M26" s="13">
        <v>4.0</v>
      </c>
      <c r="N26" s="13">
        <v>9.0</v>
      </c>
      <c r="O26" s="17">
        <v>0.4444444444444444</v>
      </c>
      <c r="P26" s="18">
        <v>1.7220614729383386</v>
      </c>
      <c r="Q26" s="19">
        <f t="shared" si="47"/>
        <v>11.52896825</v>
      </c>
      <c r="R26" s="13">
        <f>'e1'!O3+'e2'!O3+'e3'!O3+'e4'!O3+'e5'!O3+'e6'!O3+'e7'!O3+'e8'!O3+'e9'!O3+'e10'!O3+'e11'!O3+'e12'!O3+'e13'!O3+'e14'!O3</f>
        <v>39</v>
      </c>
      <c r="S26" s="13">
        <v>2.0</v>
      </c>
      <c r="T26" s="13">
        <f t="shared" si="48"/>
        <v>0</v>
      </c>
      <c r="V26" s="13">
        <v>2.0</v>
      </c>
      <c r="W26" s="13">
        <v>2.0</v>
      </c>
      <c r="X26" s="13">
        <v>8.0</v>
      </c>
      <c r="Y26" s="13">
        <v>0.0</v>
      </c>
      <c r="Z26" s="13">
        <v>10.0</v>
      </c>
      <c r="AA26" s="13">
        <v>2.0</v>
      </c>
      <c r="AC26" s="13">
        <v>5.0</v>
      </c>
      <c r="AD26" s="13">
        <v>4.0</v>
      </c>
      <c r="AE26" s="13">
        <v>6.0</v>
      </c>
      <c r="AF26" s="13">
        <v>4.0</v>
      </c>
      <c r="AG26" s="13">
        <v>11.0</v>
      </c>
      <c r="AH26" s="13">
        <v>8.0</v>
      </c>
      <c r="AI26" s="17">
        <v>0.7272727272727273</v>
      </c>
      <c r="AK26" s="13">
        <v>0.0</v>
      </c>
      <c r="AL26" s="13">
        <v>0.0</v>
      </c>
    </row>
    <row r="27" ht="12.75" customHeight="1">
      <c r="A27" s="14" t="s">
        <v>108</v>
      </c>
      <c r="B27" s="16">
        <v>1.678968253968254</v>
      </c>
      <c r="C27" s="16">
        <v>11.6984126984127</v>
      </c>
      <c r="D27" s="16">
        <v>0.14352103120759835</v>
      </c>
      <c r="E27" s="13">
        <v>1.0</v>
      </c>
      <c r="F27" s="13">
        <v>9.0</v>
      </c>
      <c r="G27" s="13">
        <v>1.0</v>
      </c>
      <c r="H27" s="13">
        <v>80.0</v>
      </c>
      <c r="I27" s="13">
        <v>10.0</v>
      </c>
      <c r="J27" s="16">
        <v>0.89875</v>
      </c>
      <c r="K27" s="16">
        <f t="shared" si="46"/>
        <v>5.04</v>
      </c>
      <c r="L27" s="13">
        <v>8.0</v>
      </c>
      <c r="M27" s="13">
        <v>0.0</v>
      </c>
      <c r="N27" s="13">
        <v>9.0</v>
      </c>
      <c r="O27" s="17">
        <v>0.0</v>
      </c>
      <c r="P27" s="18">
        <v>1.0422710312075985</v>
      </c>
      <c r="Q27" s="19">
        <f t="shared" si="47"/>
        <v>6.718968254</v>
      </c>
      <c r="R27" s="13">
        <f>'e1'!O4+'e2'!O4+'e3'!O4+'e4'!O4+'e5'!O4+'e6'!O4+'e7'!O4+'e8'!O4+'e9'!O4+'e10'!O4+'e11'!O4+'e12'!O4+'e13'!O4+'e14'!O4</f>
        <v>39</v>
      </c>
      <c r="S27" s="13">
        <v>3.0</v>
      </c>
      <c r="T27" s="13">
        <f t="shared" si="48"/>
        <v>1</v>
      </c>
      <c r="V27" s="13">
        <v>2.0</v>
      </c>
      <c r="W27" s="13">
        <v>0.0</v>
      </c>
      <c r="X27" s="13">
        <v>8.0</v>
      </c>
      <c r="Y27" s="13">
        <v>1.0</v>
      </c>
      <c r="Z27" s="13">
        <v>10.0</v>
      </c>
      <c r="AA27" s="13">
        <v>1.0</v>
      </c>
      <c r="AC27" s="13">
        <v>5.0</v>
      </c>
      <c r="AD27" s="13">
        <v>1.0</v>
      </c>
      <c r="AE27" s="13">
        <v>6.0</v>
      </c>
      <c r="AF27" s="13">
        <v>4.0</v>
      </c>
      <c r="AG27" s="13">
        <v>11.0</v>
      </c>
      <c r="AH27" s="13">
        <v>5.0</v>
      </c>
      <c r="AI27" s="17">
        <v>0.45454545454545453</v>
      </c>
      <c r="AK27" s="13">
        <v>0.0</v>
      </c>
      <c r="AL27" s="13">
        <v>0.0</v>
      </c>
    </row>
    <row r="28" ht="12.75" customHeight="1">
      <c r="A28" s="20" t="s">
        <v>109</v>
      </c>
      <c r="B28" s="16">
        <v>1.8333333333333333</v>
      </c>
      <c r="C28" s="16">
        <v>12.212301587301589</v>
      </c>
      <c r="D28" s="16">
        <v>0.15012185215272134</v>
      </c>
      <c r="E28" s="13">
        <v>0.0</v>
      </c>
      <c r="F28" s="13">
        <v>10.0</v>
      </c>
      <c r="G28" s="13">
        <v>4.0</v>
      </c>
      <c r="H28" s="13">
        <v>97.0</v>
      </c>
      <c r="I28" s="13">
        <v>12.0</v>
      </c>
      <c r="J28" s="16">
        <v>0.8298969072164949</v>
      </c>
      <c r="K28" s="16">
        <f t="shared" si="46"/>
        <v>2.916666667</v>
      </c>
      <c r="L28" s="13">
        <v>10.0</v>
      </c>
      <c r="M28" s="13">
        <v>0.0</v>
      </c>
      <c r="N28" s="13">
        <v>9.0</v>
      </c>
      <c r="O28" s="13">
        <v>0.0</v>
      </c>
      <c r="P28" s="18">
        <v>0.9800187593692162</v>
      </c>
      <c r="Q28" s="19">
        <f t="shared" si="47"/>
        <v>4.75</v>
      </c>
      <c r="R28" s="13">
        <f>'e1'!O5+'e2'!O5+'e3'!O5+'e4'!O5+'e5'!O5+'e6'!O5+'e7'!O5+'e8'!O5+'e9'!O5+'e10'!O5+'e11'!O5+'e12'!O5+'e13'!O5+'e14'!O5</f>
        <v>38</v>
      </c>
      <c r="S28" s="13">
        <v>4.0</v>
      </c>
      <c r="T28" s="13">
        <f t="shared" si="48"/>
        <v>2</v>
      </c>
      <c r="V28" s="13">
        <v>2.0</v>
      </c>
      <c r="W28" s="13">
        <v>0.0</v>
      </c>
      <c r="X28" s="13">
        <v>8.0</v>
      </c>
      <c r="Y28" s="13">
        <v>1.0</v>
      </c>
      <c r="Z28" s="13">
        <v>10.0</v>
      </c>
      <c r="AA28" s="13">
        <v>1.0</v>
      </c>
      <c r="AC28" s="13">
        <v>5.0</v>
      </c>
      <c r="AD28" s="13">
        <v>3.0</v>
      </c>
      <c r="AE28" s="13">
        <v>6.0</v>
      </c>
      <c r="AF28" s="13">
        <v>2.0</v>
      </c>
      <c r="AG28" s="13">
        <v>11.0</v>
      </c>
      <c r="AH28" s="13">
        <v>5.0</v>
      </c>
      <c r="AI28" s="17">
        <v>0.45454545454545453</v>
      </c>
      <c r="AK28" s="13">
        <v>1.0</v>
      </c>
      <c r="AL28" s="13">
        <v>0.0</v>
      </c>
    </row>
    <row r="29" ht="12.75" customHeight="1">
      <c r="A29" s="20" t="s">
        <v>117</v>
      </c>
      <c r="B29" s="16">
        <v>0.6583333333333333</v>
      </c>
      <c r="C29" s="16">
        <v>10.712301587301589</v>
      </c>
      <c r="D29" s="16">
        <v>0.061455825152806065</v>
      </c>
      <c r="E29" s="13">
        <v>3.0</v>
      </c>
      <c r="F29" s="13">
        <v>8.0</v>
      </c>
      <c r="G29" s="13">
        <v>9.0</v>
      </c>
      <c r="H29" s="13">
        <v>97.0</v>
      </c>
      <c r="I29" s="13">
        <v>11.0</v>
      </c>
      <c r="J29" s="16">
        <v>0.7188378631677601</v>
      </c>
      <c r="K29" s="16">
        <f t="shared" si="46"/>
        <v>1.566433566</v>
      </c>
      <c r="L29" s="13">
        <v>7.0</v>
      </c>
      <c r="M29" s="13">
        <v>0.0</v>
      </c>
      <c r="N29" s="13">
        <v>9.0</v>
      </c>
      <c r="O29" s="13">
        <v>0.0</v>
      </c>
      <c r="P29" s="18">
        <v>0.7802936883205662</v>
      </c>
      <c r="Q29" s="19">
        <f t="shared" si="47"/>
        <v>2.2247669</v>
      </c>
      <c r="R29" s="13">
        <f>'e1'!O6+'e2'!O6+'e3'!O6+'e4'!O6+'e5'!O6+'e6'!O6+'e7'!O6+'e8'!O6+'e9'!O6+'e10'!O6+'e11'!O6+'e12'!O6+'e13'!O6+'e14'!O6</f>
        <v>37</v>
      </c>
      <c r="S29" s="13">
        <v>5.0</v>
      </c>
      <c r="T29" s="13">
        <f t="shared" si="48"/>
        <v>3</v>
      </c>
      <c r="V29" s="13">
        <v>2.0</v>
      </c>
      <c r="W29" s="13">
        <v>0.0</v>
      </c>
      <c r="X29" s="13">
        <v>7.0</v>
      </c>
      <c r="Y29" s="13">
        <v>0.0</v>
      </c>
      <c r="Z29" s="13">
        <v>9.0</v>
      </c>
      <c r="AA29" s="13">
        <v>0.0</v>
      </c>
      <c r="AC29" s="13">
        <v>5.0</v>
      </c>
      <c r="AD29" s="13">
        <v>3.0</v>
      </c>
      <c r="AE29" s="13">
        <v>6.0</v>
      </c>
      <c r="AF29" s="13">
        <v>1.0</v>
      </c>
      <c r="AG29" s="13">
        <v>11.0</v>
      </c>
      <c r="AH29" s="13">
        <v>4.0</v>
      </c>
      <c r="AI29" s="17">
        <v>0.36363636363636365</v>
      </c>
      <c r="AK29" s="13">
        <v>0.0</v>
      </c>
      <c r="AL29" s="13">
        <v>0.0</v>
      </c>
    </row>
    <row r="30" ht="12.75" customHeight="1">
      <c r="A30" s="20" t="s">
        <v>112</v>
      </c>
      <c r="B30" s="16">
        <v>2.45</v>
      </c>
      <c r="C30" s="16">
        <v>9.712301587301589</v>
      </c>
      <c r="D30" s="16">
        <v>0.2522574055158325</v>
      </c>
      <c r="E30" s="13">
        <v>1.0</v>
      </c>
      <c r="F30" s="13">
        <v>5.0</v>
      </c>
      <c r="G30" s="13">
        <v>11.0</v>
      </c>
      <c r="H30" s="13">
        <v>88.0</v>
      </c>
      <c r="I30" s="13">
        <v>10.0</v>
      </c>
      <c r="J30" s="16">
        <v>0.4875</v>
      </c>
      <c r="K30" s="16">
        <f t="shared" si="46"/>
        <v>0.9333333333</v>
      </c>
      <c r="L30" s="13">
        <v>7.0</v>
      </c>
      <c r="M30" s="13">
        <v>0.0</v>
      </c>
      <c r="N30" s="13">
        <v>9.0</v>
      </c>
      <c r="O30" s="13">
        <v>0.0</v>
      </c>
      <c r="P30" s="18">
        <v>0.7397574055158325</v>
      </c>
      <c r="Q30" s="19">
        <f t="shared" si="47"/>
        <v>3.383333333</v>
      </c>
      <c r="R30" s="13">
        <f>'e1'!O7+'e2'!O7+'e3'!O7+'e4'!O7+'e5'!O7+'e6'!O7+'e7'!O7+'e8'!O7+'e9'!O7+'e10'!O7+'e11'!O7+'e12'!O7+'e13'!O7+'e14'!O7</f>
        <v>36</v>
      </c>
      <c r="S30" s="13">
        <v>6.0</v>
      </c>
      <c r="T30" s="13">
        <f t="shared" si="48"/>
        <v>5</v>
      </c>
      <c r="V30" s="13">
        <v>2.0</v>
      </c>
      <c r="W30" s="13">
        <v>0.0</v>
      </c>
      <c r="X30" s="13">
        <v>6.0</v>
      </c>
      <c r="Y30" s="13">
        <v>2.0</v>
      </c>
      <c r="Z30" s="13">
        <v>8.0</v>
      </c>
      <c r="AA30" s="13">
        <v>2.0</v>
      </c>
      <c r="AC30" s="13">
        <v>5.0</v>
      </c>
      <c r="AD30" s="13">
        <v>1.0</v>
      </c>
      <c r="AE30" s="13">
        <v>6.0</v>
      </c>
      <c r="AF30" s="13">
        <v>2.0</v>
      </c>
      <c r="AG30" s="13">
        <v>11.0</v>
      </c>
      <c r="AH30" s="13">
        <v>3.0</v>
      </c>
      <c r="AI30" s="17">
        <v>0.2727272727272727</v>
      </c>
      <c r="AK30" s="13">
        <v>0.0</v>
      </c>
      <c r="AL30" s="13">
        <v>0.0</v>
      </c>
    </row>
    <row r="31" ht="12.75" customHeight="1">
      <c r="A31" s="14" t="s">
        <v>111</v>
      </c>
      <c r="B31" s="16">
        <v>1.2623015873015873</v>
      </c>
      <c r="C31" s="16">
        <v>7.698412698412699</v>
      </c>
      <c r="D31" s="16">
        <v>0.16396907216494844</v>
      </c>
      <c r="E31" s="13">
        <v>0.0</v>
      </c>
      <c r="F31" s="13">
        <v>5.0</v>
      </c>
      <c r="G31" s="13">
        <v>5.0</v>
      </c>
      <c r="H31" s="13">
        <v>65.0</v>
      </c>
      <c r="I31" s="13">
        <v>7.0</v>
      </c>
      <c r="J31" s="16">
        <v>0.7032967032967034</v>
      </c>
      <c r="K31" s="16">
        <f t="shared" si="46"/>
        <v>2.222222222</v>
      </c>
      <c r="L31" s="13">
        <v>5.0</v>
      </c>
      <c r="M31" s="13">
        <v>0.0</v>
      </c>
      <c r="N31" s="13">
        <v>9.0</v>
      </c>
      <c r="O31" s="13">
        <v>0.0</v>
      </c>
      <c r="P31" s="18">
        <v>0.8672657754616517</v>
      </c>
      <c r="Q31" s="19">
        <f t="shared" si="47"/>
        <v>3.48452381</v>
      </c>
      <c r="R31" s="13">
        <f>'e1'!O8+'e2'!O8+'e3'!O8+'e4'!O8+'e5'!O8+'e6'!O8+'e7'!O8+'e8'!O8+'e9'!O8+'e10'!O8+'e11'!O8+'e12'!O8+'e13'!O8+'e14'!O8</f>
        <v>32</v>
      </c>
      <c r="S31" s="13">
        <v>7.0</v>
      </c>
      <c r="T31" s="13">
        <f t="shared" si="48"/>
        <v>2</v>
      </c>
      <c r="V31" s="13">
        <v>1.0</v>
      </c>
      <c r="W31" s="13">
        <v>0.0</v>
      </c>
      <c r="X31" s="13">
        <v>5.0</v>
      </c>
      <c r="Y31" s="13">
        <v>0.0</v>
      </c>
      <c r="Z31" s="13">
        <v>6.0</v>
      </c>
      <c r="AA31" s="13">
        <v>0.0</v>
      </c>
      <c r="AC31" s="13">
        <v>5.0</v>
      </c>
      <c r="AD31" s="13">
        <v>4.0</v>
      </c>
      <c r="AE31" s="13">
        <v>6.0</v>
      </c>
      <c r="AF31" s="13">
        <v>4.0</v>
      </c>
      <c r="AG31" s="13">
        <v>11.0</v>
      </c>
      <c r="AH31" s="13">
        <v>8.0</v>
      </c>
      <c r="AI31" s="17">
        <v>0.7272727272727273</v>
      </c>
      <c r="AK31" s="13">
        <v>0.0</v>
      </c>
      <c r="AL31" s="13">
        <v>0.0</v>
      </c>
    </row>
    <row r="32" ht="12.75" customHeight="1">
      <c r="A32" s="14" t="s">
        <v>118</v>
      </c>
      <c r="B32" s="16">
        <v>0.5361111111111112</v>
      </c>
      <c r="C32" s="16">
        <v>5.698412698412699</v>
      </c>
      <c r="D32" s="16">
        <v>0.0940807799442897</v>
      </c>
      <c r="E32" s="13">
        <v>1.0</v>
      </c>
      <c r="F32" s="13">
        <v>5.0</v>
      </c>
      <c r="G32" s="13">
        <v>8.0</v>
      </c>
      <c r="H32" s="13">
        <v>66.0</v>
      </c>
      <c r="I32" s="13">
        <v>7.0</v>
      </c>
      <c r="J32" s="16">
        <v>0.696969696969697</v>
      </c>
      <c r="K32" s="16">
        <f t="shared" si="46"/>
        <v>1.666666667</v>
      </c>
      <c r="L32" s="13">
        <v>6.0</v>
      </c>
      <c r="M32" s="13">
        <v>0.0</v>
      </c>
      <c r="N32" s="13">
        <v>9.0</v>
      </c>
      <c r="O32" s="13">
        <v>0.0</v>
      </c>
      <c r="P32" s="18">
        <v>0.7910504769139868</v>
      </c>
      <c r="Q32" s="19">
        <f t="shared" si="47"/>
        <v>2.202777778</v>
      </c>
      <c r="R32" s="13">
        <f>'e1'!O9+'e2'!O9+'e3'!O9+'e4'!O9+'e5'!O9+'e6'!O9+'e7'!O9+'e8'!O9+'e9'!O9+'e10'!O9+'e11'!O9+'e12'!O9+'e13'!O9+'e14'!O9</f>
        <v>28</v>
      </c>
      <c r="S32" s="13">
        <v>8.0</v>
      </c>
      <c r="T32" s="13">
        <f t="shared" si="48"/>
        <v>2</v>
      </c>
      <c r="V32" s="13">
        <v>0.0</v>
      </c>
      <c r="W32" s="13">
        <v>0.0</v>
      </c>
      <c r="X32" s="13">
        <v>4.0</v>
      </c>
      <c r="Y32" s="13">
        <v>0.0</v>
      </c>
      <c r="Z32" s="13">
        <v>4.0</v>
      </c>
      <c r="AA32" s="13">
        <v>0.0</v>
      </c>
      <c r="AC32" s="13">
        <v>5.0</v>
      </c>
      <c r="AD32" s="13">
        <v>1.0</v>
      </c>
      <c r="AE32" s="13">
        <v>6.0</v>
      </c>
      <c r="AF32" s="13">
        <v>3.0</v>
      </c>
      <c r="AG32" s="13">
        <v>11.0</v>
      </c>
      <c r="AH32" s="13">
        <v>4.0</v>
      </c>
      <c r="AI32" s="17">
        <v>0.36363636363636365</v>
      </c>
      <c r="AK32" s="13">
        <v>0.0</v>
      </c>
      <c r="AL32" s="13">
        <v>0.0</v>
      </c>
    </row>
    <row r="33" ht="12.75" customHeight="1">
      <c r="A33" s="14" t="s">
        <v>114</v>
      </c>
      <c r="B33" s="16">
        <v>1.2623015873015873</v>
      </c>
      <c r="C33" s="16">
        <v>5.698412698412699</v>
      </c>
      <c r="D33" s="16">
        <v>0.22151810584958215</v>
      </c>
      <c r="E33" s="13">
        <v>1.0</v>
      </c>
      <c r="F33" s="13">
        <v>6.0</v>
      </c>
      <c r="G33" s="13">
        <v>12.0</v>
      </c>
      <c r="H33" s="13">
        <v>67.0</v>
      </c>
      <c r="I33" s="13">
        <v>7.0</v>
      </c>
      <c r="J33" s="16">
        <v>0.8315565031982943</v>
      </c>
      <c r="K33" s="16">
        <f t="shared" si="46"/>
        <v>1.5</v>
      </c>
      <c r="L33" s="13">
        <v>4.0</v>
      </c>
      <c r="M33" s="13">
        <v>0.0</v>
      </c>
      <c r="N33" s="13">
        <v>9.0</v>
      </c>
      <c r="O33" s="13">
        <v>0.0</v>
      </c>
      <c r="P33" s="18">
        <v>1.0530746090478764</v>
      </c>
      <c r="Q33" s="19">
        <f t="shared" si="47"/>
        <v>2.762301587</v>
      </c>
      <c r="R33" s="13">
        <f>'e1'!O10+'e2'!O10+'e3'!O10+'e4'!O10+'e5'!O10+'e6'!O10+'e7'!O10+'e8'!O10+'e9'!O10+'e10'!O10+'e11'!O10+'e12'!O10+'e13'!O10+'e14'!O10</f>
        <v>28</v>
      </c>
      <c r="S33" s="13">
        <v>9.0</v>
      </c>
      <c r="T33" s="13">
        <f t="shared" si="48"/>
        <v>1</v>
      </c>
      <c r="V33" s="13">
        <v>0.0</v>
      </c>
      <c r="W33" s="13">
        <v>0.0</v>
      </c>
      <c r="X33" s="13">
        <v>4.0</v>
      </c>
      <c r="Y33" s="13">
        <v>0.0</v>
      </c>
      <c r="Z33" s="13">
        <v>4.0</v>
      </c>
      <c r="AA33" s="13">
        <v>0.0</v>
      </c>
      <c r="AC33" s="13">
        <v>5.0</v>
      </c>
      <c r="AD33" s="13">
        <v>4.0</v>
      </c>
      <c r="AE33" s="13">
        <v>6.0</v>
      </c>
      <c r="AF33" s="13">
        <v>4.0</v>
      </c>
      <c r="AG33" s="13">
        <v>11.0</v>
      </c>
      <c r="AH33" s="13">
        <v>8.0</v>
      </c>
      <c r="AI33" s="17">
        <v>0.7272727272727273</v>
      </c>
      <c r="AK33" s="13">
        <v>0.0</v>
      </c>
      <c r="AL33" s="13">
        <v>0.0</v>
      </c>
    </row>
    <row r="34" ht="12.75" customHeight="1">
      <c r="A34" s="14" t="s">
        <v>113</v>
      </c>
      <c r="B34" s="16">
        <v>1.478968253968254</v>
      </c>
      <c r="C34" s="16">
        <v>5.448412698412699</v>
      </c>
      <c r="D34" s="16">
        <v>0.2714493809176985</v>
      </c>
      <c r="E34" s="13">
        <v>0.0</v>
      </c>
      <c r="F34" s="13">
        <v>5.0</v>
      </c>
      <c r="G34" s="13">
        <v>13.0</v>
      </c>
      <c r="H34" s="13">
        <v>58.0</v>
      </c>
      <c r="I34" s="13">
        <v>6.0</v>
      </c>
      <c r="J34" s="16">
        <v>0.7959770114942528</v>
      </c>
      <c r="K34" s="16">
        <f t="shared" si="46"/>
        <v>1.37254902</v>
      </c>
      <c r="L34" s="13">
        <v>3.0</v>
      </c>
      <c r="M34" s="13">
        <v>0.0</v>
      </c>
      <c r="N34" s="13">
        <v>9.0</v>
      </c>
      <c r="O34" s="13">
        <v>0.0</v>
      </c>
      <c r="P34" s="18">
        <v>1.0674263924119514</v>
      </c>
      <c r="Q34" s="19">
        <f t="shared" si="47"/>
        <v>2.851517274</v>
      </c>
      <c r="R34" s="13">
        <f>'e1'!O11+'e2'!O11+'e3'!O11+'e4'!O11+'e5'!O11+'e6'!O11+'e7'!O11+'e8'!O11+'e9'!O11+'e10'!O11+'e11'!O11+'e12'!O11+'e13'!O11+'e14'!O11</f>
        <v>27</v>
      </c>
      <c r="S34" s="13">
        <v>10.0</v>
      </c>
      <c r="T34" s="13">
        <f t="shared" si="48"/>
        <v>1</v>
      </c>
      <c r="V34" s="13">
        <v>0.0</v>
      </c>
      <c r="W34" s="13">
        <v>0.0</v>
      </c>
      <c r="X34" s="13">
        <v>4.0</v>
      </c>
      <c r="Y34" s="13">
        <v>1.0</v>
      </c>
      <c r="Z34" s="13">
        <v>4.0</v>
      </c>
      <c r="AA34" s="13">
        <v>1.0</v>
      </c>
      <c r="AC34" s="13">
        <v>4.0</v>
      </c>
      <c r="AD34" s="13">
        <v>0.0</v>
      </c>
      <c r="AE34" s="13">
        <v>6.0</v>
      </c>
      <c r="AF34" s="13">
        <v>4.0</v>
      </c>
      <c r="AG34" s="13">
        <v>10.0</v>
      </c>
      <c r="AH34" s="13">
        <v>4.0</v>
      </c>
      <c r="AI34" s="17">
        <v>0.4</v>
      </c>
      <c r="AK34" s="13">
        <v>0.0</v>
      </c>
      <c r="AL34" s="13">
        <v>0.0</v>
      </c>
    </row>
    <row r="35" ht="12.75" customHeight="1">
      <c r="A35" s="20" t="s">
        <v>122</v>
      </c>
      <c r="B35" s="16">
        <v>0.45</v>
      </c>
      <c r="C35" s="16">
        <v>4.262301587301588</v>
      </c>
      <c r="D35" s="16">
        <v>0.10557676194022902</v>
      </c>
      <c r="E35" s="13">
        <v>0.0</v>
      </c>
      <c r="F35" s="13">
        <v>4.0</v>
      </c>
      <c r="G35" s="13">
        <v>14.0</v>
      </c>
      <c r="H35" s="13">
        <v>65.0</v>
      </c>
      <c r="I35" s="13">
        <v>7.0</v>
      </c>
      <c r="J35" s="16">
        <v>0.5406593406593406</v>
      </c>
      <c r="K35" s="16">
        <f t="shared" si="46"/>
        <v>0.8888888889</v>
      </c>
      <c r="L35" s="13">
        <v>3.0</v>
      </c>
      <c r="M35" s="13">
        <v>0.0</v>
      </c>
      <c r="N35" s="13">
        <v>9.0</v>
      </c>
      <c r="O35" s="13">
        <v>0.0</v>
      </c>
      <c r="P35" s="18">
        <v>0.6462361025995697</v>
      </c>
      <c r="Q35" s="19">
        <f t="shared" si="47"/>
        <v>1.338888889</v>
      </c>
      <c r="R35" s="13">
        <f>'e1'!O12+'e2'!O12+'e3'!O12+'e4'!O12+'e5'!O12+'e6'!O12+'e7'!O12+'e8'!O12+'e9'!O12+'e10'!O12+'e11'!O12+'e12'!O12+'e13'!O12+'e14'!O12</f>
        <v>24</v>
      </c>
      <c r="S35" s="13">
        <v>11.0</v>
      </c>
      <c r="T35" s="13">
        <f t="shared" si="48"/>
        <v>3</v>
      </c>
      <c r="V35" s="13">
        <v>0.0</v>
      </c>
      <c r="W35" s="13">
        <v>0.0</v>
      </c>
      <c r="X35" s="13">
        <v>3.0</v>
      </c>
      <c r="Y35" s="13">
        <v>0.0</v>
      </c>
      <c r="Z35" s="13">
        <v>3.0</v>
      </c>
      <c r="AA35" s="13">
        <v>0.0</v>
      </c>
      <c r="AC35" s="13">
        <v>3.0</v>
      </c>
      <c r="AD35" s="13">
        <v>1.0</v>
      </c>
      <c r="AE35" s="13">
        <v>6.0</v>
      </c>
      <c r="AF35" s="13">
        <v>2.0</v>
      </c>
      <c r="AG35" s="13">
        <v>9.0</v>
      </c>
      <c r="AH35" s="13">
        <v>3.0</v>
      </c>
      <c r="AI35" s="17">
        <v>0.3333333333333333</v>
      </c>
      <c r="AK35" s="13">
        <v>0.0</v>
      </c>
      <c r="AL35" s="13">
        <v>0.0</v>
      </c>
    </row>
    <row r="36" ht="12.75" customHeight="1">
      <c r="A36" s="14" t="s">
        <v>120</v>
      </c>
      <c r="B36" s="16">
        <v>0.8123015873015873</v>
      </c>
      <c r="C36" s="16">
        <v>3.0484126984126982</v>
      </c>
      <c r="D36" s="16">
        <v>0.26646706586826346</v>
      </c>
      <c r="E36" s="13">
        <v>0.0</v>
      </c>
      <c r="F36" s="13">
        <v>2.0</v>
      </c>
      <c r="G36" s="13">
        <v>10.0</v>
      </c>
      <c r="H36" s="13">
        <v>37.0</v>
      </c>
      <c r="I36" s="13">
        <v>4.0</v>
      </c>
      <c r="J36" s="16">
        <v>0.43243243243243246</v>
      </c>
      <c r="K36" s="16">
        <f t="shared" si="46"/>
        <v>1</v>
      </c>
      <c r="L36" s="13">
        <v>3.0</v>
      </c>
      <c r="M36" s="13">
        <v>0.0</v>
      </c>
      <c r="N36" s="13">
        <v>9.0</v>
      </c>
      <c r="O36" s="13">
        <v>0.0</v>
      </c>
      <c r="P36" s="18">
        <v>0.698899498300696</v>
      </c>
      <c r="Q36" s="19">
        <f t="shared" si="47"/>
        <v>1.812301587</v>
      </c>
      <c r="R36" s="13">
        <f>'e1'!O13+'e2'!O13+'e3'!O13+'e4'!O13+'e5'!O13+'e6'!O13+'e7'!O13+'e8'!O13+'e9'!O13+'e10'!O13+'e11'!O13+'e12'!O13+'e13'!O13+'e14'!O13</f>
        <v>21</v>
      </c>
      <c r="S36" s="13">
        <v>12.0</v>
      </c>
      <c r="T36" s="13">
        <f t="shared" si="48"/>
        <v>2</v>
      </c>
      <c r="V36" s="13">
        <v>0.0</v>
      </c>
      <c r="W36" s="13">
        <v>0.0</v>
      </c>
      <c r="X36" s="13">
        <v>2.0</v>
      </c>
      <c r="Y36" s="13">
        <v>0.0</v>
      </c>
      <c r="Z36" s="13">
        <v>2.0</v>
      </c>
      <c r="AA36" s="13">
        <v>0.0</v>
      </c>
      <c r="AC36" s="13">
        <v>2.0</v>
      </c>
      <c r="AD36" s="13">
        <v>2.0</v>
      </c>
      <c r="AE36" s="13">
        <v>6.0</v>
      </c>
      <c r="AF36" s="13">
        <v>4.0</v>
      </c>
      <c r="AG36" s="13">
        <v>8.0</v>
      </c>
      <c r="AH36" s="13">
        <v>6.0</v>
      </c>
      <c r="AI36" s="17">
        <v>0.75</v>
      </c>
      <c r="AK36" s="13">
        <v>0.0</v>
      </c>
      <c r="AL36" s="13">
        <v>0.0</v>
      </c>
    </row>
    <row r="37" ht="12.75" customHeight="1">
      <c r="A37" s="20" t="s">
        <v>110</v>
      </c>
      <c r="B37" s="16">
        <v>1.75</v>
      </c>
      <c r="C37" s="16">
        <v>2.5623015873015875</v>
      </c>
      <c r="D37" s="16">
        <v>0.6829797119405296</v>
      </c>
      <c r="E37" s="13">
        <v>0.0</v>
      </c>
      <c r="F37" s="13">
        <v>3.0</v>
      </c>
      <c r="G37" s="13">
        <v>3.0</v>
      </c>
      <c r="H37" s="13">
        <v>42.0</v>
      </c>
      <c r="I37" s="13">
        <v>5.0</v>
      </c>
      <c r="J37" s="16">
        <v>0.5857142857142856</v>
      </c>
      <c r="K37" s="16">
        <f t="shared" si="46"/>
        <v>2.4</v>
      </c>
      <c r="L37" s="13">
        <v>4.0</v>
      </c>
      <c r="M37" s="13">
        <v>0.0</v>
      </c>
      <c r="N37" s="13">
        <v>9.0</v>
      </c>
      <c r="O37" s="13">
        <v>0.0</v>
      </c>
      <c r="P37" s="18">
        <v>1.2686939976548153</v>
      </c>
      <c r="Q37" s="19">
        <f t="shared" si="47"/>
        <v>4.15</v>
      </c>
      <c r="R37" s="13">
        <f>'e1'!O14+'e2'!O14+'e3'!O14+'e4'!O14+'e5'!O14+'e6'!O14+'e7'!O14+'e8'!O14+'e9'!O14+'e10'!O14+'e11'!O14+'e12'!O14+'e13'!O14+'e14'!O14</f>
        <v>18</v>
      </c>
      <c r="S37" s="13">
        <v>13.0</v>
      </c>
      <c r="T37" s="13">
        <f t="shared" si="48"/>
        <v>2</v>
      </c>
      <c r="V37" s="13">
        <v>0.0</v>
      </c>
      <c r="W37" s="13">
        <v>0.0</v>
      </c>
      <c r="X37" s="13">
        <v>1.0</v>
      </c>
      <c r="Y37" s="13">
        <v>1.0</v>
      </c>
      <c r="Z37" s="13">
        <v>1.0</v>
      </c>
      <c r="AA37" s="13">
        <v>1.0</v>
      </c>
      <c r="AC37" s="13">
        <v>2.0</v>
      </c>
      <c r="AD37" s="13">
        <v>0.0</v>
      </c>
      <c r="AE37" s="13">
        <v>6.0</v>
      </c>
      <c r="AF37" s="13">
        <v>2.0</v>
      </c>
      <c r="AG37" s="13">
        <v>8.0</v>
      </c>
      <c r="AH37" s="13">
        <v>2.0</v>
      </c>
      <c r="AI37" s="17">
        <v>0.25</v>
      </c>
      <c r="AK37" s="13">
        <v>1.0</v>
      </c>
      <c r="AL37" s="13">
        <v>1.0</v>
      </c>
    </row>
    <row r="38" ht="12.75" customHeight="1">
      <c r="A38" s="20" t="s">
        <v>121</v>
      </c>
      <c r="B38" s="16">
        <v>0.25</v>
      </c>
      <c r="C38" s="16">
        <v>1.728968253968254</v>
      </c>
      <c r="D38" s="16">
        <v>0.14459490475097544</v>
      </c>
      <c r="E38" s="13">
        <v>0.0</v>
      </c>
      <c r="F38" s="13">
        <v>3.0</v>
      </c>
      <c r="G38" s="13">
        <v>7.0</v>
      </c>
      <c r="H38" s="13">
        <v>42.0</v>
      </c>
      <c r="I38" s="13">
        <v>5.0</v>
      </c>
      <c r="J38" s="16">
        <v>0.5666666666666667</v>
      </c>
      <c r="K38" s="16">
        <f t="shared" si="46"/>
        <v>1.527272727</v>
      </c>
      <c r="L38" s="13">
        <v>3.0</v>
      </c>
      <c r="M38" s="13">
        <v>0.0</v>
      </c>
      <c r="N38" s="13">
        <v>9.0</v>
      </c>
      <c r="O38" s="13">
        <v>0.0</v>
      </c>
      <c r="P38" s="18">
        <v>0.7112615714176421</v>
      </c>
      <c r="Q38" s="19">
        <f t="shared" si="47"/>
        <v>1.777272727</v>
      </c>
      <c r="R38" s="13">
        <f>'e1'!O15+'e2'!O15+'e3'!O15+'e4'!O15+'e5'!O15+'e6'!O15+'e7'!O15+'e8'!O15+'e9'!O15+'e10'!O15+'e11'!O15+'e12'!O15+'e13'!O15+'e14'!O15</f>
        <v>15</v>
      </c>
      <c r="S38" s="13">
        <v>14.0</v>
      </c>
      <c r="T38" s="13">
        <f t="shared" si="48"/>
        <v>2</v>
      </c>
      <c r="V38" s="13">
        <v>0.0</v>
      </c>
      <c r="W38" s="13">
        <v>0.0</v>
      </c>
      <c r="X38" s="13">
        <v>1.0</v>
      </c>
      <c r="Y38" s="13">
        <v>0.0</v>
      </c>
      <c r="Z38" s="13">
        <v>1.0</v>
      </c>
      <c r="AA38" s="13">
        <v>0.0</v>
      </c>
      <c r="AC38" s="13">
        <v>1.0</v>
      </c>
      <c r="AD38" s="13">
        <v>1.0</v>
      </c>
      <c r="AE38" s="13">
        <v>5.0</v>
      </c>
      <c r="AF38" s="13">
        <v>1.0</v>
      </c>
      <c r="AG38" s="13">
        <v>6.0</v>
      </c>
      <c r="AH38" s="13">
        <v>2.0</v>
      </c>
      <c r="AI38" s="17">
        <v>0.3333333333333333</v>
      </c>
      <c r="AK38" s="13">
        <v>0.0</v>
      </c>
      <c r="AL38" s="13">
        <v>0.0</v>
      </c>
    </row>
    <row r="39" ht="12.75" customHeight="1">
      <c r="A39" s="14" t="s">
        <v>116</v>
      </c>
      <c r="B39" s="16">
        <v>0.33611111111111114</v>
      </c>
      <c r="C39" s="16">
        <v>1.715079365079365</v>
      </c>
      <c r="D39" s="16">
        <v>0.19597408607126332</v>
      </c>
      <c r="E39" s="13">
        <v>1.0</v>
      </c>
      <c r="F39" s="13">
        <v>1.0</v>
      </c>
      <c r="G39" s="13">
        <v>3.0</v>
      </c>
      <c r="H39" s="13">
        <v>18.0</v>
      </c>
      <c r="I39" s="13">
        <v>2.0</v>
      </c>
      <c r="J39" s="16">
        <v>0.4166666666666667</v>
      </c>
      <c r="K39" s="16">
        <f t="shared" si="46"/>
        <v>2</v>
      </c>
      <c r="L39" s="13">
        <v>1.0</v>
      </c>
      <c r="M39" s="13">
        <v>0.0</v>
      </c>
      <c r="N39" s="13">
        <v>9.0</v>
      </c>
      <c r="O39" s="13">
        <v>0.0</v>
      </c>
      <c r="P39" s="18">
        <v>0.6126407527379301</v>
      </c>
      <c r="Q39" s="19">
        <f t="shared" si="47"/>
        <v>2.336111111</v>
      </c>
      <c r="R39" s="13">
        <f>'e1'!O16+'e2'!O16+'e3'!O16+'e4'!O16+'e5'!O16+'e6'!O16+'e7'!O16+'e8'!O16+'e9'!O16+'e10'!O16+'e11'!O16+'e12'!O16+'e13'!O16+'e14'!O16</f>
        <v>15</v>
      </c>
      <c r="S39" s="13">
        <v>15.0</v>
      </c>
      <c r="T39" s="13">
        <f t="shared" si="48"/>
        <v>1</v>
      </c>
      <c r="V39" s="13">
        <v>0.0</v>
      </c>
      <c r="W39" s="13">
        <v>0.0</v>
      </c>
      <c r="X39" s="13">
        <v>1.0</v>
      </c>
      <c r="Y39" s="13">
        <v>0.0</v>
      </c>
      <c r="Z39" s="13">
        <v>1.0</v>
      </c>
      <c r="AA39" s="13">
        <v>0.0</v>
      </c>
      <c r="AC39" s="13">
        <v>1.0</v>
      </c>
      <c r="AD39" s="13">
        <v>0.0</v>
      </c>
      <c r="AE39" s="13">
        <v>5.0</v>
      </c>
      <c r="AF39" s="13">
        <v>3.0</v>
      </c>
      <c r="AG39" s="13">
        <v>6.0</v>
      </c>
      <c r="AH39" s="13">
        <v>3.0</v>
      </c>
      <c r="AI39" s="17">
        <v>0.5</v>
      </c>
      <c r="AK39" s="13">
        <v>0.0</v>
      </c>
      <c r="AL39" s="13">
        <v>0.0</v>
      </c>
    </row>
    <row r="40" ht="12.75" customHeight="1">
      <c r="A40" s="20" t="s">
        <v>115</v>
      </c>
      <c r="B40" s="16">
        <v>0.25</v>
      </c>
      <c r="C40" s="16">
        <v>0.728968253968254</v>
      </c>
      <c r="D40" s="16">
        <v>0.3429504627109417</v>
      </c>
      <c r="E40" s="13">
        <v>0.0</v>
      </c>
      <c r="F40" s="13">
        <v>3.0</v>
      </c>
      <c r="G40" s="13">
        <v>6.0</v>
      </c>
      <c r="H40" s="13">
        <v>35.0</v>
      </c>
      <c r="I40" s="13">
        <v>4.0</v>
      </c>
      <c r="J40" s="16">
        <v>0.7071428571428572</v>
      </c>
      <c r="K40" s="16">
        <f t="shared" si="46"/>
        <v>2.1</v>
      </c>
      <c r="L40" s="13">
        <v>3.0</v>
      </c>
      <c r="M40" s="13">
        <v>0.0</v>
      </c>
      <c r="N40" s="13">
        <v>9.0</v>
      </c>
      <c r="O40" s="13">
        <v>0.0</v>
      </c>
      <c r="P40" s="18">
        <v>1.050093319853799</v>
      </c>
      <c r="Q40" s="19">
        <f t="shared" si="47"/>
        <v>2.35</v>
      </c>
      <c r="R40" s="13">
        <f>'e1'!O17+'e2'!O17+'e3'!O17+'e4'!O17+'e5'!O17+'e6'!O17+'e7'!O17+'e8'!O17+'e9'!O17+'e10'!O17+'e11'!O17+'e12'!O17+'e13'!O17+'e14'!O17</f>
        <v>14</v>
      </c>
      <c r="S40" s="13">
        <v>16.0</v>
      </c>
      <c r="T40" s="13">
        <f t="shared" si="48"/>
        <v>1</v>
      </c>
      <c r="V40" s="13">
        <v>0.0</v>
      </c>
      <c r="W40" s="13">
        <v>0.0</v>
      </c>
      <c r="X40" s="13">
        <v>0.0</v>
      </c>
      <c r="Y40" s="13">
        <v>0.0</v>
      </c>
      <c r="Z40" s="13">
        <v>0.0</v>
      </c>
      <c r="AA40" s="13">
        <v>0.0</v>
      </c>
      <c r="AC40" s="13">
        <v>1.0</v>
      </c>
      <c r="AD40" s="13">
        <v>1.0</v>
      </c>
      <c r="AE40" s="13">
        <v>5.0</v>
      </c>
      <c r="AF40" s="13">
        <v>1.0</v>
      </c>
      <c r="AG40" s="13">
        <v>6.0</v>
      </c>
      <c r="AH40" s="13">
        <v>2.0</v>
      </c>
      <c r="AI40" s="17">
        <v>0.3333333333333333</v>
      </c>
      <c r="AK40" s="13">
        <v>0.0</v>
      </c>
      <c r="AL40" s="13">
        <v>0.0</v>
      </c>
    </row>
    <row r="41" ht="12.75" customHeight="1">
      <c r="A41" s="20" t="s">
        <v>119</v>
      </c>
      <c r="B41" s="16">
        <v>0.125</v>
      </c>
      <c r="C41" s="16">
        <v>0.478968253968254</v>
      </c>
      <c r="D41" s="16">
        <v>0.2609776304888152</v>
      </c>
      <c r="E41" s="13">
        <v>0.0</v>
      </c>
      <c r="F41" s="13">
        <v>2.0</v>
      </c>
      <c r="G41" s="13">
        <v>5.0</v>
      </c>
      <c r="H41" s="13">
        <v>27.0</v>
      </c>
      <c r="I41" s="13">
        <v>3.0</v>
      </c>
      <c r="J41" s="16">
        <v>0.6049382716049383</v>
      </c>
      <c r="K41" s="16">
        <f t="shared" si="46"/>
        <v>2.074074074</v>
      </c>
      <c r="L41" s="13">
        <v>2.0</v>
      </c>
      <c r="M41" s="13">
        <v>0.0</v>
      </c>
      <c r="N41" s="13">
        <v>9.0</v>
      </c>
      <c r="O41" s="13">
        <v>0.0</v>
      </c>
      <c r="P41" s="18">
        <v>0.8659159020937535</v>
      </c>
      <c r="Q41" s="19">
        <f t="shared" si="47"/>
        <v>2.199074074</v>
      </c>
      <c r="R41" s="13">
        <f>'e1'!O18+'e2'!O18+'e3'!O18+'e4'!O18+'e5'!O18+'e6'!O18+'e7'!O18+'e8'!O18+'e9'!O18+'e10'!O18+'e11'!O18+'e12'!O18+'e13'!O18+'e14'!O18</f>
        <v>11</v>
      </c>
      <c r="S41" s="13">
        <v>17.0</v>
      </c>
      <c r="T41" s="13">
        <f t="shared" si="48"/>
        <v>1</v>
      </c>
      <c r="V41" s="13">
        <v>0.0</v>
      </c>
      <c r="W41" s="13">
        <v>0.0</v>
      </c>
      <c r="X41" s="13">
        <v>0.0</v>
      </c>
      <c r="Y41" s="13">
        <v>0.0</v>
      </c>
      <c r="Z41" s="13">
        <v>0.0</v>
      </c>
      <c r="AA41" s="13">
        <v>0.0</v>
      </c>
      <c r="AC41" s="13">
        <v>0.0</v>
      </c>
      <c r="AD41" s="13">
        <v>0.0</v>
      </c>
      <c r="AE41" s="13">
        <v>4.0</v>
      </c>
      <c r="AF41" s="13">
        <v>1.0</v>
      </c>
      <c r="AG41" s="13">
        <v>4.0</v>
      </c>
      <c r="AH41" s="13">
        <v>1.0</v>
      </c>
      <c r="AI41" s="17">
        <v>0.25</v>
      </c>
      <c r="AK41" s="13">
        <v>0.0</v>
      </c>
      <c r="AL41" s="13">
        <v>0.0</v>
      </c>
    </row>
    <row r="42" ht="12.75" customHeight="1">
      <c r="A42" s="20" t="s">
        <v>123</v>
      </c>
      <c r="B42" s="16">
        <v>0.125</v>
      </c>
      <c r="C42" s="16">
        <v>0.33611111111111114</v>
      </c>
      <c r="D42" s="16">
        <v>0.371900826446281</v>
      </c>
      <c r="E42" s="13">
        <v>0.0</v>
      </c>
      <c r="F42" s="13">
        <v>1.0</v>
      </c>
      <c r="G42" s="13">
        <v>8.0</v>
      </c>
      <c r="H42" s="13">
        <v>19.0</v>
      </c>
      <c r="I42" s="13">
        <v>2.0</v>
      </c>
      <c r="J42" s="16">
        <v>0.2894736842105263</v>
      </c>
      <c r="K42" s="16">
        <f t="shared" si="46"/>
        <v>1.166666667</v>
      </c>
      <c r="L42" s="13">
        <v>1.0</v>
      </c>
      <c r="M42" s="13">
        <v>0.0</v>
      </c>
      <c r="N42" s="13">
        <v>9.0</v>
      </c>
      <c r="O42" s="13">
        <v>0.0</v>
      </c>
      <c r="P42" s="18">
        <v>0.6613745106568073</v>
      </c>
      <c r="Q42" s="19">
        <f t="shared" si="47"/>
        <v>1.291666667</v>
      </c>
      <c r="R42" s="13">
        <f>'e1'!O19+'e2'!O19+'e3'!O19+'e4'!O19+'e5'!O19+'e6'!O19+'e7'!O19+'e8'!O19+'e9'!O19+'e10'!O19+'e11'!O19+'e12'!O19+'e13'!O19+'e14'!O19</f>
        <v>8</v>
      </c>
      <c r="S42" s="13">
        <v>18.0</v>
      </c>
      <c r="T42" s="13">
        <f t="shared" si="48"/>
        <v>1</v>
      </c>
      <c r="V42" s="13">
        <v>0.0</v>
      </c>
      <c r="W42" s="13">
        <v>0.0</v>
      </c>
      <c r="X42" s="13">
        <v>0.0</v>
      </c>
      <c r="Y42" s="13">
        <v>0.0</v>
      </c>
      <c r="Z42" s="13">
        <v>0.0</v>
      </c>
      <c r="AA42" s="13">
        <v>0.0</v>
      </c>
      <c r="AC42" s="13">
        <v>0.0</v>
      </c>
      <c r="AD42" s="13">
        <v>0.0</v>
      </c>
      <c r="AE42" s="13">
        <v>3.0</v>
      </c>
      <c r="AF42" s="13">
        <v>1.0</v>
      </c>
      <c r="AG42" s="13">
        <v>3.0</v>
      </c>
      <c r="AH42" s="13">
        <v>1.0</v>
      </c>
      <c r="AI42" s="17">
        <v>0.3333333333333333</v>
      </c>
      <c r="AK42" s="13">
        <v>0.0</v>
      </c>
      <c r="AL42" s="13">
        <v>0.0</v>
      </c>
    </row>
    <row r="43" ht="12.75" customHeight="1">
      <c r="A43" s="14" t="s">
        <v>124</v>
      </c>
      <c r="B43" s="16">
        <v>0.1</v>
      </c>
      <c r="C43" s="16">
        <v>0.2111111111111111</v>
      </c>
      <c r="D43" s="16">
        <v>0.4736842105263158</v>
      </c>
      <c r="E43" s="13">
        <v>0.0</v>
      </c>
      <c r="F43" s="13">
        <v>0.0</v>
      </c>
      <c r="G43" s="13">
        <v>7.0</v>
      </c>
      <c r="H43" s="13">
        <v>10.0</v>
      </c>
      <c r="I43" s="13">
        <v>1.0</v>
      </c>
      <c r="J43" s="16">
        <v>-0.7</v>
      </c>
      <c r="K43" s="16">
        <f t="shared" si="46"/>
        <v>0</v>
      </c>
      <c r="L43" s="13">
        <v>0.0</v>
      </c>
      <c r="M43" s="13">
        <v>0.0</v>
      </c>
      <c r="N43" s="13">
        <v>9.0</v>
      </c>
      <c r="O43" s="13">
        <v>0.0</v>
      </c>
      <c r="P43" s="18">
        <v>-0.22631578947368414</v>
      </c>
      <c r="Q43" s="19">
        <f t="shared" si="47"/>
        <v>0.1</v>
      </c>
      <c r="R43" s="13">
        <f>'e1'!O20+'e2'!O20+'e3'!O20+'e4'!O20+'e5'!O20+'e6'!O20+'e7'!O20+'e8'!O20+'e9'!O20+'e10'!O20+'e11'!O20+'e12'!O20+'e13'!O20+'e14'!O20</f>
        <v>6</v>
      </c>
      <c r="S43" s="13">
        <v>19.0</v>
      </c>
      <c r="T43" s="13">
        <f t="shared" si="48"/>
        <v>1</v>
      </c>
      <c r="V43" s="13">
        <v>0.0</v>
      </c>
      <c r="W43" s="13">
        <v>0.0</v>
      </c>
      <c r="X43" s="13">
        <v>0.0</v>
      </c>
      <c r="Y43" s="13">
        <v>0.0</v>
      </c>
      <c r="Z43" s="13">
        <v>0.0</v>
      </c>
      <c r="AA43" s="13">
        <v>0.0</v>
      </c>
      <c r="AC43" s="13">
        <v>0.0</v>
      </c>
      <c r="AD43" s="13">
        <v>0.0</v>
      </c>
      <c r="AE43" s="13">
        <v>2.0</v>
      </c>
      <c r="AF43" s="13">
        <v>1.0</v>
      </c>
      <c r="AG43" s="13">
        <v>2.0</v>
      </c>
      <c r="AH43" s="13">
        <v>1.0</v>
      </c>
      <c r="AI43" s="17">
        <v>0.5</v>
      </c>
      <c r="AK43" s="13">
        <v>0.0</v>
      </c>
      <c r="AL43" s="13">
        <v>0.0</v>
      </c>
    </row>
    <row r="44" ht="12.75" customHeight="1">
      <c r="A44" s="20" t="s">
        <v>125</v>
      </c>
      <c r="B44" s="16">
        <v>0.0</v>
      </c>
      <c r="C44" s="16">
        <v>0.1</v>
      </c>
      <c r="D44" s="16">
        <v>0.0</v>
      </c>
      <c r="E44" s="13">
        <v>0.0</v>
      </c>
      <c r="F44" s="13">
        <v>0.0</v>
      </c>
      <c r="G44" s="13">
        <v>9.0</v>
      </c>
      <c r="H44" s="13">
        <v>10.0</v>
      </c>
      <c r="I44" s="13">
        <v>1.0</v>
      </c>
      <c r="J44" s="16">
        <v>-0.9</v>
      </c>
      <c r="K44" s="16">
        <f t="shared" si="46"/>
        <v>0</v>
      </c>
      <c r="L44" s="13">
        <v>0.0</v>
      </c>
      <c r="M44" s="13">
        <v>0.0</v>
      </c>
      <c r="N44" s="13">
        <v>9.0</v>
      </c>
      <c r="O44" s="13">
        <v>0.0</v>
      </c>
      <c r="P44" s="18">
        <v>-0.9</v>
      </c>
      <c r="Q44" s="19">
        <f t="shared" si="47"/>
        <v>0</v>
      </c>
      <c r="R44" s="13">
        <f>'e1'!O21+'e2'!O21+'e3'!O21+'e4'!O21+'e5'!O21+'e6'!O21+'e7'!O21+'e8'!O21+'e9'!O21+'e10'!O21+'e11'!O21+'e12'!O21+'e13'!O21+'e14'!O21</f>
        <v>3</v>
      </c>
      <c r="S44" s="13">
        <v>20.0</v>
      </c>
      <c r="T44" s="13">
        <f t="shared" si="48"/>
        <v>1</v>
      </c>
      <c r="V44" s="13">
        <v>0.0</v>
      </c>
      <c r="W44" s="13">
        <v>0.0</v>
      </c>
      <c r="X44" s="13">
        <v>0.0</v>
      </c>
      <c r="Y44" s="13">
        <v>0.0</v>
      </c>
      <c r="Z44" s="13">
        <v>0.0</v>
      </c>
      <c r="AA44" s="13">
        <v>0.0</v>
      </c>
      <c r="AC44" s="13">
        <v>0.0</v>
      </c>
      <c r="AD44" s="13">
        <v>0.0</v>
      </c>
      <c r="AE44" s="13">
        <v>1.0</v>
      </c>
      <c r="AF44" s="13">
        <v>0.0</v>
      </c>
      <c r="AG44" s="13">
        <v>1.0</v>
      </c>
      <c r="AH44" s="13">
        <v>0.0</v>
      </c>
      <c r="AI44" s="17">
        <v>0.0</v>
      </c>
      <c r="AK44" s="13">
        <v>0.0</v>
      </c>
      <c r="AL44" s="13">
        <v>0.0</v>
      </c>
    </row>
    <row r="45" ht="12.75" customHeight="1">
      <c r="F45" s="7" t="s">
        <v>126</v>
      </c>
    </row>
    <row r="46" ht="12.75" customHeight="1">
      <c r="F46" s="7" t="s">
        <v>127</v>
      </c>
    </row>
    <row r="47" ht="12.75" customHeight="1"/>
    <row r="48" ht="12.75" customHeight="1"/>
    <row r="49" ht="16.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40.5" customHeight="1"/>
    <row r="78" ht="28.5" customHeight="1"/>
    <row r="79" ht="33.75" customHeight="1"/>
    <row r="80" ht="30.75" customHeight="1"/>
    <row r="81" ht="16.5" customHeight="1"/>
    <row r="82" ht="18.0" customHeight="1"/>
    <row r="83" ht="31.5" customHeight="1"/>
    <row r="84" ht="21.75" customHeight="1"/>
    <row r="85" ht="27.75" customHeight="1"/>
    <row r="86" ht="30.75" customHeight="1"/>
    <row r="87" ht="12.75" customHeight="1"/>
    <row r="88" ht="33.75" customHeight="1"/>
    <row r="89" ht="52.5" customHeight="1"/>
    <row r="90" ht="37.5" customHeight="1"/>
    <row r="91" ht="54.75" customHeight="1"/>
    <row r="92" ht="24.75" customHeight="1"/>
    <row r="93" ht="24.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63"/>
    <col customWidth="1" min="2" max="27" width="6.0"/>
    <col customWidth="1" min="28" max="30" width="6.88"/>
  </cols>
  <sheetData>
    <row r="1" ht="12.75" customHeight="1">
      <c r="B1" s="13" t="s">
        <v>11</v>
      </c>
      <c r="C1" s="13" t="s">
        <v>14</v>
      </c>
      <c r="D1" s="13" t="s">
        <v>18</v>
      </c>
      <c r="F1" s="13" t="s">
        <v>53</v>
      </c>
      <c r="G1" s="13" t="s">
        <v>56</v>
      </c>
      <c r="H1" s="13" t="s">
        <v>58</v>
      </c>
      <c r="I1" s="13" t="s">
        <v>60</v>
      </c>
      <c r="J1" s="13" t="s">
        <v>66</v>
      </c>
      <c r="L1" s="13" t="s">
        <v>87</v>
      </c>
      <c r="M1" s="13" t="s">
        <v>90</v>
      </c>
      <c r="O1" s="13" t="s">
        <v>224</v>
      </c>
      <c r="P1" s="13" t="s">
        <v>225</v>
      </c>
      <c r="S1" s="13" t="s">
        <v>20</v>
      </c>
      <c r="T1" s="13" t="s">
        <v>22</v>
      </c>
      <c r="U1" s="13" t="s">
        <v>24</v>
      </c>
      <c r="V1" s="13" t="s">
        <v>26</v>
      </c>
      <c r="X1" s="13" t="s">
        <v>34</v>
      </c>
      <c r="Y1" s="13" t="s">
        <v>36</v>
      </c>
      <c r="Z1" s="13" t="s">
        <v>38</v>
      </c>
      <c r="AA1" s="13" t="s">
        <v>40</v>
      </c>
    </row>
    <row r="2" ht="12.75" customHeight="1">
      <c r="A2" s="14" t="s">
        <v>107</v>
      </c>
      <c r="B2" s="13">
        <f t="shared" ref="B2:B6" si="1">H26</f>
        <v>2</v>
      </c>
      <c r="C2" s="13">
        <v>2.0</v>
      </c>
      <c r="F2" s="13">
        <v>2.0</v>
      </c>
      <c r="H2" s="13">
        <v>9.0</v>
      </c>
      <c r="I2" s="13">
        <v>2.0</v>
      </c>
      <c r="J2" s="13">
        <v>2.0</v>
      </c>
      <c r="L2" s="13">
        <v>5.0</v>
      </c>
      <c r="M2" s="13">
        <v>9.0</v>
      </c>
      <c r="O2" s="13">
        <v>3.0</v>
      </c>
      <c r="U2" s="13">
        <v>2.0</v>
      </c>
      <c r="V2" s="13">
        <v>2.0</v>
      </c>
    </row>
    <row r="3" ht="12.75" customHeight="1">
      <c r="A3" s="14" t="s">
        <v>106</v>
      </c>
      <c r="B3" s="13">
        <f t="shared" si="1"/>
        <v>0</v>
      </c>
      <c r="C3" s="13">
        <v>2.0</v>
      </c>
      <c r="F3" s="13">
        <v>2.0</v>
      </c>
      <c r="G3" s="13">
        <v>1.0</v>
      </c>
      <c r="H3" s="13">
        <v>9.0</v>
      </c>
      <c r="I3" s="13">
        <v>2.0</v>
      </c>
      <c r="J3" s="13">
        <v>1.0</v>
      </c>
      <c r="L3" s="13">
        <v>4.0</v>
      </c>
      <c r="M3" s="13">
        <v>9.0</v>
      </c>
      <c r="O3" s="13">
        <v>3.0</v>
      </c>
      <c r="U3" s="13">
        <v>2.0</v>
      </c>
    </row>
    <row r="4" ht="12.75" customHeight="1">
      <c r="A4" s="14" t="s">
        <v>108</v>
      </c>
      <c r="B4" s="13">
        <f t="shared" si="1"/>
        <v>0</v>
      </c>
      <c r="C4" s="13">
        <v>2.0</v>
      </c>
      <c r="F4" s="13">
        <v>2.0</v>
      </c>
      <c r="G4" s="13">
        <v>1.0</v>
      </c>
      <c r="H4" s="13">
        <v>9.0</v>
      </c>
      <c r="I4" s="13">
        <v>2.0</v>
      </c>
      <c r="J4" s="13">
        <v>1.0</v>
      </c>
      <c r="M4" s="13">
        <v>9.0</v>
      </c>
      <c r="O4" s="13">
        <v>3.0</v>
      </c>
      <c r="U4" s="13">
        <v>2.0</v>
      </c>
    </row>
    <row r="5" ht="12.75" customHeight="1">
      <c r="A5" s="20" t="s">
        <v>109</v>
      </c>
      <c r="B5" s="13">
        <f t="shared" si="1"/>
        <v>0</v>
      </c>
      <c r="C5" s="13">
        <v>2.0</v>
      </c>
      <c r="F5" s="13">
        <v>1.0</v>
      </c>
      <c r="G5" s="13">
        <v>3.0</v>
      </c>
      <c r="H5" s="13">
        <v>9.0</v>
      </c>
      <c r="I5" s="13">
        <v>2.0</v>
      </c>
      <c r="J5" s="13">
        <v>1.0</v>
      </c>
      <c r="M5" s="13">
        <v>9.0</v>
      </c>
      <c r="O5" s="13">
        <v>2.0</v>
      </c>
      <c r="U5" s="13">
        <v>2.0</v>
      </c>
    </row>
    <row r="6" ht="12.75" customHeight="1">
      <c r="A6" s="20" t="s">
        <v>117</v>
      </c>
      <c r="B6" s="13">
        <f t="shared" si="1"/>
        <v>0</v>
      </c>
      <c r="C6" s="13">
        <v>1.0</v>
      </c>
      <c r="F6" s="13">
        <v>0.0</v>
      </c>
      <c r="G6" s="13">
        <v>4.0</v>
      </c>
      <c r="H6" s="13">
        <v>9.0</v>
      </c>
      <c r="I6" s="13">
        <v>1.0</v>
      </c>
      <c r="M6" s="13">
        <v>9.0</v>
      </c>
      <c r="O6" s="13">
        <v>1.0</v>
      </c>
      <c r="U6" s="13">
        <v>1.0</v>
      </c>
    </row>
    <row r="7" ht="12.75" customHeight="1">
      <c r="A7" s="28" t="s">
        <v>112</v>
      </c>
      <c r="M7" s="13">
        <v>9.0</v>
      </c>
    </row>
    <row r="8" ht="12.75" customHeight="1">
      <c r="A8" s="28" t="s">
        <v>111</v>
      </c>
      <c r="M8" s="13">
        <v>9.0</v>
      </c>
    </row>
    <row r="9" ht="12.75" customHeight="1">
      <c r="A9" s="28" t="s">
        <v>118</v>
      </c>
      <c r="M9" s="13">
        <v>9.0</v>
      </c>
    </row>
    <row r="10" ht="12.75" customHeight="1">
      <c r="A10" s="28" t="s">
        <v>114</v>
      </c>
      <c r="M10" s="13">
        <v>9.0</v>
      </c>
    </row>
    <row r="11" ht="12.75" customHeight="1">
      <c r="A11" s="28" t="s">
        <v>113</v>
      </c>
      <c r="M11" s="13">
        <v>9.0</v>
      </c>
    </row>
    <row r="12" ht="12.75" customHeight="1">
      <c r="A12" s="28" t="s">
        <v>122</v>
      </c>
      <c r="M12" s="13">
        <v>9.0</v>
      </c>
    </row>
    <row r="13" ht="12.75" customHeight="1">
      <c r="A13" s="28" t="s">
        <v>120</v>
      </c>
      <c r="M13" s="13">
        <v>9.0</v>
      </c>
    </row>
    <row r="14" ht="12.75" customHeight="1">
      <c r="A14" s="28" t="s">
        <v>110</v>
      </c>
      <c r="M14" s="13">
        <v>9.0</v>
      </c>
    </row>
    <row r="15" ht="12.75" customHeight="1">
      <c r="A15" s="28" t="s">
        <v>121</v>
      </c>
      <c r="M15" s="13">
        <v>9.0</v>
      </c>
    </row>
    <row r="16" ht="12.75" customHeight="1">
      <c r="A16" s="28" t="s">
        <v>116</v>
      </c>
      <c r="M16" s="13">
        <v>9.0</v>
      </c>
    </row>
    <row r="17" ht="12.75" customHeight="1">
      <c r="A17" s="28" t="s">
        <v>115</v>
      </c>
      <c r="M17" s="13">
        <v>9.0</v>
      </c>
    </row>
    <row r="18" ht="12.75" customHeight="1">
      <c r="A18" s="28" t="s">
        <v>119</v>
      </c>
      <c r="M18" s="13">
        <v>9.0</v>
      </c>
    </row>
    <row r="19" ht="12.75" customHeight="1">
      <c r="A19" s="28" t="s">
        <v>123</v>
      </c>
      <c r="M19" s="13">
        <v>9.0</v>
      </c>
    </row>
    <row r="20" ht="12.75" customHeight="1">
      <c r="A20" s="28" t="s">
        <v>124</v>
      </c>
      <c r="M20" s="13">
        <v>9.0</v>
      </c>
    </row>
    <row r="21" ht="12.75" customHeight="1">
      <c r="A21" s="28" t="s">
        <v>125</v>
      </c>
      <c r="M21" s="13">
        <v>9.0</v>
      </c>
    </row>
    <row r="22" ht="12.75" customHeight="1"/>
    <row r="23" ht="12.75" customHeight="1">
      <c r="F23" s="13" t="s">
        <v>226</v>
      </c>
    </row>
    <row r="24" ht="12.75" customHeight="1">
      <c r="B24" s="13" t="s">
        <v>211</v>
      </c>
      <c r="E24" s="13" t="s">
        <v>212</v>
      </c>
      <c r="P24" s="13" t="s">
        <v>227</v>
      </c>
      <c r="V24" s="13" t="s">
        <v>228</v>
      </c>
      <c r="AB24" s="7" t="s">
        <v>229</v>
      </c>
    </row>
    <row r="25" ht="12.75" customHeight="1">
      <c r="B25" s="13" t="s">
        <v>230</v>
      </c>
      <c r="C25" s="13" t="s">
        <v>231</v>
      </c>
      <c r="D25" s="13" t="s">
        <v>232</v>
      </c>
      <c r="E25" s="13" t="s">
        <v>230</v>
      </c>
      <c r="F25" s="13" t="s">
        <v>231</v>
      </c>
      <c r="G25" s="13" t="s">
        <v>232</v>
      </c>
      <c r="H25" s="13" t="s">
        <v>233</v>
      </c>
      <c r="P25" s="29" t="s">
        <v>234</v>
      </c>
      <c r="Q25" s="30" t="s">
        <v>235</v>
      </c>
      <c r="V25" s="29" t="s">
        <v>236</v>
      </c>
      <c r="W25" s="30" t="s">
        <v>237</v>
      </c>
      <c r="AB25" s="29" t="s">
        <v>236</v>
      </c>
      <c r="AC25" s="29" t="s">
        <v>234</v>
      </c>
      <c r="AD25" s="29" t="s">
        <v>238</v>
      </c>
    </row>
    <row r="26" ht="12.75" customHeight="1">
      <c r="A26" s="14" t="s">
        <v>107</v>
      </c>
      <c r="B26" s="13">
        <v>1.0</v>
      </c>
      <c r="C26" s="13">
        <v>1.0</v>
      </c>
      <c r="D26" s="13">
        <f t="shared" ref="D26:D30" si="2">B26/C26</f>
        <v>1</v>
      </c>
      <c r="E26" s="13">
        <v>1.0</v>
      </c>
      <c r="F26" s="13">
        <v>1.0</v>
      </c>
      <c r="G26" s="13">
        <f t="shared" ref="G26:G29" si="3">E26/F26</f>
        <v>1</v>
      </c>
      <c r="H26" s="13">
        <f t="shared" ref="H26:H30" si="4">D26+G26</f>
        <v>2</v>
      </c>
      <c r="O26" s="29" t="s">
        <v>238</v>
      </c>
      <c r="P26" s="31"/>
      <c r="Q26" s="31">
        <v>1.0</v>
      </c>
      <c r="U26" s="29" t="s">
        <v>238</v>
      </c>
      <c r="V26" s="31"/>
      <c r="W26" s="31">
        <v>1.0</v>
      </c>
      <c r="AA26" s="29" t="s">
        <v>238</v>
      </c>
      <c r="AB26" s="32"/>
      <c r="AC26" s="32"/>
      <c r="AD26" s="32"/>
    </row>
    <row r="27" ht="12.75" customHeight="1">
      <c r="A27" s="14" t="s">
        <v>106</v>
      </c>
      <c r="B27" s="13">
        <v>0.0</v>
      </c>
      <c r="C27" s="13">
        <v>1.0</v>
      </c>
      <c r="D27" s="13">
        <f t="shared" si="2"/>
        <v>0</v>
      </c>
      <c r="E27" s="13">
        <v>0.0</v>
      </c>
      <c r="F27" s="13">
        <v>1.0</v>
      </c>
      <c r="G27" s="13">
        <f t="shared" si="3"/>
        <v>0</v>
      </c>
      <c r="H27" s="13">
        <f t="shared" si="4"/>
        <v>0</v>
      </c>
      <c r="O27" s="29" t="s">
        <v>234</v>
      </c>
      <c r="P27" s="31"/>
      <c r="Q27" s="31">
        <v>1.0</v>
      </c>
      <c r="U27" s="29" t="s">
        <v>234</v>
      </c>
      <c r="V27" s="31"/>
      <c r="W27" s="31">
        <v>1.0</v>
      </c>
      <c r="AA27" s="29" t="s">
        <v>234</v>
      </c>
      <c r="AB27" s="32"/>
      <c r="AC27" s="32"/>
      <c r="AD27" s="32"/>
    </row>
    <row r="28" ht="12.75" customHeight="1">
      <c r="A28" s="14" t="s">
        <v>108</v>
      </c>
      <c r="B28" s="13">
        <v>0.0</v>
      </c>
      <c r="C28" s="13">
        <v>1.0</v>
      </c>
      <c r="D28" s="13">
        <f t="shared" si="2"/>
        <v>0</v>
      </c>
      <c r="E28" s="13">
        <v>0.0</v>
      </c>
      <c r="F28" s="13">
        <v>1.0</v>
      </c>
      <c r="G28" s="13">
        <f t="shared" si="3"/>
        <v>0</v>
      </c>
      <c r="H28" s="13">
        <f t="shared" si="4"/>
        <v>0</v>
      </c>
      <c r="O28" s="29" t="s">
        <v>236</v>
      </c>
      <c r="P28" s="31"/>
      <c r="Q28" s="31">
        <v>1.0</v>
      </c>
      <c r="U28" s="29" t="s">
        <v>236</v>
      </c>
      <c r="V28" s="31"/>
      <c r="W28" s="31">
        <v>1.0</v>
      </c>
      <c r="AA28" s="29" t="s">
        <v>236</v>
      </c>
      <c r="AB28" s="32"/>
      <c r="AC28" s="32"/>
      <c r="AD28" s="32"/>
    </row>
    <row r="29" ht="12.75" customHeight="1">
      <c r="A29" s="20" t="s">
        <v>109</v>
      </c>
      <c r="B29" s="13">
        <v>0.0</v>
      </c>
      <c r="C29" s="13">
        <v>1.0</v>
      </c>
      <c r="D29" s="13">
        <f t="shared" si="2"/>
        <v>0</v>
      </c>
      <c r="E29" s="13">
        <v>0.0</v>
      </c>
      <c r="F29" s="13">
        <v>1.0</v>
      </c>
      <c r="G29" s="13">
        <f t="shared" si="3"/>
        <v>0</v>
      </c>
      <c r="H29" s="13">
        <f t="shared" si="4"/>
        <v>0</v>
      </c>
      <c r="O29" s="30" t="s">
        <v>237</v>
      </c>
      <c r="P29" s="31"/>
      <c r="Q29" s="31">
        <v>1.0</v>
      </c>
      <c r="U29" s="30" t="s">
        <v>237</v>
      </c>
      <c r="V29" s="31">
        <v>1.0</v>
      </c>
      <c r="W29" s="31"/>
      <c r="AA29" s="30" t="s">
        <v>237</v>
      </c>
      <c r="AB29" s="31"/>
      <c r="AC29" s="31">
        <v>1.0</v>
      </c>
      <c r="AD29" s="31"/>
    </row>
    <row r="30" ht="12.75" customHeight="1">
      <c r="A30" s="20" t="s">
        <v>117</v>
      </c>
      <c r="B30" s="13">
        <v>0.0</v>
      </c>
      <c r="C30" s="13">
        <v>1.0</v>
      </c>
      <c r="D30" s="13">
        <f t="shared" si="2"/>
        <v>0</v>
      </c>
      <c r="E30" s="28"/>
      <c r="F30" s="28"/>
      <c r="G30" s="28"/>
      <c r="H30" s="13">
        <f t="shared" si="4"/>
        <v>0</v>
      </c>
      <c r="O30" s="30" t="s">
        <v>235</v>
      </c>
      <c r="P30" s="31">
        <v>1.0</v>
      </c>
      <c r="Q30" s="31"/>
      <c r="U30" s="32" t="s">
        <v>235</v>
      </c>
      <c r="V30" s="31"/>
      <c r="W30" s="31"/>
      <c r="AA30" s="30" t="s">
        <v>235</v>
      </c>
      <c r="AB30" s="31"/>
      <c r="AC30" s="31"/>
      <c r="AD30" s="31">
        <v>1.0</v>
      </c>
    </row>
    <row r="31" ht="12.75" customHeight="1">
      <c r="A31" s="28" t="s">
        <v>112</v>
      </c>
      <c r="O31" s="32" t="s">
        <v>239</v>
      </c>
      <c r="P31" s="31"/>
      <c r="Q31" s="31"/>
      <c r="U31" s="32" t="s">
        <v>239</v>
      </c>
      <c r="V31" s="31"/>
      <c r="W31" s="31"/>
      <c r="AA31" s="30" t="s">
        <v>239</v>
      </c>
      <c r="AB31" s="31"/>
      <c r="AC31" s="31">
        <v>1.0</v>
      </c>
      <c r="AD31" s="31"/>
    </row>
    <row r="32" ht="12.75" customHeight="1">
      <c r="A32" s="28" t="s">
        <v>111</v>
      </c>
      <c r="O32" s="32" t="s">
        <v>240</v>
      </c>
      <c r="P32" s="31"/>
      <c r="Q32" s="31"/>
      <c r="U32" s="32" t="s">
        <v>240</v>
      </c>
      <c r="V32" s="31"/>
      <c r="W32" s="31"/>
      <c r="AA32" s="29" t="s">
        <v>240</v>
      </c>
      <c r="AB32" s="31"/>
      <c r="AC32" s="31"/>
      <c r="AD32" s="31">
        <v>1.0</v>
      </c>
    </row>
    <row r="33" ht="12.75" customHeight="1">
      <c r="A33" s="28" t="s">
        <v>118</v>
      </c>
      <c r="O33" s="32" t="s">
        <v>241</v>
      </c>
      <c r="P33" s="31"/>
      <c r="Q33" s="31"/>
      <c r="U33" s="32" t="s">
        <v>241</v>
      </c>
      <c r="V33" s="31"/>
      <c r="W33" s="31"/>
      <c r="AA33" s="29" t="s">
        <v>241</v>
      </c>
      <c r="AB33" s="31"/>
      <c r="AC33" s="31"/>
      <c r="AD33" s="31">
        <v>1.0</v>
      </c>
    </row>
    <row r="34" ht="12.75" customHeight="1">
      <c r="A34" s="28" t="s">
        <v>114</v>
      </c>
      <c r="O34" s="32" t="s">
        <v>242</v>
      </c>
      <c r="P34" s="31"/>
      <c r="Q34" s="31"/>
      <c r="U34" s="32" t="s">
        <v>242</v>
      </c>
      <c r="V34" s="31"/>
      <c r="W34" s="31"/>
      <c r="AA34" s="29" t="s">
        <v>242</v>
      </c>
      <c r="AB34" s="31"/>
      <c r="AC34" s="31"/>
      <c r="AD34" s="31">
        <v>1.0</v>
      </c>
    </row>
    <row r="35" ht="12.75" customHeight="1">
      <c r="A35" s="28" t="s">
        <v>113</v>
      </c>
      <c r="O35" s="32" t="s">
        <v>243</v>
      </c>
      <c r="P35" s="31"/>
      <c r="Q35" s="31"/>
      <c r="U35" s="32" t="s">
        <v>243</v>
      </c>
      <c r="V35" s="31"/>
      <c r="W35" s="31"/>
      <c r="AA35" s="29" t="s">
        <v>243</v>
      </c>
      <c r="AB35" s="31"/>
      <c r="AC35" s="31">
        <v>1.0</v>
      </c>
      <c r="AD35" s="31"/>
    </row>
    <row r="36" ht="12.75" customHeight="1">
      <c r="A36" s="28" t="s">
        <v>122</v>
      </c>
      <c r="O36" s="32" t="s">
        <v>244</v>
      </c>
      <c r="P36" s="31"/>
      <c r="Q36" s="31"/>
      <c r="U36" s="32" t="s">
        <v>244</v>
      </c>
      <c r="V36" s="31"/>
      <c r="W36" s="31"/>
      <c r="AA36" s="30" t="s">
        <v>244</v>
      </c>
      <c r="AB36" s="31"/>
      <c r="AC36" s="31"/>
      <c r="AD36" s="31">
        <v>1.0</v>
      </c>
    </row>
    <row r="37" ht="12.75" customHeight="1">
      <c r="A37" s="28" t="s">
        <v>120</v>
      </c>
      <c r="O37" s="32" t="s">
        <v>245</v>
      </c>
      <c r="P37" s="31"/>
      <c r="Q37" s="31"/>
      <c r="U37" s="32" t="s">
        <v>245</v>
      </c>
      <c r="V37" s="31"/>
      <c r="W37" s="31"/>
      <c r="AA37" s="29" t="s">
        <v>245</v>
      </c>
      <c r="AB37" s="31"/>
      <c r="AC37" s="31">
        <v>1.0</v>
      </c>
      <c r="AD37" s="31"/>
    </row>
    <row r="38" ht="12.75" customHeight="1">
      <c r="A38" s="28" t="s">
        <v>110</v>
      </c>
      <c r="O38" s="32" t="s">
        <v>246</v>
      </c>
      <c r="P38" s="31"/>
      <c r="Q38" s="31"/>
      <c r="U38" s="32" t="s">
        <v>246</v>
      </c>
      <c r="V38" s="31"/>
      <c r="W38" s="31"/>
      <c r="AA38" s="32" t="s">
        <v>246</v>
      </c>
      <c r="AB38" s="31"/>
      <c r="AC38" s="31"/>
      <c r="AD38" s="31"/>
    </row>
    <row r="39" ht="12.75" customHeight="1">
      <c r="A39" s="28" t="s">
        <v>121</v>
      </c>
      <c r="O39" s="32" t="s">
        <v>247</v>
      </c>
      <c r="P39" s="31"/>
      <c r="Q39" s="31"/>
      <c r="U39" s="32" t="s">
        <v>247</v>
      </c>
      <c r="V39" s="31"/>
      <c r="W39" s="31"/>
      <c r="AA39" s="32" t="s">
        <v>247</v>
      </c>
      <c r="AB39" s="31"/>
      <c r="AC39" s="31"/>
      <c r="AD39" s="31"/>
    </row>
    <row r="40" ht="12.75" customHeight="1">
      <c r="A40" s="28" t="s">
        <v>116</v>
      </c>
      <c r="O40" s="32" t="s">
        <v>248</v>
      </c>
      <c r="P40" s="31"/>
      <c r="Q40" s="31"/>
      <c r="U40" s="32" t="s">
        <v>248</v>
      </c>
      <c r="V40" s="31"/>
      <c r="W40" s="31"/>
      <c r="AA40" s="32" t="s">
        <v>248</v>
      </c>
      <c r="AB40" s="31"/>
      <c r="AC40" s="31"/>
      <c r="AD40" s="31"/>
    </row>
    <row r="41" ht="12.75" customHeight="1">
      <c r="A41" s="28" t="s">
        <v>115</v>
      </c>
      <c r="O41" s="32" t="s">
        <v>249</v>
      </c>
      <c r="P41" s="31"/>
      <c r="Q41" s="31"/>
      <c r="U41" s="32" t="s">
        <v>249</v>
      </c>
      <c r="V41" s="31"/>
      <c r="W41" s="31"/>
      <c r="AA41" s="32" t="s">
        <v>249</v>
      </c>
      <c r="AB41" s="31"/>
      <c r="AC41" s="31"/>
      <c r="AD41" s="31"/>
    </row>
    <row r="42" ht="12.75" customHeight="1">
      <c r="A42" s="28" t="s">
        <v>119</v>
      </c>
      <c r="O42" s="32" t="s">
        <v>250</v>
      </c>
      <c r="P42" s="31"/>
      <c r="Q42" s="31"/>
      <c r="U42" s="32" t="s">
        <v>250</v>
      </c>
      <c r="V42" s="31"/>
      <c r="W42" s="31"/>
      <c r="AA42" s="32" t="s">
        <v>250</v>
      </c>
      <c r="AB42" s="31"/>
      <c r="AC42" s="31"/>
      <c r="AD42" s="31"/>
    </row>
    <row r="43" ht="12.75" customHeight="1">
      <c r="A43" s="28" t="s">
        <v>123</v>
      </c>
      <c r="O43" s="32" t="s">
        <v>251</v>
      </c>
      <c r="P43" s="31"/>
      <c r="Q43" s="31"/>
      <c r="U43" s="32" t="s">
        <v>251</v>
      </c>
      <c r="V43" s="31"/>
      <c r="W43" s="31"/>
      <c r="AA43" s="32" t="s">
        <v>251</v>
      </c>
      <c r="AB43" s="31"/>
      <c r="AC43" s="31"/>
      <c r="AD43" s="31"/>
    </row>
    <row r="44" ht="12.75" customHeight="1">
      <c r="A44" s="28" t="s">
        <v>124</v>
      </c>
      <c r="O44" s="32" t="s">
        <v>252</v>
      </c>
      <c r="P44" s="31"/>
      <c r="Q44" s="31"/>
      <c r="U44" s="32" t="s">
        <v>252</v>
      </c>
      <c r="V44" s="31"/>
      <c r="W44" s="31"/>
      <c r="AA44" s="32" t="s">
        <v>252</v>
      </c>
      <c r="AB44" s="31"/>
      <c r="AC44" s="31"/>
      <c r="AD44" s="31"/>
    </row>
    <row r="45" ht="12.75" customHeight="1">
      <c r="A45" s="28" t="s">
        <v>125</v>
      </c>
      <c r="O45" s="32" t="s">
        <v>253</v>
      </c>
      <c r="P45" s="31"/>
      <c r="Q45" s="31"/>
      <c r="U45" s="32" t="s">
        <v>253</v>
      </c>
      <c r="V45" s="31"/>
      <c r="W45" s="31"/>
      <c r="AA45" s="32" t="s">
        <v>253</v>
      </c>
      <c r="AB45" s="31"/>
      <c r="AC45" s="31"/>
      <c r="AD45" s="31"/>
    </row>
    <row r="46" ht="12.75" customHeight="1">
      <c r="P46" s="13">
        <f t="shared" ref="P46:Q46" si="5">SUM(P26:P45)</f>
        <v>1</v>
      </c>
      <c r="Q46" s="13">
        <f t="shared" si="5"/>
        <v>4</v>
      </c>
      <c r="V46" s="13">
        <f t="shared" ref="V46:W46" si="6">SUM(V26:V45)</f>
        <v>1</v>
      </c>
      <c r="W46" s="13">
        <f t="shared" si="6"/>
        <v>3</v>
      </c>
      <c r="AB46" s="13">
        <f t="shared" ref="AB46:AD46" si="7">SUM(AB26:AB45)</f>
        <v>0</v>
      </c>
      <c r="AC46" s="13">
        <f t="shared" si="7"/>
        <v>4</v>
      </c>
      <c r="AD46" s="13">
        <f t="shared" si="7"/>
        <v>5</v>
      </c>
    </row>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8.13"/>
    <col customWidth="1" min="2" max="27" width="6.0"/>
  </cols>
  <sheetData>
    <row r="1" ht="12.75" customHeight="1">
      <c r="B1" s="13" t="s">
        <v>11</v>
      </c>
      <c r="C1" s="13" t="s">
        <v>14</v>
      </c>
      <c r="D1" s="13" t="s">
        <v>18</v>
      </c>
      <c r="F1" s="13" t="s">
        <v>53</v>
      </c>
      <c r="G1" s="13" t="s">
        <v>56</v>
      </c>
      <c r="H1" s="13" t="s">
        <v>58</v>
      </c>
      <c r="I1" s="13" t="s">
        <v>60</v>
      </c>
      <c r="J1" s="13" t="s">
        <v>66</v>
      </c>
      <c r="L1" s="13" t="s">
        <v>87</v>
      </c>
      <c r="O1" s="13" t="s">
        <v>224</v>
      </c>
      <c r="P1" s="13" t="s">
        <v>225</v>
      </c>
      <c r="S1" s="13" t="s">
        <v>20</v>
      </c>
      <c r="T1" s="13" t="s">
        <v>22</v>
      </c>
      <c r="U1" s="13" t="s">
        <v>24</v>
      </c>
      <c r="V1" s="13" t="s">
        <v>26</v>
      </c>
      <c r="X1" s="13" t="s">
        <v>34</v>
      </c>
      <c r="Y1" s="13" t="s">
        <v>36</v>
      </c>
      <c r="Z1" s="13" t="s">
        <v>38</v>
      </c>
      <c r="AA1" s="13" t="s">
        <v>40</v>
      </c>
    </row>
    <row r="2" ht="12.75" customHeight="1">
      <c r="A2" s="14" t="s">
        <v>107</v>
      </c>
      <c r="B2" s="13">
        <f t="shared" ref="B2:B7" si="1">H26</f>
        <v>1</v>
      </c>
      <c r="C2" s="13">
        <v>2.0</v>
      </c>
      <c r="F2" s="13">
        <v>1.0</v>
      </c>
      <c r="H2" s="13">
        <v>6.0</v>
      </c>
      <c r="I2" s="13">
        <v>1.0</v>
      </c>
      <c r="J2" s="13">
        <v>1.0</v>
      </c>
      <c r="O2" s="13">
        <v>4.0</v>
      </c>
      <c r="S2" s="13">
        <v>1.0</v>
      </c>
      <c r="U2" s="13">
        <v>1.0</v>
      </c>
      <c r="V2" s="13">
        <v>1.0</v>
      </c>
    </row>
    <row r="3" ht="12.75" customHeight="1">
      <c r="A3" s="14" t="s">
        <v>106</v>
      </c>
      <c r="B3" s="13">
        <f t="shared" si="1"/>
        <v>1</v>
      </c>
      <c r="C3" s="13">
        <v>2.0</v>
      </c>
      <c r="F3" s="13">
        <v>1.0</v>
      </c>
      <c r="H3" s="13">
        <v>6.0</v>
      </c>
      <c r="I3" s="13">
        <v>1.0</v>
      </c>
      <c r="J3" s="13">
        <v>1.0</v>
      </c>
      <c r="O3" s="13">
        <v>4.0</v>
      </c>
      <c r="S3" s="13">
        <v>1.0</v>
      </c>
      <c r="T3" s="13">
        <v>1.0</v>
      </c>
      <c r="U3" s="13">
        <v>1.0</v>
      </c>
    </row>
    <row r="4" ht="12.75" customHeight="1">
      <c r="A4" s="14" t="s">
        <v>108</v>
      </c>
      <c r="B4" s="13">
        <f t="shared" si="1"/>
        <v>0</v>
      </c>
      <c r="C4" s="13">
        <v>2.0</v>
      </c>
      <c r="F4" s="13">
        <v>1.0</v>
      </c>
      <c r="G4" s="13">
        <v>0.0</v>
      </c>
      <c r="H4" s="13">
        <v>6.0</v>
      </c>
      <c r="I4" s="13">
        <v>1.0</v>
      </c>
      <c r="O4" s="13">
        <v>4.0</v>
      </c>
      <c r="S4" s="13">
        <v>1.0</v>
      </c>
      <c r="U4" s="13">
        <v>1.0</v>
      </c>
    </row>
    <row r="5" ht="12.75" customHeight="1">
      <c r="A5" s="20" t="s">
        <v>109</v>
      </c>
      <c r="B5" s="13">
        <f t="shared" si="1"/>
        <v>0</v>
      </c>
      <c r="C5" s="13">
        <v>2.0</v>
      </c>
      <c r="F5" s="13">
        <v>1.0</v>
      </c>
      <c r="H5" s="13">
        <v>6.0</v>
      </c>
      <c r="I5" s="13">
        <v>1.0</v>
      </c>
      <c r="J5" s="13">
        <v>1.0</v>
      </c>
      <c r="O5" s="13">
        <v>4.0</v>
      </c>
      <c r="S5" s="13">
        <v>1.0</v>
      </c>
      <c r="U5" s="13">
        <v>1.0</v>
      </c>
    </row>
    <row r="6" ht="12.75" customHeight="1">
      <c r="A6" s="20" t="s">
        <v>117</v>
      </c>
      <c r="B6" s="13">
        <f t="shared" si="1"/>
        <v>0</v>
      </c>
      <c r="C6" s="13">
        <v>2.0</v>
      </c>
      <c r="F6" s="13">
        <v>1.0</v>
      </c>
      <c r="H6" s="13">
        <v>6.0</v>
      </c>
      <c r="I6" s="13">
        <v>1.0</v>
      </c>
      <c r="J6" s="13">
        <v>1.0</v>
      </c>
      <c r="O6" s="13">
        <v>4.0</v>
      </c>
      <c r="S6" s="13">
        <v>1.0</v>
      </c>
      <c r="U6" s="13">
        <v>1.0</v>
      </c>
    </row>
    <row r="7" ht="12.75" customHeight="1">
      <c r="A7" s="20" t="s">
        <v>112</v>
      </c>
      <c r="B7" s="13">
        <f t="shared" si="1"/>
        <v>0</v>
      </c>
      <c r="C7" s="13">
        <v>2.0</v>
      </c>
      <c r="F7" s="13">
        <v>0.0</v>
      </c>
      <c r="G7" s="13">
        <v>5.0</v>
      </c>
      <c r="H7" s="13">
        <v>6.0</v>
      </c>
      <c r="I7" s="13">
        <v>1.0</v>
      </c>
      <c r="O7" s="13">
        <v>4.0</v>
      </c>
      <c r="S7" s="13">
        <v>1.0</v>
      </c>
      <c r="U7" s="13">
        <v>1.0</v>
      </c>
    </row>
    <row r="8" ht="12.75" customHeight="1">
      <c r="A8" s="28" t="s">
        <v>111</v>
      </c>
    </row>
    <row r="9" ht="12.75" customHeight="1">
      <c r="A9" s="28" t="s">
        <v>118</v>
      </c>
    </row>
    <row r="10" ht="12.75" customHeight="1">
      <c r="A10" s="28" t="s">
        <v>114</v>
      </c>
    </row>
    <row r="11" ht="12.75" customHeight="1">
      <c r="A11" s="28" t="s">
        <v>113</v>
      </c>
    </row>
    <row r="12" ht="12.75" customHeight="1">
      <c r="A12" s="28" t="s">
        <v>122</v>
      </c>
    </row>
    <row r="13" ht="12.75" customHeight="1">
      <c r="A13" s="28" t="s">
        <v>120</v>
      </c>
    </row>
    <row r="14" ht="12.75" customHeight="1">
      <c r="A14" s="28" t="s">
        <v>110</v>
      </c>
    </row>
    <row r="15" ht="12.75" customHeight="1">
      <c r="A15" s="28" t="s">
        <v>121</v>
      </c>
    </row>
    <row r="16" ht="12.75" customHeight="1">
      <c r="A16" s="28" t="s">
        <v>116</v>
      </c>
    </row>
    <row r="17" ht="12.75" customHeight="1">
      <c r="A17" s="28" t="s">
        <v>115</v>
      </c>
    </row>
    <row r="18" ht="12.75" customHeight="1">
      <c r="A18" s="28" t="s">
        <v>119</v>
      </c>
      <c r="J18" s="16"/>
    </row>
    <row r="19" ht="12.75" customHeight="1">
      <c r="A19" s="28" t="s">
        <v>123</v>
      </c>
      <c r="J19" s="16"/>
    </row>
    <row r="20" ht="12.75" customHeight="1">
      <c r="A20" s="28" t="s">
        <v>124</v>
      </c>
    </row>
    <row r="21" ht="12.75" customHeight="1">
      <c r="A21" s="28" t="s">
        <v>125</v>
      </c>
    </row>
    <row r="22" ht="12.75" customHeight="1">
      <c r="F22" s="13" t="s">
        <v>254</v>
      </c>
    </row>
    <row r="23" ht="12.75" customHeight="1"/>
    <row r="24" ht="12.75" customHeight="1">
      <c r="B24" s="13" t="s">
        <v>255</v>
      </c>
      <c r="E24" s="13" t="s">
        <v>256</v>
      </c>
      <c r="P24" s="13" t="s">
        <v>257</v>
      </c>
    </row>
    <row r="25" ht="12.75" customHeight="1">
      <c r="B25" s="13" t="s">
        <v>230</v>
      </c>
      <c r="C25" s="13" t="s">
        <v>231</v>
      </c>
      <c r="D25" s="13" t="s">
        <v>232</v>
      </c>
      <c r="E25" s="13" t="s">
        <v>230</v>
      </c>
      <c r="F25" s="13" t="s">
        <v>231</v>
      </c>
      <c r="G25" s="13" t="s">
        <v>232</v>
      </c>
      <c r="H25" s="13" t="s">
        <v>233</v>
      </c>
      <c r="P25" s="29" t="s">
        <v>236</v>
      </c>
      <c r="Q25" s="30" t="s">
        <v>239</v>
      </c>
    </row>
    <row r="26" ht="12.75" customHeight="1">
      <c r="A26" s="14" t="s">
        <v>107</v>
      </c>
      <c r="B26" s="13">
        <v>0.0</v>
      </c>
      <c r="C26" s="13">
        <v>1.0</v>
      </c>
      <c r="D26" s="13">
        <f t="shared" ref="D26:D31" si="2">B26/C26</f>
        <v>0</v>
      </c>
      <c r="E26" s="13">
        <v>1.0</v>
      </c>
      <c r="F26" s="13">
        <v>1.0</v>
      </c>
      <c r="G26" s="13">
        <f t="shared" ref="G26:G31" si="3">E26/F26</f>
        <v>1</v>
      </c>
      <c r="H26" s="13">
        <f t="shared" ref="H26:H31" si="4">D26+G26</f>
        <v>1</v>
      </c>
      <c r="O26" s="29" t="s">
        <v>238</v>
      </c>
      <c r="P26" s="31"/>
      <c r="Q26" s="31">
        <v>1.0</v>
      </c>
    </row>
    <row r="27" ht="12.75" customHeight="1">
      <c r="A27" s="14" t="s">
        <v>106</v>
      </c>
      <c r="B27" s="13">
        <v>1.0</v>
      </c>
      <c r="C27" s="13">
        <v>1.0</v>
      </c>
      <c r="D27" s="13">
        <f t="shared" si="2"/>
        <v>1</v>
      </c>
      <c r="E27" s="13">
        <v>0.0</v>
      </c>
      <c r="F27" s="13">
        <v>1.0</v>
      </c>
      <c r="G27" s="13">
        <f t="shared" si="3"/>
        <v>0</v>
      </c>
      <c r="H27" s="13">
        <f t="shared" si="4"/>
        <v>1</v>
      </c>
      <c r="O27" s="29" t="s">
        <v>234</v>
      </c>
      <c r="P27" s="31"/>
      <c r="Q27" s="31">
        <v>1.0</v>
      </c>
    </row>
    <row r="28" ht="12.75" customHeight="1">
      <c r="A28" s="14" t="s">
        <v>108</v>
      </c>
      <c r="B28" s="13">
        <v>0.0</v>
      </c>
      <c r="C28" s="13">
        <v>1.0</v>
      </c>
      <c r="D28" s="13">
        <f t="shared" si="2"/>
        <v>0</v>
      </c>
      <c r="E28" s="13">
        <v>0.0</v>
      </c>
      <c r="F28" s="13">
        <v>1.0</v>
      </c>
      <c r="G28" s="13">
        <f t="shared" si="3"/>
        <v>0</v>
      </c>
      <c r="H28" s="13">
        <f t="shared" si="4"/>
        <v>0</v>
      </c>
      <c r="O28" s="29" t="s">
        <v>236</v>
      </c>
      <c r="P28" s="31"/>
      <c r="Q28" s="31">
        <v>1.0</v>
      </c>
      <c r="S28" s="13" t="s">
        <v>254</v>
      </c>
    </row>
    <row r="29" ht="12.75" customHeight="1">
      <c r="A29" s="20" t="s">
        <v>109</v>
      </c>
      <c r="B29" s="13">
        <v>0.0</v>
      </c>
      <c r="C29" s="13">
        <v>1.0</v>
      </c>
      <c r="D29" s="13">
        <f t="shared" si="2"/>
        <v>0</v>
      </c>
      <c r="E29" s="13">
        <v>0.0</v>
      </c>
      <c r="F29" s="13">
        <v>1.0</v>
      </c>
      <c r="G29" s="13">
        <f t="shared" si="3"/>
        <v>0</v>
      </c>
      <c r="H29" s="13">
        <f t="shared" si="4"/>
        <v>0</v>
      </c>
      <c r="O29" s="30" t="s">
        <v>237</v>
      </c>
      <c r="P29" s="31"/>
      <c r="Q29" s="31">
        <v>1.0</v>
      </c>
    </row>
    <row r="30" ht="12.75" customHeight="1">
      <c r="A30" s="20" t="s">
        <v>117</v>
      </c>
      <c r="B30" s="13">
        <v>0.0</v>
      </c>
      <c r="C30" s="13">
        <v>1.0</v>
      </c>
      <c r="D30" s="13">
        <f t="shared" si="2"/>
        <v>0</v>
      </c>
      <c r="E30" s="13">
        <v>0.0</v>
      </c>
      <c r="F30" s="13">
        <v>1.0</v>
      </c>
      <c r="G30" s="13">
        <f t="shared" si="3"/>
        <v>0</v>
      </c>
      <c r="H30" s="13">
        <f t="shared" si="4"/>
        <v>0</v>
      </c>
      <c r="O30" s="30" t="s">
        <v>235</v>
      </c>
      <c r="P30" s="31"/>
      <c r="Q30" s="31">
        <v>1.0</v>
      </c>
    </row>
    <row r="31" ht="12.75" customHeight="1">
      <c r="A31" s="20" t="s">
        <v>112</v>
      </c>
      <c r="B31" s="13">
        <v>0.0</v>
      </c>
      <c r="C31" s="13">
        <v>1.0</v>
      </c>
      <c r="D31" s="13">
        <f t="shared" si="2"/>
        <v>0</v>
      </c>
      <c r="E31" s="13">
        <v>0.0</v>
      </c>
      <c r="F31" s="13">
        <v>1.0</v>
      </c>
      <c r="G31" s="13">
        <f t="shared" si="3"/>
        <v>0</v>
      </c>
      <c r="H31" s="13">
        <f t="shared" si="4"/>
        <v>0</v>
      </c>
      <c r="O31" s="30" t="s">
        <v>239</v>
      </c>
      <c r="P31" s="31">
        <v>0.0</v>
      </c>
      <c r="Q31" s="31"/>
    </row>
    <row r="32" ht="12.75" customHeight="1">
      <c r="A32" s="28" t="s">
        <v>111</v>
      </c>
      <c r="O32" s="32" t="s">
        <v>240</v>
      </c>
      <c r="P32" s="31"/>
      <c r="Q32" s="31"/>
    </row>
    <row r="33" ht="12.75" customHeight="1">
      <c r="A33" s="28" t="s">
        <v>118</v>
      </c>
      <c r="O33" s="32" t="s">
        <v>241</v>
      </c>
      <c r="P33" s="31"/>
      <c r="Q33" s="31"/>
    </row>
    <row r="34" ht="12.75" customHeight="1">
      <c r="A34" s="28" t="s">
        <v>114</v>
      </c>
      <c r="O34" s="32" t="s">
        <v>242</v>
      </c>
      <c r="P34" s="31"/>
      <c r="Q34" s="31"/>
    </row>
    <row r="35" ht="12.75" customHeight="1">
      <c r="A35" s="28" t="s">
        <v>113</v>
      </c>
      <c r="O35" s="32" t="s">
        <v>243</v>
      </c>
      <c r="P35" s="31"/>
      <c r="Q35" s="31"/>
    </row>
    <row r="36" ht="12.75" customHeight="1">
      <c r="A36" s="28" t="s">
        <v>122</v>
      </c>
      <c r="O36" s="32" t="s">
        <v>244</v>
      </c>
      <c r="P36" s="31"/>
      <c r="Q36" s="31"/>
    </row>
    <row r="37" ht="12.75" customHeight="1">
      <c r="A37" s="28" t="s">
        <v>120</v>
      </c>
      <c r="O37" s="32" t="s">
        <v>245</v>
      </c>
      <c r="P37" s="31"/>
      <c r="Q37" s="31"/>
    </row>
    <row r="38" ht="12.75" customHeight="1">
      <c r="A38" s="28" t="s">
        <v>110</v>
      </c>
      <c r="O38" s="32" t="s">
        <v>246</v>
      </c>
      <c r="P38" s="31"/>
      <c r="Q38" s="31"/>
    </row>
    <row r="39" ht="12.75" customHeight="1">
      <c r="A39" s="28" t="s">
        <v>121</v>
      </c>
      <c r="O39" s="32" t="s">
        <v>247</v>
      </c>
      <c r="P39" s="31"/>
      <c r="Q39" s="31"/>
    </row>
    <row r="40" ht="12.75" customHeight="1">
      <c r="A40" s="28" t="s">
        <v>116</v>
      </c>
      <c r="O40" s="32" t="s">
        <v>248</v>
      </c>
      <c r="P40" s="31"/>
      <c r="Q40" s="31"/>
    </row>
    <row r="41" ht="12.75" customHeight="1">
      <c r="A41" s="28" t="s">
        <v>115</v>
      </c>
      <c r="O41" s="32" t="s">
        <v>249</v>
      </c>
      <c r="P41" s="31"/>
      <c r="Q41" s="31"/>
    </row>
    <row r="42" ht="12.75" customHeight="1">
      <c r="A42" s="28" t="s">
        <v>119</v>
      </c>
      <c r="O42" s="32" t="s">
        <v>250</v>
      </c>
      <c r="P42" s="31"/>
      <c r="Q42" s="31"/>
    </row>
    <row r="43" ht="12.75" customHeight="1">
      <c r="A43" s="28" t="s">
        <v>123</v>
      </c>
      <c r="O43" s="32" t="s">
        <v>251</v>
      </c>
      <c r="P43" s="31"/>
      <c r="Q43" s="31"/>
    </row>
    <row r="44" ht="12.75" customHeight="1">
      <c r="A44" s="28" t="s">
        <v>124</v>
      </c>
      <c r="O44" s="32" t="s">
        <v>252</v>
      </c>
      <c r="P44" s="31"/>
      <c r="Q44" s="31"/>
    </row>
    <row r="45" ht="12.75" customHeight="1">
      <c r="A45" s="28" t="s">
        <v>125</v>
      </c>
      <c r="O45" s="32" t="s">
        <v>253</v>
      </c>
      <c r="P45" s="31"/>
      <c r="Q45" s="31"/>
    </row>
    <row r="46" ht="12.75" customHeight="1">
      <c r="P46" s="13">
        <f t="shared" ref="P46:Q46" si="5">SUM(P26:P45)</f>
        <v>0</v>
      </c>
      <c r="Q46" s="13">
        <f t="shared" si="5"/>
        <v>5</v>
      </c>
    </row>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9.13"/>
    <col customWidth="1" min="2" max="27" width="6.0"/>
  </cols>
  <sheetData>
    <row r="1" ht="12.75" customHeight="1">
      <c r="B1" s="13" t="s">
        <v>11</v>
      </c>
      <c r="C1" s="13" t="s">
        <v>14</v>
      </c>
      <c r="D1" s="13" t="s">
        <v>18</v>
      </c>
      <c r="F1" s="13" t="s">
        <v>53</v>
      </c>
      <c r="G1" s="13" t="s">
        <v>56</v>
      </c>
      <c r="H1" s="13" t="s">
        <v>58</v>
      </c>
      <c r="I1" s="13" t="s">
        <v>60</v>
      </c>
      <c r="J1" s="13" t="s">
        <v>66</v>
      </c>
      <c r="L1" s="13" t="s">
        <v>87</v>
      </c>
      <c r="O1" s="13" t="s">
        <v>224</v>
      </c>
      <c r="P1" s="13" t="s">
        <v>225</v>
      </c>
      <c r="S1" s="13" t="s">
        <v>20</v>
      </c>
      <c r="T1" s="13" t="s">
        <v>22</v>
      </c>
      <c r="U1" s="13" t="s">
        <v>24</v>
      </c>
      <c r="V1" s="13" t="s">
        <v>26</v>
      </c>
      <c r="X1" s="13" t="s">
        <v>34</v>
      </c>
      <c r="Y1" s="13" t="s">
        <v>36</v>
      </c>
      <c r="Z1" s="13" t="s">
        <v>38</v>
      </c>
      <c r="AA1" s="13" t="s">
        <v>40</v>
      </c>
    </row>
    <row r="2" ht="12.75" customHeight="1">
      <c r="A2" s="14" t="s">
        <v>107</v>
      </c>
      <c r="B2" s="13">
        <f t="shared" ref="B2:B8" si="1">H26</f>
        <v>0</v>
      </c>
      <c r="C2" s="13">
        <v>2.0</v>
      </c>
      <c r="F2" s="13">
        <v>0.0</v>
      </c>
      <c r="G2" s="13">
        <v>2.0</v>
      </c>
      <c r="H2" s="13">
        <v>7.0</v>
      </c>
      <c r="I2" s="13">
        <v>1.0</v>
      </c>
      <c r="O2" s="13">
        <v>4.0</v>
      </c>
      <c r="S2" s="13">
        <v>1.0</v>
      </c>
      <c r="U2" s="13">
        <v>1.0</v>
      </c>
    </row>
    <row r="3" ht="12.75" customHeight="1">
      <c r="A3" s="14" t="s">
        <v>106</v>
      </c>
      <c r="B3" s="13">
        <f t="shared" si="1"/>
        <v>1</v>
      </c>
      <c r="C3" s="13">
        <v>2.0</v>
      </c>
      <c r="F3" s="13">
        <v>1.0</v>
      </c>
      <c r="H3" s="13">
        <v>7.0</v>
      </c>
      <c r="I3" s="13">
        <v>1.0</v>
      </c>
      <c r="J3" s="13">
        <v>1.0</v>
      </c>
      <c r="O3" s="13">
        <v>4.0</v>
      </c>
      <c r="S3" s="13">
        <v>1.0</v>
      </c>
      <c r="T3" s="13">
        <v>1.0</v>
      </c>
      <c r="U3" s="13">
        <v>1.0</v>
      </c>
    </row>
    <row r="4" ht="12.75" customHeight="1">
      <c r="A4" s="14" t="s">
        <v>108</v>
      </c>
      <c r="B4" s="13">
        <f t="shared" si="1"/>
        <v>1</v>
      </c>
      <c r="C4" s="13">
        <v>2.0</v>
      </c>
      <c r="F4" s="13">
        <v>1.0</v>
      </c>
      <c r="H4" s="13">
        <v>7.0</v>
      </c>
      <c r="I4" s="13">
        <v>1.0</v>
      </c>
      <c r="J4" s="13">
        <v>1.0</v>
      </c>
      <c r="O4" s="13">
        <v>4.0</v>
      </c>
      <c r="S4" s="13">
        <v>1.0</v>
      </c>
      <c r="U4" s="13">
        <v>1.0</v>
      </c>
      <c r="V4" s="13">
        <v>1.0</v>
      </c>
    </row>
    <row r="5" ht="12.75" customHeight="1">
      <c r="A5" s="20" t="s">
        <v>109</v>
      </c>
      <c r="B5" s="13">
        <f t="shared" si="1"/>
        <v>0</v>
      </c>
      <c r="C5" s="13">
        <v>2.0</v>
      </c>
      <c r="F5" s="13">
        <v>1.0</v>
      </c>
      <c r="G5" s="13">
        <v>1.0</v>
      </c>
      <c r="H5" s="13">
        <v>7.0</v>
      </c>
      <c r="I5" s="13">
        <v>1.0</v>
      </c>
      <c r="O5" s="13">
        <v>4.0</v>
      </c>
      <c r="S5" s="13">
        <v>1.0</v>
      </c>
      <c r="U5" s="13">
        <v>1.0</v>
      </c>
    </row>
    <row r="6" ht="12.75" customHeight="1">
      <c r="A6" s="20" t="s">
        <v>117</v>
      </c>
      <c r="B6" s="13">
        <f t="shared" si="1"/>
        <v>0</v>
      </c>
      <c r="C6" s="13">
        <v>2.0</v>
      </c>
      <c r="F6" s="13">
        <v>0.0</v>
      </c>
      <c r="H6" s="13">
        <v>7.0</v>
      </c>
      <c r="I6" s="13">
        <v>1.0</v>
      </c>
      <c r="J6" s="13">
        <v>1.0</v>
      </c>
      <c r="O6" s="13">
        <v>4.0</v>
      </c>
      <c r="S6" s="13">
        <v>1.0</v>
      </c>
      <c r="U6" s="13">
        <v>1.0</v>
      </c>
    </row>
    <row r="7" ht="12.75" customHeight="1">
      <c r="A7" s="20" t="s">
        <v>112</v>
      </c>
      <c r="B7" s="13">
        <f t="shared" si="1"/>
        <v>0</v>
      </c>
      <c r="C7" s="13">
        <v>2.0</v>
      </c>
      <c r="F7" s="13">
        <v>1.0</v>
      </c>
      <c r="H7" s="13">
        <v>7.0</v>
      </c>
      <c r="I7" s="13">
        <v>1.0</v>
      </c>
      <c r="J7" s="13">
        <v>1.0</v>
      </c>
      <c r="O7" s="13">
        <v>4.0</v>
      </c>
      <c r="S7" s="13">
        <v>1.0</v>
      </c>
      <c r="U7" s="13">
        <v>1.0</v>
      </c>
    </row>
    <row r="8" ht="12.75" customHeight="1">
      <c r="A8" s="14" t="s">
        <v>111</v>
      </c>
      <c r="B8" s="13">
        <f t="shared" si="1"/>
        <v>0</v>
      </c>
      <c r="C8" s="13">
        <v>2.0</v>
      </c>
      <c r="F8" s="13">
        <v>0.0</v>
      </c>
      <c r="G8" s="13">
        <v>4.0</v>
      </c>
      <c r="H8" s="13">
        <v>7.0</v>
      </c>
      <c r="I8" s="13">
        <v>1.0</v>
      </c>
      <c r="O8" s="13">
        <v>4.0</v>
      </c>
      <c r="S8" s="13">
        <v>1.0</v>
      </c>
      <c r="U8" s="13">
        <v>1.0</v>
      </c>
    </row>
    <row r="9" ht="12.75" customHeight="1">
      <c r="A9" s="28" t="s">
        <v>118</v>
      </c>
    </row>
    <row r="10" ht="12.75" customHeight="1">
      <c r="A10" s="28" t="s">
        <v>114</v>
      </c>
    </row>
    <row r="11" ht="12.75" customHeight="1">
      <c r="A11" s="28" t="s">
        <v>113</v>
      </c>
    </row>
    <row r="12" ht="12.75" customHeight="1">
      <c r="A12" s="28" t="s">
        <v>122</v>
      </c>
    </row>
    <row r="13" ht="12.75" customHeight="1">
      <c r="A13" s="28" t="s">
        <v>120</v>
      </c>
    </row>
    <row r="14" ht="12.75" customHeight="1">
      <c r="A14" s="28" t="s">
        <v>110</v>
      </c>
    </row>
    <row r="15" ht="12.75" customHeight="1">
      <c r="A15" s="28" t="s">
        <v>121</v>
      </c>
    </row>
    <row r="16" ht="12.75" customHeight="1">
      <c r="A16" s="28" t="s">
        <v>116</v>
      </c>
    </row>
    <row r="17" ht="12.75" customHeight="1">
      <c r="A17" s="28" t="s">
        <v>115</v>
      </c>
    </row>
    <row r="18" ht="12.75" customHeight="1">
      <c r="A18" s="28" t="s">
        <v>119</v>
      </c>
      <c r="J18" s="16"/>
    </row>
    <row r="19" ht="12.75" customHeight="1">
      <c r="A19" s="28" t="s">
        <v>123</v>
      </c>
      <c r="J19" s="16"/>
    </row>
    <row r="20" ht="12.75" customHeight="1">
      <c r="A20" s="28" t="s">
        <v>124</v>
      </c>
    </row>
    <row r="21" ht="12.75" customHeight="1">
      <c r="A21" s="28" t="s">
        <v>125</v>
      </c>
    </row>
    <row r="22" ht="12.75" customHeight="1"/>
    <row r="23" ht="12.75" customHeight="1"/>
    <row r="24" ht="12.75" customHeight="1">
      <c r="B24" s="13" t="s">
        <v>255</v>
      </c>
      <c r="E24" s="13" t="s">
        <v>256</v>
      </c>
      <c r="P24" s="13" t="s">
        <v>258</v>
      </c>
    </row>
    <row r="25" ht="12.75" customHeight="1">
      <c r="B25" s="13" t="s">
        <v>230</v>
      </c>
      <c r="C25" s="13" t="s">
        <v>231</v>
      </c>
      <c r="D25" s="13" t="s">
        <v>232</v>
      </c>
      <c r="E25" s="13" t="s">
        <v>230</v>
      </c>
      <c r="F25" s="13" t="s">
        <v>231</v>
      </c>
      <c r="G25" s="13" t="s">
        <v>232</v>
      </c>
      <c r="H25" s="13" t="s">
        <v>233</v>
      </c>
      <c r="P25" s="30" t="s">
        <v>237</v>
      </c>
      <c r="Q25" s="29" t="s">
        <v>238</v>
      </c>
      <c r="R25" s="29" t="s">
        <v>240</v>
      </c>
    </row>
    <row r="26" ht="12.75" customHeight="1">
      <c r="A26" s="14" t="s">
        <v>107</v>
      </c>
      <c r="B26" s="13">
        <v>0.0</v>
      </c>
      <c r="C26" s="13">
        <v>1.0</v>
      </c>
      <c r="D26" s="13">
        <f t="shared" ref="D26:D32" si="2">B26/C26</f>
        <v>0</v>
      </c>
      <c r="E26" s="13">
        <v>0.0</v>
      </c>
      <c r="F26" s="13">
        <v>1.0</v>
      </c>
      <c r="G26" s="13">
        <f t="shared" ref="G26:G32" si="3">E26/F26</f>
        <v>0</v>
      </c>
      <c r="H26" s="13">
        <f t="shared" ref="H26:H32" si="4">D26+G26</f>
        <v>0</v>
      </c>
      <c r="O26" s="29" t="s">
        <v>238</v>
      </c>
      <c r="P26" s="31">
        <v>1.0</v>
      </c>
      <c r="Q26" s="31"/>
      <c r="R26" s="31"/>
    </row>
    <row r="27" ht="12.75" customHeight="1">
      <c r="A27" s="14" t="s">
        <v>106</v>
      </c>
      <c r="B27" s="13">
        <v>1.0</v>
      </c>
      <c r="C27" s="13">
        <v>1.0</v>
      </c>
      <c r="D27" s="13">
        <f t="shared" si="2"/>
        <v>1</v>
      </c>
      <c r="E27" s="13">
        <v>0.0</v>
      </c>
      <c r="F27" s="13">
        <v>1.0</v>
      </c>
      <c r="G27" s="13">
        <f t="shared" si="3"/>
        <v>0</v>
      </c>
      <c r="H27" s="13">
        <f t="shared" si="4"/>
        <v>1</v>
      </c>
      <c r="O27" s="29" t="s">
        <v>234</v>
      </c>
      <c r="P27" s="31"/>
      <c r="Q27" s="31"/>
      <c r="R27" s="31">
        <v>1.0</v>
      </c>
    </row>
    <row r="28" ht="12.75" customHeight="1">
      <c r="A28" s="14" t="s">
        <v>108</v>
      </c>
      <c r="B28" s="13">
        <v>0.0</v>
      </c>
      <c r="C28" s="13">
        <v>1.0</v>
      </c>
      <c r="D28" s="13">
        <f t="shared" si="2"/>
        <v>0</v>
      </c>
      <c r="E28" s="13">
        <v>1.0</v>
      </c>
      <c r="F28" s="13">
        <v>1.0</v>
      </c>
      <c r="G28" s="13">
        <f t="shared" si="3"/>
        <v>1</v>
      </c>
      <c r="H28" s="13">
        <f t="shared" si="4"/>
        <v>1</v>
      </c>
      <c r="O28" s="29" t="s">
        <v>236</v>
      </c>
      <c r="P28" s="31"/>
      <c r="Q28" s="31"/>
      <c r="R28" s="31">
        <v>1.0</v>
      </c>
    </row>
    <row r="29" ht="12.75" customHeight="1">
      <c r="A29" s="20" t="s">
        <v>109</v>
      </c>
      <c r="B29" s="13">
        <v>0.0</v>
      </c>
      <c r="C29" s="13">
        <v>1.0</v>
      </c>
      <c r="D29" s="13">
        <f t="shared" si="2"/>
        <v>0</v>
      </c>
      <c r="E29" s="13">
        <v>0.0</v>
      </c>
      <c r="F29" s="13">
        <v>1.0</v>
      </c>
      <c r="G29" s="13">
        <f t="shared" si="3"/>
        <v>0</v>
      </c>
      <c r="H29" s="13">
        <f t="shared" si="4"/>
        <v>0</v>
      </c>
      <c r="O29" s="30" t="s">
        <v>237</v>
      </c>
      <c r="P29" s="31"/>
      <c r="Q29" s="31"/>
      <c r="R29" s="31">
        <v>1.0</v>
      </c>
    </row>
    <row r="30" ht="12.75" customHeight="1">
      <c r="A30" s="20" t="s">
        <v>117</v>
      </c>
      <c r="B30" s="13">
        <v>0.0</v>
      </c>
      <c r="C30" s="13">
        <v>1.0</v>
      </c>
      <c r="D30" s="13">
        <f t="shared" si="2"/>
        <v>0</v>
      </c>
      <c r="E30" s="13">
        <v>0.0</v>
      </c>
      <c r="F30" s="13">
        <v>1.0</v>
      </c>
      <c r="G30" s="13">
        <f t="shared" si="3"/>
        <v>0</v>
      </c>
      <c r="H30" s="13">
        <f t="shared" si="4"/>
        <v>0</v>
      </c>
      <c r="O30" s="30" t="s">
        <v>235</v>
      </c>
      <c r="P30" s="31"/>
      <c r="Q30" s="31">
        <v>1.0</v>
      </c>
      <c r="R30" s="31"/>
    </row>
    <row r="31" ht="12.75" customHeight="1">
      <c r="A31" s="20" t="s">
        <v>112</v>
      </c>
      <c r="B31" s="13">
        <v>0.0</v>
      </c>
      <c r="C31" s="13">
        <v>1.0</v>
      </c>
      <c r="D31" s="13">
        <f t="shared" si="2"/>
        <v>0</v>
      </c>
      <c r="E31" s="13">
        <v>0.0</v>
      </c>
      <c r="F31" s="13">
        <v>1.0</v>
      </c>
      <c r="G31" s="13">
        <f t="shared" si="3"/>
        <v>0</v>
      </c>
      <c r="H31" s="13">
        <f t="shared" si="4"/>
        <v>0</v>
      </c>
      <c r="O31" s="30" t="s">
        <v>239</v>
      </c>
      <c r="P31" s="31"/>
      <c r="Q31" s="31"/>
      <c r="R31" s="31">
        <v>1.0</v>
      </c>
    </row>
    <row r="32" ht="12.75" customHeight="1">
      <c r="A32" s="14" t="s">
        <v>111</v>
      </c>
      <c r="B32" s="13">
        <v>0.0</v>
      </c>
      <c r="C32" s="13">
        <v>1.0</v>
      </c>
      <c r="D32" s="13">
        <f t="shared" si="2"/>
        <v>0</v>
      </c>
      <c r="E32" s="13">
        <v>0.0</v>
      </c>
      <c r="F32" s="13">
        <v>1.0</v>
      </c>
      <c r="G32" s="13">
        <f t="shared" si="3"/>
        <v>0</v>
      </c>
      <c r="H32" s="13">
        <f t="shared" si="4"/>
        <v>0</v>
      </c>
      <c r="O32" s="29" t="s">
        <v>240</v>
      </c>
      <c r="P32" s="31"/>
      <c r="Q32" s="31">
        <v>1.0</v>
      </c>
      <c r="R32" s="31"/>
    </row>
    <row r="33" ht="12.75" customHeight="1">
      <c r="A33" s="28" t="s">
        <v>118</v>
      </c>
      <c r="O33" s="32" t="s">
        <v>241</v>
      </c>
      <c r="P33" s="31"/>
      <c r="Q33" s="31"/>
      <c r="R33" s="31"/>
    </row>
    <row r="34" ht="12.75" customHeight="1">
      <c r="A34" s="28" t="s">
        <v>114</v>
      </c>
      <c r="O34" s="32" t="s">
        <v>242</v>
      </c>
      <c r="P34" s="31"/>
      <c r="Q34" s="31"/>
      <c r="R34" s="31"/>
    </row>
    <row r="35" ht="12.75" customHeight="1">
      <c r="A35" s="28" t="s">
        <v>113</v>
      </c>
      <c r="O35" s="32" t="s">
        <v>243</v>
      </c>
      <c r="P35" s="31"/>
      <c r="Q35" s="31"/>
      <c r="R35" s="31"/>
    </row>
    <row r="36" ht="12.75" customHeight="1">
      <c r="A36" s="28" t="s">
        <v>122</v>
      </c>
      <c r="O36" s="32" t="s">
        <v>244</v>
      </c>
      <c r="P36" s="31"/>
      <c r="Q36" s="31"/>
      <c r="R36" s="31"/>
    </row>
    <row r="37" ht="12.75" customHeight="1">
      <c r="A37" s="28" t="s">
        <v>120</v>
      </c>
      <c r="O37" s="32" t="s">
        <v>245</v>
      </c>
      <c r="P37" s="31"/>
      <c r="Q37" s="31"/>
      <c r="R37" s="31"/>
    </row>
    <row r="38" ht="12.75" customHeight="1">
      <c r="A38" s="28" t="s">
        <v>110</v>
      </c>
      <c r="O38" s="32" t="s">
        <v>246</v>
      </c>
      <c r="P38" s="31"/>
      <c r="Q38" s="31"/>
      <c r="R38" s="31"/>
    </row>
    <row r="39" ht="12.75" customHeight="1">
      <c r="A39" s="28" t="s">
        <v>121</v>
      </c>
      <c r="O39" s="32" t="s">
        <v>247</v>
      </c>
      <c r="P39" s="31"/>
      <c r="Q39" s="31"/>
      <c r="R39" s="31"/>
    </row>
    <row r="40" ht="12.75" customHeight="1">
      <c r="A40" s="28" t="s">
        <v>116</v>
      </c>
      <c r="O40" s="32" t="s">
        <v>248</v>
      </c>
      <c r="P40" s="31"/>
      <c r="Q40" s="31"/>
      <c r="R40" s="31"/>
    </row>
    <row r="41" ht="12.75" customHeight="1">
      <c r="A41" s="28" t="s">
        <v>115</v>
      </c>
      <c r="O41" s="32" t="s">
        <v>249</v>
      </c>
      <c r="P41" s="31"/>
      <c r="Q41" s="31"/>
      <c r="R41" s="31"/>
    </row>
    <row r="42" ht="12.75" customHeight="1">
      <c r="A42" s="28" t="s">
        <v>119</v>
      </c>
      <c r="O42" s="32" t="s">
        <v>250</v>
      </c>
      <c r="P42" s="31"/>
      <c r="Q42" s="31"/>
      <c r="R42" s="31"/>
    </row>
    <row r="43" ht="12.75" customHeight="1">
      <c r="A43" s="28" t="s">
        <v>123</v>
      </c>
      <c r="O43" s="32" t="s">
        <v>251</v>
      </c>
      <c r="P43" s="31"/>
      <c r="Q43" s="31"/>
      <c r="R43" s="31"/>
    </row>
    <row r="44" ht="12.75" customHeight="1">
      <c r="A44" s="28" t="s">
        <v>124</v>
      </c>
      <c r="O44" s="32" t="s">
        <v>252</v>
      </c>
      <c r="P44" s="31"/>
      <c r="Q44" s="31"/>
      <c r="R44" s="31"/>
    </row>
    <row r="45" ht="12.75" customHeight="1">
      <c r="A45" s="28" t="s">
        <v>125</v>
      </c>
      <c r="O45" s="32" t="s">
        <v>253</v>
      </c>
      <c r="P45" s="31"/>
      <c r="Q45" s="31"/>
      <c r="R45" s="31"/>
    </row>
    <row r="46" ht="12.75" customHeight="1">
      <c r="P46" s="13">
        <f t="shared" ref="P46:R46" si="5">SUM(P26:P45)</f>
        <v>1</v>
      </c>
      <c r="Q46" s="13">
        <f t="shared" si="5"/>
        <v>2</v>
      </c>
      <c r="R46" s="13">
        <f t="shared" si="5"/>
        <v>4</v>
      </c>
    </row>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9.0"/>
    <col customWidth="1" min="2" max="27" width="6.0"/>
  </cols>
  <sheetData>
    <row r="1" ht="12.75" customHeight="1">
      <c r="B1" s="13" t="s">
        <v>11</v>
      </c>
      <c r="C1" s="13" t="s">
        <v>14</v>
      </c>
      <c r="D1" s="13" t="s">
        <v>18</v>
      </c>
      <c r="F1" s="13" t="s">
        <v>53</v>
      </c>
      <c r="G1" s="13" t="s">
        <v>56</v>
      </c>
      <c r="H1" s="13" t="s">
        <v>58</v>
      </c>
      <c r="I1" s="13" t="s">
        <v>60</v>
      </c>
      <c r="J1" s="13" t="s">
        <v>66</v>
      </c>
      <c r="L1" s="13" t="s">
        <v>87</v>
      </c>
      <c r="O1" s="13" t="s">
        <v>224</v>
      </c>
      <c r="P1" s="13" t="s">
        <v>225</v>
      </c>
      <c r="S1" s="13" t="s">
        <v>20</v>
      </c>
      <c r="T1" s="13" t="s">
        <v>22</v>
      </c>
      <c r="U1" s="13" t="s">
        <v>24</v>
      </c>
      <c r="V1" s="13" t="s">
        <v>26</v>
      </c>
      <c r="X1" s="13" t="s">
        <v>34</v>
      </c>
      <c r="Y1" s="13" t="s">
        <v>36</v>
      </c>
      <c r="Z1" s="13" t="s">
        <v>38</v>
      </c>
      <c r="AA1" s="13" t="s">
        <v>40</v>
      </c>
    </row>
    <row r="2" ht="12.75" customHeight="1">
      <c r="A2" s="14" t="s">
        <v>107</v>
      </c>
      <c r="B2" s="13">
        <f t="shared" ref="B2:B10" si="1">H26</f>
        <v>0</v>
      </c>
      <c r="C2" s="13">
        <f t="shared" ref="C2:C10" si="2">1/4</f>
        <v>0.25</v>
      </c>
      <c r="D2" s="13" t="str">
        <f t="shared" ref="D2:D10" si="3">I26</f>
        <v/>
      </c>
      <c r="O2" s="13">
        <v>1.0</v>
      </c>
      <c r="X2" s="13">
        <v>1.0</v>
      </c>
    </row>
    <row r="3" ht="12.75" customHeight="1">
      <c r="A3" s="14" t="s">
        <v>106</v>
      </c>
      <c r="B3" s="13">
        <f t="shared" si="1"/>
        <v>0.25</v>
      </c>
      <c r="C3" s="13">
        <f t="shared" si="2"/>
        <v>0.25</v>
      </c>
      <c r="D3" s="13" t="str">
        <f t="shared" si="3"/>
        <v/>
      </c>
      <c r="O3" s="13">
        <v>1.0</v>
      </c>
      <c r="X3" s="13">
        <v>1.0</v>
      </c>
      <c r="Y3" s="13">
        <v>1.0</v>
      </c>
    </row>
    <row r="4" ht="12.75" customHeight="1">
      <c r="A4" s="14" t="s">
        <v>108</v>
      </c>
      <c r="B4" s="13">
        <f t="shared" si="1"/>
        <v>0</v>
      </c>
      <c r="C4" s="13">
        <f t="shared" si="2"/>
        <v>0.25</v>
      </c>
      <c r="D4" s="13" t="str">
        <f t="shared" si="3"/>
        <v/>
      </c>
      <c r="O4" s="13">
        <v>1.0</v>
      </c>
      <c r="X4" s="13">
        <v>1.0</v>
      </c>
    </row>
    <row r="5" ht="12.75" customHeight="1">
      <c r="A5" s="20" t="s">
        <v>109</v>
      </c>
      <c r="B5" s="13">
        <f t="shared" si="1"/>
        <v>0.25</v>
      </c>
      <c r="C5" s="13">
        <f t="shared" si="2"/>
        <v>0.25</v>
      </c>
      <c r="D5" s="13" t="str">
        <f t="shared" si="3"/>
        <v/>
      </c>
      <c r="O5" s="13">
        <v>1.0</v>
      </c>
      <c r="X5" s="13">
        <v>1.0</v>
      </c>
      <c r="Y5" s="13">
        <v>1.0</v>
      </c>
    </row>
    <row r="6" ht="12.75" customHeight="1">
      <c r="A6" s="20" t="s">
        <v>117</v>
      </c>
      <c r="B6" s="13">
        <f t="shared" si="1"/>
        <v>0</v>
      </c>
      <c r="C6" s="13">
        <f t="shared" si="2"/>
        <v>0.25</v>
      </c>
      <c r="D6" s="13">
        <f t="shared" si="3"/>
        <v>1</v>
      </c>
      <c r="O6" s="13">
        <v>1.0</v>
      </c>
      <c r="X6" s="13">
        <v>1.0</v>
      </c>
    </row>
    <row r="7" ht="12.75" customHeight="1">
      <c r="A7" s="20" t="s">
        <v>112</v>
      </c>
      <c r="B7" s="13">
        <f t="shared" si="1"/>
        <v>0</v>
      </c>
      <c r="C7" s="13">
        <f t="shared" si="2"/>
        <v>0.25</v>
      </c>
      <c r="D7" s="13" t="str">
        <f t="shared" si="3"/>
        <v/>
      </c>
      <c r="O7" s="13">
        <v>1.0</v>
      </c>
      <c r="X7" s="13">
        <v>1.0</v>
      </c>
    </row>
    <row r="8" ht="12.75" customHeight="1">
      <c r="A8" s="14" t="s">
        <v>111</v>
      </c>
      <c r="B8" s="13">
        <f t="shared" si="1"/>
        <v>0.25</v>
      </c>
      <c r="C8" s="13">
        <f t="shared" si="2"/>
        <v>0.25</v>
      </c>
      <c r="D8" s="13" t="str">
        <f t="shared" si="3"/>
        <v/>
      </c>
      <c r="O8" s="13">
        <v>1.0</v>
      </c>
      <c r="X8" s="13">
        <v>1.0</v>
      </c>
      <c r="Y8" s="13">
        <v>1.0</v>
      </c>
    </row>
    <row r="9" ht="12.75" customHeight="1">
      <c r="A9" s="14" t="s">
        <v>118</v>
      </c>
      <c r="B9" s="13">
        <f t="shared" si="1"/>
        <v>0</v>
      </c>
      <c r="C9" s="13">
        <f t="shared" si="2"/>
        <v>0.25</v>
      </c>
      <c r="D9" s="13" t="str">
        <f t="shared" si="3"/>
        <v/>
      </c>
      <c r="G9" s="13">
        <v>8.0</v>
      </c>
      <c r="H9" s="13">
        <v>8.0</v>
      </c>
      <c r="I9" s="13">
        <v>1.0</v>
      </c>
      <c r="O9" s="13">
        <v>1.0</v>
      </c>
      <c r="X9" s="13">
        <v>1.0</v>
      </c>
    </row>
    <row r="10" ht="12.75" customHeight="1">
      <c r="A10" s="14" t="s">
        <v>114</v>
      </c>
      <c r="B10" s="13">
        <f t="shared" si="1"/>
        <v>0.25</v>
      </c>
      <c r="C10" s="13">
        <f t="shared" si="2"/>
        <v>0.25</v>
      </c>
      <c r="D10" s="13" t="str">
        <f t="shared" si="3"/>
        <v/>
      </c>
      <c r="G10" s="13">
        <v>9.0</v>
      </c>
      <c r="H10" s="13">
        <v>9.0</v>
      </c>
      <c r="I10" s="13">
        <v>1.0</v>
      </c>
      <c r="O10" s="13">
        <v>1.0</v>
      </c>
      <c r="X10" s="13">
        <v>1.0</v>
      </c>
      <c r="Y10" s="13">
        <v>1.0</v>
      </c>
    </row>
    <row r="11" ht="12.75" customHeight="1">
      <c r="A11" s="28" t="s">
        <v>113</v>
      </c>
    </row>
    <row r="12" ht="12.75" customHeight="1">
      <c r="A12" s="28" t="s">
        <v>122</v>
      </c>
    </row>
    <row r="13" ht="12.75" customHeight="1">
      <c r="A13" s="28" t="s">
        <v>120</v>
      </c>
    </row>
    <row r="14" ht="12.75" customHeight="1">
      <c r="A14" s="28" t="s">
        <v>110</v>
      </c>
    </row>
    <row r="15" ht="12.75" customHeight="1">
      <c r="A15" s="28" t="s">
        <v>121</v>
      </c>
    </row>
    <row r="16" ht="12.75" customHeight="1">
      <c r="A16" s="28" t="s">
        <v>116</v>
      </c>
    </row>
    <row r="17" ht="12.75" customHeight="1">
      <c r="A17" s="28" t="s">
        <v>115</v>
      </c>
    </row>
    <row r="18" ht="12.75" customHeight="1">
      <c r="A18" s="28" t="s">
        <v>119</v>
      </c>
      <c r="J18" s="16"/>
    </row>
    <row r="19" ht="12.75" customHeight="1">
      <c r="A19" s="28" t="s">
        <v>123</v>
      </c>
      <c r="J19" s="16"/>
    </row>
    <row r="20" ht="12.75" customHeight="1">
      <c r="A20" s="28" t="s">
        <v>124</v>
      </c>
    </row>
    <row r="21" ht="12.75" customHeight="1">
      <c r="A21" s="28" t="s">
        <v>125</v>
      </c>
    </row>
    <row r="22" ht="12.75" customHeight="1">
      <c r="G22" s="13" t="s">
        <v>259</v>
      </c>
    </row>
    <row r="23" ht="12.75" customHeight="1"/>
    <row r="24" ht="12.75" customHeight="1">
      <c r="B24" s="13" t="s">
        <v>255</v>
      </c>
      <c r="P24" s="13" t="s">
        <v>260</v>
      </c>
      <c r="U24" s="13" t="s">
        <v>261</v>
      </c>
    </row>
    <row r="25" ht="12.75" customHeight="1">
      <c r="B25" s="13" t="s">
        <v>230</v>
      </c>
      <c r="C25" s="13" t="s">
        <v>231</v>
      </c>
      <c r="D25" s="13" t="s">
        <v>232</v>
      </c>
      <c r="H25" s="13" t="s">
        <v>233</v>
      </c>
      <c r="I25" s="13" t="s">
        <v>18</v>
      </c>
      <c r="P25" s="32"/>
      <c r="Q25" s="29" t="s">
        <v>242</v>
      </c>
      <c r="U25" s="32"/>
      <c r="V25" s="29" t="s">
        <v>241</v>
      </c>
    </row>
    <row r="26" ht="12.75" customHeight="1">
      <c r="A26" s="14" t="s">
        <v>107</v>
      </c>
      <c r="B26" s="13">
        <v>0.0</v>
      </c>
      <c r="C26" s="13">
        <v>4.0</v>
      </c>
      <c r="D26" s="13">
        <f t="shared" ref="D26:D34" si="4">B26/C26</f>
        <v>0</v>
      </c>
      <c r="H26" s="13">
        <f t="shared" ref="H26:H34" si="5">D26+G26</f>
        <v>0</v>
      </c>
      <c r="O26" s="29" t="s">
        <v>238</v>
      </c>
      <c r="P26" s="31"/>
      <c r="Q26" s="31"/>
      <c r="T26" s="29" t="s">
        <v>238</v>
      </c>
      <c r="U26" s="31"/>
      <c r="V26" s="31"/>
    </row>
    <row r="27" ht="12.75" customHeight="1">
      <c r="A27" s="14" t="s">
        <v>106</v>
      </c>
      <c r="B27" s="13">
        <v>1.0</v>
      </c>
      <c r="C27" s="13">
        <v>4.0</v>
      </c>
      <c r="D27" s="13">
        <f t="shared" si="4"/>
        <v>0.25</v>
      </c>
      <c r="H27" s="13">
        <f t="shared" si="5"/>
        <v>0.25</v>
      </c>
      <c r="O27" s="29" t="s">
        <v>234</v>
      </c>
      <c r="P27" s="31"/>
      <c r="Q27" s="31"/>
      <c r="T27" s="29" t="s">
        <v>234</v>
      </c>
      <c r="U27" s="31"/>
      <c r="V27" s="31"/>
    </row>
    <row r="28" ht="12.75" customHeight="1">
      <c r="A28" s="14" t="s">
        <v>108</v>
      </c>
      <c r="B28" s="13">
        <v>0.0</v>
      </c>
      <c r="C28" s="13">
        <v>4.0</v>
      </c>
      <c r="D28" s="13">
        <f t="shared" si="4"/>
        <v>0</v>
      </c>
      <c r="H28" s="13">
        <f t="shared" si="5"/>
        <v>0</v>
      </c>
      <c r="O28" s="29" t="s">
        <v>236</v>
      </c>
      <c r="P28" s="31"/>
      <c r="Q28" s="31"/>
      <c r="T28" s="29" t="s">
        <v>236</v>
      </c>
      <c r="U28" s="31"/>
      <c r="V28" s="31"/>
    </row>
    <row r="29" ht="12.75" customHeight="1">
      <c r="A29" s="20" t="s">
        <v>109</v>
      </c>
      <c r="B29" s="13">
        <v>1.0</v>
      </c>
      <c r="C29" s="13">
        <v>4.0</v>
      </c>
      <c r="D29" s="13">
        <f t="shared" si="4"/>
        <v>0.25</v>
      </c>
      <c r="H29" s="13">
        <f t="shared" si="5"/>
        <v>0.25</v>
      </c>
      <c r="O29" s="30" t="s">
        <v>237</v>
      </c>
      <c r="P29" s="31"/>
      <c r="Q29" s="31"/>
      <c r="T29" s="30" t="s">
        <v>237</v>
      </c>
      <c r="U29" s="31"/>
      <c r="V29" s="31"/>
    </row>
    <row r="30" ht="12.75" customHeight="1">
      <c r="A30" s="20" t="s">
        <v>117</v>
      </c>
      <c r="B30" s="28"/>
      <c r="C30" s="13">
        <v>4.0</v>
      </c>
      <c r="D30" s="13">
        <f t="shared" si="4"/>
        <v>0</v>
      </c>
      <c r="H30" s="13">
        <f t="shared" si="5"/>
        <v>0</v>
      </c>
      <c r="I30" s="13">
        <v>1.0</v>
      </c>
      <c r="O30" s="30" t="s">
        <v>235</v>
      </c>
      <c r="P30" s="31"/>
      <c r="Q30" s="31"/>
      <c r="T30" s="30" t="s">
        <v>235</v>
      </c>
      <c r="U30" s="31"/>
      <c r="V30" s="31"/>
    </row>
    <row r="31" ht="12.75" customHeight="1">
      <c r="A31" s="20" t="s">
        <v>112</v>
      </c>
      <c r="B31" s="13">
        <v>0.0</v>
      </c>
      <c r="C31" s="13">
        <v>4.0</v>
      </c>
      <c r="D31" s="13">
        <f t="shared" si="4"/>
        <v>0</v>
      </c>
      <c r="H31" s="13">
        <f t="shared" si="5"/>
        <v>0</v>
      </c>
      <c r="O31" s="30" t="s">
        <v>239</v>
      </c>
      <c r="P31" s="31"/>
      <c r="Q31" s="31"/>
      <c r="T31" s="30" t="s">
        <v>239</v>
      </c>
      <c r="U31" s="31"/>
      <c r="V31" s="31"/>
    </row>
    <row r="32" ht="12.75" customHeight="1">
      <c r="A32" s="14" t="s">
        <v>111</v>
      </c>
      <c r="B32" s="13">
        <v>1.0</v>
      </c>
      <c r="C32" s="13">
        <v>4.0</v>
      </c>
      <c r="D32" s="13">
        <f t="shared" si="4"/>
        <v>0.25</v>
      </c>
      <c r="H32" s="13">
        <f t="shared" si="5"/>
        <v>0.25</v>
      </c>
      <c r="O32" s="29" t="s">
        <v>240</v>
      </c>
      <c r="P32" s="31"/>
      <c r="Q32" s="31"/>
      <c r="T32" s="29" t="s">
        <v>240</v>
      </c>
      <c r="U32" s="31"/>
      <c r="V32" s="31"/>
    </row>
    <row r="33" ht="12.75" customHeight="1">
      <c r="A33" s="14" t="s">
        <v>118</v>
      </c>
      <c r="B33" s="13">
        <v>0.0</v>
      </c>
      <c r="C33" s="13">
        <v>4.0</v>
      </c>
      <c r="D33" s="13">
        <f t="shared" si="4"/>
        <v>0</v>
      </c>
      <c r="H33" s="13">
        <f t="shared" si="5"/>
        <v>0</v>
      </c>
      <c r="O33" s="29" t="s">
        <v>241</v>
      </c>
      <c r="P33" s="31"/>
      <c r="Q33" s="31"/>
      <c r="T33" s="29" t="s">
        <v>241</v>
      </c>
      <c r="U33" s="31"/>
      <c r="V33" s="31">
        <v>8.0</v>
      </c>
    </row>
    <row r="34" ht="12.75" customHeight="1">
      <c r="A34" s="14" t="s">
        <v>114</v>
      </c>
      <c r="B34" s="13">
        <v>1.0</v>
      </c>
      <c r="C34" s="13">
        <v>4.0</v>
      </c>
      <c r="D34" s="13">
        <f t="shared" si="4"/>
        <v>0.25</v>
      </c>
      <c r="H34" s="13">
        <f t="shared" si="5"/>
        <v>0.25</v>
      </c>
      <c r="O34" s="29" t="s">
        <v>242</v>
      </c>
      <c r="P34" s="31"/>
      <c r="Q34" s="31">
        <v>9.0</v>
      </c>
      <c r="T34" s="32" t="s">
        <v>242</v>
      </c>
      <c r="U34" s="31"/>
      <c r="V34" s="31"/>
    </row>
    <row r="35" ht="12.75" customHeight="1">
      <c r="A35" s="28" t="s">
        <v>113</v>
      </c>
      <c r="O35" s="32" t="s">
        <v>243</v>
      </c>
      <c r="P35" s="31"/>
      <c r="Q35" s="31"/>
      <c r="T35" s="32" t="s">
        <v>243</v>
      </c>
      <c r="U35" s="31"/>
      <c r="V35" s="31"/>
    </row>
    <row r="36" ht="12.75" customHeight="1">
      <c r="A36" s="28" t="s">
        <v>122</v>
      </c>
      <c r="O36" s="32" t="s">
        <v>244</v>
      </c>
      <c r="P36" s="31"/>
      <c r="Q36" s="31"/>
      <c r="T36" s="32" t="s">
        <v>244</v>
      </c>
      <c r="U36" s="31"/>
      <c r="V36" s="31"/>
    </row>
    <row r="37" ht="12.75" customHeight="1">
      <c r="A37" s="28" t="s">
        <v>120</v>
      </c>
      <c r="O37" s="32" t="s">
        <v>245</v>
      </c>
      <c r="P37" s="31"/>
      <c r="Q37" s="31"/>
      <c r="T37" s="32" t="s">
        <v>245</v>
      </c>
      <c r="U37" s="31"/>
      <c r="V37" s="31"/>
    </row>
    <row r="38" ht="12.75" customHeight="1">
      <c r="A38" s="28" t="s">
        <v>110</v>
      </c>
      <c r="O38" s="32" t="s">
        <v>246</v>
      </c>
      <c r="P38" s="31"/>
      <c r="Q38" s="31"/>
      <c r="T38" s="32" t="s">
        <v>246</v>
      </c>
      <c r="U38" s="31"/>
      <c r="V38" s="31"/>
    </row>
    <row r="39" ht="12.75" customHeight="1">
      <c r="A39" s="28" t="s">
        <v>121</v>
      </c>
      <c r="O39" s="32" t="s">
        <v>247</v>
      </c>
      <c r="P39" s="31"/>
      <c r="Q39" s="31"/>
      <c r="T39" s="32" t="s">
        <v>247</v>
      </c>
      <c r="U39" s="31"/>
      <c r="V39" s="31"/>
    </row>
    <row r="40" ht="12.75" customHeight="1">
      <c r="A40" s="28" t="s">
        <v>116</v>
      </c>
      <c r="O40" s="32" t="s">
        <v>248</v>
      </c>
      <c r="P40" s="31"/>
      <c r="Q40" s="31"/>
      <c r="T40" s="32" t="s">
        <v>248</v>
      </c>
      <c r="U40" s="31"/>
      <c r="V40" s="31"/>
    </row>
    <row r="41" ht="12.75" customHeight="1">
      <c r="A41" s="28" t="s">
        <v>115</v>
      </c>
      <c r="O41" s="32" t="s">
        <v>249</v>
      </c>
      <c r="P41" s="31"/>
      <c r="Q41" s="31"/>
      <c r="T41" s="32" t="s">
        <v>249</v>
      </c>
      <c r="U41" s="31"/>
      <c r="V41" s="31"/>
    </row>
    <row r="42" ht="12.75" customHeight="1">
      <c r="A42" s="28" t="s">
        <v>119</v>
      </c>
      <c r="O42" s="32" t="s">
        <v>250</v>
      </c>
      <c r="P42" s="31"/>
      <c r="Q42" s="31"/>
      <c r="T42" s="32" t="s">
        <v>250</v>
      </c>
      <c r="U42" s="31"/>
      <c r="V42" s="31"/>
    </row>
    <row r="43" ht="12.75" customHeight="1">
      <c r="A43" s="28" t="s">
        <v>123</v>
      </c>
      <c r="O43" s="32" t="s">
        <v>251</v>
      </c>
      <c r="P43" s="31"/>
      <c r="Q43" s="31"/>
      <c r="T43" s="32" t="s">
        <v>251</v>
      </c>
      <c r="U43" s="31"/>
      <c r="V43" s="31"/>
    </row>
    <row r="44" ht="12.75" customHeight="1">
      <c r="A44" s="28" t="s">
        <v>124</v>
      </c>
      <c r="O44" s="32" t="s">
        <v>252</v>
      </c>
      <c r="P44" s="31"/>
      <c r="Q44" s="31"/>
      <c r="T44" s="32" t="s">
        <v>252</v>
      </c>
      <c r="U44" s="31"/>
      <c r="V44" s="31"/>
    </row>
    <row r="45" ht="12.75" customHeight="1">
      <c r="A45" s="28" t="s">
        <v>125</v>
      </c>
      <c r="O45" s="32" t="s">
        <v>253</v>
      </c>
      <c r="P45" s="31"/>
      <c r="Q45" s="31"/>
      <c r="T45" s="32" t="s">
        <v>253</v>
      </c>
      <c r="U45" s="31"/>
      <c r="V45" s="31"/>
    </row>
    <row r="46" ht="12.75" customHeight="1">
      <c r="P46" s="13">
        <f t="shared" ref="P46:Q46" si="6">SUM(P26:P45)</f>
        <v>0</v>
      </c>
      <c r="Q46" s="13">
        <f t="shared" si="6"/>
        <v>9</v>
      </c>
      <c r="U46" s="13">
        <f t="shared" ref="U46:V46" si="7">SUM(U26:U45)</f>
        <v>0</v>
      </c>
      <c r="V46" s="13">
        <f t="shared" si="7"/>
        <v>8</v>
      </c>
    </row>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9.38"/>
    <col customWidth="1" min="2" max="27" width="6.0"/>
  </cols>
  <sheetData>
    <row r="1" ht="12.75" customHeight="1">
      <c r="B1" s="13" t="s">
        <v>11</v>
      </c>
      <c r="C1" s="13" t="s">
        <v>14</v>
      </c>
      <c r="D1" s="13" t="s">
        <v>18</v>
      </c>
      <c r="F1" s="13" t="s">
        <v>53</v>
      </c>
      <c r="G1" s="13" t="s">
        <v>56</v>
      </c>
      <c r="H1" s="13" t="s">
        <v>58</v>
      </c>
      <c r="I1" s="13" t="s">
        <v>60</v>
      </c>
      <c r="J1" s="13" t="s">
        <v>66</v>
      </c>
      <c r="L1" s="13" t="s">
        <v>87</v>
      </c>
      <c r="O1" s="13" t="s">
        <v>224</v>
      </c>
      <c r="P1" s="13" t="s">
        <v>225</v>
      </c>
      <c r="S1" s="13" t="s">
        <v>20</v>
      </c>
      <c r="T1" s="13" t="s">
        <v>22</v>
      </c>
      <c r="U1" s="13" t="s">
        <v>24</v>
      </c>
      <c r="V1" s="13" t="s">
        <v>26</v>
      </c>
      <c r="X1" s="13" t="s">
        <v>34</v>
      </c>
      <c r="Y1" s="13" t="s">
        <v>36</v>
      </c>
      <c r="Z1" s="13" t="s">
        <v>38</v>
      </c>
      <c r="AA1" s="13" t="s">
        <v>40</v>
      </c>
    </row>
    <row r="2" ht="12.75" customHeight="1">
      <c r="A2" s="14" t="s">
        <v>107</v>
      </c>
      <c r="B2" s="13">
        <f t="shared" ref="B2:B11" si="1">H26</f>
        <v>0.2</v>
      </c>
      <c r="C2" s="13">
        <f t="shared" ref="C2:C11" si="2">6/5</f>
        <v>1.2</v>
      </c>
      <c r="F2" s="13">
        <v>1.0</v>
      </c>
      <c r="H2" s="13">
        <v>10.0</v>
      </c>
      <c r="I2" s="13">
        <v>1.0</v>
      </c>
      <c r="J2" s="13">
        <v>1.0</v>
      </c>
      <c r="O2" s="13">
        <v>3.0</v>
      </c>
      <c r="U2" s="13">
        <v>1.0</v>
      </c>
      <c r="X2" s="13">
        <v>1.0</v>
      </c>
      <c r="Y2" s="13">
        <v>1.0</v>
      </c>
    </row>
    <row r="3" ht="12.75" customHeight="1">
      <c r="A3" s="14" t="s">
        <v>106</v>
      </c>
      <c r="B3" s="13">
        <f t="shared" si="1"/>
        <v>0.2</v>
      </c>
      <c r="C3" s="13">
        <f t="shared" si="2"/>
        <v>1.2</v>
      </c>
      <c r="F3" s="13">
        <v>1.0</v>
      </c>
      <c r="H3" s="13">
        <v>10.0</v>
      </c>
      <c r="I3" s="13">
        <v>1.0</v>
      </c>
      <c r="J3" s="13">
        <v>1.0</v>
      </c>
      <c r="O3" s="13">
        <v>3.0</v>
      </c>
      <c r="U3" s="13">
        <v>1.0</v>
      </c>
      <c r="X3" s="13">
        <v>1.0</v>
      </c>
      <c r="Y3" s="13">
        <v>1.0</v>
      </c>
    </row>
    <row r="4" ht="12.75" customHeight="1">
      <c r="A4" s="14" t="s">
        <v>108</v>
      </c>
      <c r="B4" s="13">
        <f t="shared" si="1"/>
        <v>0</v>
      </c>
      <c r="C4" s="13">
        <f t="shared" si="2"/>
        <v>1.2</v>
      </c>
      <c r="F4" s="13">
        <v>1.0</v>
      </c>
      <c r="H4" s="13">
        <v>10.0</v>
      </c>
      <c r="I4" s="13">
        <v>1.0</v>
      </c>
      <c r="J4" s="13">
        <v>1.0</v>
      </c>
      <c r="O4" s="13">
        <v>3.0</v>
      </c>
      <c r="U4" s="13">
        <v>1.0</v>
      </c>
      <c r="X4" s="13">
        <v>1.0</v>
      </c>
    </row>
    <row r="5" ht="12.75" customHeight="1">
      <c r="A5" s="20" t="s">
        <v>109</v>
      </c>
      <c r="B5" s="13">
        <f t="shared" si="1"/>
        <v>0</v>
      </c>
      <c r="C5" s="13">
        <f t="shared" si="2"/>
        <v>1.2</v>
      </c>
      <c r="F5" s="13">
        <v>1.0</v>
      </c>
      <c r="H5" s="13">
        <v>10.0</v>
      </c>
      <c r="I5" s="13">
        <v>1.0</v>
      </c>
      <c r="J5" s="13">
        <v>1.0</v>
      </c>
      <c r="O5" s="13">
        <v>3.0</v>
      </c>
      <c r="U5" s="13">
        <v>1.0</v>
      </c>
      <c r="X5" s="13">
        <v>1.0</v>
      </c>
    </row>
    <row r="6" ht="12.75" customHeight="1">
      <c r="A6" s="20" t="s">
        <v>117</v>
      </c>
      <c r="B6" s="13">
        <f t="shared" si="1"/>
        <v>0</v>
      </c>
      <c r="C6" s="13">
        <f t="shared" si="2"/>
        <v>1.2</v>
      </c>
      <c r="F6" s="13">
        <v>1.0</v>
      </c>
      <c r="H6" s="13">
        <v>10.0</v>
      </c>
      <c r="I6" s="13">
        <v>1.0</v>
      </c>
      <c r="J6" s="13">
        <v>1.0</v>
      </c>
      <c r="O6" s="13">
        <v>3.0</v>
      </c>
      <c r="U6" s="13">
        <v>1.0</v>
      </c>
      <c r="X6" s="13">
        <v>1.0</v>
      </c>
    </row>
    <row r="7" ht="12.75" customHeight="1">
      <c r="A7" s="20" t="s">
        <v>112</v>
      </c>
      <c r="B7" s="13">
        <f t="shared" si="1"/>
        <v>1.2</v>
      </c>
      <c r="C7" s="13">
        <f t="shared" si="2"/>
        <v>1.2</v>
      </c>
      <c r="F7" s="13">
        <v>1.0</v>
      </c>
      <c r="H7" s="13">
        <v>10.0</v>
      </c>
      <c r="I7" s="13">
        <v>1.0</v>
      </c>
      <c r="J7" s="13">
        <v>1.0</v>
      </c>
      <c r="O7" s="13">
        <v>3.0</v>
      </c>
      <c r="U7" s="13">
        <v>1.0</v>
      </c>
      <c r="V7" s="13">
        <v>1.0</v>
      </c>
      <c r="X7" s="13">
        <v>1.0</v>
      </c>
      <c r="Y7" s="13">
        <v>1.0</v>
      </c>
    </row>
    <row r="8" ht="12.75" customHeight="1">
      <c r="A8" s="14" t="s">
        <v>111</v>
      </c>
      <c r="B8" s="13">
        <f t="shared" si="1"/>
        <v>0</v>
      </c>
      <c r="C8" s="13">
        <f t="shared" si="2"/>
        <v>1.2</v>
      </c>
      <c r="F8" s="13">
        <v>1.0</v>
      </c>
      <c r="G8" s="13">
        <v>1.0</v>
      </c>
      <c r="H8" s="13">
        <v>10.0</v>
      </c>
      <c r="I8" s="13">
        <v>1.0</v>
      </c>
      <c r="O8" s="13">
        <v>3.0</v>
      </c>
      <c r="U8" s="13">
        <v>1.0</v>
      </c>
      <c r="X8" s="13">
        <v>1.0</v>
      </c>
    </row>
    <row r="9" ht="12.75" customHeight="1">
      <c r="A9" s="14" t="s">
        <v>118</v>
      </c>
      <c r="B9" s="13">
        <f t="shared" si="1"/>
        <v>0.2</v>
      </c>
      <c r="C9" s="13">
        <f t="shared" si="2"/>
        <v>1.2</v>
      </c>
      <c r="F9" s="13">
        <v>0.0</v>
      </c>
      <c r="H9" s="13">
        <v>10.0</v>
      </c>
      <c r="I9" s="13">
        <v>1.0</v>
      </c>
      <c r="J9" s="13">
        <v>1.0</v>
      </c>
      <c r="O9" s="13">
        <v>3.0</v>
      </c>
      <c r="U9" s="13">
        <v>1.0</v>
      </c>
      <c r="X9" s="13">
        <v>1.0</v>
      </c>
      <c r="Y9" s="13">
        <v>1.0</v>
      </c>
    </row>
    <row r="10" ht="12.75" customHeight="1">
      <c r="A10" s="14" t="s">
        <v>114</v>
      </c>
      <c r="B10" s="13">
        <f t="shared" si="1"/>
        <v>0.2</v>
      </c>
      <c r="C10" s="13">
        <f t="shared" si="2"/>
        <v>1.2</v>
      </c>
      <c r="F10" s="13">
        <v>1.0</v>
      </c>
      <c r="G10" s="13">
        <v>1.0</v>
      </c>
      <c r="H10" s="13">
        <v>10.0</v>
      </c>
      <c r="I10" s="13">
        <v>1.0</v>
      </c>
      <c r="O10" s="13">
        <v>3.0</v>
      </c>
      <c r="U10" s="13">
        <v>1.0</v>
      </c>
      <c r="X10" s="13">
        <v>1.0</v>
      </c>
      <c r="Y10" s="13">
        <v>1.0</v>
      </c>
    </row>
    <row r="11" ht="12.75" customHeight="1">
      <c r="A11" s="14" t="s">
        <v>113</v>
      </c>
      <c r="B11" s="13">
        <f t="shared" si="1"/>
        <v>0</v>
      </c>
      <c r="C11" s="13">
        <f t="shared" si="2"/>
        <v>1.2</v>
      </c>
      <c r="F11" s="13">
        <v>0.0</v>
      </c>
      <c r="G11" s="13">
        <v>8.0</v>
      </c>
      <c r="H11" s="13">
        <v>10.0</v>
      </c>
      <c r="I11" s="13">
        <v>1.0</v>
      </c>
      <c r="O11" s="13">
        <v>3.0</v>
      </c>
      <c r="U11" s="13">
        <v>1.0</v>
      </c>
      <c r="X11" s="13">
        <v>1.0</v>
      </c>
    </row>
    <row r="12" ht="12.75" customHeight="1">
      <c r="A12" s="28" t="s">
        <v>122</v>
      </c>
    </row>
    <row r="13" ht="12.75" customHeight="1">
      <c r="A13" s="28" t="s">
        <v>120</v>
      </c>
    </row>
    <row r="14" ht="12.75" customHeight="1">
      <c r="A14" s="28" t="s">
        <v>110</v>
      </c>
    </row>
    <row r="15" ht="12.75" customHeight="1">
      <c r="A15" s="28" t="s">
        <v>121</v>
      </c>
    </row>
    <row r="16" ht="12.75" customHeight="1">
      <c r="A16" s="28" t="s">
        <v>116</v>
      </c>
    </row>
    <row r="17" ht="12.75" customHeight="1">
      <c r="A17" s="28" t="s">
        <v>115</v>
      </c>
    </row>
    <row r="18" ht="12.75" customHeight="1">
      <c r="A18" s="28" t="s">
        <v>119</v>
      </c>
      <c r="J18" s="16"/>
    </row>
    <row r="19" ht="12.75" customHeight="1">
      <c r="A19" s="28" t="s">
        <v>123</v>
      </c>
      <c r="J19" s="16"/>
    </row>
    <row r="20" ht="12.75" customHeight="1">
      <c r="A20" s="28" t="s">
        <v>124</v>
      </c>
    </row>
    <row r="21" ht="12.75" customHeight="1">
      <c r="A21" s="28" t="s">
        <v>125</v>
      </c>
    </row>
    <row r="22" ht="12.75" customHeight="1"/>
    <row r="23" ht="12.75" customHeight="1"/>
    <row r="24" ht="12.75" customHeight="1">
      <c r="B24" s="13" t="s">
        <v>255</v>
      </c>
      <c r="E24" s="13" t="s">
        <v>256</v>
      </c>
      <c r="P24" s="13" t="s">
        <v>262</v>
      </c>
    </row>
    <row r="25" ht="12.75" customHeight="1">
      <c r="B25" s="13" t="s">
        <v>230</v>
      </c>
      <c r="C25" s="13" t="s">
        <v>231</v>
      </c>
      <c r="D25" s="13" t="s">
        <v>232</v>
      </c>
      <c r="E25" s="13" t="s">
        <v>230</v>
      </c>
      <c r="F25" s="13" t="s">
        <v>231</v>
      </c>
      <c r="G25" s="13" t="s">
        <v>232</v>
      </c>
      <c r="H25" s="13" t="s">
        <v>233</v>
      </c>
      <c r="P25" s="29" t="s">
        <v>240</v>
      </c>
      <c r="Q25" s="29" t="s">
        <v>242</v>
      </c>
      <c r="R25" s="29" t="s">
        <v>243</v>
      </c>
    </row>
    <row r="26" ht="12.75" customHeight="1">
      <c r="A26" s="14" t="s">
        <v>107</v>
      </c>
      <c r="B26" s="13">
        <v>1.0</v>
      </c>
      <c r="C26" s="13">
        <v>5.0</v>
      </c>
      <c r="D26" s="13">
        <f t="shared" ref="D26:D35" si="3">B26/C26</f>
        <v>0.2</v>
      </c>
      <c r="E26" s="13">
        <v>0.0</v>
      </c>
      <c r="F26" s="13">
        <v>1.0</v>
      </c>
      <c r="G26" s="13">
        <v>0.0</v>
      </c>
      <c r="H26" s="13">
        <f t="shared" ref="H26:H35" si="4">D26+G26</f>
        <v>0.2</v>
      </c>
      <c r="O26" s="29" t="s">
        <v>238</v>
      </c>
      <c r="P26" s="31"/>
      <c r="Q26" s="31"/>
      <c r="R26" s="31">
        <v>1.0</v>
      </c>
    </row>
    <row r="27" ht="12.75" customHeight="1">
      <c r="A27" s="14" t="s">
        <v>106</v>
      </c>
      <c r="B27" s="13">
        <v>1.0</v>
      </c>
      <c r="C27" s="13">
        <v>5.0</v>
      </c>
      <c r="D27" s="13">
        <f t="shared" si="3"/>
        <v>0.2</v>
      </c>
      <c r="E27" s="13">
        <v>0.0</v>
      </c>
      <c r="F27" s="13">
        <v>1.0</v>
      </c>
      <c r="G27" s="13">
        <f t="shared" ref="G27:G35" si="5">E27/F27</f>
        <v>0</v>
      </c>
      <c r="H27" s="13">
        <f t="shared" si="4"/>
        <v>0.2</v>
      </c>
      <c r="O27" s="29" t="s">
        <v>234</v>
      </c>
      <c r="P27" s="31"/>
      <c r="Q27" s="31"/>
      <c r="R27" s="31">
        <v>1.0</v>
      </c>
    </row>
    <row r="28" ht="12.75" customHeight="1">
      <c r="A28" s="14" t="s">
        <v>108</v>
      </c>
      <c r="B28" s="13">
        <v>0.0</v>
      </c>
      <c r="C28" s="13">
        <v>5.0</v>
      </c>
      <c r="D28" s="13">
        <f t="shared" si="3"/>
        <v>0</v>
      </c>
      <c r="E28" s="13">
        <v>0.0</v>
      </c>
      <c r="F28" s="13">
        <v>1.0</v>
      </c>
      <c r="G28" s="13">
        <f t="shared" si="5"/>
        <v>0</v>
      </c>
      <c r="H28" s="13">
        <f t="shared" si="4"/>
        <v>0</v>
      </c>
      <c r="O28" s="29" t="s">
        <v>236</v>
      </c>
      <c r="P28" s="31"/>
      <c r="Q28" s="31"/>
      <c r="R28" s="31">
        <v>1.0</v>
      </c>
    </row>
    <row r="29" ht="12.75" customHeight="1">
      <c r="A29" s="20" t="s">
        <v>109</v>
      </c>
      <c r="B29" s="13">
        <v>0.0</v>
      </c>
      <c r="C29" s="13">
        <v>5.0</v>
      </c>
      <c r="D29" s="13">
        <f t="shared" si="3"/>
        <v>0</v>
      </c>
      <c r="E29" s="13">
        <v>0.0</v>
      </c>
      <c r="F29" s="13">
        <v>1.0</v>
      </c>
      <c r="G29" s="13">
        <f t="shared" si="5"/>
        <v>0</v>
      </c>
      <c r="H29" s="13">
        <f t="shared" si="4"/>
        <v>0</v>
      </c>
      <c r="O29" s="30" t="s">
        <v>237</v>
      </c>
      <c r="P29" s="31"/>
      <c r="Q29" s="31"/>
      <c r="R29" s="31">
        <v>1.0</v>
      </c>
    </row>
    <row r="30" ht="12.75" customHeight="1">
      <c r="A30" s="20" t="s">
        <v>117</v>
      </c>
      <c r="B30" s="13">
        <v>0.0</v>
      </c>
      <c r="C30" s="13">
        <v>5.0</v>
      </c>
      <c r="D30" s="13">
        <f t="shared" si="3"/>
        <v>0</v>
      </c>
      <c r="E30" s="13">
        <v>0.0</v>
      </c>
      <c r="F30" s="13">
        <v>1.0</v>
      </c>
      <c r="G30" s="13">
        <f t="shared" si="5"/>
        <v>0</v>
      </c>
      <c r="H30" s="13">
        <f t="shared" si="4"/>
        <v>0</v>
      </c>
      <c r="O30" s="30" t="s">
        <v>235</v>
      </c>
      <c r="P30" s="31"/>
      <c r="Q30" s="31"/>
      <c r="R30" s="31">
        <v>1.0</v>
      </c>
    </row>
    <row r="31" ht="12.75" customHeight="1">
      <c r="A31" s="20" t="s">
        <v>112</v>
      </c>
      <c r="B31" s="13">
        <v>1.0</v>
      </c>
      <c r="C31" s="13">
        <v>5.0</v>
      </c>
      <c r="D31" s="13">
        <f t="shared" si="3"/>
        <v>0.2</v>
      </c>
      <c r="E31" s="13">
        <v>1.0</v>
      </c>
      <c r="F31" s="13">
        <v>1.0</v>
      </c>
      <c r="G31" s="13">
        <f t="shared" si="5"/>
        <v>1</v>
      </c>
      <c r="H31" s="13">
        <f t="shared" si="4"/>
        <v>1.2</v>
      </c>
      <c r="O31" s="30" t="s">
        <v>239</v>
      </c>
      <c r="P31" s="31"/>
      <c r="Q31" s="31"/>
      <c r="R31" s="31">
        <v>1.0</v>
      </c>
    </row>
    <row r="32" ht="12.75" customHeight="1">
      <c r="A32" s="14" t="s">
        <v>111</v>
      </c>
      <c r="B32" s="13">
        <v>0.0</v>
      </c>
      <c r="C32" s="13">
        <v>5.0</v>
      </c>
      <c r="D32" s="13">
        <f t="shared" si="3"/>
        <v>0</v>
      </c>
      <c r="E32" s="13">
        <v>0.0</v>
      </c>
      <c r="F32" s="13">
        <v>1.0</v>
      </c>
      <c r="G32" s="13">
        <f t="shared" si="5"/>
        <v>0</v>
      </c>
      <c r="H32" s="13">
        <f t="shared" si="4"/>
        <v>0</v>
      </c>
      <c r="O32" s="29" t="s">
        <v>240</v>
      </c>
      <c r="P32" s="31"/>
      <c r="Q32" s="31"/>
      <c r="R32" s="31">
        <v>1.0</v>
      </c>
    </row>
    <row r="33" ht="12.75" customHeight="1">
      <c r="A33" s="14" t="s">
        <v>118</v>
      </c>
      <c r="B33" s="13">
        <v>1.0</v>
      </c>
      <c r="C33" s="13">
        <v>5.0</v>
      </c>
      <c r="D33" s="13">
        <f t="shared" si="3"/>
        <v>0.2</v>
      </c>
      <c r="E33" s="13">
        <v>0.0</v>
      </c>
      <c r="F33" s="13">
        <v>1.0</v>
      </c>
      <c r="G33" s="13">
        <f t="shared" si="5"/>
        <v>0</v>
      </c>
      <c r="H33" s="13">
        <f t="shared" si="4"/>
        <v>0.2</v>
      </c>
      <c r="O33" s="29" t="s">
        <v>241</v>
      </c>
      <c r="P33" s="31">
        <v>1.0</v>
      </c>
      <c r="Q33" s="31"/>
      <c r="R33" s="31"/>
    </row>
    <row r="34" ht="12.75" customHeight="1">
      <c r="A34" s="14" t="s">
        <v>114</v>
      </c>
      <c r="B34" s="13">
        <v>1.0</v>
      </c>
      <c r="C34" s="13">
        <v>5.0</v>
      </c>
      <c r="D34" s="13">
        <f t="shared" si="3"/>
        <v>0.2</v>
      </c>
      <c r="E34" s="13">
        <v>0.0</v>
      </c>
      <c r="F34" s="13">
        <v>1.0</v>
      </c>
      <c r="G34" s="13">
        <f t="shared" si="5"/>
        <v>0</v>
      </c>
      <c r="H34" s="13">
        <f t="shared" si="4"/>
        <v>0.2</v>
      </c>
      <c r="O34" s="29" t="s">
        <v>242</v>
      </c>
      <c r="P34" s="31"/>
      <c r="Q34" s="31"/>
      <c r="R34" s="31">
        <v>1.0</v>
      </c>
    </row>
    <row r="35" ht="12.75" customHeight="1">
      <c r="A35" s="14" t="s">
        <v>113</v>
      </c>
      <c r="B35" s="13">
        <v>0.0</v>
      </c>
      <c r="C35" s="13">
        <v>5.0</v>
      </c>
      <c r="D35" s="13">
        <f t="shared" si="3"/>
        <v>0</v>
      </c>
      <c r="E35" s="13">
        <v>0.0</v>
      </c>
      <c r="F35" s="13">
        <v>1.0</v>
      </c>
      <c r="G35" s="13">
        <f t="shared" si="5"/>
        <v>0</v>
      </c>
      <c r="H35" s="13">
        <f t="shared" si="4"/>
        <v>0</v>
      </c>
      <c r="O35" s="29" t="s">
        <v>243</v>
      </c>
      <c r="P35" s="31"/>
      <c r="Q35" s="31">
        <v>1.0</v>
      </c>
      <c r="R35" s="31"/>
    </row>
    <row r="36" ht="12.75" customHeight="1">
      <c r="A36" s="28" t="s">
        <v>122</v>
      </c>
      <c r="O36" s="32" t="s">
        <v>244</v>
      </c>
      <c r="P36" s="31"/>
      <c r="Q36" s="31"/>
      <c r="R36" s="31"/>
    </row>
    <row r="37" ht="12.75" customHeight="1">
      <c r="A37" s="28" t="s">
        <v>120</v>
      </c>
      <c r="O37" s="32" t="s">
        <v>245</v>
      </c>
      <c r="P37" s="31"/>
      <c r="Q37" s="31"/>
      <c r="R37" s="31"/>
    </row>
    <row r="38" ht="12.75" customHeight="1">
      <c r="A38" s="28" t="s">
        <v>110</v>
      </c>
      <c r="O38" s="32" t="s">
        <v>246</v>
      </c>
      <c r="P38" s="31"/>
      <c r="Q38" s="31"/>
      <c r="R38" s="31"/>
    </row>
    <row r="39" ht="12.75" customHeight="1">
      <c r="A39" s="28" t="s">
        <v>121</v>
      </c>
      <c r="O39" s="32" t="s">
        <v>247</v>
      </c>
      <c r="P39" s="31"/>
      <c r="Q39" s="31"/>
      <c r="R39" s="31"/>
    </row>
    <row r="40" ht="12.75" customHeight="1">
      <c r="A40" s="28" t="s">
        <v>116</v>
      </c>
      <c r="O40" s="32" t="s">
        <v>248</v>
      </c>
      <c r="P40" s="31"/>
      <c r="Q40" s="31"/>
      <c r="R40" s="31"/>
    </row>
    <row r="41" ht="12.75" customHeight="1">
      <c r="A41" s="28" t="s">
        <v>115</v>
      </c>
      <c r="O41" s="32" t="s">
        <v>249</v>
      </c>
      <c r="P41" s="31"/>
      <c r="Q41" s="31"/>
      <c r="R41" s="31"/>
    </row>
    <row r="42" ht="12.75" customHeight="1">
      <c r="A42" s="28" t="s">
        <v>119</v>
      </c>
      <c r="O42" s="32" t="s">
        <v>250</v>
      </c>
      <c r="P42" s="31"/>
      <c r="Q42" s="31"/>
      <c r="R42" s="31"/>
    </row>
    <row r="43" ht="12.75" customHeight="1">
      <c r="A43" s="28" t="s">
        <v>123</v>
      </c>
      <c r="O43" s="32" t="s">
        <v>251</v>
      </c>
      <c r="P43" s="31"/>
      <c r="Q43" s="31"/>
      <c r="R43" s="31"/>
    </row>
    <row r="44" ht="12.75" customHeight="1">
      <c r="A44" s="28" t="s">
        <v>124</v>
      </c>
      <c r="O44" s="32" t="s">
        <v>252</v>
      </c>
      <c r="P44" s="31"/>
      <c r="Q44" s="31"/>
      <c r="R44" s="31"/>
    </row>
    <row r="45" ht="12.75" customHeight="1">
      <c r="A45" s="28" t="s">
        <v>125</v>
      </c>
      <c r="O45" s="32" t="s">
        <v>253</v>
      </c>
      <c r="P45" s="31"/>
      <c r="Q45" s="31"/>
      <c r="R45" s="31"/>
    </row>
    <row r="46" ht="12.75" customHeight="1">
      <c r="P46" s="13">
        <f t="shared" ref="P46:R46" si="6">SUM(P26:P45)</f>
        <v>1</v>
      </c>
      <c r="Q46" s="13">
        <f t="shared" si="6"/>
        <v>1</v>
      </c>
      <c r="R46" s="13">
        <f t="shared" si="6"/>
        <v>8</v>
      </c>
    </row>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9.38"/>
    <col customWidth="1" min="2" max="27" width="6.0"/>
  </cols>
  <sheetData>
    <row r="1" ht="12.75" customHeight="1">
      <c r="B1" s="13" t="s">
        <v>11</v>
      </c>
      <c r="C1" s="13" t="s">
        <v>14</v>
      </c>
      <c r="D1" s="13" t="s">
        <v>18</v>
      </c>
      <c r="F1" s="13" t="s">
        <v>53</v>
      </c>
      <c r="G1" s="13" t="s">
        <v>56</v>
      </c>
      <c r="H1" s="13" t="s">
        <v>58</v>
      </c>
      <c r="I1" s="13" t="s">
        <v>60</v>
      </c>
      <c r="J1" s="13" t="s">
        <v>66</v>
      </c>
      <c r="L1" s="13" t="s">
        <v>87</v>
      </c>
      <c r="O1" s="13" t="s">
        <v>224</v>
      </c>
      <c r="P1" s="13" t="s">
        <v>225</v>
      </c>
      <c r="S1" s="13" t="s">
        <v>20</v>
      </c>
      <c r="T1" s="13" t="s">
        <v>22</v>
      </c>
      <c r="U1" s="13" t="s">
        <v>24</v>
      </c>
      <c r="V1" s="13" t="s">
        <v>26</v>
      </c>
      <c r="X1" s="13" t="s">
        <v>34</v>
      </c>
      <c r="Y1" s="13" t="s">
        <v>36</v>
      </c>
      <c r="Z1" s="13" t="s">
        <v>38</v>
      </c>
      <c r="AA1" s="13" t="s">
        <v>40</v>
      </c>
    </row>
    <row r="2" ht="12.75" customHeight="1">
      <c r="A2" s="14" t="s">
        <v>107</v>
      </c>
      <c r="B2" s="13">
        <f t="shared" ref="B2:B12" si="1">H26</f>
        <v>0.2</v>
      </c>
      <c r="C2" s="13">
        <f t="shared" ref="C2:C12" si="2">6/5</f>
        <v>1.2</v>
      </c>
      <c r="D2" s="13" t="str">
        <f t="shared" ref="D2:D12" si="3">I26</f>
        <v/>
      </c>
      <c r="F2" s="13">
        <v>0.0</v>
      </c>
      <c r="H2" s="13">
        <v>11.0</v>
      </c>
      <c r="I2" s="13">
        <v>1.0</v>
      </c>
      <c r="J2" s="13">
        <v>1.0</v>
      </c>
      <c r="O2" s="13">
        <v>3.0</v>
      </c>
      <c r="U2" s="13">
        <v>1.0</v>
      </c>
      <c r="X2" s="13">
        <v>1.0</v>
      </c>
      <c r="Y2" s="13">
        <v>1.0</v>
      </c>
    </row>
    <row r="3" ht="12.75" customHeight="1">
      <c r="A3" s="14" t="s">
        <v>106</v>
      </c>
      <c r="B3" s="13">
        <f t="shared" si="1"/>
        <v>0</v>
      </c>
      <c r="C3" s="13">
        <f t="shared" si="2"/>
        <v>1.2</v>
      </c>
      <c r="D3" s="13">
        <f t="shared" si="3"/>
        <v>1</v>
      </c>
      <c r="F3" s="13">
        <v>1.0</v>
      </c>
      <c r="H3" s="13">
        <v>11.0</v>
      </c>
      <c r="I3" s="13">
        <v>1.0</v>
      </c>
      <c r="J3" s="13">
        <v>1.0</v>
      </c>
      <c r="O3" s="13">
        <v>3.0</v>
      </c>
      <c r="U3" s="13">
        <v>1.0</v>
      </c>
      <c r="X3" s="13">
        <v>1.0</v>
      </c>
    </row>
    <row r="4" ht="12.75" customHeight="1">
      <c r="A4" s="14" t="s">
        <v>108</v>
      </c>
      <c r="B4" s="13">
        <f t="shared" si="1"/>
        <v>0.2</v>
      </c>
      <c r="C4" s="13">
        <f t="shared" si="2"/>
        <v>1.2</v>
      </c>
      <c r="D4" s="13" t="str">
        <f t="shared" si="3"/>
        <v/>
      </c>
      <c r="F4" s="13">
        <v>1.0</v>
      </c>
      <c r="H4" s="13">
        <v>11.0</v>
      </c>
      <c r="I4" s="13">
        <v>1.0</v>
      </c>
      <c r="J4" s="13">
        <v>1.0</v>
      </c>
      <c r="O4" s="13">
        <v>3.0</v>
      </c>
      <c r="U4" s="13">
        <v>1.0</v>
      </c>
      <c r="X4" s="13">
        <v>1.0</v>
      </c>
      <c r="Y4" s="13">
        <v>1.0</v>
      </c>
    </row>
    <row r="5" ht="12.75" customHeight="1">
      <c r="A5" s="20" t="s">
        <v>109</v>
      </c>
      <c r="B5" s="13">
        <f t="shared" si="1"/>
        <v>0</v>
      </c>
      <c r="C5" s="13">
        <f t="shared" si="2"/>
        <v>1.2</v>
      </c>
      <c r="D5" s="13" t="str">
        <f t="shared" si="3"/>
        <v/>
      </c>
      <c r="F5" s="13">
        <v>1.0</v>
      </c>
      <c r="H5" s="13">
        <v>11.0</v>
      </c>
      <c r="I5" s="13">
        <v>1.0</v>
      </c>
      <c r="J5" s="13">
        <v>1.0</v>
      </c>
      <c r="O5" s="13">
        <v>3.0</v>
      </c>
      <c r="U5" s="13">
        <v>1.0</v>
      </c>
      <c r="X5" s="13">
        <v>1.0</v>
      </c>
    </row>
    <row r="6" ht="12.75" customHeight="1">
      <c r="A6" s="20" t="s">
        <v>117</v>
      </c>
      <c r="B6" s="13">
        <f t="shared" si="1"/>
        <v>0.2</v>
      </c>
      <c r="C6" s="13">
        <f t="shared" si="2"/>
        <v>1.2</v>
      </c>
      <c r="D6" s="13" t="str">
        <f t="shared" si="3"/>
        <v/>
      </c>
      <c r="F6" s="13">
        <v>0.0</v>
      </c>
      <c r="H6" s="13">
        <v>11.0</v>
      </c>
      <c r="I6" s="13">
        <v>1.0</v>
      </c>
      <c r="J6" s="13">
        <v>1.0</v>
      </c>
      <c r="O6" s="13">
        <v>3.0</v>
      </c>
      <c r="U6" s="13">
        <v>1.0</v>
      </c>
      <c r="X6" s="13">
        <v>1.0</v>
      </c>
      <c r="Y6" s="13">
        <v>1.0</v>
      </c>
    </row>
    <row r="7" ht="12.75" customHeight="1">
      <c r="A7" s="20" t="s">
        <v>112</v>
      </c>
      <c r="B7" s="13">
        <f t="shared" si="1"/>
        <v>0</v>
      </c>
      <c r="C7" s="13">
        <f t="shared" si="2"/>
        <v>1.2</v>
      </c>
      <c r="D7" s="13" t="str">
        <f t="shared" si="3"/>
        <v/>
      </c>
      <c r="F7" s="13">
        <v>1.0</v>
      </c>
      <c r="G7" s="13">
        <v>4.0</v>
      </c>
      <c r="H7" s="13">
        <v>11.0</v>
      </c>
      <c r="I7" s="13">
        <v>1.0</v>
      </c>
      <c r="O7" s="13">
        <v>3.0</v>
      </c>
      <c r="U7" s="13">
        <v>1.0</v>
      </c>
      <c r="X7" s="13">
        <v>1.0</v>
      </c>
    </row>
    <row r="8" ht="12.75" customHeight="1">
      <c r="A8" s="14" t="s">
        <v>111</v>
      </c>
      <c r="B8" s="13">
        <f t="shared" si="1"/>
        <v>0.2</v>
      </c>
      <c r="C8" s="13">
        <f t="shared" si="2"/>
        <v>1.2</v>
      </c>
      <c r="D8" s="13" t="str">
        <f t="shared" si="3"/>
        <v/>
      </c>
      <c r="F8" s="13">
        <v>0.0</v>
      </c>
      <c r="H8" s="13">
        <v>11.0</v>
      </c>
      <c r="I8" s="13">
        <v>1.0</v>
      </c>
      <c r="J8" s="13">
        <v>1.0</v>
      </c>
      <c r="O8" s="13">
        <v>3.0</v>
      </c>
      <c r="U8" s="13">
        <v>1.0</v>
      </c>
      <c r="X8" s="13">
        <v>1.0</v>
      </c>
      <c r="Y8" s="13">
        <v>1.0</v>
      </c>
    </row>
    <row r="9" ht="12.75" customHeight="1">
      <c r="A9" s="14" t="s">
        <v>118</v>
      </c>
      <c r="B9" s="13">
        <f t="shared" si="1"/>
        <v>0</v>
      </c>
      <c r="C9" s="13">
        <f t="shared" si="2"/>
        <v>1.2</v>
      </c>
      <c r="D9" s="13" t="str">
        <f t="shared" si="3"/>
        <v/>
      </c>
      <c r="F9" s="13">
        <v>1.0</v>
      </c>
      <c r="H9" s="13">
        <v>11.0</v>
      </c>
      <c r="I9" s="13">
        <v>1.0</v>
      </c>
      <c r="J9" s="13">
        <v>1.0</v>
      </c>
      <c r="O9" s="13">
        <v>3.0</v>
      </c>
      <c r="U9" s="13">
        <v>1.0</v>
      </c>
      <c r="X9" s="13">
        <v>1.0</v>
      </c>
    </row>
    <row r="10" ht="12.75" customHeight="1">
      <c r="A10" s="14" t="s">
        <v>114</v>
      </c>
      <c r="B10" s="13">
        <f t="shared" si="1"/>
        <v>0</v>
      </c>
      <c r="C10" s="13">
        <f t="shared" si="2"/>
        <v>1.2</v>
      </c>
      <c r="D10" s="13" t="str">
        <f t="shared" si="3"/>
        <v/>
      </c>
      <c r="F10" s="13">
        <v>1.0</v>
      </c>
      <c r="H10" s="13">
        <v>11.0</v>
      </c>
      <c r="I10" s="13">
        <v>1.0</v>
      </c>
      <c r="J10" s="13">
        <v>1.0</v>
      </c>
      <c r="O10" s="13">
        <v>3.0</v>
      </c>
      <c r="U10" s="13">
        <v>1.0</v>
      </c>
      <c r="X10" s="13">
        <v>1.0</v>
      </c>
    </row>
    <row r="11" ht="12.75" customHeight="1">
      <c r="A11" s="14" t="s">
        <v>113</v>
      </c>
      <c r="B11" s="13">
        <f t="shared" si="1"/>
        <v>1</v>
      </c>
      <c r="C11" s="13">
        <f t="shared" si="2"/>
        <v>1.2</v>
      </c>
      <c r="D11" s="13" t="str">
        <f t="shared" si="3"/>
        <v/>
      </c>
      <c r="F11" s="13">
        <v>1.0</v>
      </c>
      <c r="H11" s="13">
        <v>11.0</v>
      </c>
      <c r="I11" s="13">
        <v>1.0</v>
      </c>
      <c r="J11" s="13">
        <v>1.0</v>
      </c>
      <c r="O11" s="13">
        <v>3.0</v>
      </c>
      <c r="U11" s="13">
        <v>1.0</v>
      </c>
      <c r="V11" s="13">
        <v>1.0</v>
      </c>
      <c r="X11" s="13">
        <v>1.0</v>
      </c>
    </row>
    <row r="12" ht="12.75" customHeight="1">
      <c r="A12" s="20" t="s">
        <v>122</v>
      </c>
      <c r="B12" s="13">
        <f t="shared" si="1"/>
        <v>0.2</v>
      </c>
      <c r="C12" s="13">
        <f t="shared" si="2"/>
        <v>1.2</v>
      </c>
      <c r="D12" s="13" t="str">
        <f t="shared" si="3"/>
        <v/>
      </c>
      <c r="F12" s="13">
        <v>0.0</v>
      </c>
      <c r="G12" s="13">
        <v>7.0</v>
      </c>
      <c r="H12" s="13">
        <v>11.0</v>
      </c>
      <c r="I12" s="13">
        <v>1.0</v>
      </c>
      <c r="O12" s="13">
        <v>3.0</v>
      </c>
      <c r="U12" s="13">
        <v>1.0</v>
      </c>
      <c r="X12" s="13">
        <v>1.0</v>
      </c>
      <c r="Y12" s="13">
        <v>1.0</v>
      </c>
    </row>
    <row r="13" ht="12.75" customHeight="1">
      <c r="A13" s="28" t="s">
        <v>120</v>
      </c>
    </row>
    <row r="14" ht="12.75" customHeight="1">
      <c r="A14" s="28" t="s">
        <v>110</v>
      </c>
    </row>
    <row r="15" ht="12.75" customHeight="1">
      <c r="A15" s="28" t="s">
        <v>121</v>
      </c>
    </row>
    <row r="16" ht="12.75" customHeight="1">
      <c r="A16" s="28" t="s">
        <v>116</v>
      </c>
    </row>
    <row r="17" ht="12.75" customHeight="1">
      <c r="A17" s="28" t="s">
        <v>115</v>
      </c>
    </row>
    <row r="18" ht="12.75" customHeight="1">
      <c r="A18" s="28" t="s">
        <v>119</v>
      </c>
      <c r="J18" s="16"/>
    </row>
    <row r="19" ht="12.75" customHeight="1">
      <c r="A19" s="28" t="s">
        <v>123</v>
      </c>
      <c r="J19" s="16"/>
    </row>
    <row r="20" ht="12.75" customHeight="1">
      <c r="A20" s="28" t="s">
        <v>124</v>
      </c>
    </row>
    <row r="21" ht="12.75" customHeight="1">
      <c r="A21" s="28" t="s">
        <v>125</v>
      </c>
    </row>
    <row r="22" ht="12.75" customHeight="1"/>
    <row r="23" ht="12.75" customHeight="1"/>
    <row r="24" ht="12.75" customHeight="1">
      <c r="B24" s="13" t="s">
        <v>255</v>
      </c>
      <c r="E24" s="13" t="s">
        <v>256</v>
      </c>
      <c r="P24" s="13" t="s">
        <v>263</v>
      </c>
    </row>
    <row r="25" ht="12.75" customHeight="1">
      <c r="B25" s="13" t="s">
        <v>230</v>
      </c>
      <c r="C25" s="13" t="s">
        <v>231</v>
      </c>
      <c r="D25" s="13" t="s">
        <v>232</v>
      </c>
      <c r="E25" s="13" t="s">
        <v>230</v>
      </c>
      <c r="F25" s="13" t="s">
        <v>231</v>
      </c>
      <c r="G25" s="13" t="s">
        <v>232</v>
      </c>
      <c r="H25" s="13" t="s">
        <v>233</v>
      </c>
      <c r="I25" s="13" t="s">
        <v>18</v>
      </c>
      <c r="P25" s="30" t="s">
        <v>239</v>
      </c>
      <c r="Q25" s="30" t="s">
        <v>244</v>
      </c>
    </row>
    <row r="26" ht="12.75" customHeight="1">
      <c r="A26" s="14" t="s">
        <v>107</v>
      </c>
      <c r="B26" s="13">
        <v>1.0</v>
      </c>
      <c r="C26" s="13">
        <v>5.0</v>
      </c>
      <c r="D26" s="13">
        <f t="shared" ref="D26:D36" si="4">B26/C26</f>
        <v>0.2</v>
      </c>
      <c r="E26" s="13">
        <v>0.0</v>
      </c>
      <c r="F26" s="13">
        <v>1.0</v>
      </c>
      <c r="G26" s="13">
        <f t="shared" ref="G26:G36" si="5">E26/F26</f>
        <v>0</v>
      </c>
      <c r="H26" s="13">
        <f t="shared" ref="H26:H36" si="6">D26+G26</f>
        <v>0.2</v>
      </c>
      <c r="O26" s="29" t="s">
        <v>238</v>
      </c>
      <c r="P26" s="31">
        <v>1.0</v>
      </c>
      <c r="Q26" s="31"/>
    </row>
    <row r="27" ht="12.75" customHeight="1">
      <c r="A27" s="14" t="s">
        <v>106</v>
      </c>
      <c r="B27" s="28"/>
      <c r="C27" s="13">
        <v>5.0</v>
      </c>
      <c r="D27" s="13">
        <f t="shared" si="4"/>
        <v>0</v>
      </c>
      <c r="E27" s="13">
        <v>0.0</v>
      </c>
      <c r="F27" s="13">
        <v>1.0</v>
      </c>
      <c r="G27" s="13">
        <f t="shared" si="5"/>
        <v>0</v>
      </c>
      <c r="H27" s="13">
        <f t="shared" si="6"/>
        <v>0</v>
      </c>
      <c r="I27" s="13">
        <v>1.0</v>
      </c>
      <c r="O27" s="29" t="s">
        <v>234</v>
      </c>
      <c r="P27" s="31"/>
      <c r="Q27" s="31">
        <v>1.0</v>
      </c>
    </row>
    <row r="28" ht="12.75" customHeight="1">
      <c r="A28" s="14" t="s">
        <v>108</v>
      </c>
      <c r="B28" s="13">
        <v>1.0</v>
      </c>
      <c r="C28" s="13">
        <v>5.0</v>
      </c>
      <c r="D28" s="13">
        <f t="shared" si="4"/>
        <v>0.2</v>
      </c>
      <c r="E28" s="13">
        <v>0.0</v>
      </c>
      <c r="F28" s="13">
        <v>1.0</v>
      </c>
      <c r="G28" s="13">
        <f t="shared" si="5"/>
        <v>0</v>
      </c>
      <c r="H28" s="13">
        <f t="shared" si="6"/>
        <v>0.2</v>
      </c>
      <c r="O28" s="29" t="s">
        <v>236</v>
      </c>
      <c r="P28" s="31"/>
      <c r="Q28" s="31">
        <v>1.0</v>
      </c>
    </row>
    <row r="29" ht="12.75" customHeight="1">
      <c r="A29" s="20" t="s">
        <v>109</v>
      </c>
      <c r="B29" s="13">
        <v>0.0</v>
      </c>
      <c r="C29" s="13">
        <v>5.0</v>
      </c>
      <c r="D29" s="13">
        <f t="shared" si="4"/>
        <v>0</v>
      </c>
      <c r="E29" s="13">
        <v>0.0</v>
      </c>
      <c r="F29" s="13">
        <v>1.0</v>
      </c>
      <c r="G29" s="13">
        <f t="shared" si="5"/>
        <v>0</v>
      </c>
      <c r="H29" s="13">
        <f t="shared" si="6"/>
        <v>0</v>
      </c>
      <c r="O29" s="30" t="s">
        <v>237</v>
      </c>
      <c r="P29" s="31"/>
      <c r="Q29" s="31">
        <v>1.0</v>
      </c>
    </row>
    <row r="30" ht="12.75" customHeight="1">
      <c r="A30" s="20" t="s">
        <v>117</v>
      </c>
      <c r="B30" s="13">
        <v>1.0</v>
      </c>
      <c r="C30" s="13">
        <v>5.0</v>
      </c>
      <c r="D30" s="13">
        <f t="shared" si="4"/>
        <v>0.2</v>
      </c>
      <c r="E30" s="13">
        <v>0.0</v>
      </c>
      <c r="F30" s="13">
        <v>1.0</v>
      </c>
      <c r="G30" s="13">
        <f t="shared" si="5"/>
        <v>0</v>
      </c>
      <c r="H30" s="13">
        <f t="shared" si="6"/>
        <v>0.2</v>
      </c>
      <c r="O30" s="30" t="s">
        <v>235</v>
      </c>
      <c r="P30" s="31">
        <v>1.0</v>
      </c>
      <c r="Q30" s="31"/>
    </row>
    <row r="31" ht="12.75" customHeight="1">
      <c r="A31" s="20" t="s">
        <v>112</v>
      </c>
      <c r="B31" s="13">
        <v>0.0</v>
      </c>
      <c r="C31" s="13">
        <v>5.0</v>
      </c>
      <c r="D31" s="13">
        <f t="shared" si="4"/>
        <v>0</v>
      </c>
      <c r="E31" s="13">
        <v>0.0</v>
      </c>
      <c r="F31" s="13">
        <v>1.0</v>
      </c>
      <c r="G31" s="13">
        <f t="shared" si="5"/>
        <v>0</v>
      </c>
      <c r="H31" s="13">
        <f t="shared" si="6"/>
        <v>0</v>
      </c>
      <c r="O31" s="30" t="s">
        <v>239</v>
      </c>
      <c r="P31" s="31"/>
      <c r="Q31" s="31">
        <v>1.0</v>
      </c>
    </row>
    <row r="32" ht="12.75" customHeight="1">
      <c r="A32" s="14" t="s">
        <v>111</v>
      </c>
      <c r="B32" s="13">
        <v>1.0</v>
      </c>
      <c r="C32" s="13">
        <v>5.0</v>
      </c>
      <c r="D32" s="13">
        <f t="shared" si="4"/>
        <v>0.2</v>
      </c>
      <c r="E32" s="13">
        <v>0.0</v>
      </c>
      <c r="F32" s="13">
        <v>1.0</v>
      </c>
      <c r="G32" s="13">
        <f t="shared" si="5"/>
        <v>0</v>
      </c>
      <c r="H32" s="13">
        <f t="shared" si="6"/>
        <v>0.2</v>
      </c>
      <c r="O32" s="29" t="s">
        <v>240</v>
      </c>
      <c r="P32" s="31">
        <v>1.0</v>
      </c>
      <c r="Q32" s="31"/>
    </row>
    <row r="33" ht="12.75" customHeight="1">
      <c r="A33" s="14" t="s">
        <v>118</v>
      </c>
      <c r="B33" s="13">
        <v>0.0</v>
      </c>
      <c r="C33" s="13">
        <v>5.0</v>
      </c>
      <c r="D33" s="13">
        <f t="shared" si="4"/>
        <v>0</v>
      </c>
      <c r="E33" s="13">
        <v>0.0</v>
      </c>
      <c r="F33" s="13">
        <v>1.0</v>
      </c>
      <c r="G33" s="13">
        <f t="shared" si="5"/>
        <v>0</v>
      </c>
      <c r="H33" s="13">
        <f t="shared" si="6"/>
        <v>0</v>
      </c>
      <c r="O33" s="29" t="s">
        <v>241</v>
      </c>
      <c r="P33" s="31"/>
      <c r="Q33" s="31">
        <v>1.0</v>
      </c>
    </row>
    <row r="34" ht="12.75" customHeight="1">
      <c r="A34" s="14" t="s">
        <v>114</v>
      </c>
      <c r="B34" s="13">
        <v>0.0</v>
      </c>
      <c r="C34" s="13">
        <v>5.0</v>
      </c>
      <c r="D34" s="13">
        <f t="shared" si="4"/>
        <v>0</v>
      </c>
      <c r="E34" s="13">
        <v>0.0</v>
      </c>
      <c r="F34" s="13">
        <v>1.0</v>
      </c>
      <c r="G34" s="13">
        <f t="shared" si="5"/>
        <v>0</v>
      </c>
      <c r="H34" s="13">
        <f t="shared" si="6"/>
        <v>0</v>
      </c>
      <c r="O34" s="29" t="s">
        <v>242</v>
      </c>
      <c r="P34" s="31"/>
      <c r="Q34" s="31">
        <v>1.0</v>
      </c>
    </row>
    <row r="35" ht="12.75" customHeight="1">
      <c r="A35" s="14" t="s">
        <v>113</v>
      </c>
      <c r="B35" s="13">
        <v>0.0</v>
      </c>
      <c r="C35" s="13">
        <v>5.0</v>
      </c>
      <c r="D35" s="13">
        <f t="shared" si="4"/>
        <v>0</v>
      </c>
      <c r="E35" s="13">
        <v>1.0</v>
      </c>
      <c r="F35" s="13">
        <v>1.0</v>
      </c>
      <c r="G35" s="13">
        <f t="shared" si="5"/>
        <v>1</v>
      </c>
      <c r="H35" s="13">
        <f t="shared" si="6"/>
        <v>1</v>
      </c>
      <c r="O35" s="29" t="s">
        <v>243</v>
      </c>
      <c r="P35" s="31"/>
      <c r="Q35" s="31">
        <v>1.0</v>
      </c>
    </row>
    <row r="36" ht="12.75" customHeight="1">
      <c r="A36" s="20" t="s">
        <v>122</v>
      </c>
      <c r="B36" s="13">
        <v>1.0</v>
      </c>
      <c r="C36" s="13">
        <v>5.0</v>
      </c>
      <c r="D36" s="13">
        <f t="shared" si="4"/>
        <v>0.2</v>
      </c>
      <c r="E36" s="13">
        <v>0.0</v>
      </c>
      <c r="F36" s="13">
        <v>1.0</v>
      </c>
      <c r="G36" s="13">
        <f t="shared" si="5"/>
        <v>0</v>
      </c>
      <c r="H36" s="13">
        <f t="shared" si="6"/>
        <v>0.2</v>
      </c>
      <c r="O36" s="30" t="s">
        <v>244</v>
      </c>
      <c r="P36" s="31">
        <v>1.0</v>
      </c>
      <c r="Q36" s="31"/>
    </row>
    <row r="37" ht="12.75" customHeight="1">
      <c r="A37" s="28" t="s">
        <v>120</v>
      </c>
      <c r="O37" s="32" t="s">
        <v>245</v>
      </c>
      <c r="P37" s="31"/>
      <c r="Q37" s="31"/>
    </row>
    <row r="38" ht="12.75" customHeight="1">
      <c r="A38" s="28" t="s">
        <v>110</v>
      </c>
      <c r="O38" s="32" t="s">
        <v>246</v>
      </c>
      <c r="P38" s="31"/>
      <c r="Q38" s="31"/>
    </row>
    <row r="39" ht="12.75" customHeight="1">
      <c r="A39" s="28" t="s">
        <v>121</v>
      </c>
      <c r="O39" s="32" t="s">
        <v>247</v>
      </c>
      <c r="P39" s="31"/>
      <c r="Q39" s="31"/>
    </row>
    <row r="40" ht="12.75" customHeight="1">
      <c r="A40" s="28" t="s">
        <v>116</v>
      </c>
      <c r="O40" s="32" t="s">
        <v>248</v>
      </c>
      <c r="P40" s="31"/>
      <c r="Q40" s="31"/>
    </row>
    <row r="41" ht="12.75" customHeight="1">
      <c r="A41" s="28" t="s">
        <v>115</v>
      </c>
      <c r="O41" s="32" t="s">
        <v>249</v>
      </c>
      <c r="P41" s="31"/>
      <c r="Q41" s="31"/>
    </row>
    <row r="42" ht="12.75" customHeight="1">
      <c r="A42" s="28" t="s">
        <v>119</v>
      </c>
      <c r="O42" s="32" t="s">
        <v>250</v>
      </c>
      <c r="P42" s="31"/>
      <c r="Q42" s="31"/>
    </row>
    <row r="43" ht="12.75" customHeight="1">
      <c r="A43" s="28" t="s">
        <v>123</v>
      </c>
      <c r="O43" s="32" t="s">
        <v>251</v>
      </c>
      <c r="P43" s="31"/>
      <c r="Q43" s="31"/>
    </row>
    <row r="44" ht="12.75" customHeight="1">
      <c r="A44" s="28" t="s">
        <v>124</v>
      </c>
      <c r="O44" s="32" t="s">
        <v>252</v>
      </c>
      <c r="P44" s="31"/>
      <c r="Q44" s="31"/>
    </row>
    <row r="45" ht="12.75" customHeight="1">
      <c r="A45" s="28" t="s">
        <v>125</v>
      </c>
      <c r="O45" s="32" t="s">
        <v>253</v>
      </c>
      <c r="P45" s="31"/>
      <c r="Q45" s="31"/>
    </row>
    <row r="46" ht="12.75" customHeight="1">
      <c r="P46" s="13">
        <f t="shared" ref="P46:Q46" si="7">SUM(P26:P45)</f>
        <v>4</v>
      </c>
      <c r="Q46" s="13">
        <f t="shared" si="7"/>
        <v>7</v>
      </c>
    </row>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