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ianmohseni/Documents/MAE 162D/"/>
    </mc:Choice>
  </mc:AlternateContent>
  <bookViews>
    <workbookView xWindow="0" yWindow="500" windowWidth="28800" windowHeight="16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47" i="1"/>
  <c r="B48" i="1"/>
  <c r="B49" i="1"/>
  <c r="B50" i="1"/>
  <c r="B51" i="1"/>
  <c r="B52" i="1"/>
  <c r="B53" i="1"/>
  <c r="B47" i="1"/>
  <c r="E35" i="1"/>
  <c r="E30" i="1"/>
  <c r="E31" i="1"/>
  <c r="E32" i="1"/>
  <c r="E33" i="1"/>
  <c r="E34" i="1"/>
  <c r="E29" i="1"/>
  <c r="D35" i="1"/>
  <c r="D34" i="1"/>
  <c r="D30" i="1"/>
  <c r="D31" i="1"/>
  <c r="D32" i="1"/>
  <c r="D33" i="1"/>
  <c r="D29" i="1"/>
  <c r="C35" i="1"/>
  <c r="B30" i="1"/>
  <c r="B31" i="1"/>
  <c r="B32" i="1"/>
  <c r="B33" i="1"/>
  <c r="B34" i="1"/>
  <c r="B35" i="1"/>
  <c r="B29" i="1"/>
  <c r="F30" i="1"/>
  <c r="B39" i="1"/>
  <c r="F31" i="1"/>
  <c r="B40" i="1"/>
  <c r="F32" i="1"/>
  <c r="B41" i="1"/>
  <c r="F33" i="1"/>
  <c r="B42" i="1"/>
  <c r="F34" i="1"/>
  <c r="B43" i="1"/>
  <c r="F35" i="1"/>
  <c r="B44" i="1"/>
  <c r="F29" i="1"/>
  <c r="B38" i="1"/>
  <c r="E25" i="1"/>
  <c r="E22" i="1"/>
  <c r="E21" i="1"/>
  <c r="E23" i="1"/>
  <c r="E24" i="1"/>
  <c r="E26" i="1"/>
  <c r="E20" i="1"/>
  <c r="D21" i="1"/>
  <c r="D23" i="1"/>
  <c r="D24" i="1"/>
  <c r="D26" i="1"/>
  <c r="D20" i="1"/>
  <c r="B21" i="1"/>
  <c r="B22" i="1"/>
  <c r="B23" i="1"/>
  <c r="B24" i="1"/>
  <c r="B25" i="1"/>
  <c r="B26" i="1"/>
  <c r="B20" i="1"/>
  <c r="C21" i="1"/>
  <c r="C22" i="1"/>
  <c r="C23" i="1"/>
  <c r="C24" i="1"/>
  <c r="C25" i="1"/>
  <c r="C26" i="1"/>
  <c r="C20" i="1"/>
  <c r="J11" i="1"/>
  <c r="J1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E17" i="1"/>
  <c r="D17" i="1"/>
  <c r="C17" i="1"/>
  <c r="E15" i="1"/>
  <c r="D15" i="1"/>
  <c r="C15" i="1"/>
  <c r="E14" i="1"/>
  <c r="D14" i="1"/>
  <c r="C14" i="1"/>
  <c r="E12" i="1"/>
  <c r="D12" i="1"/>
  <c r="C12" i="1"/>
  <c r="E11" i="1"/>
  <c r="D11" i="1"/>
  <c r="C11" i="1"/>
  <c r="E13" i="1"/>
  <c r="C13" i="1"/>
  <c r="E16" i="1"/>
  <c r="C16" i="1"/>
  <c r="F12" i="1"/>
  <c r="F13" i="1"/>
  <c r="F14" i="1"/>
  <c r="F15" i="1"/>
  <c r="F16" i="1"/>
  <c r="F17" i="1"/>
  <c r="F11" i="1"/>
  <c r="C3" i="1"/>
  <c r="C4" i="1"/>
  <c r="C5" i="1"/>
  <c r="C6" i="1"/>
  <c r="C7" i="1"/>
  <c r="C8" i="1"/>
  <c r="C2" i="1"/>
  <c r="D61" i="1"/>
  <c r="D62" i="1"/>
  <c r="D68" i="1"/>
  <c r="D67" i="1"/>
  <c r="D64" i="1"/>
  <c r="D65" i="1"/>
  <c r="D66" i="1"/>
  <c r="D71" i="1"/>
  <c r="D58" i="1"/>
  <c r="D59" i="1"/>
  <c r="D60" i="1"/>
  <c r="D63" i="1"/>
  <c r="D69" i="1"/>
  <c r="D70" i="1"/>
  <c r="D57" i="1"/>
</calcChain>
</file>

<file path=xl/sharedStrings.xml><?xml version="1.0" encoding="utf-8"?>
<sst xmlns="http://schemas.openxmlformats.org/spreadsheetml/2006/main" count="86" uniqueCount="66">
  <si>
    <t>Path Segment</t>
  </si>
  <si>
    <t>Move Profile Type</t>
  </si>
  <si>
    <t>Trapezoidal</t>
  </si>
  <si>
    <t>Triangular</t>
  </si>
  <si>
    <r>
      <t>Segment Length L</t>
    </r>
    <r>
      <rPr>
        <b/>
        <vertAlign val="subscript"/>
        <sz val="12"/>
        <color theme="1"/>
        <rFont val="Calibri (Body)"/>
      </rPr>
      <t>seg</t>
    </r>
    <r>
      <rPr>
        <b/>
        <sz val="12"/>
        <color theme="1"/>
        <rFont val="Calibri"/>
        <family val="2"/>
        <scheme val="minor"/>
      </rPr>
      <t xml:space="preserve"> (cm)</t>
    </r>
  </si>
  <si>
    <r>
      <t>Time Along Segment t</t>
    </r>
    <r>
      <rPr>
        <b/>
        <vertAlign val="subscript"/>
        <sz val="12"/>
        <color theme="1"/>
        <rFont val="Calibri (Body)"/>
      </rPr>
      <t>tot</t>
    </r>
    <r>
      <rPr>
        <b/>
        <sz val="12"/>
        <color theme="1"/>
        <rFont val="Calibri"/>
        <family val="2"/>
        <scheme val="minor"/>
      </rPr>
      <t xml:space="preserve"> (s)</t>
    </r>
  </si>
  <si>
    <r>
      <t>Accel. Time t</t>
    </r>
    <r>
      <rPr>
        <b/>
        <vertAlign val="subscript"/>
        <sz val="12"/>
        <color theme="1"/>
        <rFont val="Calibri (Body)"/>
      </rPr>
      <t>acc</t>
    </r>
    <r>
      <rPr>
        <b/>
        <sz val="12"/>
        <color theme="1"/>
        <rFont val="Calibri"/>
        <family val="2"/>
        <scheme val="minor"/>
      </rPr>
      <t xml:space="preserve"> (s)</t>
    </r>
  </si>
  <si>
    <r>
      <t>Const. Vel. Time t</t>
    </r>
    <r>
      <rPr>
        <b/>
        <vertAlign val="subscript"/>
        <sz val="12"/>
        <color theme="1"/>
        <rFont val="Calibri (Body)"/>
      </rPr>
      <t>c</t>
    </r>
    <r>
      <rPr>
        <b/>
        <sz val="12"/>
        <color theme="1"/>
        <rFont val="Calibri"/>
        <family val="2"/>
        <scheme val="minor"/>
      </rPr>
      <t xml:space="preserve"> (s)</t>
    </r>
  </si>
  <si>
    <r>
      <t>Decel. Time t</t>
    </r>
    <r>
      <rPr>
        <b/>
        <vertAlign val="subscript"/>
        <sz val="12"/>
        <color theme="1"/>
        <rFont val="Calibri (Body)"/>
      </rPr>
      <t>dec</t>
    </r>
    <r>
      <rPr>
        <b/>
        <sz val="12"/>
        <color theme="1"/>
        <rFont val="Calibri"/>
        <family val="2"/>
        <scheme val="minor"/>
      </rPr>
      <t xml:space="preserve"> (s)</t>
    </r>
  </si>
  <si>
    <r>
      <t>Total Time t</t>
    </r>
    <r>
      <rPr>
        <b/>
        <vertAlign val="subscript"/>
        <sz val="12"/>
        <color theme="1"/>
        <rFont val="Calibri (Body)"/>
      </rPr>
      <t>tot</t>
    </r>
    <r>
      <rPr>
        <b/>
        <sz val="12"/>
        <color theme="1"/>
        <rFont val="Calibri"/>
        <family val="2"/>
        <scheme val="minor"/>
      </rPr>
      <t xml:space="preserve"> (s)</t>
    </r>
  </si>
  <si>
    <r>
      <t>d</t>
    </r>
    <r>
      <rPr>
        <b/>
        <vertAlign val="subscript"/>
        <sz val="12"/>
        <color theme="1"/>
        <rFont val="Calibri (Body)"/>
      </rPr>
      <t>tot</t>
    </r>
    <r>
      <rPr>
        <b/>
        <sz val="12"/>
        <color theme="1"/>
        <rFont val="Calibri"/>
        <family val="2"/>
        <scheme val="minor"/>
      </rPr>
      <t xml:space="preserve"> (m)</t>
    </r>
  </si>
  <si>
    <r>
      <t>t</t>
    </r>
    <r>
      <rPr>
        <b/>
        <vertAlign val="subscript"/>
        <sz val="12"/>
        <color theme="1"/>
        <rFont val="Calibri (Body)"/>
      </rPr>
      <t>tot</t>
    </r>
    <r>
      <rPr>
        <b/>
        <sz val="12"/>
        <color theme="1"/>
        <rFont val="Calibri"/>
        <family val="2"/>
        <scheme val="minor"/>
      </rPr>
      <t xml:space="preserve"> (s) </t>
    </r>
  </si>
  <si>
    <r>
      <t>V</t>
    </r>
    <r>
      <rPr>
        <b/>
        <vertAlign val="subscript"/>
        <sz val="12"/>
        <color theme="1"/>
        <rFont val="Calibri (Body)"/>
      </rPr>
      <t>max</t>
    </r>
    <r>
      <rPr>
        <b/>
        <sz val="12"/>
        <color theme="1"/>
        <rFont val="Calibri"/>
        <family val="2"/>
        <scheme val="minor"/>
      </rPr>
      <t xml:space="preserve"> (m/s)</t>
    </r>
  </si>
  <si>
    <r>
      <t>a</t>
    </r>
    <r>
      <rPr>
        <b/>
        <vertAlign val="subscript"/>
        <sz val="12"/>
        <color theme="1"/>
        <rFont val="Calibri (Body)"/>
      </rPr>
      <t>max</t>
    </r>
    <r>
      <rPr>
        <b/>
        <sz val="12"/>
        <color theme="1"/>
        <rFont val="Calibri"/>
        <family val="2"/>
        <scheme val="minor"/>
      </rPr>
      <t xml:space="preserve"> (m/s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</si>
  <si>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F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(N)</t>
    </r>
  </si>
  <si>
    <r>
      <t>F</t>
    </r>
    <r>
      <rPr>
        <b/>
        <vertAlign val="subscript"/>
        <sz val="12"/>
        <color theme="1"/>
        <rFont val="Calibri (Body)"/>
      </rPr>
      <t>w</t>
    </r>
    <r>
      <rPr>
        <b/>
        <sz val="12"/>
        <color theme="1"/>
        <rFont val="Calibri"/>
        <family val="2"/>
        <scheme val="minor"/>
      </rPr>
      <t xml:space="preserve"> (N)</t>
    </r>
  </si>
  <si>
    <r>
      <t>F</t>
    </r>
    <r>
      <rPr>
        <b/>
        <vertAlign val="subscript"/>
        <sz val="12"/>
        <color theme="1"/>
        <rFont val="Calibri (Body)"/>
      </rPr>
      <t>f</t>
    </r>
    <r>
      <rPr>
        <b/>
        <sz val="12"/>
        <color theme="1"/>
        <rFont val="Calibri"/>
        <family val="2"/>
        <scheme val="minor"/>
      </rPr>
      <t xml:space="preserve"> (N)</t>
    </r>
  </si>
  <si>
    <r>
      <t>F</t>
    </r>
    <r>
      <rPr>
        <b/>
        <vertAlign val="subscript"/>
        <sz val="12"/>
        <color theme="1"/>
        <rFont val="Calibri (Body)"/>
      </rPr>
      <t>rol</t>
    </r>
    <r>
      <rPr>
        <b/>
        <sz val="12"/>
        <color theme="1"/>
        <rFont val="Calibri"/>
        <family val="2"/>
        <scheme val="minor"/>
      </rPr>
      <t xml:space="preserve"> (N) </t>
    </r>
  </si>
  <si>
    <r>
      <t>F</t>
    </r>
    <r>
      <rPr>
        <b/>
        <vertAlign val="subscript"/>
        <sz val="12"/>
        <color theme="1"/>
        <rFont val="Calibri (Body)"/>
      </rPr>
      <t>prop</t>
    </r>
    <r>
      <rPr>
        <b/>
        <sz val="12"/>
        <color theme="1"/>
        <rFont val="Calibri"/>
        <family val="2"/>
        <scheme val="minor"/>
      </rPr>
      <t xml:space="preserve"> (N)</t>
    </r>
  </si>
  <si>
    <r>
      <t>P</t>
    </r>
    <r>
      <rPr>
        <b/>
        <vertAlign val="subscript"/>
        <sz val="12"/>
        <color theme="1"/>
        <rFont val="Calibri (Body)"/>
      </rPr>
      <t>prop</t>
    </r>
    <r>
      <rPr>
        <b/>
        <sz val="12"/>
        <color theme="1"/>
        <rFont val="Calibri"/>
        <family val="2"/>
        <scheme val="minor"/>
      </rPr>
      <t xml:space="preserve"> (W)</t>
    </r>
  </si>
  <si>
    <r>
      <t>T</t>
    </r>
    <r>
      <rPr>
        <b/>
        <vertAlign val="subscript"/>
        <sz val="12"/>
        <color theme="1"/>
        <rFont val="Calibri (Body)"/>
      </rPr>
      <t>prop</t>
    </r>
    <r>
      <rPr>
        <b/>
        <sz val="12"/>
        <color theme="1"/>
        <rFont val="Calibri"/>
        <family val="2"/>
        <scheme val="minor"/>
      </rPr>
      <t xml:space="preserve"> (N-m)</t>
    </r>
  </si>
  <si>
    <t>Component</t>
  </si>
  <si>
    <t>Mass (g)</t>
  </si>
  <si>
    <t xml:space="preserve">Multiplier </t>
  </si>
  <si>
    <t>Total (g)</t>
  </si>
  <si>
    <t>Wheels</t>
  </si>
  <si>
    <t>Batteries</t>
  </si>
  <si>
    <t>Wheel Motors</t>
  </si>
  <si>
    <t>Ultrasonic Sensor</t>
  </si>
  <si>
    <t>Device Parameters</t>
  </si>
  <si>
    <t xml:space="preserve">Value </t>
  </si>
  <si>
    <t>Units</t>
  </si>
  <si>
    <t>m</t>
  </si>
  <si>
    <t>Line Tracking Sensor</t>
  </si>
  <si>
    <t>Arduino</t>
  </si>
  <si>
    <t>Chassis Rods</t>
  </si>
  <si>
    <t>Arduino Rods</t>
  </si>
  <si>
    <t>Motor Mount</t>
  </si>
  <si>
    <t>Scooper</t>
  </si>
  <si>
    <t>Stepper Motor</t>
  </si>
  <si>
    <t>Additional Hardware</t>
  </si>
  <si>
    <t>Chassis</t>
  </si>
  <si>
    <t>Battery Holder</t>
  </si>
  <si>
    <t>Mass of Transporter (g)</t>
  </si>
  <si>
    <t>Length</t>
  </si>
  <si>
    <t>Width</t>
  </si>
  <si>
    <t>Height</t>
  </si>
  <si>
    <t>CoM Distance from Rear Wheel</t>
  </si>
  <si>
    <t>CoM Height from Ground</t>
  </si>
  <si>
    <t>Wheelbase</t>
  </si>
  <si>
    <t>Track</t>
  </si>
  <si>
    <t>Wheel Diameter</t>
  </si>
  <si>
    <t>Wheel Friction Coefficient</t>
  </si>
  <si>
    <t>Rolling Friction Coefficient</t>
  </si>
  <si>
    <t>average velocity = 12 cm/s</t>
  </si>
  <si>
    <t>--</t>
  </si>
  <si>
    <t>Segment 1</t>
  </si>
  <si>
    <t>Segment2</t>
  </si>
  <si>
    <t>Segment 3</t>
  </si>
  <si>
    <t>Segment 4</t>
  </si>
  <si>
    <t>Segment 5</t>
  </si>
  <si>
    <t>Segment 6</t>
  </si>
  <si>
    <t>Segment 7</t>
  </si>
  <si>
    <t>Time (s)</t>
  </si>
  <si>
    <t>Velocity (cm/s)</t>
  </si>
  <si>
    <t xml:space="preserve">Drive System 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</si>
</sst>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Move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Sheet1!$I$9:$I$28</c:f>
              <c:numCache>
                <c:formatCode>0.0</c:formatCode>
                <c:ptCount val="20"/>
                <c:pt idx="0">
                  <c:v>0.0</c:v>
                </c:pt>
                <c:pt idx="1">
                  <c:v>2.083333333333333</c:v>
                </c:pt>
                <c:pt idx="2">
                  <c:v>4.166666666666667</c:v>
                </c:pt>
                <c:pt idx="3">
                  <c:v>6.25</c:v>
                </c:pt>
                <c:pt idx="4">
                  <c:v>8.055555555555555</c:v>
                </c:pt>
                <c:pt idx="5">
                  <c:v>9.861111111111111</c:v>
                </c:pt>
                <c:pt idx="6">
                  <c:v>11.66666666666667</c:v>
                </c:pt>
                <c:pt idx="7">
                  <c:v>13.33333333333333</c:v>
                </c:pt>
                <c:pt idx="8">
                  <c:v>15</c:v>
                </c:pt>
                <c:pt idx="9">
                  <c:v>17.08333333333333</c:v>
                </c:pt>
                <c:pt idx="10">
                  <c:v>19.16666666666666</c:v>
                </c:pt>
                <c:pt idx="11">
                  <c:v>21.25</c:v>
                </c:pt>
                <c:pt idx="12">
                  <c:v>22.5</c:v>
                </c:pt>
                <c:pt idx="13">
                  <c:v>23.75</c:v>
                </c:pt>
                <c:pt idx="14">
                  <c:v>25</c:v>
                </c:pt>
                <c:pt idx="15">
                  <c:v>26.25</c:v>
                </c:pt>
                <c:pt idx="16">
                  <c:v>27.5</c:v>
                </c:pt>
                <c:pt idx="17">
                  <c:v>31.66666666666666</c:v>
                </c:pt>
                <c:pt idx="18">
                  <c:v>35.83333333333333</c:v>
                </c:pt>
                <c:pt idx="19">
                  <c:v>4</c:v>
                </c:pt>
              </c:numCache>
            </c:numRef>
          </c:xVal>
          <c:yVal>
            <c:numRef>
              <c:f>Sheet1!$J$9:$J$28</c:f>
              <c:numCache>
                <c:formatCode>General</c:formatCode>
                <c:ptCount val="20"/>
                <c:pt idx="0">
                  <c:v>0.0</c:v>
                </c:pt>
                <c:pt idx="1">
                  <c:v>18.0</c:v>
                </c:pt>
                <c:pt idx="2">
                  <c:v>18.0</c:v>
                </c:pt>
                <c:pt idx="3">
                  <c:v>0.0</c:v>
                </c:pt>
                <c:pt idx="4">
                  <c:v>18.0</c:v>
                </c:pt>
                <c:pt idx="5">
                  <c:v>18.0</c:v>
                </c:pt>
                <c:pt idx="6">
                  <c:v>0.0</c:v>
                </c:pt>
                <c:pt idx="7">
                  <c:v>24.0</c:v>
                </c:pt>
                <c:pt idx="8">
                  <c:v>0.0</c:v>
                </c:pt>
                <c:pt idx="9">
                  <c:v>18.0</c:v>
                </c:pt>
                <c:pt idx="10">
                  <c:v>18.0</c:v>
                </c:pt>
                <c:pt idx="11">
                  <c:v>0.0</c:v>
                </c:pt>
                <c:pt idx="12">
                  <c:v>18.0</c:v>
                </c:pt>
                <c:pt idx="13">
                  <c:v>18.0</c:v>
                </c:pt>
                <c:pt idx="14">
                  <c:v>0.0</c:v>
                </c:pt>
                <c:pt idx="15">
                  <c:v>24.0</c:v>
                </c:pt>
                <c:pt idx="16">
                  <c:v>0.0</c:v>
                </c:pt>
                <c:pt idx="17">
                  <c:v>18.0</c:v>
                </c:pt>
                <c:pt idx="18">
                  <c:v>18.0</c:v>
                </c:pt>
                <c:pt idx="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41600"/>
        <c:axId val="1407731264"/>
      </c:scatterChart>
      <c:valAx>
        <c:axId val="1407341600"/>
        <c:scaling>
          <c:orientation val="minMax"/>
          <c:max val="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31264"/>
        <c:crosses val="autoZero"/>
        <c:crossBetween val="midCat"/>
      </c:valAx>
      <c:valAx>
        <c:axId val="14077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Velocity (cm/s)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31</xdr:row>
      <xdr:rowOff>12700</xdr:rowOff>
    </xdr:from>
    <xdr:to>
      <xdr:col>9</xdr:col>
      <xdr:colOff>916200</xdr:colOff>
      <xdr:row>44</xdr:row>
      <xdr:rowOff>88900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G21" sqref="G21"/>
    </sheetView>
  </sheetViews>
  <sheetFormatPr baseColWidth="10" defaultRowHeight="16" x14ac:dyDescent="0.2"/>
  <cols>
    <col min="1" max="1" width="28.1640625" customWidth="1"/>
    <col min="2" max="2" width="23.5" customWidth="1"/>
    <col min="3" max="3" width="27.33203125" customWidth="1"/>
    <col min="4" max="4" width="20.5" customWidth="1"/>
    <col min="5" max="5" width="18.33203125" customWidth="1"/>
    <col min="6" max="6" width="16.83203125" customWidth="1"/>
    <col min="7" max="7" width="26.6640625" customWidth="1"/>
    <col min="10" max="10" width="23" customWidth="1"/>
  </cols>
  <sheetData>
    <row r="1" spans="1:10" ht="18" x14ac:dyDescent="0.25">
      <c r="A1" s="2" t="s">
        <v>0</v>
      </c>
      <c r="B1" s="2" t="s">
        <v>4</v>
      </c>
      <c r="C1" s="2" t="s">
        <v>5</v>
      </c>
    </row>
    <row r="2" spans="1:10" x14ac:dyDescent="0.2">
      <c r="A2" s="1">
        <v>1</v>
      </c>
      <c r="B2" s="11">
        <v>75</v>
      </c>
      <c r="C2" s="11">
        <f>B2/12</f>
        <v>6.25</v>
      </c>
    </row>
    <row r="3" spans="1:10" x14ac:dyDescent="0.2">
      <c r="A3" s="1">
        <v>2</v>
      </c>
      <c r="B3" s="11">
        <v>65</v>
      </c>
      <c r="C3" s="11">
        <f t="shared" ref="C3:C8" si="0">B3/12</f>
        <v>5.416666666666667</v>
      </c>
    </row>
    <row r="4" spans="1:10" x14ac:dyDescent="0.2">
      <c r="A4" s="1">
        <v>3</v>
      </c>
      <c r="B4" s="11">
        <v>40</v>
      </c>
      <c r="C4" s="11">
        <f t="shared" si="0"/>
        <v>3.3333333333333335</v>
      </c>
    </row>
    <row r="5" spans="1:10" x14ac:dyDescent="0.2">
      <c r="A5" s="1">
        <v>4</v>
      </c>
      <c r="B5" s="11">
        <v>75</v>
      </c>
      <c r="C5" s="11">
        <f t="shared" si="0"/>
        <v>6.25</v>
      </c>
      <c r="G5" t="s">
        <v>54</v>
      </c>
    </row>
    <row r="6" spans="1:10" x14ac:dyDescent="0.2">
      <c r="A6" s="1">
        <v>5</v>
      </c>
      <c r="B6" s="11">
        <v>45</v>
      </c>
      <c r="C6" s="11">
        <f t="shared" si="0"/>
        <v>3.75</v>
      </c>
    </row>
    <row r="7" spans="1:10" x14ac:dyDescent="0.2">
      <c r="A7" s="8">
        <v>6</v>
      </c>
      <c r="B7" s="11">
        <v>30</v>
      </c>
      <c r="C7" s="11">
        <f t="shared" si="0"/>
        <v>2.5</v>
      </c>
    </row>
    <row r="8" spans="1:10" x14ac:dyDescent="0.2">
      <c r="A8" s="8">
        <v>7</v>
      </c>
      <c r="B8" s="11">
        <v>150</v>
      </c>
      <c r="C8" s="11">
        <f t="shared" si="0"/>
        <v>12.5</v>
      </c>
      <c r="H8" s="12"/>
      <c r="I8" s="12" t="s">
        <v>63</v>
      </c>
      <c r="J8" s="12" t="s">
        <v>64</v>
      </c>
    </row>
    <row r="9" spans="1:10" x14ac:dyDescent="0.2">
      <c r="H9" s="13" t="s">
        <v>56</v>
      </c>
      <c r="I9" s="14">
        <v>0</v>
      </c>
      <c r="J9" s="12">
        <v>0</v>
      </c>
    </row>
    <row r="10" spans="1:10" ht="18" x14ac:dyDescent="0.25">
      <c r="A10" s="2" t="s">
        <v>0</v>
      </c>
      <c r="B10" s="2" t="s">
        <v>1</v>
      </c>
      <c r="C10" s="2" t="s">
        <v>6</v>
      </c>
      <c r="D10" s="2" t="s">
        <v>7</v>
      </c>
      <c r="E10" s="2" t="s">
        <v>8</v>
      </c>
      <c r="F10" s="2" t="s">
        <v>9</v>
      </c>
      <c r="H10" s="13"/>
      <c r="I10" s="14">
        <f>C11</f>
        <v>2.0833333333333335</v>
      </c>
      <c r="J10" s="12">
        <f>1.5*12</f>
        <v>18</v>
      </c>
    </row>
    <row r="11" spans="1:10" x14ac:dyDescent="0.2">
      <c r="A11" s="1">
        <v>1</v>
      </c>
      <c r="B11" s="1" t="s">
        <v>2</v>
      </c>
      <c r="C11" s="11">
        <f>F11/3</f>
        <v>2.0833333333333335</v>
      </c>
      <c r="D11" s="11">
        <f>F11/3</f>
        <v>2.0833333333333335</v>
      </c>
      <c r="E11" s="11">
        <f>D11</f>
        <v>2.0833333333333335</v>
      </c>
      <c r="F11" s="11">
        <f>C2</f>
        <v>6.25</v>
      </c>
      <c r="H11" s="13"/>
      <c r="I11" s="14">
        <f>I10+D11</f>
        <v>4.166666666666667</v>
      </c>
      <c r="J11" s="12">
        <f>1.5*12</f>
        <v>18</v>
      </c>
    </row>
    <row r="12" spans="1:10" x14ac:dyDescent="0.2">
      <c r="A12" s="1">
        <v>2</v>
      </c>
      <c r="B12" s="1" t="s">
        <v>2</v>
      </c>
      <c r="C12" s="11">
        <f>F12/3</f>
        <v>1.8055555555555556</v>
      </c>
      <c r="D12" s="11">
        <f>C12</f>
        <v>1.8055555555555556</v>
      </c>
      <c r="E12" s="11">
        <f>D12</f>
        <v>1.8055555555555556</v>
      </c>
      <c r="F12" s="11">
        <f t="shared" ref="F12:F17" si="1">C3</f>
        <v>5.416666666666667</v>
      </c>
      <c r="H12" s="13"/>
      <c r="I12" s="14">
        <f>F11</f>
        <v>6.25</v>
      </c>
      <c r="J12" s="12">
        <v>0</v>
      </c>
    </row>
    <row r="13" spans="1:10" x14ac:dyDescent="0.2">
      <c r="A13" s="1">
        <v>3</v>
      </c>
      <c r="B13" s="1" t="s">
        <v>3</v>
      </c>
      <c r="C13" s="11">
        <f>F13/2</f>
        <v>1.6666666666666667</v>
      </c>
      <c r="D13" s="11">
        <v>0</v>
      </c>
      <c r="E13" s="11">
        <f>F13/2</f>
        <v>1.6666666666666667</v>
      </c>
      <c r="F13" s="11">
        <f t="shared" si="1"/>
        <v>3.3333333333333335</v>
      </c>
      <c r="H13" s="13" t="s">
        <v>57</v>
      </c>
      <c r="I13" s="14">
        <f>I12+C12</f>
        <v>8.0555555555555554</v>
      </c>
      <c r="J13" s="12">
        <v>18</v>
      </c>
    </row>
    <row r="14" spans="1:10" x14ac:dyDescent="0.2">
      <c r="A14" s="1">
        <v>4</v>
      </c>
      <c r="B14" s="1" t="s">
        <v>2</v>
      </c>
      <c r="C14" s="11">
        <f>F14/3</f>
        <v>2.0833333333333335</v>
      </c>
      <c r="D14" s="11">
        <f>C14</f>
        <v>2.0833333333333335</v>
      </c>
      <c r="E14" s="11">
        <f>D14</f>
        <v>2.0833333333333335</v>
      </c>
      <c r="F14" s="11">
        <f t="shared" si="1"/>
        <v>6.25</v>
      </c>
      <c r="H14" s="13"/>
      <c r="I14" s="14">
        <f>I13+D12</f>
        <v>9.8611111111111107</v>
      </c>
      <c r="J14" s="12">
        <v>18</v>
      </c>
    </row>
    <row r="15" spans="1:10" x14ac:dyDescent="0.2">
      <c r="A15" s="1">
        <v>5</v>
      </c>
      <c r="B15" s="1" t="s">
        <v>2</v>
      </c>
      <c r="C15" s="11">
        <f>F15/3</f>
        <v>1.25</v>
      </c>
      <c r="D15" s="11">
        <f>C15</f>
        <v>1.25</v>
      </c>
      <c r="E15" s="11">
        <f>D15</f>
        <v>1.25</v>
      </c>
      <c r="F15" s="11">
        <f t="shared" si="1"/>
        <v>3.75</v>
      </c>
      <c r="H15" s="13"/>
      <c r="I15" s="14">
        <f>I14+E12</f>
        <v>11.666666666666666</v>
      </c>
      <c r="J15" s="12">
        <v>0</v>
      </c>
    </row>
    <row r="16" spans="1:10" x14ac:dyDescent="0.2">
      <c r="A16" s="8">
        <v>6</v>
      </c>
      <c r="B16" s="1" t="s">
        <v>3</v>
      </c>
      <c r="C16" s="11">
        <f>F16/2</f>
        <v>1.25</v>
      </c>
      <c r="D16" s="11">
        <v>0</v>
      </c>
      <c r="E16" s="11">
        <f>F16/2</f>
        <v>1.25</v>
      </c>
      <c r="F16" s="11">
        <f t="shared" si="1"/>
        <v>2.5</v>
      </c>
      <c r="H16" s="13" t="s">
        <v>58</v>
      </c>
      <c r="I16" s="14">
        <f>I15+C13</f>
        <v>13.333333333333332</v>
      </c>
      <c r="J16" s="12">
        <v>24</v>
      </c>
    </row>
    <row r="17" spans="1:10" x14ac:dyDescent="0.2">
      <c r="A17" s="8">
        <v>7</v>
      </c>
      <c r="B17" s="1" t="s">
        <v>2</v>
      </c>
      <c r="C17" s="11">
        <f>F17/3</f>
        <v>4.166666666666667</v>
      </c>
      <c r="D17" s="11">
        <f>C17</f>
        <v>4.166666666666667</v>
      </c>
      <c r="E17" s="11">
        <f>D17</f>
        <v>4.166666666666667</v>
      </c>
      <c r="F17" s="11">
        <f t="shared" si="1"/>
        <v>12.5</v>
      </c>
      <c r="H17" s="13"/>
      <c r="I17" s="14">
        <f>I16+E13</f>
        <v>14.999999999999998</v>
      </c>
      <c r="J17" s="12">
        <v>0</v>
      </c>
    </row>
    <row r="18" spans="1:10" x14ac:dyDescent="0.2">
      <c r="H18" s="13" t="s">
        <v>59</v>
      </c>
      <c r="I18" s="14">
        <f>I17+C14</f>
        <v>17.083333333333332</v>
      </c>
      <c r="J18" s="12">
        <v>18</v>
      </c>
    </row>
    <row r="19" spans="1:10" ht="20" x14ac:dyDescent="0.25">
      <c r="A19" s="2" t="s">
        <v>0</v>
      </c>
      <c r="B19" s="2" t="s">
        <v>10</v>
      </c>
      <c r="C19" s="2" t="s">
        <v>11</v>
      </c>
      <c r="D19" s="2" t="s">
        <v>12</v>
      </c>
      <c r="E19" s="2" t="s">
        <v>13</v>
      </c>
      <c r="H19" s="13"/>
      <c r="I19" s="14">
        <f>I18+D14</f>
        <v>19.166666666666664</v>
      </c>
      <c r="J19" s="12">
        <v>18</v>
      </c>
    </row>
    <row r="20" spans="1:10" x14ac:dyDescent="0.2">
      <c r="A20" s="1">
        <v>1</v>
      </c>
      <c r="B20" s="10">
        <f>B2/100</f>
        <v>0.75</v>
      </c>
      <c r="C20" s="10">
        <f>C2</f>
        <v>6.25</v>
      </c>
      <c r="D20" s="10">
        <f>18/100</f>
        <v>0.18</v>
      </c>
      <c r="E20" s="10">
        <f>4.5*B20/(C20^2)</f>
        <v>8.6400000000000005E-2</v>
      </c>
      <c r="H20" s="13"/>
      <c r="I20" s="14">
        <f>I19+E14</f>
        <v>21.249999999999996</v>
      </c>
      <c r="J20" s="12">
        <v>0</v>
      </c>
    </row>
    <row r="21" spans="1:10" x14ac:dyDescent="0.2">
      <c r="A21" s="1">
        <v>2</v>
      </c>
      <c r="B21" s="10">
        <f t="shared" ref="B21:B26" si="2">B3/100</f>
        <v>0.65</v>
      </c>
      <c r="C21" s="10">
        <f t="shared" ref="B21:C26" si="3">C3</f>
        <v>5.416666666666667</v>
      </c>
      <c r="D21" s="10">
        <f t="shared" ref="D21:D26" si="4">18/100</f>
        <v>0.18</v>
      </c>
      <c r="E21" s="10">
        <f t="shared" ref="E21:E26" si="5">4.5*B21/(C21^2)</f>
        <v>9.9692307692307691E-2</v>
      </c>
      <c r="H21" s="13" t="s">
        <v>60</v>
      </c>
      <c r="I21" s="14">
        <f>I20+C15</f>
        <v>22.499999999999996</v>
      </c>
      <c r="J21" s="12">
        <v>18</v>
      </c>
    </row>
    <row r="22" spans="1:10" x14ac:dyDescent="0.2">
      <c r="A22" s="1">
        <v>3</v>
      </c>
      <c r="B22" s="10">
        <f t="shared" si="2"/>
        <v>0.4</v>
      </c>
      <c r="C22" s="10">
        <f t="shared" si="3"/>
        <v>3.3333333333333335</v>
      </c>
      <c r="D22" s="10">
        <v>0.24</v>
      </c>
      <c r="E22" s="10">
        <f>2*D22/C22</f>
        <v>0.14399999999999999</v>
      </c>
      <c r="H22" s="13"/>
      <c r="I22" s="14">
        <f>I21+D15</f>
        <v>23.749999999999996</v>
      </c>
      <c r="J22" s="12">
        <v>18</v>
      </c>
    </row>
    <row r="23" spans="1:10" x14ac:dyDescent="0.2">
      <c r="A23" s="1">
        <v>4</v>
      </c>
      <c r="B23" s="10">
        <f t="shared" si="2"/>
        <v>0.75</v>
      </c>
      <c r="C23" s="10">
        <f t="shared" si="3"/>
        <v>6.25</v>
      </c>
      <c r="D23" s="10">
        <f t="shared" si="4"/>
        <v>0.18</v>
      </c>
      <c r="E23" s="10">
        <f t="shared" si="5"/>
        <v>8.6400000000000005E-2</v>
      </c>
      <c r="H23" s="13"/>
      <c r="I23" s="14">
        <f>I22+E15</f>
        <v>24.999999999999996</v>
      </c>
      <c r="J23" s="12">
        <v>0</v>
      </c>
    </row>
    <row r="24" spans="1:10" x14ac:dyDescent="0.2">
      <c r="A24" s="1">
        <v>5</v>
      </c>
      <c r="B24" s="10">
        <f t="shared" si="2"/>
        <v>0.45</v>
      </c>
      <c r="C24" s="10">
        <f t="shared" si="3"/>
        <v>3.75</v>
      </c>
      <c r="D24" s="10">
        <f t="shared" si="4"/>
        <v>0.18</v>
      </c>
      <c r="E24" s="10">
        <f t="shared" si="5"/>
        <v>0.14399999999999999</v>
      </c>
      <c r="H24" s="13" t="s">
        <v>61</v>
      </c>
      <c r="I24" s="14">
        <f>I23+C16</f>
        <v>26.249999999999996</v>
      </c>
      <c r="J24" s="12">
        <v>24</v>
      </c>
    </row>
    <row r="25" spans="1:10" x14ac:dyDescent="0.2">
      <c r="A25" s="8">
        <v>6</v>
      </c>
      <c r="B25" s="10">
        <f t="shared" si="2"/>
        <v>0.3</v>
      </c>
      <c r="C25" s="10">
        <f t="shared" si="3"/>
        <v>2.5</v>
      </c>
      <c r="D25" s="10">
        <v>0.24</v>
      </c>
      <c r="E25" s="10">
        <f>2*D25/C25</f>
        <v>0.192</v>
      </c>
      <c r="H25" s="13"/>
      <c r="I25" s="14">
        <f>I24+E16</f>
        <v>27.499999999999996</v>
      </c>
      <c r="J25" s="12">
        <v>0</v>
      </c>
    </row>
    <row r="26" spans="1:10" x14ac:dyDescent="0.2">
      <c r="A26" s="8">
        <v>7</v>
      </c>
      <c r="B26" s="10">
        <f t="shared" si="2"/>
        <v>1.5</v>
      </c>
      <c r="C26" s="10">
        <f t="shared" si="3"/>
        <v>12.5</v>
      </c>
      <c r="D26" s="10">
        <f t="shared" si="4"/>
        <v>0.18</v>
      </c>
      <c r="E26" s="10">
        <f t="shared" si="5"/>
        <v>4.3200000000000002E-2</v>
      </c>
      <c r="H26" s="13" t="s">
        <v>62</v>
      </c>
      <c r="I26" s="14">
        <f>I25+C17</f>
        <v>31.666666666666664</v>
      </c>
      <c r="J26" s="12">
        <v>18</v>
      </c>
    </row>
    <row r="27" spans="1:10" x14ac:dyDescent="0.2">
      <c r="H27" s="13"/>
      <c r="I27" s="14">
        <f>I26+D17</f>
        <v>35.833333333333329</v>
      </c>
      <c r="J27" s="12">
        <v>18</v>
      </c>
    </row>
    <row r="28" spans="1:10" ht="18" x14ac:dyDescent="0.25">
      <c r="A28" s="2" t="s">
        <v>0</v>
      </c>
      <c r="B28" s="2" t="s">
        <v>14</v>
      </c>
      <c r="C28" s="2" t="s">
        <v>15</v>
      </c>
      <c r="D28" s="2" t="s">
        <v>16</v>
      </c>
      <c r="E28" s="2" t="s">
        <v>17</v>
      </c>
      <c r="F28" s="2" t="s">
        <v>18</v>
      </c>
      <c r="H28" s="13"/>
      <c r="I28" s="14">
        <f>I27+E17</f>
        <v>39.999999999999993</v>
      </c>
      <c r="J28" s="12">
        <v>0</v>
      </c>
    </row>
    <row r="29" spans="1:10" x14ac:dyDescent="0.2">
      <c r="A29" s="1">
        <v>1</v>
      </c>
      <c r="B29" s="10">
        <f>(1185/1000)*E20</f>
        <v>0.10238400000000002</v>
      </c>
      <c r="C29" s="10">
        <v>0</v>
      </c>
      <c r="D29" s="10">
        <f>(1185/1000)*9.81*COS(0*PI()/180)*0.21</f>
        <v>2.4412185000000002</v>
      </c>
      <c r="E29" s="10">
        <f>(1185/1000)*9.81*COS(0*PI()/180)*0.003</f>
        <v>3.4874550000000004E-2</v>
      </c>
      <c r="F29" s="10">
        <f>B29+C29+D29+E29</f>
        <v>2.57847705</v>
      </c>
    </row>
    <row r="30" spans="1:10" x14ac:dyDescent="0.2">
      <c r="A30" s="1">
        <v>2</v>
      </c>
      <c r="B30" s="10">
        <f t="shared" ref="B30:B35" si="6">(1185/1000)*E21</f>
        <v>0.11813538461538461</v>
      </c>
      <c r="C30" s="10">
        <v>0</v>
      </c>
      <c r="D30" s="10">
        <f t="shared" ref="D30:D34" si="7">(1185/1000)*9.81*COS(0*PI()/180)*0.21</f>
        <v>2.4412185000000002</v>
      </c>
      <c r="E30" s="10">
        <f t="shared" ref="E30:E34" si="8">(1185/1000)*9.81*COS(0*PI()/180)*0.003</f>
        <v>3.4874550000000004E-2</v>
      </c>
      <c r="F30" s="10">
        <f t="shared" ref="F30:F35" si="9">B30+C30+D30+E30</f>
        <v>2.5942284346153848</v>
      </c>
    </row>
    <row r="31" spans="1:10" x14ac:dyDescent="0.2">
      <c r="A31" s="1">
        <v>3</v>
      </c>
      <c r="B31" s="10">
        <f t="shared" si="6"/>
        <v>0.17063999999999999</v>
      </c>
      <c r="C31" s="10">
        <v>0</v>
      </c>
      <c r="D31" s="10">
        <f t="shared" si="7"/>
        <v>2.4412185000000002</v>
      </c>
      <c r="E31" s="10">
        <f t="shared" si="8"/>
        <v>3.4874550000000004E-2</v>
      </c>
      <c r="F31" s="10">
        <f t="shared" si="9"/>
        <v>2.6467330500000004</v>
      </c>
    </row>
    <row r="32" spans="1:10" x14ac:dyDescent="0.2">
      <c r="A32" s="1">
        <v>4</v>
      </c>
      <c r="B32" s="10">
        <f t="shared" si="6"/>
        <v>0.10238400000000002</v>
      </c>
      <c r="C32" s="10">
        <v>0</v>
      </c>
      <c r="D32" s="10">
        <f t="shared" si="7"/>
        <v>2.4412185000000002</v>
      </c>
      <c r="E32" s="10">
        <f t="shared" si="8"/>
        <v>3.4874550000000004E-2</v>
      </c>
      <c r="F32" s="10">
        <f t="shared" si="9"/>
        <v>2.57847705</v>
      </c>
    </row>
    <row r="33" spans="1:6" x14ac:dyDescent="0.2">
      <c r="A33" s="1">
        <v>5</v>
      </c>
      <c r="B33" s="10">
        <f t="shared" si="6"/>
        <v>0.17063999999999999</v>
      </c>
      <c r="C33" s="10">
        <v>0</v>
      </c>
      <c r="D33" s="10">
        <f t="shared" si="7"/>
        <v>2.4412185000000002</v>
      </c>
      <c r="E33" s="10">
        <f t="shared" si="8"/>
        <v>3.4874550000000004E-2</v>
      </c>
      <c r="F33" s="10">
        <f t="shared" si="9"/>
        <v>2.6467330500000004</v>
      </c>
    </row>
    <row r="34" spans="1:6" x14ac:dyDescent="0.2">
      <c r="A34" s="8">
        <v>6</v>
      </c>
      <c r="B34" s="10">
        <f t="shared" si="6"/>
        <v>0.22752000000000003</v>
      </c>
      <c r="C34" s="10">
        <v>0</v>
      </c>
      <c r="D34" s="10">
        <f>(1185/1000)*9.81*COS(0*PI()/180)*0.21</f>
        <v>2.4412185000000002</v>
      </c>
      <c r="E34" s="10">
        <f t="shared" si="8"/>
        <v>3.4874550000000004E-2</v>
      </c>
      <c r="F34" s="10">
        <f t="shared" si="9"/>
        <v>2.7036130500000004</v>
      </c>
    </row>
    <row r="35" spans="1:6" x14ac:dyDescent="0.2">
      <c r="A35" s="8">
        <v>7</v>
      </c>
      <c r="B35" s="10">
        <f t="shared" si="6"/>
        <v>5.1192000000000008E-2</v>
      </c>
      <c r="C35" s="10">
        <f>(1185/1000)*9.81*SIN(17*PI()/180)</f>
        <v>3.3987772116461068</v>
      </c>
      <c r="D35" s="10">
        <f>(1185/1000)*9.81*COS(17*PI()/180)*0.21</f>
        <v>2.3345488618949473</v>
      </c>
      <c r="E35" s="10">
        <f>(1185/1000)*9.81*COS(17*PI()/180)*0.003</f>
        <v>3.3350698027070677E-2</v>
      </c>
      <c r="F35" s="10">
        <f t="shared" si="9"/>
        <v>5.8178687715681248</v>
      </c>
    </row>
    <row r="37" spans="1:6" ht="18" x14ac:dyDescent="0.25">
      <c r="A37" s="3" t="s">
        <v>0</v>
      </c>
      <c r="B37" s="2" t="s">
        <v>19</v>
      </c>
    </row>
    <row r="38" spans="1:6" x14ac:dyDescent="0.2">
      <c r="A38" s="1">
        <v>1</v>
      </c>
      <c r="B38" s="10">
        <f>F29*D20</f>
        <v>0.46412586899999997</v>
      </c>
    </row>
    <row r="39" spans="1:6" x14ac:dyDescent="0.2">
      <c r="A39" s="1">
        <v>2</v>
      </c>
      <c r="B39" s="10">
        <f t="shared" ref="B39:B44" si="10">F30*D21</f>
        <v>0.46696111823076925</v>
      </c>
    </row>
    <row r="40" spans="1:6" x14ac:dyDescent="0.2">
      <c r="A40" s="1">
        <v>3</v>
      </c>
      <c r="B40" s="10">
        <f t="shared" si="10"/>
        <v>0.63521593200000004</v>
      </c>
    </row>
    <row r="41" spans="1:6" x14ac:dyDescent="0.2">
      <c r="A41" s="1">
        <v>4</v>
      </c>
      <c r="B41" s="10">
        <f t="shared" si="10"/>
        <v>0.46412586899999997</v>
      </c>
    </row>
    <row r="42" spans="1:6" x14ac:dyDescent="0.2">
      <c r="A42" s="1">
        <v>5</v>
      </c>
      <c r="B42" s="10">
        <f t="shared" si="10"/>
        <v>0.47641194900000006</v>
      </c>
    </row>
    <row r="43" spans="1:6" x14ac:dyDescent="0.2">
      <c r="A43" s="8">
        <v>6</v>
      </c>
      <c r="B43" s="10">
        <f t="shared" si="10"/>
        <v>0.64886713200000012</v>
      </c>
    </row>
    <row r="44" spans="1:6" x14ac:dyDescent="0.2">
      <c r="A44" s="8">
        <v>7</v>
      </c>
      <c r="B44" s="10">
        <f t="shared" si="10"/>
        <v>1.0472163788822624</v>
      </c>
    </row>
    <row r="46" spans="1:6" ht="18" x14ac:dyDescent="0.25">
      <c r="A46" s="3" t="s">
        <v>0</v>
      </c>
      <c r="B46" s="2" t="s">
        <v>19</v>
      </c>
      <c r="C46" s="2" t="s">
        <v>20</v>
      </c>
    </row>
    <row r="47" spans="1:6" x14ac:dyDescent="0.2">
      <c r="A47" s="1">
        <v>1</v>
      </c>
      <c r="B47" s="10">
        <f>B38</f>
        <v>0.46412586899999997</v>
      </c>
      <c r="C47" s="10">
        <f>(F29*0.08/2)/0.7</f>
        <v>0.14734154571428573</v>
      </c>
    </row>
    <row r="48" spans="1:6" x14ac:dyDescent="0.2">
      <c r="A48" s="1">
        <v>2</v>
      </c>
      <c r="B48" s="10">
        <f t="shared" ref="B48:B53" si="11">B39</f>
        <v>0.46696111823076925</v>
      </c>
      <c r="C48" s="10">
        <f t="shared" ref="C48:C53" si="12">(F30*0.08/2)/0.7</f>
        <v>0.14824162483516484</v>
      </c>
    </row>
    <row r="49" spans="1:4" x14ac:dyDescent="0.2">
      <c r="A49" s="1">
        <v>3</v>
      </c>
      <c r="B49" s="10">
        <f t="shared" si="11"/>
        <v>0.63521593200000004</v>
      </c>
      <c r="C49" s="10">
        <f t="shared" si="12"/>
        <v>0.15124188857142859</v>
      </c>
    </row>
    <row r="50" spans="1:4" x14ac:dyDescent="0.2">
      <c r="A50" s="1">
        <v>4</v>
      </c>
      <c r="B50" s="10">
        <f t="shared" si="11"/>
        <v>0.46412586899999997</v>
      </c>
      <c r="C50" s="10">
        <f t="shared" si="12"/>
        <v>0.14734154571428573</v>
      </c>
    </row>
    <row r="51" spans="1:4" x14ac:dyDescent="0.2">
      <c r="A51" s="1">
        <v>5</v>
      </c>
      <c r="B51" s="10">
        <f t="shared" si="11"/>
        <v>0.47641194900000006</v>
      </c>
      <c r="C51" s="10">
        <f t="shared" si="12"/>
        <v>0.15124188857142859</v>
      </c>
    </row>
    <row r="52" spans="1:4" x14ac:dyDescent="0.2">
      <c r="A52" s="8">
        <v>6</v>
      </c>
      <c r="B52" s="10">
        <f t="shared" si="11"/>
        <v>0.64886713200000012</v>
      </c>
      <c r="C52" s="10">
        <f t="shared" si="12"/>
        <v>0.15449217428571432</v>
      </c>
    </row>
    <row r="53" spans="1:4" x14ac:dyDescent="0.2">
      <c r="A53" s="8">
        <v>7</v>
      </c>
      <c r="B53" s="10">
        <f t="shared" si="11"/>
        <v>1.0472163788822624</v>
      </c>
      <c r="C53" s="10">
        <f t="shared" si="12"/>
        <v>0.33244964408960714</v>
      </c>
    </row>
    <row r="56" spans="1:4" x14ac:dyDescent="0.2">
      <c r="A56" s="2" t="s">
        <v>21</v>
      </c>
      <c r="B56" s="2" t="s">
        <v>22</v>
      </c>
      <c r="C56" s="2" t="s">
        <v>23</v>
      </c>
      <c r="D56" s="2" t="s">
        <v>24</v>
      </c>
    </row>
    <row r="57" spans="1:4" x14ac:dyDescent="0.2">
      <c r="A57" s="1" t="s">
        <v>27</v>
      </c>
      <c r="B57" s="1">
        <v>20</v>
      </c>
      <c r="C57" s="1">
        <v>4</v>
      </c>
      <c r="D57" s="1">
        <f>B57*C57</f>
        <v>80</v>
      </c>
    </row>
    <row r="58" spans="1:4" x14ac:dyDescent="0.2">
      <c r="A58" s="1" t="s">
        <v>25</v>
      </c>
      <c r="B58" s="1">
        <v>70</v>
      </c>
      <c r="C58" s="1">
        <v>4</v>
      </c>
      <c r="D58" s="1">
        <f t="shared" ref="D58:D70" si="13">B58*C58</f>
        <v>280</v>
      </c>
    </row>
    <row r="59" spans="1:4" x14ac:dyDescent="0.2">
      <c r="A59" s="1" t="s">
        <v>42</v>
      </c>
      <c r="B59" s="1">
        <v>10</v>
      </c>
      <c r="C59" s="1">
        <v>1</v>
      </c>
      <c r="D59" s="1">
        <f t="shared" si="13"/>
        <v>10</v>
      </c>
    </row>
    <row r="60" spans="1:4" x14ac:dyDescent="0.2">
      <c r="A60" s="1" t="s">
        <v>26</v>
      </c>
      <c r="B60" s="1">
        <v>50</v>
      </c>
      <c r="C60" s="1">
        <v>2</v>
      </c>
      <c r="D60" s="1">
        <f t="shared" si="13"/>
        <v>100</v>
      </c>
    </row>
    <row r="61" spans="1:4" x14ac:dyDescent="0.2">
      <c r="A61" s="1" t="s">
        <v>28</v>
      </c>
      <c r="B61" s="1">
        <v>15</v>
      </c>
      <c r="C61" s="1">
        <v>1</v>
      </c>
      <c r="D61" s="1">
        <f t="shared" si="13"/>
        <v>15</v>
      </c>
    </row>
    <row r="62" spans="1:4" x14ac:dyDescent="0.2">
      <c r="A62" s="1" t="s">
        <v>33</v>
      </c>
      <c r="B62" s="1">
        <v>15</v>
      </c>
      <c r="C62" s="1">
        <v>1</v>
      </c>
      <c r="D62" s="1">
        <f t="shared" si="13"/>
        <v>15</v>
      </c>
    </row>
    <row r="63" spans="1:4" x14ac:dyDescent="0.2">
      <c r="A63" s="1" t="s">
        <v>34</v>
      </c>
      <c r="B63" s="1">
        <v>45</v>
      </c>
      <c r="C63" s="1">
        <v>1</v>
      </c>
      <c r="D63" s="1">
        <f t="shared" si="13"/>
        <v>45</v>
      </c>
    </row>
    <row r="64" spans="1:4" x14ac:dyDescent="0.2">
      <c r="A64" s="1" t="s">
        <v>35</v>
      </c>
      <c r="B64" s="1">
        <v>20</v>
      </c>
      <c r="C64" s="1">
        <v>6</v>
      </c>
      <c r="D64" s="1">
        <f t="shared" si="13"/>
        <v>120</v>
      </c>
    </row>
    <row r="65" spans="1:4" x14ac:dyDescent="0.2">
      <c r="A65" s="1" t="s">
        <v>36</v>
      </c>
      <c r="B65" s="1">
        <v>5</v>
      </c>
      <c r="C65" s="1">
        <v>4</v>
      </c>
      <c r="D65" s="1">
        <f t="shared" si="13"/>
        <v>20</v>
      </c>
    </row>
    <row r="66" spans="1:4" x14ac:dyDescent="0.2">
      <c r="A66" s="1" t="s">
        <v>37</v>
      </c>
      <c r="B66" s="1">
        <v>10</v>
      </c>
      <c r="C66" s="1">
        <v>4</v>
      </c>
      <c r="D66" s="1">
        <f t="shared" si="13"/>
        <v>40</v>
      </c>
    </row>
    <row r="67" spans="1:4" x14ac:dyDescent="0.2">
      <c r="A67" s="1" t="s">
        <v>41</v>
      </c>
      <c r="B67" s="1">
        <v>200</v>
      </c>
      <c r="C67" s="1">
        <v>1</v>
      </c>
      <c r="D67" s="1">
        <f t="shared" si="13"/>
        <v>200</v>
      </c>
    </row>
    <row r="68" spans="1:4" x14ac:dyDescent="0.2">
      <c r="A68" s="1" t="s">
        <v>38</v>
      </c>
      <c r="B68" s="1">
        <v>150</v>
      </c>
      <c r="C68" s="1">
        <v>1</v>
      </c>
      <c r="D68" s="1">
        <f t="shared" si="13"/>
        <v>150</v>
      </c>
    </row>
    <row r="69" spans="1:4" x14ac:dyDescent="0.2">
      <c r="A69" s="1" t="s">
        <v>39</v>
      </c>
      <c r="B69" s="1">
        <v>30</v>
      </c>
      <c r="C69" s="1">
        <v>1</v>
      </c>
      <c r="D69" s="1">
        <f t="shared" si="13"/>
        <v>30</v>
      </c>
    </row>
    <row r="70" spans="1:4" x14ac:dyDescent="0.2">
      <c r="A70" s="1" t="s">
        <v>40</v>
      </c>
      <c r="B70" s="1">
        <v>80</v>
      </c>
      <c r="C70" s="1">
        <v>1</v>
      </c>
      <c r="D70" s="1">
        <f t="shared" si="13"/>
        <v>80</v>
      </c>
    </row>
    <row r="71" spans="1:4" x14ac:dyDescent="0.2">
      <c r="A71" s="4"/>
      <c r="B71" s="5" t="s">
        <v>43</v>
      </c>
      <c r="C71" s="6"/>
      <c r="D71" s="1">
        <f>SUM(D57:D70)</f>
        <v>1185</v>
      </c>
    </row>
    <row r="77" spans="1:4" x14ac:dyDescent="0.2">
      <c r="A77" s="2" t="s">
        <v>29</v>
      </c>
      <c r="B77" s="2" t="s">
        <v>30</v>
      </c>
      <c r="C77" s="2" t="s">
        <v>31</v>
      </c>
    </row>
    <row r="78" spans="1:4" x14ac:dyDescent="0.2">
      <c r="A78" s="1" t="s">
        <v>44</v>
      </c>
      <c r="B78" s="1">
        <v>0.28000000000000003</v>
      </c>
      <c r="C78" s="1" t="s">
        <v>32</v>
      </c>
    </row>
    <row r="79" spans="1:4" x14ac:dyDescent="0.2">
      <c r="A79" s="1" t="s">
        <v>45</v>
      </c>
      <c r="B79" s="1">
        <v>0.21</v>
      </c>
      <c r="C79" s="1" t="s">
        <v>32</v>
      </c>
    </row>
    <row r="80" spans="1:4" x14ac:dyDescent="0.2">
      <c r="A80" s="1" t="s">
        <v>46</v>
      </c>
      <c r="B80" s="1">
        <v>0.18</v>
      </c>
      <c r="C80" s="1" t="s">
        <v>32</v>
      </c>
    </row>
    <row r="81" spans="1:3" x14ac:dyDescent="0.2">
      <c r="A81" s="1" t="s">
        <v>47</v>
      </c>
      <c r="B81" s="1">
        <v>0.03</v>
      </c>
      <c r="C81" s="1" t="s">
        <v>32</v>
      </c>
    </row>
    <row r="82" spans="1:3" x14ac:dyDescent="0.2">
      <c r="A82" s="1" t="s">
        <v>48</v>
      </c>
      <c r="B82" s="1">
        <v>7.0000000000000007E-2</v>
      </c>
      <c r="C82" s="1" t="s">
        <v>32</v>
      </c>
    </row>
    <row r="83" spans="1:3" x14ac:dyDescent="0.2">
      <c r="A83" s="1" t="s">
        <v>49</v>
      </c>
      <c r="B83" s="1">
        <v>0.112</v>
      </c>
      <c r="C83" s="1" t="s">
        <v>32</v>
      </c>
    </row>
    <row r="84" spans="1:3" x14ac:dyDescent="0.2">
      <c r="A84" s="1" t="s">
        <v>50</v>
      </c>
      <c r="B84" s="1">
        <v>0.13</v>
      </c>
      <c r="C84" s="1" t="s">
        <v>32</v>
      </c>
    </row>
    <row r="85" spans="1:3" x14ac:dyDescent="0.2">
      <c r="A85" s="1" t="s">
        <v>51</v>
      </c>
      <c r="B85" s="1">
        <v>0.08</v>
      </c>
      <c r="C85" s="1" t="s">
        <v>32</v>
      </c>
    </row>
    <row r="86" spans="1:3" x14ac:dyDescent="0.2">
      <c r="A86" s="1" t="s">
        <v>52</v>
      </c>
      <c r="B86" s="1">
        <v>0.21</v>
      </c>
      <c r="C86" s="9" t="s">
        <v>55</v>
      </c>
    </row>
    <row r="87" spans="1:3" x14ac:dyDescent="0.2">
      <c r="A87" s="1" t="s">
        <v>53</v>
      </c>
      <c r="B87" s="1">
        <v>3.0000000000000001E-3</v>
      </c>
      <c r="C87" s="9" t="s">
        <v>55</v>
      </c>
    </row>
    <row r="88" spans="1:3" x14ac:dyDescent="0.2">
      <c r="A88" s="1" t="s">
        <v>65</v>
      </c>
      <c r="B88" s="1">
        <v>0.7</v>
      </c>
      <c r="C88" s="9" t="s">
        <v>55</v>
      </c>
    </row>
    <row r="89" spans="1:3" x14ac:dyDescent="0.2">
      <c r="A89" s="7"/>
      <c r="B89" s="7"/>
      <c r="C89" s="7"/>
    </row>
  </sheetData>
  <mergeCells count="8">
    <mergeCell ref="B71:C71"/>
    <mergeCell ref="H9:H12"/>
    <mergeCell ref="H13:H15"/>
    <mergeCell ref="H16:H17"/>
    <mergeCell ref="H18:H20"/>
    <mergeCell ref="H21:H23"/>
    <mergeCell ref="H24:H25"/>
    <mergeCell ref="H26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2022-02-23T01:21:57Z</dcterms:created>
  <dcterms:modified xsi:type="dcterms:W3CDTF">2022-02-25T03:58:32Z</dcterms:modified>
</cp:coreProperties>
</file>